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tabRatio="889" firstSheet="1" activeTab="5"/>
  </bookViews>
  <sheets>
    <sheet name="BENEFÍCIOS-SEM JRS E SEM CORREÇ" sheetId="9" r:id="rId1"/>
    <sheet name="LOAS-SEM JRS E SEM CORREÇÃO" sheetId="10" r:id="rId2"/>
    <sheet name="BENEFÍCIOS-CORRIGIDO-SEM JUROS" sheetId="17" r:id="rId3"/>
    <sheet name="LOAS-CORRIGIDO-SEM JUROS" sheetId="16" r:id="rId4"/>
    <sheet name="BENEFÍCIOS-com juros 12 m" sheetId="19" r:id="rId5"/>
    <sheet name="BPC LOAS-com juros 12 m" sheetId="20" r:id="rId6"/>
    <sheet name="salario matern. Sem juros" sheetId="21" r:id="rId7"/>
    <sheet name="salario matern. Juros 12 m" sheetId="15" r:id="rId8"/>
    <sheet name="Seguro Defeso.Sem jrs" sheetId="18" r:id="rId9"/>
    <sheet name="Seguro Defeso Com juros 12m" sheetId="22" r:id="rId10"/>
    <sheet name="base(indices)" sheetId="2" r:id="rId11"/>
    <sheet name="Plan3" sheetId="3" r:id="rId12"/>
  </sheets>
  <definedNames>
    <definedName name="_xlnm.Print_Area" localSheetId="4">'BENEFÍCIOS-com juros 12 m'!$A$1:$AA$154</definedName>
    <definedName name="_xlnm.Print_Area" localSheetId="2">'BENEFÍCIOS-CORRIGIDO-SEM JUROS'!$A$1:$AA$154</definedName>
    <definedName name="OLE_LINK1" localSheetId="10">'base(indices)'!#REF!</definedName>
    <definedName name="_xlnm.Print_Titles" localSheetId="4">'BENEFÍCIOS-com juros 12 m'!$9:$10</definedName>
    <definedName name="_xlnm.Print_Titles" localSheetId="2">'BENEFÍCIOS-CORRIGIDO-SEM JUROS'!$9:$10</definedName>
    <definedName name="_xlnm.Print_Titles" localSheetId="0">'BENEFÍCIOS-SEM JRS E SEM CORREÇ'!$9:$10</definedName>
    <definedName name="_xlnm.Print_Titles" localSheetId="5">'BPC LOAS-com juros 12 m'!$9:$10</definedName>
    <definedName name="_xlnm.Print_Titles" localSheetId="3">'LOAS-CORRIGIDO-SEM JUROS'!$9:$10</definedName>
    <definedName name="_xlnm.Print_Titles" localSheetId="1">'LOAS-SEM JRS E SEM CORREÇÃO'!$9:$10</definedName>
    <definedName name="_xlnm.Print_Titles" localSheetId="7">'salario matern. Juros 12 m'!$10:$11</definedName>
    <definedName name="_xlnm.Print_Titles" localSheetId="6">'salario matern. Sem juros'!$10:$11</definedName>
    <definedName name="_xlnm.Print_Titles" localSheetId="9">'Seguro Defeso Com juros 12m'!$9:$10</definedName>
    <definedName name="_xlnm.Print_Titles" localSheetId="8">'Seguro Defeso.Sem jrs'!$9:$10</definedName>
  </definedNames>
  <calcPr calcId="125725"/>
</workbook>
</file>

<file path=xl/calcChain.xml><?xml version="1.0" encoding="utf-8"?>
<calcChain xmlns="http://schemas.openxmlformats.org/spreadsheetml/2006/main">
  <c r="C136" i="9"/>
  <c r="C137"/>
  <c r="E137" s="1"/>
  <c r="C138"/>
  <c r="C139"/>
  <c r="E139" s="1"/>
  <c r="G139" s="1"/>
  <c r="C140"/>
  <c r="E140" s="1"/>
  <c r="G140" s="1"/>
  <c r="C141"/>
  <c r="C142"/>
  <c r="C143"/>
  <c r="C144"/>
  <c r="C145"/>
  <c r="C135"/>
  <c r="C134"/>
  <c r="E145"/>
  <c r="E144"/>
  <c r="G144" s="1"/>
  <c r="E143"/>
  <c r="G143" s="1"/>
  <c r="E142"/>
  <c r="G142" s="1"/>
  <c r="E141"/>
  <c r="G141" s="1"/>
  <c r="E138"/>
  <c r="G138" s="1"/>
  <c r="Y145"/>
  <c r="V145"/>
  <c r="S145"/>
  <c r="P145"/>
  <c r="M145"/>
  <c r="Y143"/>
  <c r="V143"/>
  <c r="S143"/>
  <c r="P143"/>
  <c r="M143"/>
  <c r="Y141"/>
  <c r="V141"/>
  <c r="S141"/>
  <c r="P141"/>
  <c r="M141"/>
  <c r="Y139"/>
  <c r="V139"/>
  <c r="S139"/>
  <c r="P139"/>
  <c r="M139"/>
  <c r="Y137"/>
  <c r="V137"/>
  <c r="S137"/>
  <c r="P137"/>
  <c r="M137"/>
  <c r="G137" l="1"/>
  <c r="H137" s="1"/>
  <c r="H141"/>
  <c r="H145"/>
  <c r="H139"/>
  <c r="H143"/>
  <c r="G145"/>
  <c r="H138"/>
  <c r="H140"/>
  <c r="H142"/>
  <c r="H144"/>
  <c r="W7" i="17"/>
  <c r="D16" i="22" l="1"/>
  <c r="E136" i="9"/>
  <c r="G136" s="1"/>
  <c r="H136" l="1"/>
  <c r="F131" i="15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K6" i="22"/>
  <c r="O6" i="18"/>
  <c r="G17" i="22"/>
  <c r="G16"/>
  <c r="G15"/>
  <c r="G14"/>
  <c r="G13"/>
  <c r="G12"/>
  <c r="G11"/>
  <c r="E17"/>
  <c r="D17"/>
  <c r="E16"/>
  <c r="E15"/>
  <c r="D15"/>
  <c r="E14"/>
  <c r="D14"/>
  <c r="E13"/>
  <c r="D13"/>
  <c r="E12"/>
  <c r="D12"/>
  <c r="E11"/>
  <c r="D11"/>
  <c r="O6"/>
  <c r="M8" i="15"/>
  <c r="F144"/>
  <c r="F143"/>
  <c r="F142"/>
  <c r="F141"/>
  <c r="F140"/>
  <c r="F139"/>
  <c r="F138"/>
  <c r="F137"/>
  <c r="F136"/>
  <c r="F135"/>
  <c r="F134"/>
  <c r="F133"/>
  <c r="Z144" i="21"/>
  <c r="W144"/>
  <c r="T144"/>
  <c r="Q144"/>
  <c r="N144"/>
  <c r="D144"/>
  <c r="Z143"/>
  <c r="W143"/>
  <c r="T143"/>
  <c r="Q143"/>
  <c r="N143"/>
  <c r="D143"/>
  <c r="Z142"/>
  <c r="W142"/>
  <c r="T142"/>
  <c r="Q142"/>
  <c r="N142"/>
  <c r="D142"/>
  <c r="Z141"/>
  <c r="W141"/>
  <c r="T141"/>
  <c r="Q141"/>
  <c r="N141"/>
  <c r="D141"/>
  <c r="Z140"/>
  <c r="W140"/>
  <c r="T140"/>
  <c r="Q140"/>
  <c r="N140"/>
  <c r="D140"/>
  <c r="Z139"/>
  <c r="W139"/>
  <c r="T139"/>
  <c r="Q139"/>
  <c r="N139"/>
  <c r="D139"/>
  <c r="Z138"/>
  <c r="W138"/>
  <c r="T138"/>
  <c r="Q138"/>
  <c r="N138"/>
  <c r="D138"/>
  <c r="Z137"/>
  <c r="W137"/>
  <c r="T137"/>
  <c r="Q137"/>
  <c r="N137"/>
  <c r="D137"/>
  <c r="Z136"/>
  <c r="W136"/>
  <c r="T136"/>
  <c r="Q136"/>
  <c r="N136"/>
  <c r="D136"/>
  <c r="Z135"/>
  <c r="W135"/>
  <c r="T135"/>
  <c r="Q135"/>
  <c r="N135"/>
  <c r="D135"/>
  <c r="Z134"/>
  <c r="W134"/>
  <c r="T134"/>
  <c r="Q134"/>
  <c r="N134"/>
  <c r="D134"/>
  <c r="Z133"/>
  <c r="W133"/>
  <c r="T133"/>
  <c r="Q133"/>
  <c r="N133"/>
  <c r="D133"/>
  <c r="W131"/>
  <c r="T131"/>
  <c r="Q131"/>
  <c r="N131"/>
  <c r="Z131" s="1"/>
  <c r="D131"/>
  <c r="E131" s="1"/>
  <c r="G131" s="1"/>
  <c r="W130"/>
  <c r="T130"/>
  <c r="Q130"/>
  <c r="N130"/>
  <c r="Z130" s="1"/>
  <c r="D130"/>
  <c r="E130" s="1"/>
  <c r="W129"/>
  <c r="T129"/>
  <c r="Q129"/>
  <c r="N129"/>
  <c r="Z129" s="1"/>
  <c r="D129"/>
  <c r="E129" s="1"/>
  <c r="G129" s="1"/>
  <c r="W128"/>
  <c r="T128"/>
  <c r="Q128"/>
  <c r="N128"/>
  <c r="Z128" s="1"/>
  <c r="D128"/>
  <c r="E128" s="1"/>
  <c r="W127"/>
  <c r="T127"/>
  <c r="Q127"/>
  <c r="N127"/>
  <c r="Z127" s="1"/>
  <c r="D127"/>
  <c r="E127" s="1"/>
  <c r="G127" s="1"/>
  <c r="W126"/>
  <c r="T126"/>
  <c r="Q126"/>
  <c r="N126"/>
  <c r="Z126" s="1"/>
  <c r="D126"/>
  <c r="E126" s="1"/>
  <c r="W125"/>
  <c r="T125"/>
  <c r="Q125"/>
  <c r="N125"/>
  <c r="Z125" s="1"/>
  <c r="D125"/>
  <c r="E125" s="1"/>
  <c r="G125" s="1"/>
  <c r="W124"/>
  <c r="T124"/>
  <c r="Q124"/>
  <c r="N124"/>
  <c r="Z124" s="1"/>
  <c r="D124"/>
  <c r="E124" s="1"/>
  <c r="W123"/>
  <c r="T123"/>
  <c r="Q123"/>
  <c r="N123"/>
  <c r="Z123" s="1"/>
  <c r="D123"/>
  <c r="E123" s="1"/>
  <c r="G123" s="1"/>
  <c r="W122"/>
  <c r="T122"/>
  <c r="Q122"/>
  <c r="N122"/>
  <c r="Z122" s="1"/>
  <c r="D122"/>
  <c r="E122" s="1"/>
  <c r="W121"/>
  <c r="T121"/>
  <c r="Q121"/>
  <c r="N121"/>
  <c r="Z121" s="1"/>
  <c r="D121"/>
  <c r="E121" s="1"/>
  <c r="G121" s="1"/>
  <c r="W120"/>
  <c r="T120"/>
  <c r="Q120"/>
  <c r="N120"/>
  <c r="Z120" s="1"/>
  <c r="D120"/>
  <c r="E120" s="1"/>
  <c r="W119"/>
  <c r="T119"/>
  <c r="Q119"/>
  <c r="N119"/>
  <c r="Z119" s="1"/>
  <c r="D119"/>
  <c r="E119" s="1"/>
  <c r="G119" s="1"/>
  <c r="W118"/>
  <c r="T118"/>
  <c r="Q118"/>
  <c r="N118"/>
  <c r="Z118" s="1"/>
  <c r="D118"/>
  <c r="E118" s="1"/>
  <c r="I118" s="1"/>
  <c r="W117"/>
  <c r="T117"/>
  <c r="Q117"/>
  <c r="N117"/>
  <c r="Z117" s="1"/>
  <c r="D117"/>
  <c r="E117" s="1"/>
  <c r="G117" s="1"/>
  <c r="W116"/>
  <c r="T116"/>
  <c r="Q116"/>
  <c r="N116"/>
  <c r="Z116" s="1"/>
  <c r="D116"/>
  <c r="E116" s="1"/>
  <c r="I116" s="1"/>
  <c r="W115"/>
  <c r="T115"/>
  <c r="Q115"/>
  <c r="N115"/>
  <c r="Z115" s="1"/>
  <c r="D115"/>
  <c r="E115" s="1"/>
  <c r="G115" s="1"/>
  <c r="W114"/>
  <c r="T114"/>
  <c r="Q114"/>
  <c r="N114"/>
  <c r="Z114" s="1"/>
  <c r="D114"/>
  <c r="E114" s="1"/>
  <c r="I114" s="1"/>
  <c r="W113"/>
  <c r="T113"/>
  <c r="Q113"/>
  <c r="N113"/>
  <c r="Z113" s="1"/>
  <c r="D113"/>
  <c r="E113" s="1"/>
  <c r="G113" s="1"/>
  <c r="W112"/>
  <c r="T112"/>
  <c r="Q112"/>
  <c r="N112"/>
  <c r="Z112" s="1"/>
  <c r="D112"/>
  <c r="E112" s="1"/>
  <c r="I112" s="1"/>
  <c r="W111"/>
  <c r="T111"/>
  <c r="Q111"/>
  <c r="N111"/>
  <c r="Z111" s="1"/>
  <c r="D111"/>
  <c r="E111" s="1"/>
  <c r="G111" s="1"/>
  <c r="W110"/>
  <c r="T110"/>
  <c r="Q110"/>
  <c r="N110"/>
  <c r="Z110" s="1"/>
  <c r="D110"/>
  <c r="E110" s="1"/>
  <c r="I110" s="1"/>
  <c r="W109"/>
  <c r="T109"/>
  <c r="Q109"/>
  <c r="N109"/>
  <c r="Z109" s="1"/>
  <c r="D109"/>
  <c r="E109" s="1"/>
  <c r="G109" s="1"/>
  <c r="W108"/>
  <c r="T108"/>
  <c r="Q108"/>
  <c r="N108"/>
  <c r="Z108" s="1"/>
  <c r="D108"/>
  <c r="E108" s="1"/>
  <c r="I108" s="1"/>
  <c r="W107"/>
  <c r="T107"/>
  <c r="Q107"/>
  <c r="N107"/>
  <c r="Z107" s="1"/>
  <c r="D107"/>
  <c r="E107" s="1"/>
  <c r="G107" s="1"/>
  <c r="W106"/>
  <c r="T106"/>
  <c r="Q106"/>
  <c r="N106"/>
  <c r="Z106" s="1"/>
  <c r="D106"/>
  <c r="E106" s="1"/>
  <c r="I106" s="1"/>
  <c r="W105"/>
  <c r="T105"/>
  <c r="Q105"/>
  <c r="N105"/>
  <c r="Z105" s="1"/>
  <c r="D105"/>
  <c r="E105" s="1"/>
  <c r="G105" s="1"/>
  <c r="W104"/>
  <c r="T104"/>
  <c r="Q104"/>
  <c r="N104"/>
  <c r="Z104" s="1"/>
  <c r="D104"/>
  <c r="E104" s="1"/>
  <c r="I104" s="1"/>
  <c r="W103"/>
  <c r="T103"/>
  <c r="Q103"/>
  <c r="N103"/>
  <c r="Z103" s="1"/>
  <c r="D103"/>
  <c r="E103" s="1"/>
  <c r="G103" s="1"/>
  <c r="W102"/>
  <c r="T102"/>
  <c r="Q102"/>
  <c r="N102"/>
  <c r="Z102" s="1"/>
  <c r="D102"/>
  <c r="E102" s="1"/>
  <c r="I102" s="1"/>
  <c r="W101"/>
  <c r="T101"/>
  <c r="Q101"/>
  <c r="N101"/>
  <c r="Z101" s="1"/>
  <c r="D101"/>
  <c r="E101" s="1"/>
  <c r="G101" s="1"/>
  <c r="W100"/>
  <c r="T100"/>
  <c r="Q100"/>
  <c r="N100"/>
  <c r="Z100" s="1"/>
  <c r="D100"/>
  <c r="E100" s="1"/>
  <c r="I100" s="1"/>
  <c r="W99"/>
  <c r="T99"/>
  <c r="Q99"/>
  <c r="N99"/>
  <c r="Z99" s="1"/>
  <c r="D99"/>
  <c r="E99" s="1"/>
  <c r="G99" s="1"/>
  <c r="W98"/>
  <c r="T98"/>
  <c r="Q98"/>
  <c r="N98"/>
  <c r="Z98" s="1"/>
  <c r="D98"/>
  <c r="E98" s="1"/>
  <c r="I98" s="1"/>
  <c r="W97"/>
  <c r="T97"/>
  <c r="Q97"/>
  <c r="N97"/>
  <c r="Z97" s="1"/>
  <c r="D97"/>
  <c r="E97" s="1"/>
  <c r="G97" s="1"/>
  <c r="W96"/>
  <c r="T96"/>
  <c r="Q96"/>
  <c r="N96"/>
  <c r="Z96" s="1"/>
  <c r="D96"/>
  <c r="E96" s="1"/>
  <c r="I96" s="1"/>
  <c r="W95"/>
  <c r="T95"/>
  <c r="Q95"/>
  <c r="N95"/>
  <c r="Z95" s="1"/>
  <c r="D95"/>
  <c r="E95" s="1"/>
  <c r="G95" s="1"/>
  <c r="W94"/>
  <c r="T94"/>
  <c r="Q94"/>
  <c r="N94"/>
  <c r="Z94" s="1"/>
  <c r="D94"/>
  <c r="E94" s="1"/>
  <c r="I94" s="1"/>
  <c r="W93"/>
  <c r="T93"/>
  <c r="Q93"/>
  <c r="N93"/>
  <c r="Z93" s="1"/>
  <c r="D93"/>
  <c r="E93" s="1"/>
  <c r="G93" s="1"/>
  <c r="W92"/>
  <c r="T92"/>
  <c r="Q92"/>
  <c r="N92"/>
  <c r="Z92" s="1"/>
  <c r="D92"/>
  <c r="E92" s="1"/>
  <c r="I92" s="1"/>
  <c r="W91"/>
  <c r="T91"/>
  <c r="Q91"/>
  <c r="N91"/>
  <c r="Z91" s="1"/>
  <c r="D91"/>
  <c r="E91" s="1"/>
  <c r="G91" s="1"/>
  <c r="W90"/>
  <c r="T90"/>
  <c r="Q90"/>
  <c r="N90"/>
  <c r="Z90" s="1"/>
  <c r="D90"/>
  <c r="E90" s="1"/>
  <c r="I90" s="1"/>
  <c r="W89"/>
  <c r="T89"/>
  <c r="Q89"/>
  <c r="N89"/>
  <c r="Z89" s="1"/>
  <c r="D89"/>
  <c r="E89" s="1"/>
  <c r="W88"/>
  <c r="T88"/>
  <c r="Q88"/>
  <c r="N88"/>
  <c r="Z88" s="1"/>
  <c r="D88"/>
  <c r="E88" s="1"/>
  <c r="W87"/>
  <c r="T87"/>
  <c r="Q87"/>
  <c r="N87"/>
  <c r="Z87" s="1"/>
  <c r="D87"/>
  <c r="E87" s="1"/>
  <c r="W86"/>
  <c r="T86"/>
  <c r="Q86"/>
  <c r="N86"/>
  <c r="Z86" s="1"/>
  <c r="D86"/>
  <c r="E86" s="1"/>
  <c r="W85"/>
  <c r="T85"/>
  <c r="Q85"/>
  <c r="N85"/>
  <c r="Z85" s="1"/>
  <c r="D85"/>
  <c r="E85" s="1"/>
  <c r="W84"/>
  <c r="T84"/>
  <c r="Q84"/>
  <c r="N84"/>
  <c r="Z84" s="1"/>
  <c r="D84"/>
  <c r="E84" s="1"/>
  <c r="W83"/>
  <c r="T83"/>
  <c r="Q83"/>
  <c r="N83"/>
  <c r="Z83" s="1"/>
  <c r="D83"/>
  <c r="E83" s="1"/>
  <c r="W82"/>
  <c r="T82"/>
  <c r="Q82"/>
  <c r="N82"/>
  <c r="Z82" s="1"/>
  <c r="D82"/>
  <c r="E82" s="1"/>
  <c r="W81"/>
  <c r="T81"/>
  <c r="Q81"/>
  <c r="N81"/>
  <c r="Z81" s="1"/>
  <c r="D81"/>
  <c r="E81" s="1"/>
  <c r="W80"/>
  <c r="T80"/>
  <c r="Q80"/>
  <c r="N80"/>
  <c r="Z80" s="1"/>
  <c r="D80"/>
  <c r="E80" s="1"/>
  <c r="W79"/>
  <c r="T79"/>
  <c r="Q79"/>
  <c r="N79"/>
  <c r="Z79" s="1"/>
  <c r="D79"/>
  <c r="E79" s="1"/>
  <c r="W78"/>
  <c r="T78"/>
  <c r="Q78"/>
  <c r="N78"/>
  <c r="Z78" s="1"/>
  <c r="D78"/>
  <c r="E78" s="1"/>
  <c r="W77"/>
  <c r="T77"/>
  <c r="Q77"/>
  <c r="N77"/>
  <c r="Z77" s="1"/>
  <c r="D77"/>
  <c r="E77" s="1"/>
  <c r="W76"/>
  <c r="T76"/>
  <c r="Q76"/>
  <c r="N76"/>
  <c r="Z76" s="1"/>
  <c r="D76"/>
  <c r="E76" s="1"/>
  <c r="W75"/>
  <c r="T75"/>
  <c r="Q75"/>
  <c r="N75"/>
  <c r="Z75" s="1"/>
  <c r="D75"/>
  <c r="E75" s="1"/>
  <c r="W74"/>
  <c r="T74"/>
  <c r="Q74"/>
  <c r="N74"/>
  <c r="Z74" s="1"/>
  <c r="D74"/>
  <c r="E74" s="1"/>
  <c r="W73"/>
  <c r="T73"/>
  <c r="Q73"/>
  <c r="N73"/>
  <c r="Z73" s="1"/>
  <c r="D73"/>
  <c r="E73" s="1"/>
  <c r="W72"/>
  <c r="T72"/>
  <c r="Q72"/>
  <c r="N72"/>
  <c r="Z72" s="1"/>
  <c r="D72"/>
  <c r="E72" s="1"/>
  <c r="W71"/>
  <c r="T71"/>
  <c r="Q71"/>
  <c r="N71"/>
  <c r="Z71" s="1"/>
  <c r="D71"/>
  <c r="E71" s="1"/>
  <c r="W70"/>
  <c r="T70"/>
  <c r="Q70"/>
  <c r="N70"/>
  <c r="Z70" s="1"/>
  <c r="D70"/>
  <c r="E70" s="1"/>
  <c r="W69"/>
  <c r="T69"/>
  <c r="Q69"/>
  <c r="N69"/>
  <c r="Z69" s="1"/>
  <c r="D69"/>
  <c r="E69" s="1"/>
  <c r="W68"/>
  <c r="T68"/>
  <c r="Q68"/>
  <c r="N68"/>
  <c r="Z68" s="1"/>
  <c r="D68"/>
  <c r="E68" s="1"/>
  <c r="W67"/>
  <c r="T67"/>
  <c r="Q67"/>
  <c r="N67"/>
  <c r="Z67" s="1"/>
  <c r="D67"/>
  <c r="E67" s="1"/>
  <c r="W66"/>
  <c r="T66"/>
  <c r="Q66"/>
  <c r="N66"/>
  <c r="Z66" s="1"/>
  <c r="D66"/>
  <c r="E66" s="1"/>
  <c r="W65"/>
  <c r="T65"/>
  <c r="Q65"/>
  <c r="N65"/>
  <c r="Z65" s="1"/>
  <c r="D65"/>
  <c r="E65" s="1"/>
  <c r="W64"/>
  <c r="T64"/>
  <c r="Q64"/>
  <c r="N64"/>
  <c r="Z64" s="1"/>
  <c r="D64"/>
  <c r="E64" s="1"/>
  <c r="W63"/>
  <c r="T63"/>
  <c r="Q63"/>
  <c r="N63"/>
  <c r="Z63" s="1"/>
  <c r="D63"/>
  <c r="E63" s="1"/>
  <c r="W62"/>
  <c r="T62"/>
  <c r="Q62"/>
  <c r="N62"/>
  <c r="Z62" s="1"/>
  <c r="D62"/>
  <c r="E62" s="1"/>
  <c r="W61"/>
  <c r="T61"/>
  <c r="Q61"/>
  <c r="N61"/>
  <c r="Z61" s="1"/>
  <c r="D61"/>
  <c r="E61" s="1"/>
  <c r="W60"/>
  <c r="T60"/>
  <c r="Q60"/>
  <c r="N60"/>
  <c r="Z60" s="1"/>
  <c r="D60"/>
  <c r="E60" s="1"/>
  <c r="W59"/>
  <c r="T59"/>
  <c r="Q59"/>
  <c r="N59"/>
  <c r="Z59" s="1"/>
  <c r="D59"/>
  <c r="E59" s="1"/>
  <c r="W58"/>
  <c r="T58"/>
  <c r="Q58"/>
  <c r="N58"/>
  <c r="Z58" s="1"/>
  <c r="D58"/>
  <c r="E58" s="1"/>
  <c r="W57"/>
  <c r="T57"/>
  <c r="Q57"/>
  <c r="N57"/>
  <c r="Z57" s="1"/>
  <c r="D57"/>
  <c r="E57" s="1"/>
  <c r="W56"/>
  <c r="T56"/>
  <c r="Q56"/>
  <c r="N56"/>
  <c r="Z56" s="1"/>
  <c r="D56"/>
  <c r="E56" s="1"/>
  <c r="W55"/>
  <c r="T55"/>
  <c r="Q55"/>
  <c r="N55"/>
  <c r="Z55" s="1"/>
  <c r="D55"/>
  <c r="E55" s="1"/>
  <c r="W54"/>
  <c r="T54"/>
  <c r="Q54"/>
  <c r="N54"/>
  <c r="Z54" s="1"/>
  <c r="D54"/>
  <c r="E54" s="1"/>
  <c r="W53"/>
  <c r="T53"/>
  <c r="Q53"/>
  <c r="N53"/>
  <c r="Z53" s="1"/>
  <c r="D53"/>
  <c r="E53" s="1"/>
  <c r="W52"/>
  <c r="T52"/>
  <c r="Q52"/>
  <c r="N52"/>
  <c r="Z52" s="1"/>
  <c r="D52"/>
  <c r="E52" s="1"/>
  <c r="W51"/>
  <c r="T51"/>
  <c r="Q51"/>
  <c r="N51"/>
  <c r="Z51" s="1"/>
  <c r="D51"/>
  <c r="E51" s="1"/>
  <c r="W50"/>
  <c r="T50"/>
  <c r="Q50"/>
  <c r="N50"/>
  <c r="Z50" s="1"/>
  <c r="D50"/>
  <c r="E50" s="1"/>
  <c r="W49"/>
  <c r="T49"/>
  <c r="Q49"/>
  <c r="N49"/>
  <c r="Z49" s="1"/>
  <c r="D49"/>
  <c r="E49" s="1"/>
  <c r="W48"/>
  <c r="T48"/>
  <c r="Q48"/>
  <c r="N48"/>
  <c r="Z48" s="1"/>
  <c r="D48"/>
  <c r="E48" s="1"/>
  <c r="W47"/>
  <c r="T47"/>
  <c r="Q47"/>
  <c r="N47"/>
  <c r="Z47" s="1"/>
  <c r="D47"/>
  <c r="E47" s="1"/>
  <c r="W46"/>
  <c r="T46"/>
  <c r="Q46"/>
  <c r="N46"/>
  <c r="Z46" s="1"/>
  <c r="D46"/>
  <c r="E46" s="1"/>
  <c r="W45"/>
  <c r="T45"/>
  <c r="Q45"/>
  <c r="N45"/>
  <c r="Z45" s="1"/>
  <c r="D45"/>
  <c r="E45" s="1"/>
  <c r="W44"/>
  <c r="T44"/>
  <c r="Q44"/>
  <c r="N44"/>
  <c r="Z44" s="1"/>
  <c r="D44"/>
  <c r="E44" s="1"/>
  <c r="W43"/>
  <c r="T43"/>
  <c r="Q43"/>
  <c r="N43"/>
  <c r="Z43" s="1"/>
  <c r="D43"/>
  <c r="E43" s="1"/>
  <c r="W42"/>
  <c r="T42"/>
  <c r="Q42"/>
  <c r="N42"/>
  <c r="Z42" s="1"/>
  <c r="D42"/>
  <c r="E42" s="1"/>
  <c r="W41"/>
  <c r="T41"/>
  <c r="Q41"/>
  <c r="N41"/>
  <c r="Z41" s="1"/>
  <c r="D41"/>
  <c r="E41" s="1"/>
  <c r="W40"/>
  <c r="T40"/>
  <c r="Q40"/>
  <c r="N40"/>
  <c r="Z40" s="1"/>
  <c r="D40"/>
  <c r="E40" s="1"/>
  <c r="W39"/>
  <c r="T39"/>
  <c r="Q39"/>
  <c r="N39"/>
  <c r="Z39" s="1"/>
  <c r="D39"/>
  <c r="E39" s="1"/>
  <c r="W38"/>
  <c r="T38"/>
  <c r="Q38"/>
  <c r="N38"/>
  <c r="Z38" s="1"/>
  <c r="D38"/>
  <c r="E38" s="1"/>
  <c r="W37"/>
  <c r="T37"/>
  <c r="Q37"/>
  <c r="N37"/>
  <c r="Z37" s="1"/>
  <c r="D37"/>
  <c r="E37" s="1"/>
  <c r="W36"/>
  <c r="T36"/>
  <c r="Q36"/>
  <c r="N36"/>
  <c r="Z36" s="1"/>
  <c r="D36"/>
  <c r="E36" s="1"/>
  <c r="W35"/>
  <c r="T35"/>
  <c r="Q35"/>
  <c r="N35"/>
  <c r="Z35" s="1"/>
  <c r="D35"/>
  <c r="E35" s="1"/>
  <c r="W34"/>
  <c r="T34"/>
  <c r="Q34"/>
  <c r="N34"/>
  <c r="Z34" s="1"/>
  <c r="D34"/>
  <c r="E34" s="1"/>
  <c r="W33"/>
  <c r="T33"/>
  <c r="Q33"/>
  <c r="N33"/>
  <c r="Z33" s="1"/>
  <c r="D33"/>
  <c r="E33" s="1"/>
  <c r="W32"/>
  <c r="T32"/>
  <c r="Q32"/>
  <c r="N32"/>
  <c r="Z32" s="1"/>
  <c r="D32"/>
  <c r="E32" s="1"/>
  <c r="W31"/>
  <c r="T31"/>
  <c r="Q31"/>
  <c r="N31"/>
  <c r="Z31" s="1"/>
  <c r="D31"/>
  <c r="E31" s="1"/>
  <c r="W30"/>
  <c r="T30"/>
  <c r="Q30"/>
  <c r="N30"/>
  <c r="Z30" s="1"/>
  <c r="D30"/>
  <c r="E30" s="1"/>
  <c r="W29"/>
  <c r="T29"/>
  <c r="Q29"/>
  <c r="N29"/>
  <c r="Z29" s="1"/>
  <c r="D29"/>
  <c r="E29" s="1"/>
  <c r="W28"/>
  <c r="T28"/>
  <c r="Q28"/>
  <c r="N28"/>
  <c r="Z28" s="1"/>
  <c r="D28"/>
  <c r="E28" s="1"/>
  <c r="W27"/>
  <c r="T27"/>
  <c r="Q27"/>
  <c r="N27"/>
  <c r="Z27" s="1"/>
  <c r="D27"/>
  <c r="E27" s="1"/>
  <c r="W26"/>
  <c r="T26"/>
  <c r="Q26"/>
  <c r="N26"/>
  <c r="Z26" s="1"/>
  <c r="D26"/>
  <c r="E26" s="1"/>
  <c r="I26" s="1"/>
  <c r="W25"/>
  <c r="T25"/>
  <c r="Q25"/>
  <c r="N25"/>
  <c r="Z25" s="1"/>
  <c r="D25"/>
  <c r="E25" s="1"/>
  <c r="I25" s="1"/>
  <c r="W24"/>
  <c r="T24"/>
  <c r="Q24"/>
  <c r="N24"/>
  <c r="Z24" s="1"/>
  <c r="D24"/>
  <c r="E24" s="1"/>
  <c r="I24" s="1"/>
  <c r="W23"/>
  <c r="T23"/>
  <c r="Q23"/>
  <c r="N23"/>
  <c r="Z23" s="1"/>
  <c r="D23"/>
  <c r="E23" s="1"/>
  <c r="I23" s="1"/>
  <c r="W22"/>
  <c r="T22"/>
  <c r="Q22"/>
  <c r="N22"/>
  <c r="Z22" s="1"/>
  <c r="D22"/>
  <c r="E22" s="1"/>
  <c r="I22" s="1"/>
  <c r="W21"/>
  <c r="T21"/>
  <c r="Q21"/>
  <c r="N21"/>
  <c r="Z21" s="1"/>
  <c r="D21"/>
  <c r="E21" s="1"/>
  <c r="I21" s="1"/>
  <c r="W20"/>
  <c r="T20"/>
  <c r="Q20"/>
  <c r="N20"/>
  <c r="Z20" s="1"/>
  <c r="D20"/>
  <c r="E20" s="1"/>
  <c r="I20" s="1"/>
  <c r="W19"/>
  <c r="T19"/>
  <c r="Q19"/>
  <c r="N19"/>
  <c r="Z19" s="1"/>
  <c r="D19"/>
  <c r="E19" s="1"/>
  <c r="I19" s="1"/>
  <c r="W18"/>
  <c r="T18"/>
  <c r="Q18"/>
  <c r="N18"/>
  <c r="Z18" s="1"/>
  <c r="D18"/>
  <c r="E18" s="1"/>
  <c r="I18" s="1"/>
  <c r="W17"/>
  <c r="T17"/>
  <c r="Q17"/>
  <c r="N17"/>
  <c r="Z17" s="1"/>
  <c r="D17"/>
  <c r="E17" s="1"/>
  <c r="I17" s="1"/>
  <c r="W16"/>
  <c r="T16"/>
  <c r="Q16"/>
  <c r="N16"/>
  <c r="Z16" s="1"/>
  <c r="D16"/>
  <c r="E16" s="1"/>
  <c r="I16" s="1"/>
  <c r="W15"/>
  <c r="T15"/>
  <c r="Q15"/>
  <c r="N15"/>
  <c r="Z15" s="1"/>
  <c r="D15"/>
  <c r="E15" s="1"/>
  <c r="I15" s="1"/>
  <c r="W14"/>
  <c r="T14"/>
  <c r="Q14"/>
  <c r="N14"/>
  <c r="Z14" s="1"/>
  <c r="D14"/>
  <c r="E14" s="1"/>
  <c r="I14" s="1"/>
  <c r="W13"/>
  <c r="T13"/>
  <c r="Q13"/>
  <c r="N13"/>
  <c r="Z13" s="1"/>
  <c r="D13"/>
  <c r="E13" s="1"/>
  <c r="I13" s="1"/>
  <c r="W12"/>
  <c r="T12"/>
  <c r="Q12"/>
  <c r="N12"/>
  <c r="Z12" s="1"/>
  <c r="D12"/>
  <c r="E12" s="1"/>
  <c r="I12" s="1"/>
  <c r="V8"/>
  <c r="M7" i="20"/>
  <c r="F135"/>
  <c r="F136"/>
  <c r="F137"/>
  <c r="F138"/>
  <c r="F139"/>
  <c r="F140"/>
  <c r="F141"/>
  <c r="F142"/>
  <c r="F143"/>
  <c r="F144"/>
  <c r="F134"/>
  <c r="F133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M7" i="19"/>
  <c r="F145"/>
  <c r="F144"/>
  <c r="F143"/>
  <c r="F142"/>
  <c r="F141"/>
  <c r="F140"/>
  <c r="F139"/>
  <c r="F138"/>
  <c r="F137"/>
  <c r="F136"/>
  <c r="F135"/>
  <c r="F134"/>
  <c r="F1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Y144" i="20"/>
  <c r="V144"/>
  <c r="S144"/>
  <c r="P144"/>
  <c r="M144"/>
  <c r="D144"/>
  <c r="C144"/>
  <c r="E144" s="1"/>
  <c r="Y143"/>
  <c r="V143"/>
  <c r="S143"/>
  <c r="P143"/>
  <c r="M143"/>
  <c r="D143"/>
  <c r="C143"/>
  <c r="E143" s="1"/>
  <c r="G143" s="1"/>
  <c r="Y142"/>
  <c r="V142"/>
  <c r="S142"/>
  <c r="P142"/>
  <c r="M142"/>
  <c r="D142"/>
  <c r="C142"/>
  <c r="Y141"/>
  <c r="V141"/>
  <c r="S141"/>
  <c r="P141"/>
  <c r="M141"/>
  <c r="D141"/>
  <c r="C141"/>
  <c r="E141" s="1"/>
  <c r="G141" s="1"/>
  <c r="Y140"/>
  <c r="V140"/>
  <c r="S140"/>
  <c r="P140"/>
  <c r="M140"/>
  <c r="D140"/>
  <c r="C140"/>
  <c r="E140" s="1"/>
  <c r="Y139"/>
  <c r="V139"/>
  <c r="S139"/>
  <c r="P139"/>
  <c r="M139"/>
  <c r="D139"/>
  <c r="C139"/>
  <c r="Y138"/>
  <c r="V138"/>
  <c r="S138"/>
  <c r="P138"/>
  <c r="M138"/>
  <c r="D138"/>
  <c r="C138"/>
  <c r="Y137"/>
  <c r="V137"/>
  <c r="S137"/>
  <c r="P137"/>
  <c r="M137"/>
  <c r="D137"/>
  <c r="C137"/>
  <c r="Y136"/>
  <c r="V136"/>
  <c r="S136"/>
  <c r="P136"/>
  <c r="M136"/>
  <c r="D136"/>
  <c r="C136"/>
  <c r="Y135"/>
  <c r="V135"/>
  <c r="S135"/>
  <c r="P135"/>
  <c r="M135"/>
  <c r="D135"/>
  <c r="C135"/>
  <c r="Y134"/>
  <c r="V134"/>
  <c r="S134"/>
  <c r="P134"/>
  <c r="M134"/>
  <c r="D134"/>
  <c r="C134"/>
  <c r="Y133"/>
  <c r="V133"/>
  <c r="S133"/>
  <c r="P133"/>
  <c r="M133"/>
  <c r="D133"/>
  <c r="C133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G120" s="1"/>
  <c r="H120" s="1"/>
  <c r="D119"/>
  <c r="E119" s="1"/>
  <c r="D118"/>
  <c r="E118" s="1"/>
  <c r="G118" s="1"/>
  <c r="H118" s="1"/>
  <c r="D117"/>
  <c r="E117" s="1"/>
  <c r="D116"/>
  <c r="E116" s="1"/>
  <c r="G116" s="1"/>
  <c r="H116" s="1"/>
  <c r="D115"/>
  <c r="E115" s="1"/>
  <c r="D114"/>
  <c r="E114" s="1"/>
  <c r="D113"/>
  <c r="E113" s="1"/>
  <c r="D112"/>
  <c r="E112" s="1"/>
  <c r="G112" s="1"/>
  <c r="H112" s="1"/>
  <c r="D111"/>
  <c r="E111" s="1"/>
  <c r="D110"/>
  <c r="E110" s="1"/>
  <c r="G110" s="1"/>
  <c r="H110" s="1"/>
  <c r="D109"/>
  <c r="E109" s="1"/>
  <c r="D108"/>
  <c r="E108" s="1"/>
  <c r="G108" s="1"/>
  <c r="H108" s="1"/>
  <c r="D107"/>
  <c r="E107" s="1"/>
  <c r="D106"/>
  <c r="E106" s="1"/>
  <c r="D105"/>
  <c r="E105" s="1"/>
  <c r="D104"/>
  <c r="E104" s="1"/>
  <c r="G104" s="1"/>
  <c r="H104" s="1"/>
  <c r="D103"/>
  <c r="E103" s="1"/>
  <c r="D102"/>
  <c r="E102" s="1"/>
  <c r="G102" s="1"/>
  <c r="H102" s="1"/>
  <c r="D101"/>
  <c r="E101" s="1"/>
  <c r="G100"/>
  <c r="D100"/>
  <c r="E100" s="1"/>
  <c r="E99"/>
  <c r="G99" s="1"/>
  <c r="D99"/>
  <c r="G98"/>
  <c r="D98"/>
  <c r="E98" s="1"/>
  <c r="E97"/>
  <c r="G97" s="1"/>
  <c r="D97"/>
  <c r="D96"/>
  <c r="E96" s="1"/>
  <c r="G96" s="1"/>
  <c r="E95"/>
  <c r="G95" s="1"/>
  <c r="D95"/>
  <c r="D94"/>
  <c r="E94" s="1"/>
  <c r="G94" s="1"/>
  <c r="E93"/>
  <c r="G93" s="1"/>
  <c r="D93"/>
  <c r="D92"/>
  <c r="E92" s="1"/>
  <c r="G92" s="1"/>
  <c r="E91"/>
  <c r="G91" s="1"/>
  <c r="D91"/>
  <c r="D90"/>
  <c r="E90" s="1"/>
  <c r="G90" s="1"/>
  <c r="E89"/>
  <c r="G89" s="1"/>
  <c r="D89"/>
  <c r="D88"/>
  <c r="E88" s="1"/>
  <c r="G88" s="1"/>
  <c r="E87"/>
  <c r="G87" s="1"/>
  <c r="D87"/>
  <c r="D86"/>
  <c r="E86" s="1"/>
  <c r="G86" s="1"/>
  <c r="E85"/>
  <c r="G85" s="1"/>
  <c r="D85"/>
  <c r="D84"/>
  <c r="E84" s="1"/>
  <c r="G84" s="1"/>
  <c r="E83"/>
  <c r="G83" s="1"/>
  <c r="D83"/>
  <c r="D82"/>
  <c r="E82" s="1"/>
  <c r="G82" s="1"/>
  <c r="E81"/>
  <c r="G81" s="1"/>
  <c r="D81"/>
  <c r="D80"/>
  <c r="E80" s="1"/>
  <c r="G80" s="1"/>
  <c r="E79"/>
  <c r="G79" s="1"/>
  <c r="D79"/>
  <c r="D78"/>
  <c r="E78" s="1"/>
  <c r="G78" s="1"/>
  <c r="E77"/>
  <c r="G77" s="1"/>
  <c r="D77"/>
  <c r="D76"/>
  <c r="E76" s="1"/>
  <c r="G76" s="1"/>
  <c r="E75"/>
  <c r="G75" s="1"/>
  <c r="D75"/>
  <c r="D74"/>
  <c r="E74" s="1"/>
  <c r="G74" s="1"/>
  <c r="E73"/>
  <c r="G73" s="1"/>
  <c r="D73"/>
  <c r="D72"/>
  <c r="E72" s="1"/>
  <c r="G72" s="1"/>
  <c r="E71"/>
  <c r="G71" s="1"/>
  <c r="D71"/>
  <c r="D70"/>
  <c r="E70" s="1"/>
  <c r="G70" s="1"/>
  <c r="E69"/>
  <c r="G69" s="1"/>
  <c r="D69"/>
  <c r="D68"/>
  <c r="E68" s="1"/>
  <c r="G68" s="1"/>
  <c r="E67"/>
  <c r="G67" s="1"/>
  <c r="D67"/>
  <c r="D66"/>
  <c r="E66" s="1"/>
  <c r="G66" s="1"/>
  <c r="E65"/>
  <c r="G65" s="1"/>
  <c r="D65"/>
  <c r="D64"/>
  <c r="E64" s="1"/>
  <c r="G64" s="1"/>
  <c r="E63"/>
  <c r="G63" s="1"/>
  <c r="D63"/>
  <c r="D62"/>
  <c r="E62" s="1"/>
  <c r="G62" s="1"/>
  <c r="E61"/>
  <c r="G61" s="1"/>
  <c r="D61"/>
  <c r="D60"/>
  <c r="E60" s="1"/>
  <c r="G60" s="1"/>
  <c r="E59"/>
  <c r="G59" s="1"/>
  <c r="D59"/>
  <c r="D58"/>
  <c r="E58" s="1"/>
  <c r="G58" s="1"/>
  <c r="E57"/>
  <c r="G57" s="1"/>
  <c r="D57"/>
  <c r="D56"/>
  <c r="E56" s="1"/>
  <c r="G56" s="1"/>
  <c r="E55"/>
  <c r="G55" s="1"/>
  <c r="D55"/>
  <c r="D54"/>
  <c r="E54" s="1"/>
  <c r="G54" s="1"/>
  <c r="E53"/>
  <c r="G53" s="1"/>
  <c r="D53"/>
  <c r="D52"/>
  <c r="E52" s="1"/>
  <c r="G52" s="1"/>
  <c r="E51"/>
  <c r="G51" s="1"/>
  <c r="D5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B8"/>
  <c r="W7"/>
  <c r="Y145" i="19"/>
  <c r="V145"/>
  <c r="S145"/>
  <c r="P145"/>
  <c r="M145"/>
  <c r="D145"/>
  <c r="C145"/>
  <c r="E145" s="1"/>
  <c r="Y144"/>
  <c r="V144"/>
  <c r="S144"/>
  <c r="P144"/>
  <c r="M144"/>
  <c r="D144"/>
  <c r="C144"/>
  <c r="Y143"/>
  <c r="V143"/>
  <c r="S143"/>
  <c r="P143"/>
  <c r="M143"/>
  <c r="D143"/>
  <c r="C143"/>
  <c r="Y142"/>
  <c r="V142"/>
  <c r="S142"/>
  <c r="P142"/>
  <c r="M142"/>
  <c r="D142"/>
  <c r="C142"/>
  <c r="Y141"/>
  <c r="V141"/>
  <c r="S141"/>
  <c r="P141"/>
  <c r="M141"/>
  <c r="D141"/>
  <c r="C141"/>
  <c r="E141" s="1"/>
  <c r="Y140"/>
  <c r="V140"/>
  <c r="S140"/>
  <c r="P140"/>
  <c r="M140"/>
  <c r="D140"/>
  <c r="C140"/>
  <c r="Y139"/>
  <c r="V139"/>
  <c r="S139"/>
  <c r="P139"/>
  <c r="M139"/>
  <c r="D139"/>
  <c r="C139"/>
  <c r="Y138"/>
  <c r="V138"/>
  <c r="S138"/>
  <c r="P138"/>
  <c r="M138"/>
  <c r="D138"/>
  <c r="C138"/>
  <c r="Y137"/>
  <c r="V137"/>
  <c r="S137"/>
  <c r="P137"/>
  <c r="M137"/>
  <c r="D137"/>
  <c r="C137"/>
  <c r="Y136"/>
  <c r="V136"/>
  <c r="S136"/>
  <c r="P136"/>
  <c r="M136"/>
  <c r="D136"/>
  <c r="C136"/>
  <c r="Y135"/>
  <c r="V135"/>
  <c r="S135"/>
  <c r="P135"/>
  <c r="M135"/>
  <c r="D135"/>
  <c r="C135"/>
  <c r="Y134"/>
  <c r="V134"/>
  <c r="S134"/>
  <c r="P134"/>
  <c r="M134"/>
  <c r="D134"/>
  <c r="C134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B8"/>
  <c r="W7"/>
  <c r="E142" l="1"/>
  <c r="G142" s="1"/>
  <c r="E143"/>
  <c r="E138" i="20"/>
  <c r="E142"/>
  <c r="E144" i="19"/>
  <c r="G144" s="1"/>
  <c r="E138"/>
  <c r="G138" s="1"/>
  <c r="E140"/>
  <c r="G140" s="1"/>
  <c r="G11" i="20"/>
  <c r="G35"/>
  <c r="G125"/>
  <c r="E139"/>
  <c r="G139" s="1"/>
  <c r="E139" i="19"/>
  <c r="G37" i="20"/>
  <c r="H37" s="1"/>
  <c r="G39"/>
  <c r="G41"/>
  <c r="H41" s="1"/>
  <c r="G43"/>
  <c r="G127"/>
  <c r="H127" s="1"/>
  <c r="G129"/>
  <c r="H129" s="1"/>
  <c r="E12" i="19"/>
  <c r="G12" s="1"/>
  <c r="H12" s="1"/>
  <c r="E14"/>
  <c r="E16"/>
  <c r="G16" s="1"/>
  <c r="H16" s="1"/>
  <c r="E18"/>
  <c r="E20"/>
  <c r="G20" s="1"/>
  <c r="H20" s="1"/>
  <c r="E22"/>
  <c r="E24"/>
  <c r="G24" s="1"/>
  <c r="H24" s="1"/>
  <c r="E26"/>
  <c r="E28"/>
  <c r="G28" s="1"/>
  <c r="H28" s="1"/>
  <c r="E30"/>
  <c r="E32"/>
  <c r="G32" s="1"/>
  <c r="H32" s="1"/>
  <c r="E47"/>
  <c r="E48"/>
  <c r="E49"/>
  <c r="E50"/>
  <c r="E51"/>
  <c r="E52"/>
  <c r="E54"/>
  <c r="E56"/>
  <c r="E72"/>
  <c r="E74"/>
  <c r="G74" s="1"/>
  <c r="H74" s="1"/>
  <c r="E76"/>
  <c r="E78"/>
  <c r="G78" s="1"/>
  <c r="H78" s="1"/>
  <c r="E80"/>
  <c r="E96"/>
  <c r="E98"/>
  <c r="E99"/>
  <c r="G99" s="1"/>
  <c r="E100"/>
  <c r="E101"/>
  <c r="G101" s="1"/>
  <c r="E102"/>
  <c r="E103"/>
  <c r="G103" s="1"/>
  <c r="E104"/>
  <c r="E105"/>
  <c r="G105" s="1"/>
  <c r="E135"/>
  <c r="E137"/>
  <c r="G137" s="1"/>
  <c r="H137" s="1"/>
  <c r="G29" i="20"/>
  <c r="G31"/>
  <c r="H31" s="1"/>
  <c r="G33"/>
  <c r="G45"/>
  <c r="H45" s="1"/>
  <c r="G47"/>
  <c r="G49"/>
  <c r="H49" s="1"/>
  <c r="G123"/>
  <c r="E133"/>
  <c r="G133" s="1"/>
  <c r="H133" s="1"/>
  <c r="E135"/>
  <c r="G135" s="1"/>
  <c r="E137"/>
  <c r="G137" s="1"/>
  <c r="G106"/>
  <c r="H106" s="1"/>
  <c r="G114"/>
  <c r="H114" s="1"/>
  <c r="E136"/>
  <c r="G13"/>
  <c r="H13" s="1"/>
  <c r="G15"/>
  <c r="H15"/>
  <c r="G17"/>
  <c r="H17"/>
  <c r="G19"/>
  <c r="H19"/>
  <c r="G21"/>
  <c r="H21" s="1"/>
  <c r="G23"/>
  <c r="H23"/>
  <c r="G25"/>
  <c r="H25" s="1"/>
  <c r="G27"/>
  <c r="H27"/>
  <c r="E36" i="19"/>
  <c r="E38"/>
  <c r="G38" s="1"/>
  <c r="H38" s="1"/>
  <c r="E39"/>
  <c r="E40"/>
  <c r="G40" s="1"/>
  <c r="H40" s="1"/>
  <c r="E41"/>
  <c r="E42"/>
  <c r="G42" s="1"/>
  <c r="H42" s="1"/>
  <c r="E43"/>
  <c r="E44"/>
  <c r="G44" s="1"/>
  <c r="H44" s="1"/>
  <c r="E45"/>
  <c r="E60"/>
  <c r="G60" s="1"/>
  <c r="H60" s="1"/>
  <c r="E62"/>
  <c r="E64"/>
  <c r="G64" s="1"/>
  <c r="H64" s="1"/>
  <c r="E66"/>
  <c r="E68"/>
  <c r="G68" s="1"/>
  <c r="H68" s="1"/>
  <c r="E84"/>
  <c r="E86"/>
  <c r="G86" s="1"/>
  <c r="H86" s="1"/>
  <c r="E88"/>
  <c r="E90"/>
  <c r="G90" s="1"/>
  <c r="H90" s="1"/>
  <c r="E92"/>
  <c r="E107"/>
  <c r="G107" s="1"/>
  <c r="E108"/>
  <c r="E109"/>
  <c r="G109" s="1"/>
  <c r="E110"/>
  <c r="E111"/>
  <c r="G111" s="1"/>
  <c r="E112"/>
  <c r="E113"/>
  <c r="G113" s="1"/>
  <c r="E114"/>
  <c r="E115"/>
  <c r="G115" s="1"/>
  <c r="E116"/>
  <c r="E117"/>
  <c r="G117" s="1"/>
  <c r="E118"/>
  <c r="E119"/>
  <c r="G119" s="1"/>
  <c r="E120"/>
  <c r="E121"/>
  <c r="G121" s="1"/>
  <c r="E122"/>
  <c r="E124"/>
  <c r="E126"/>
  <c r="E128"/>
  <c r="G128" s="1"/>
  <c r="H128" s="1"/>
  <c r="E130"/>
  <c r="E136"/>
  <c r="G136" s="1"/>
  <c r="G20" i="20"/>
  <c r="G22"/>
  <c r="H22" s="1"/>
  <c r="G24"/>
  <c r="G26"/>
  <c r="H26" s="1"/>
  <c r="H123"/>
  <c r="H125"/>
  <c r="E134"/>
  <c r="G134" s="1"/>
  <c r="F11" i="22"/>
  <c r="H11" s="1"/>
  <c r="I11" s="1"/>
  <c r="J11" s="1"/>
  <c r="F12"/>
  <c r="H12" s="1"/>
  <c r="I12" s="1"/>
  <c r="J12" s="1"/>
  <c r="F13"/>
  <c r="H13" s="1"/>
  <c r="I13" s="1"/>
  <c r="J13" s="1"/>
  <c r="F14"/>
  <c r="H14" s="1"/>
  <c r="I14" s="1"/>
  <c r="J14" s="1"/>
  <c r="F15"/>
  <c r="H15" s="1"/>
  <c r="I15" s="1"/>
  <c r="J15" s="1"/>
  <c r="F16"/>
  <c r="H16" s="1"/>
  <c r="I16" s="1"/>
  <c r="J16" s="1"/>
  <c r="F17"/>
  <c r="H17" s="1"/>
  <c r="I17" s="1"/>
  <c r="J17" s="1"/>
  <c r="G120" i="21"/>
  <c r="H120" s="1"/>
  <c r="I120"/>
  <c r="G122"/>
  <c r="H122" s="1"/>
  <c r="I122"/>
  <c r="G124"/>
  <c r="H124" s="1"/>
  <c r="I124"/>
  <c r="G126"/>
  <c r="H126" s="1"/>
  <c r="I126"/>
  <c r="G128"/>
  <c r="H128" s="1"/>
  <c r="I128"/>
  <c r="G130"/>
  <c r="H130" s="1"/>
  <c r="I130"/>
  <c r="G12"/>
  <c r="H12" s="1"/>
  <c r="J12" s="1"/>
  <c r="G13"/>
  <c r="H13" s="1"/>
  <c r="J13" s="1"/>
  <c r="G14"/>
  <c r="H14" s="1"/>
  <c r="J14" s="1"/>
  <c r="G15"/>
  <c r="H15" s="1"/>
  <c r="J15" s="1"/>
  <c r="G16"/>
  <c r="H16" s="1"/>
  <c r="J16" s="1"/>
  <c r="G17"/>
  <c r="H17" s="1"/>
  <c r="J17" s="1"/>
  <c r="G18"/>
  <c r="H18" s="1"/>
  <c r="J18" s="1"/>
  <c r="G19"/>
  <c r="H19" s="1"/>
  <c r="J19" s="1"/>
  <c r="G20"/>
  <c r="H20" s="1"/>
  <c r="J20" s="1"/>
  <c r="G21"/>
  <c r="H21" s="1"/>
  <c r="J21" s="1"/>
  <c r="G22"/>
  <c r="H22" s="1"/>
  <c r="J22" s="1"/>
  <c r="G23"/>
  <c r="H23" s="1"/>
  <c r="J23" s="1"/>
  <c r="G24"/>
  <c r="H24" s="1"/>
  <c r="J24" s="1"/>
  <c r="G25"/>
  <c r="H25" s="1"/>
  <c r="J25" s="1"/>
  <c r="G26"/>
  <c r="H26" s="1"/>
  <c r="J26" s="1"/>
  <c r="I27"/>
  <c r="G27"/>
  <c r="H27" s="1"/>
  <c r="I28"/>
  <c r="G28"/>
  <c r="H28" s="1"/>
  <c r="I29"/>
  <c r="G29"/>
  <c r="H29" s="1"/>
  <c r="I30"/>
  <c r="G30"/>
  <c r="H30" s="1"/>
  <c r="I31"/>
  <c r="G31"/>
  <c r="H31" s="1"/>
  <c r="I32"/>
  <c r="G32"/>
  <c r="H32" s="1"/>
  <c r="I33"/>
  <c r="G33"/>
  <c r="H33" s="1"/>
  <c r="I34"/>
  <c r="G34"/>
  <c r="H34" s="1"/>
  <c r="I35"/>
  <c r="G35"/>
  <c r="H35" s="1"/>
  <c r="I36"/>
  <c r="G36"/>
  <c r="H36" s="1"/>
  <c r="I37"/>
  <c r="G37"/>
  <c r="H37" s="1"/>
  <c r="I38"/>
  <c r="G38"/>
  <c r="H38" s="1"/>
  <c r="I39"/>
  <c r="G39"/>
  <c r="H39" s="1"/>
  <c r="I40"/>
  <c r="G40"/>
  <c r="H40" s="1"/>
  <c r="I41"/>
  <c r="G41"/>
  <c r="H41" s="1"/>
  <c r="I42"/>
  <c r="G42"/>
  <c r="H42" s="1"/>
  <c r="I43"/>
  <c r="G43"/>
  <c r="H43" s="1"/>
  <c r="I44"/>
  <c r="G44"/>
  <c r="H44" s="1"/>
  <c r="I45"/>
  <c r="G45"/>
  <c r="H45" s="1"/>
  <c r="I46"/>
  <c r="G46"/>
  <c r="H46" s="1"/>
  <c r="I47"/>
  <c r="G47"/>
  <c r="H47" s="1"/>
  <c r="I48"/>
  <c r="G48"/>
  <c r="H48" s="1"/>
  <c r="I49"/>
  <c r="G49"/>
  <c r="H49" s="1"/>
  <c r="I50"/>
  <c r="G50"/>
  <c r="H50" s="1"/>
  <c r="I51"/>
  <c r="G51"/>
  <c r="H51" s="1"/>
  <c r="I52"/>
  <c r="G52"/>
  <c r="H52" s="1"/>
  <c r="I53"/>
  <c r="G53"/>
  <c r="H53" s="1"/>
  <c r="I54"/>
  <c r="G54"/>
  <c r="H54" s="1"/>
  <c r="I55"/>
  <c r="G55"/>
  <c r="H55" s="1"/>
  <c r="I56"/>
  <c r="G56"/>
  <c r="H56" s="1"/>
  <c r="I57"/>
  <c r="G57"/>
  <c r="H57" s="1"/>
  <c r="I58"/>
  <c r="G58"/>
  <c r="H58" s="1"/>
  <c r="I59"/>
  <c r="G59"/>
  <c r="H59" s="1"/>
  <c r="I60"/>
  <c r="G60"/>
  <c r="H60" s="1"/>
  <c r="I61"/>
  <c r="G61"/>
  <c r="H61" s="1"/>
  <c r="I62"/>
  <c r="G62"/>
  <c r="H62" s="1"/>
  <c r="I63"/>
  <c r="G63"/>
  <c r="H63" s="1"/>
  <c r="I64"/>
  <c r="G64"/>
  <c r="H64" s="1"/>
  <c r="I65"/>
  <c r="G65"/>
  <c r="H65" s="1"/>
  <c r="I66"/>
  <c r="G66"/>
  <c r="H66" s="1"/>
  <c r="I67"/>
  <c r="G67"/>
  <c r="H67" s="1"/>
  <c r="I68"/>
  <c r="G68"/>
  <c r="H68" s="1"/>
  <c r="I69"/>
  <c r="G69"/>
  <c r="H69" s="1"/>
  <c r="I70"/>
  <c r="G70"/>
  <c r="H70" s="1"/>
  <c r="I71"/>
  <c r="G71"/>
  <c r="H71" s="1"/>
  <c r="I72"/>
  <c r="G72"/>
  <c r="H72" s="1"/>
  <c r="I73"/>
  <c r="G73"/>
  <c r="H73" s="1"/>
  <c r="I74"/>
  <c r="G74"/>
  <c r="H74" s="1"/>
  <c r="I75"/>
  <c r="G75"/>
  <c r="H75" s="1"/>
  <c r="I76"/>
  <c r="G76"/>
  <c r="H76" s="1"/>
  <c r="I77"/>
  <c r="G77"/>
  <c r="H77" s="1"/>
  <c r="I78"/>
  <c r="G78"/>
  <c r="H78" s="1"/>
  <c r="I79"/>
  <c r="G79"/>
  <c r="H79" s="1"/>
  <c r="I80"/>
  <c r="G80"/>
  <c r="H80" s="1"/>
  <c r="I81"/>
  <c r="G81"/>
  <c r="H81" s="1"/>
  <c r="I82"/>
  <c r="G82"/>
  <c r="H82" s="1"/>
  <c r="I83"/>
  <c r="G83"/>
  <c r="H83" s="1"/>
  <c r="I84"/>
  <c r="G84"/>
  <c r="H84" s="1"/>
  <c r="I85"/>
  <c r="G85"/>
  <c r="H85" s="1"/>
  <c r="I86"/>
  <c r="G86"/>
  <c r="H86" s="1"/>
  <c r="I87"/>
  <c r="G87"/>
  <c r="H87" s="1"/>
  <c r="I88"/>
  <c r="G88"/>
  <c r="H88" s="1"/>
  <c r="I89"/>
  <c r="G89"/>
  <c r="H89" s="1"/>
  <c r="G90"/>
  <c r="H90" s="1"/>
  <c r="J90" s="1"/>
  <c r="G92"/>
  <c r="H92" s="1"/>
  <c r="J92" s="1"/>
  <c r="G94"/>
  <c r="H94" s="1"/>
  <c r="J94" s="1"/>
  <c r="G96"/>
  <c r="H96" s="1"/>
  <c r="J96" s="1"/>
  <c r="G98"/>
  <c r="H98" s="1"/>
  <c r="J98" s="1"/>
  <c r="G100"/>
  <c r="H100" s="1"/>
  <c r="J100" s="1"/>
  <c r="G102"/>
  <c r="H102" s="1"/>
  <c r="J102" s="1"/>
  <c r="G104"/>
  <c r="H104" s="1"/>
  <c r="J104" s="1"/>
  <c r="G106"/>
  <c r="H106" s="1"/>
  <c r="J106" s="1"/>
  <c r="G108"/>
  <c r="H108" s="1"/>
  <c r="J108" s="1"/>
  <c r="G110"/>
  <c r="H110" s="1"/>
  <c r="J110" s="1"/>
  <c r="G112"/>
  <c r="H112" s="1"/>
  <c r="J112" s="1"/>
  <c r="G114"/>
  <c r="H114" s="1"/>
  <c r="J114" s="1"/>
  <c r="G116"/>
  <c r="H116" s="1"/>
  <c r="J116" s="1"/>
  <c r="G118"/>
  <c r="H118" s="1"/>
  <c r="J118" s="1"/>
  <c r="H91"/>
  <c r="I91"/>
  <c r="H93"/>
  <c r="I93"/>
  <c r="H95"/>
  <c r="I95"/>
  <c r="H97"/>
  <c r="I97"/>
  <c r="H99"/>
  <c r="I99"/>
  <c r="H101"/>
  <c r="I101"/>
  <c r="H103"/>
  <c r="I103"/>
  <c r="H105"/>
  <c r="I105"/>
  <c r="H107"/>
  <c r="I107"/>
  <c r="H109"/>
  <c r="I109"/>
  <c r="H111"/>
  <c r="I111"/>
  <c r="H113"/>
  <c r="I113"/>
  <c r="H115"/>
  <c r="I115"/>
  <c r="H117"/>
  <c r="I117"/>
  <c r="H119"/>
  <c r="I119"/>
  <c r="H121"/>
  <c r="I121"/>
  <c r="H123"/>
  <c r="I123"/>
  <c r="H125"/>
  <c r="I125"/>
  <c r="H127"/>
  <c r="I127"/>
  <c r="H129"/>
  <c r="I129"/>
  <c r="H131"/>
  <c r="I131"/>
  <c r="H11" i="20"/>
  <c r="G16"/>
  <c r="H16" s="1"/>
  <c r="G12"/>
  <c r="H12" s="1"/>
  <c r="G14"/>
  <c r="H14" s="1"/>
  <c r="G18"/>
  <c r="H18" s="1"/>
  <c r="G30"/>
  <c r="H30" s="1"/>
  <c r="G34"/>
  <c r="H34" s="1"/>
  <c r="G38"/>
  <c r="H38" s="1"/>
  <c r="G42"/>
  <c r="H42" s="1"/>
  <c r="G46"/>
  <c r="H46" s="1"/>
  <c r="G50"/>
  <c r="H50" s="1"/>
  <c r="H20"/>
  <c r="H24"/>
  <c r="G28"/>
  <c r="H28" s="1"/>
  <c r="G32"/>
  <c r="H32" s="1"/>
  <c r="G36"/>
  <c r="H36" s="1"/>
  <c r="G40"/>
  <c r="H40" s="1"/>
  <c r="G44"/>
  <c r="H44" s="1"/>
  <c r="G48"/>
  <c r="H48" s="1"/>
  <c r="H29"/>
  <c r="H33"/>
  <c r="H35"/>
  <c r="H39"/>
  <c r="H43"/>
  <c r="H47"/>
  <c r="H51"/>
  <c r="G103"/>
  <c r="H103" s="1"/>
  <c r="G107"/>
  <c r="H107" s="1"/>
  <c r="G111"/>
  <c r="H111" s="1"/>
  <c r="G115"/>
  <c r="H115" s="1"/>
  <c r="G119"/>
  <c r="H119" s="1"/>
  <c r="G124"/>
  <c r="H124" s="1"/>
  <c r="H135"/>
  <c r="G136"/>
  <c r="H136" s="1"/>
  <c r="H137"/>
  <c r="G138"/>
  <c r="H138" s="1"/>
  <c r="H139"/>
  <c r="G140"/>
  <c r="H140" s="1"/>
  <c r="H141"/>
  <c r="G142"/>
  <c r="H142" s="1"/>
  <c r="H143"/>
  <c r="G144"/>
  <c r="H144" s="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101"/>
  <c r="H101" s="1"/>
  <c r="G105"/>
  <c r="H105" s="1"/>
  <c r="G109"/>
  <c r="H109" s="1"/>
  <c r="G113"/>
  <c r="H113" s="1"/>
  <c r="G117"/>
  <c r="H117" s="1"/>
  <c r="G121"/>
  <c r="H121" s="1"/>
  <c r="G128"/>
  <c r="H128" s="1"/>
  <c r="G122"/>
  <c r="H122" s="1"/>
  <c r="G126"/>
  <c r="H126" s="1"/>
  <c r="G130"/>
  <c r="H130" s="1"/>
  <c r="G14" i="19"/>
  <c r="H14" s="1"/>
  <c r="G18"/>
  <c r="H18" s="1"/>
  <c r="G22"/>
  <c r="H22" s="1"/>
  <c r="G26"/>
  <c r="H26" s="1"/>
  <c r="G30"/>
  <c r="H30" s="1"/>
  <c r="G36"/>
  <c r="H36" s="1"/>
  <c r="G39"/>
  <c r="H39" s="1"/>
  <c r="G41"/>
  <c r="H41" s="1"/>
  <c r="G43"/>
  <c r="H43" s="1"/>
  <c r="G45"/>
  <c r="H45" s="1"/>
  <c r="G47"/>
  <c r="H47" s="1"/>
  <c r="G48"/>
  <c r="H48" s="1"/>
  <c r="G49"/>
  <c r="H49" s="1"/>
  <c r="G50"/>
  <c r="H50" s="1"/>
  <c r="G51"/>
  <c r="H51" s="1"/>
  <c r="G52"/>
  <c r="H52" s="1"/>
  <c r="G100"/>
  <c r="H100" s="1"/>
  <c r="G102"/>
  <c r="H102" s="1"/>
  <c r="G104"/>
  <c r="H104" s="1"/>
  <c r="G108"/>
  <c r="H108" s="1"/>
  <c r="G110"/>
  <c r="H110" s="1"/>
  <c r="G112"/>
  <c r="H112" s="1"/>
  <c r="G114"/>
  <c r="H114" s="1"/>
  <c r="G116"/>
  <c r="H116" s="1"/>
  <c r="G118"/>
  <c r="H118" s="1"/>
  <c r="G120"/>
  <c r="H120" s="1"/>
  <c r="E11"/>
  <c r="E13"/>
  <c r="E15"/>
  <c r="E17"/>
  <c r="E19"/>
  <c r="E21"/>
  <c r="E23"/>
  <c r="E25"/>
  <c r="E27"/>
  <c r="E29"/>
  <c r="E31"/>
  <c r="E33"/>
  <c r="E35"/>
  <c r="E37"/>
  <c r="G54"/>
  <c r="H54" s="1"/>
  <c r="G56"/>
  <c r="H56" s="1"/>
  <c r="G62"/>
  <c r="H62" s="1"/>
  <c r="G66"/>
  <c r="H66" s="1"/>
  <c r="G72"/>
  <c r="H72" s="1"/>
  <c r="G76"/>
  <c r="H76" s="1"/>
  <c r="G80"/>
  <c r="H80" s="1"/>
  <c r="G84"/>
  <c r="H84" s="1"/>
  <c r="G88"/>
  <c r="H88" s="1"/>
  <c r="G92"/>
  <c r="H92" s="1"/>
  <c r="G96"/>
  <c r="H96" s="1"/>
  <c r="G98"/>
  <c r="H98" s="1"/>
  <c r="H99"/>
  <c r="H111"/>
  <c r="G135"/>
  <c r="H135" s="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H101"/>
  <c r="H109"/>
  <c r="G124"/>
  <c r="H124" s="1"/>
  <c r="G122"/>
  <c r="H122" s="1"/>
  <c r="G126"/>
  <c r="H126" s="1"/>
  <c r="G130"/>
  <c r="H130" s="1"/>
  <c r="E123"/>
  <c r="E125"/>
  <c r="E127"/>
  <c r="E129"/>
  <c r="E134"/>
  <c r="H138"/>
  <c r="G139"/>
  <c r="H139" s="1"/>
  <c r="H140"/>
  <c r="G141"/>
  <c r="H141" s="1"/>
  <c r="H142"/>
  <c r="G143"/>
  <c r="H143" s="1"/>
  <c r="H144"/>
  <c r="G145"/>
  <c r="H145" s="1"/>
  <c r="E17" i="18"/>
  <c r="D144" i="15"/>
  <c r="D143"/>
  <c r="D142"/>
  <c r="D141"/>
  <c r="D140"/>
  <c r="D139"/>
  <c r="D138"/>
  <c r="D137"/>
  <c r="D136"/>
  <c r="D135"/>
  <c r="D134"/>
  <c r="D133"/>
  <c r="D135" i="16"/>
  <c r="D136"/>
  <c r="D137"/>
  <c r="D138"/>
  <c r="D139"/>
  <c r="D140"/>
  <c r="D141"/>
  <c r="D142"/>
  <c r="D143"/>
  <c r="D144"/>
  <c r="D134"/>
  <c r="D145" i="17"/>
  <c r="D136"/>
  <c r="D137"/>
  <c r="D138"/>
  <c r="D139"/>
  <c r="D140"/>
  <c r="D141"/>
  <c r="D142"/>
  <c r="D143"/>
  <c r="D144"/>
  <c r="D135"/>
  <c r="Y135" i="9"/>
  <c r="V135"/>
  <c r="S135"/>
  <c r="P135"/>
  <c r="M135"/>
  <c r="E135"/>
  <c r="Y134"/>
  <c r="V134"/>
  <c r="S134"/>
  <c r="P134"/>
  <c r="M134"/>
  <c r="E134"/>
  <c r="G134" s="1"/>
  <c r="H117" i="19" l="1"/>
  <c r="H105"/>
  <c r="H119"/>
  <c r="H103"/>
  <c r="J120" i="21"/>
  <c r="H134" i="20"/>
  <c r="I147" s="1"/>
  <c r="J117" i="21"/>
  <c r="J115"/>
  <c r="S115" s="1"/>
  <c r="U115" s="1"/>
  <c r="J113"/>
  <c r="J111"/>
  <c r="S111" s="1"/>
  <c r="U111" s="1"/>
  <c r="J109"/>
  <c r="J107"/>
  <c r="S107" s="1"/>
  <c r="U107" s="1"/>
  <c r="J105"/>
  <c r="J103"/>
  <c r="S103" s="1"/>
  <c r="U103" s="1"/>
  <c r="J101"/>
  <c r="J99"/>
  <c r="S99" s="1"/>
  <c r="U99" s="1"/>
  <c r="J97"/>
  <c r="J95"/>
  <c r="S95" s="1"/>
  <c r="U95" s="1"/>
  <c r="J93"/>
  <c r="J91"/>
  <c r="S91" s="1"/>
  <c r="U91" s="1"/>
  <c r="J128"/>
  <c r="H136" i="19"/>
  <c r="H121"/>
  <c r="H113"/>
  <c r="H115"/>
  <c r="H107"/>
  <c r="J124" i="21"/>
  <c r="S124" s="1"/>
  <c r="U124" s="1"/>
  <c r="O17" i="22"/>
  <c r="M17"/>
  <c r="K17"/>
  <c r="N17"/>
  <c r="L17"/>
  <c r="O13"/>
  <c r="M13"/>
  <c r="K13"/>
  <c r="N13"/>
  <c r="L13"/>
  <c r="O15"/>
  <c r="M15"/>
  <c r="K15"/>
  <c r="N15"/>
  <c r="L15"/>
  <c r="O11"/>
  <c r="M11"/>
  <c r="K11"/>
  <c r="N11"/>
  <c r="L11"/>
  <c r="N16"/>
  <c r="L16"/>
  <c r="O16"/>
  <c r="M16"/>
  <c r="K16"/>
  <c r="N14"/>
  <c r="L14"/>
  <c r="O14"/>
  <c r="M14"/>
  <c r="K14"/>
  <c r="N12"/>
  <c r="L12"/>
  <c r="O12"/>
  <c r="M12"/>
  <c r="K12"/>
  <c r="Y124" i="21"/>
  <c r="AA124" s="1"/>
  <c r="M124"/>
  <c r="O124" s="1"/>
  <c r="P124"/>
  <c r="R124" s="1"/>
  <c r="V25"/>
  <c r="X25" s="1"/>
  <c r="P25"/>
  <c r="R25" s="1"/>
  <c r="L25"/>
  <c r="Y25"/>
  <c r="AA25" s="1"/>
  <c r="S25"/>
  <c r="U25" s="1"/>
  <c r="M25"/>
  <c r="O25" s="1"/>
  <c r="V23"/>
  <c r="X23" s="1"/>
  <c r="P23"/>
  <c r="R23" s="1"/>
  <c r="L23"/>
  <c r="Y23"/>
  <c r="AA23" s="1"/>
  <c r="S23"/>
  <c r="U23" s="1"/>
  <c r="M23"/>
  <c r="O23" s="1"/>
  <c r="V21"/>
  <c r="X21" s="1"/>
  <c r="P21"/>
  <c r="R21" s="1"/>
  <c r="L21"/>
  <c r="Y21"/>
  <c r="AA21" s="1"/>
  <c r="S21"/>
  <c r="U21" s="1"/>
  <c r="M21"/>
  <c r="O21" s="1"/>
  <c r="V19"/>
  <c r="X19" s="1"/>
  <c r="P19"/>
  <c r="R19" s="1"/>
  <c r="L19"/>
  <c r="Y19"/>
  <c r="AA19" s="1"/>
  <c r="S19"/>
  <c r="U19" s="1"/>
  <c r="M19"/>
  <c r="O19" s="1"/>
  <c r="V17"/>
  <c r="X17" s="1"/>
  <c r="P17"/>
  <c r="R17" s="1"/>
  <c r="L17"/>
  <c r="Y17"/>
  <c r="AA17" s="1"/>
  <c r="S17"/>
  <c r="U17" s="1"/>
  <c r="M17"/>
  <c r="O17" s="1"/>
  <c r="V15"/>
  <c r="X15" s="1"/>
  <c r="P15"/>
  <c r="R15" s="1"/>
  <c r="L15"/>
  <c r="Y15"/>
  <c r="AA15" s="1"/>
  <c r="S15"/>
  <c r="U15" s="1"/>
  <c r="M15"/>
  <c r="O15" s="1"/>
  <c r="V13"/>
  <c r="X13" s="1"/>
  <c r="P13"/>
  <c r="R13" s="1"/>
  <c r="L13"/>
  <c r="Y13"/>
  <c r="AA13" s="1"/>
  <c r="S13"/>
  <c r="U13" s="1"/>
  <c r="M13"/>
  <c r="O13" s="1"/>
  <c r="Y128"/>
  <c r="AA128" s="1"/>
  <c r="S128"/>
  <c r="U128" s="1"/>
  <c r="M128"/>
  <c r="O128" s="1"/>
  <c r="V128"/>
  <c r="X128" s="1"/>
  <c r="P128"/>
  <c r="R128" s="1"/>
  <c r="L128"/>
  <c r="Y120"/>
  <c r="AA120" s="1"/>
  <c r="S120"/>
  <c r="U120" s="1"/>
  <c r="M120"/>
  <c r="O120" s="1"/>
  <c r="V120"/>
  <c r="X120" s="1"/>
  <c r="P120"/>
  <c r="R120" s="1"/>
  <c r="L120"/>
  <c r="Y117"/>
  <c r="AA117" s="1"/>
  <c r="S117"/>
  <c r="U117" s="1"/>
  <c r="M117"/>
  <c r="O117" s="1"/>
  <c r="V117"/>
  <c r="X117" s="1"/>
  <c r="P117"/>
  <c r="R117" s="1"/>
  <c r="L117"/>
  <c r="Y115"/>
  <c r="AA115" s="1"/>
  <c r="P115"/>
  <c r="R115" s="1"/>
  <c r="Y113"/>
  <c r="AA113" s="1"/>
  <c r="S113"/>
  <c r="U113" s="1"/>
  <c r="M113"/>
  <c r="O113" s="1"/>
  <c r="V113"/>
  <c r="X113" s="1"/>
  <c r="P113"/>
  <c r="R113" s="1"/>
  <c r="L113"/>
  <c r="M111"/>
  <c r="O111" s="1"/>
  <c r="Y109"/>
  <c r="AA109" s="1"/>
  <c r="S109"/>
  <c r="U109" s="1"/>
  <c r="M109"/>
  <c r="O109" s="1"/>
  <c r="V109"/>
  <c r="X109" s="1"/>
  <c r="P109"/>
  <c r="R109" s="1"/>
  <c r="L109"/>
  <c r="Y107"/>
  <c r="AA107" s="1"/>
  <c r="M107"/>
  <c r="O107" s="1"/>
  <c r="P107"/>
  <c r="R107" s="1"/>
  <c r="Y105"/>
  <c r="AA105" s="1"/>
  <c r="S105"/>
  <c r="U105" s="1"/>
  <c r="M105"/>
  <c r="O105" s="1"/>
  <c r="V105"/>
  <c r="X105" s="1"/>
  <c r="P105"/>
  <c r="R105" s="1"/>
  <c r="L105"/>
  <c r="Y103"/>
  <c r="AA103" s="1"/>
  <c r="M103"/>
  <c r="O103" s="1"/>
  <c r="P103"/>
  <c r="R103" s="1"/>
  <c r="Y101"/>
  <c r="AA101" s="1"/>
  <c r="S101"/>
  <c r="U101" s="1"/>
  <c r="M101"/>
  <c r="O101" s="1"/>
  <c r="V101"/>
  <c r="X101" s="1"/>
  <c r="P101"/>
  <c r="R101" s="1"/>
  <c r="L101"/>
  <c r="Y99"/>
  <c r="AA99" s="1"/>
  <c r="M99"/>
  <c r="O99" s="1"/>
  <c r="P99"/>
  <c r="R99" s="1"/>
  <c r="Y97"/>
  <c r="AA97" s="1"/>
  <c r="S97"/>
  <c r="U97" s="1"/>
  <c r="M97"/>
  <c r="O97" s="1"/>
  <c r="V97"/>
  <c r="X97" s="1"/>
  <c r="P97"/>
  <c r="R97" s="1"/>
  <c r="L97"/>
  <c r="Y95"/>
  <c r="AA95" s="1"/>
  <c r="M95"/>
  <c r="O95" s="1"/>
  <c r="P95"/>
  <c r="R95" s="1"/>
  <c r="Y93"/>
  <c r="AA93" s="1"/>
  <c r="S93"/>
  <c r="U93" s="1"/>
  <c r="M93"/>
  <c r="O93" s="1"/>
  <c r="V93"/>
  <c r="X93" s="1"/>
  <c r="P93"/>
  <c r="R93" s="1"/>
  <c r="L93"/>
  <c r="Y91"/>
  <c r="AA91" s="1"/>
  <c r="M91"/>
  <c r="O91" s="1"/>
  <c r="P91"/>
  <c r="R91" s="1"/>
  <c r="Y118"/>
  <c r="AA118" s="1"/>
  <c r="S118"/>
  <c r="U118" s="1"/>
  <c r="M118"/>
  <c r="O118" s="1"/>
  <c r="V118"/>
  <c r="X118" s="1"/>
  <c r="P118"/>
  <c r="R118" s="1"/>
  <c r="L118"/>
  <c r="Y116"/>
  <c r="AA116" s="1"/>
  <c r="S116"/>
  <c r="U116" s="1"/>
  <c r="M116"/>
  <c r="O116" s="1"/>
  <c r="V116"/>
  <c r="X116" s="1"/>
  <c r="P116"/>
  <c r="R116" s="1"/>
  <c r="L116"/>
  <c r="Y114"/>
  <c r="AA114" s="1"/>
  <c r="S114"/>
  <c r="U114" s="1"/>
  <c r="M114"/>
  <c r="O114" s="1"/>
  <c r="V114"/>
  <c r="X114" s="1"/>
  <c r="P114"/>
  <c r="R114" s="1"/>
  <c r="L114"/>
  <c r="Y112"/>
  <c r="AA112" s="1"/>
  <c r="S112"/>
  <c r="U112" s="1"/>
  <c r="M112"/>
  <c r="O112" s="1"/>
  <c r="V112"/>
  <c r="X112" s="1"/>
  <c r="P112"/>
  <c r="R112" s="1"/>
  <c r="L112"/>
  <c r="Y110"/>
  <c r="AA110" s="1"/>
  <c r="S110"/>
  <c r="U110" s="1"/>
  <c r="M110"/>
  <c r="O110" s="1"/>
  <c r="V110"/>
  <c r="X110" s="1"/>
  <c r="P110"/>
  <c r="R110" s="1"/>
  <c r="L110"/>
  <c r="Y108"/>
  <c r="AA108" s="1"/>
  <c r="S108"/>
  <c r="U108" s="1"/>
  <c r="M108"/>
  <c r="O108" s="1"/>
  <c r="V108"/>
  <c r="X108" s="1"/>
  <c r="P108"/>
  <c r="R108" s="1"/>
  <c r="L108"/>
  <c r="Y106"/>
  <c r="AA106" s="1"/>
  <c r="S106"/>
  <c r="U106" s="1"/>
  <c r="M106"/>
  <c r="O106" s="1"/>
  <c r="V106"/>
  <c r="X106" s="1"/>
  <c r="P106"/>
  <c r="R106" s="1"/>
  <c r="L106"/>
  <c r="Y104"/>
  <c r="AA104" s="1"/>
  <c r="S104"/>
  <c r="U104" s="1"/>
  <c r="M104"/>
  <c r="O104" s="1"/>
  <c r="V104"/>
  <c r="X104" s="1"/>
  <c r="P104"/>
  <c r="R104" s="1"/>
  <c r="L104"/>
  <c r="Y102"/>
  <c r="AA102" s="1"/>
  <c r="S102"/>
  <c r="U102" s="1"/>
  <c r="M102"/>
  <c r="O102" s="1"/>
  <c r="V102"/>
  <c r="X102" s="1"/>
  <c r="P102"/>
  <c r="R102" s="1"/>
  <c r="L102"/>
  <c r="Y100"/>
  <c r="AA100" s="1"/>
  <c r="S100"/>
  <c r="U100" s="1"/>
  <c r="M100"/>
  <c r="O100" s="1"/>
  <c r="V100"/>
  <c r="X100" s="1"/>
  <c r="P100"/>
  <c r="R100" s="1"/>
  <c r="L100"/>
  <c r="Y98"/>
  <c r="AA98" s="1"/>
  <c r="S98"/>
  <c r="U98" s="1"/>
  <c r="M98"/>
  <c r="O98" s="1"/>
  <c r="V98"/>
  <c r="X98" s="1"/>
  <c r="P98"/>
  <c r="R98" s="1"/>
  <c r="L98"/>
  <c r="Y96"/>
  <c r="AA96" s="1"/>
  <c r="S96"/>
  <c r="U96" s="1"/>
  <c r="M96"/>
  <c r="O96" s="1"/>
  <c r="V96"/>
  <c r="X96" s="1"/>
  <c r="P96"/>
  <c r="R96" s="1"/>
  <c r="L96"/>
  <c r="Y94"/>
  <c r="AA94" s="1"/>
  <c r="S94"/>
  <c r="U94" s="1"/>
  <c r="M94"/>
  <c r="O94" s="1"/>
  <c r="V94"/>
  <c r="X94" s="1"/>
  <c r="P94"/>
  <c r="R94" s="1"/>
  <c r="L94"/>
  <c r="Y92"/>
  <c r="AA92" s="1"/>
  <c r="S92"/>
  <c r="U92" s="1"/>
  <c r="M92"/>
  <c r="O92" s="1"/>
  <c r="V92"/>
  <c r="X92" s="1"/>
  <c r="P92"/>
  <c r="R92" s="1"/>
  <c r="L92"/>
  <c r="Y90"/>
  <c r="AA90" s="1"/>
  <c r="S90"/>
  <c r="U90" s="1"/>
  <c r="M90"/>
  <c r="O90" s="1"/>
  <c r="V90"/>
  <c r="X90" s="1"/>
  <c r="P90"/>
  <c r="R90" s="1"/>
  <c r="L90"/>
  <c r="J130"/>
  <c r="J126"/>
  <c r="J122"/>
  <c r="V26"/>
  <c r="X26" s="1"/>
  <c r="P26"/>
  <c r="R26" s="1"/>
  <c r="L26"/>
  <c r="Y26"/>
  <c r="AA26" s="1"/>
  <c r="S26"/>
  <c r="U26" s="1"/>
  <c r="M26"/>
  <c r="O26" s="1"/>
  <c r="V24"/>
  <c r="X24" s="1"/>
  <c r="P24"/>
  <c r="R24" s="1"/>
  <c r="L24"/>
  <c r="Y24"/>
  <c r="AA24" s="1"/>
  <c r="S24"/>
  <c r="U24" s="1"/>
  <c r="M24"/>
  <c r="O24" s="1"/>
  <c r="V22"/>
  <c r="X22" s="1"/>
  <c r="P22"/>
  <c r="R22" s="1"/>
  <c r="L22"/>
  <c r="Y22"/>
  <c r="AA22" s="1"/>
  <c r="S22"/>
  <c r="U22" s="1"/>
  <c r="M22"/>
  <c r="O22" s="1"/>
  <c r="V20"/>
  <c r="X20" s="1"/>
  <c r="P20"/>
  <c r="R20" s="1"/>
  <c r="L20"/>
  <c r="Y20"/>
  <c r="AA20" s="1"/>
  <c r="S20"/>
  <c r="U20" s="1"/>
  <c r="M20"/>
  <c r="O20" s="1"/>
  <c r="V18"/>
  <c r="X18" s="1"/>
  <c r="P18"/>
  <c r="R18" s="1"/>
  <c r="L18"/>
  <c r="Y18"/>
  <c r="AA18" s="1"/>
  <c r="S18"/>
  <c r="U18" s="1"/>
  <c r="M18"/>
  <c r="O18" s="1"/>
  <c r="V16"/>
  <c r="X16" s="1"/>
  <c r="P16"/>
  <c r="R16" s="1"/>
  <c r="L16"/>
  <c r="Y16"/>
  <c r="AA16" s="1"/>
  <c r="S16"/>
  <c r="U16" s="1"/>
  <c r="M16"/>
  <c r="O16" s="1"/>
  <c r="V14"/>
  <c r="X14" s="1"/>
  <c r="P14"/>
  <c r="R14" s="1"/>
  <c r="L14"/>
  <c r="Y14"/>
  <c r="AA14" s="1"/>
  <c r="S14"/>
  <c r="U14" s="1"/>
  <c r="M14"/>
  <c r="O14" s="1"/>
  <c r="V12"/>
  <c r="X12" s="1"/>
  <c r="P12"/>
  <c r="R12" s="1"/>
  <c r="L12"/>
  <c r="Y12"/>
  <c r="AA12" s="1"/>
  <c r="S12"/>
  <c r="U12" s="1"/>
  <c r="M12"/>
  <c r="O12" s="1"/>
  <c r="J131"/>
  <c r="J129"/>
  <c r="J127"/>
  <c r="J125"/>
  <c r="J123"/>
  <c r="J121"/>
  <c r="J119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H131" i="20"/>
  <c r="I11" s="1"/>
  <c r="G134" i="19"/>
  <c r="H134" s="1"/>
  <c r="G127"/>
  <c r="H127" s="1"/>
  <c r="G123"/>
  <c r="H123" s="1"/>
  <c r="G95"/>
  <c r="H95" s="1"/>
  <c r="G91"/>
  <c r="H91" s="1"/>
  <c r="G87"/>
  <c r="H87" s="1"/>
  <c r="G83"/>
  <c r="H83" s="1"/>
  <c r="G79"/>
  <c r="H79" s="1"/>
  <c r="G75"/>
  <c r="H75" s="1"/>
  <c r="G71"/>
  <c r="H71" s="1"/>
  <c r="G67"/>
  <c r="H67" s="1"/>
  <c r="G63"/>
  <c r="H63" s="1"/>
  <c r="G59"/>
  <c r="H59" s="1"/>
  <c r="G55"/>
  <c r="H55" s="1"/>
  <c r="G37"/>
  <c r="H37" s="1"/>
  <c r="G33"/>
  <c r="H33" s="1"/>
  <c r="G29"/>
  <c r="H29" s="1"/>
  <c r="G25"/>
  <c r="H25" s="1"/>
  <c r="G21"/>
  <c r="H21" s="1"/>
  <c r="G17"/>
  <c r="H17" s="1"/>
  <c r="G13"/>
  <c r="H13" s="1"/>
  <c r="G129"/>
  <c r="H129" s="1"/>
  <c r="G125"/>
  <c r="H125" s="1"/>
  <c r="G97"/>
  <c r="H97" s="1"/>
  <c r="G93"/>
  <c r="H93" s="1"/>
  <c r="G89"/>
  <c r="H89" s="1"/>
  <c r="G85"/>
  <c r="H85" s="1"/>
  <c r="G81"/>
  <c r="H81" s="1"/>
  <c r="G77"/>
  <c r="H77" s="1"/>
  <c r="G73"/>
  <c r="H73" s="1"/>
  <c r="G69"/>
  <c r="H69" s="1"/>
  <c r="G65"/>
  <c r="H65" s="1"/>
  <c r="G61"/>
  <c r="H61" s="1"/>
  <c r="G57"/>
  <c r="H57" s="1"/>
  <c r="G53"/>
  <c r="H53" s="1"/>
  <c r="G35"/>
  <c r="H35" s="1"/>
  <c r="G31"/>
  <c r="H31" s="1"/>
  <c r="G27"/>
  <c r="H27" s="1"/>
  <c r="G23"/>
  <c r="H23" s="1"/>
  <c r="G19"/>
  <c r="H19" s="1"/>
  <c r="G15"/>
  <c r="H15" s="1"/>
  <c r="G11"/>
  <c r="H11" s="1"/>
  <c r="G135" i="9"/>
  <c r="H135" s="1"/>
  <c r="H134"/>
  <c r="I148" i="19" l="1"/>
  <c r="L91" i="21"/>
  <c r="V91"/>
  <c r="X91" s="1"/>
  <c r="L95"/>
  <c r="V95"/>
  <c r="X95" s="1"/>
  <c r="L99"/>
  <c r="V99"/>
  <c r="X99" s="1"/>
  <c r="L103"/>
  <c r="V103"/>
  <c r="X103" s="1"/>
  <c r="L107"/>
  <c r="V107"/>
  <c r="X107" s="1"/>
  <c r="P111"/>
  <c r="R111" s="1"/>
  <c r="Y111"/>
  <c r="AA111" s="1"/>
  <c r="M115"/>
  <c r="O115" s="1"/>
  <c r="L111"/>
  <c r="V111"/>
  <c r="X111" s="1"/>
  <c r="L115"/>
  <c r="V115"/>
  <c r="X115" s="1"/>
  <c r="L124"/>
  <c r="V124"/>
  <c r="X124" s="1"/>
  <c r="V27"/>
  <c r="X27" s="1"/>
  <c r="P27"/>
  <c r="R27" s="1"/>
  <c r="L27"/>
  <c r="Y27"/>
  <c r="AA27" s="1"/>
  <c r="S27"/>
  <c r="U27" s="1"/>
  <c r="M27"/>
  <c r="O27" s="1"/>
  <c r="V29"/>
  <c r="X29" s="1"/>
  <c r="P29"/>
  <c r="R29" s="1"/>
  <c r="L29"/>
  <c r="Y29"/>
  <c r="AA29" s="1"/>
  <c r="S29"/>
  <c r="U29" s="1"/>
  <c r="M29"/>
  <c r="O29" s="1"/>
  <c r="V31"/>
  <c r="X31" s="1"/>
  <c r="P31"/>
  <c r="R31" s="1"/>
  <c r="L31"/>
  <c r="Y31"/>
  <c r="AA31" s="1"/>
  <c r="S31"/>
  <c r="U31" s="1"/>
  <c r="M31"/>
  <c r="O31" s="1"/>
  <c r="V33"/>
  <c r="X33" s="1"/>
  <c r="P33"/>
  <c r="R33" s="1"/>
  <c r="L33"/>
  <c r="Y33"/>
  <c r="AA33" s="1"/>
  <c r="S33"/>
  <c r="U33" s="1"/>
  <c r="M33"/>
  <c r="O33" s="1"/>
  <c r="V35"/>
  <c r="X35" s="1"/>
  <c r="P35"/>
  <c r="R35" s="1"/>
  <c r="L35"/>
  <c r="Y35"/>
  <c r="AA35" s="1"/>
  <c r="S35"/>
  <c r="U35" s="1"/>
  <c r="M35"/>
  <c r="O35" s="1"/>
  <c r="V37"/>
  <c r="X37" s="1"/>
  <c r="P37"/>
  <c r="R37" s="1"/>
  <c r="L37"/>
  <c r="Y37"/>
  <c r="AA37" s="1"/>
  <c r="S37"/>
  <c r="U37" s="1"/>
  <c r="M37"/>
  <c r="O37" s="1"/>
  <c r="V39"/>
  <c r="X39" s="1"/>
  <c r="P39"/>
  <c r="R39" s="1"/>
  <c r="L39"/>
  <c r="Y39"/>
  <c r="AA39" s="1"/>
  <c r="S39"/>
  <c r="U39" s="1"/>
  <c r="M39"/>
  <c r="O39" s="1"/>
  <c r="V41"/>
  <c r="X41" s="1"/>
  <c r="P41"/>
  <c r="R41" s="1"/>
  <c r="L41"/>
  <c r="Y41"/>
  <c r="AA41" s="1"/>
  <c r="S41"/>
  <c r="U41" s="1"/>
  <c r="M41"/>
  <c r="O41" s="1"/>
  <c r="V43"/>
  <c r="X43" s="1"/>
  <c r="P43"/>
  <c r="R43" s="1"/>
  <c r="L43"/>
  <c r="Y43"/>
  <c r="AA43" s="1"/>
  <c r="S43"/>
  <c r="U43" s="1"/>
  <c r="M43"/>
  <c r="O43" s="1"/>
  <c r="V45"/>
  <c r="X45" s="1"/>
  <c r="P45"/>
  <c r="R45" s="1"/>
  <c r="L45"/>
  <c r="Y45"/>
  <c r="AA45" s="1"/>
  <c r="S45"/>
  <c r="U45" s="1"/>
  <c r="M45"/>
  <c r="O45" s="1"/>
  <c r="V47"/>
  <c r="X47" s="1"/>
  <c r="P47"/>
  <c r="R47" s="1"/>
  <c r="L47"/>
  <c r="Y47"/>
  <c r="AA47" s="1"/>
  <c r="S47"/>
  <c r="U47" s="1"/>
  <c r="M47"/>
  <c r="O47" s="1"/>
  <c r="V49"/>
  <c r="X49" s="1"/>
  <c r="P49"/>
  <c r="R49" s="1"/>
  <c r="L49"/>
  <c r="Y49"/>
  <c r="AA49" s="1"/>
  <c r="S49"/>
  <c r="U49" s="1"/>
  <c r="M49"/>
  <c r="O49" s="1"/>
  <c r="V51"/>
  <c r="X51" s="1"/>
  <c r="P51"/>
  <c r="R51" s="1"/>
  <c r="L51"/>
  <c r="Y51"/>
  <c r="AA51" s="1"/>
  <c r="S51"/>
  <c r="U51" s="1"/>
  <c r="M51"/>
  <c r="O51" s="1"/>
  <c r="V53"/>
  <c r="X53" s="1"/>
  <c r="P53"/>
  <c r="R53" s="1"/>
  <c r="L53"/>
  <c r="Y53"/>
  <c r="AA53" s="1"/>
  <c r="S53"/>
  <c r="U53" s="1"/>
  <c r="M53"/>
  <c r="O53" s="1"/>
  <c r="V55"/>
  <c r="X55" s="1"/>
  <c r="P55"/>
  <c r="R55" s="1"/>
  <c r="L55"/>
  <c r="Y55"/>
  <c r="AA55" s="1"/>
  <c r="S55"/>
  <c r="U55" s="1"/>
  <c r="M55"/>
  <c r="O55" s="1"/>
  <c r="V57"/>
  <c r="X57" s="1"/>
  <c r="P57"/>
  <c r="R57" s="1"/>
  <c r="L57"/>
  <c r="Y57"/>
  <c r="AA57" s="1"/>
  <c r="S57"/>
  <c r="U57" s="1"/>
  <c r="M57"/>
  <c r="O57" s="1"/>
  <c r="V59"/>
  <c r="X59" s="1"/>
  <c r="P59"/>
  <c r="R59" s="1"/>
  <c r="L59"/>
  <c r="Y59"/>
  <c r="AA59" s="1"/>
  <c r="S59"/>
  <c r="U59" s="1"/>
  <c r="M59"/>
  <c r="O59" s="1"/>
  <c r="V61"/>
  <c r="X61" s="1"/>
  <c r="P61"/>
  <c r="R61" s="1"/>
  <c r="L61"/>
  <c r="Y61"/>
  <c r="AA61" s="1"/>
  <c r="S61"/>
  <c r="U61" s="1"/>
  <c r="M61"/>
  <c r="O61" s="1"/>
  <c r="V63"/>
  <c r="X63" s="1"/>
  <c r="P63"/>
  <c r="R63" s="1"/>
  <c r="L63"/>
  <c r="Y63"/>
  <c r="AA63" s="1"/>
  <c r="S63"/>
  <c r="U63" s="1"/>
  <c r="M63"/>
  <c r="O63" s="1"/>
  <c r="V65"/>
  <c r="X65" s="1"/>
  <c r="P65"/>
  <c r="R65" s="1"/>
  <c r="L65"/>
  <c r="Y65"/>
  <c r="AA65" s="1"/>
  <c r="S65"/>
  <c r="U65" s="1"/>
  <c r="M65"/>
  <c r="O65" s="1"/>
  <c r="V67"/>
  <c r="X67" s="1"/>
  <c r="P67"/>
  <c r="R67" s="1"/>
  <c r="L67"/>
  <c r="Y67"/>
  <c r="AA67" s="1"/>
  <c r="S67"/>
  <c r="U67" s="1"/>
  <c r="M67"/>
  <c r="O67" s="1"/>
  <c r="V69"/>
  <c r="X69" s="1"/>
  <c r="P69"/>
  <c r="R69" s="1"/>
  <c r="L69"/>
  <c r="Y69"/>
  <c r="AA69" s="1"/>
  <c r="S69"/>
  <c r="U69" s="1"/>
  <c r="M69"/>
  <c r="O69" s="1"/>
  <c r="V71"/>
  <c r="X71" s="1"/>
  <c r="P71"/>
  <c r="R71" s="1"/>
  <c r="L71"/>
  <c r="Y71"/>
  <c r="AA71" s="1"/>
  <c r="S71"/>
  <c r="U71" s="1"/>
  <c r="M71"/>
  <c r="O71" s="1"/>
  <c r="V73"/>
  <c r="X73" s="1"/>
  <c r="P73"/>
  <c r="R73" s="1"/>
  <c r="L73"/>
  <c r="Y73"/>
  <c r="AA73" s="1"/>
  <c r="S73"/>
  <c r="U73" s="1"/>
  <c r="M73"/>
  <c r="O73" s="1"/>
  <c r="V75"/>
  <c r="X75" s="1"/>
  <c r="P75"/>
  <c r="R75" s="1"/>
  <c r="L75"/>
  <c r="Y75"/>
  <c r="AA75" s="1"/>
  <c r="S75"/>
  <c r="U75" s="1"/>
  <c r="M75"/>
  <c r="O75" s="1"/>
  <c r="V77"/>
  <c r="X77" s="1"/>
  <c r="P77"/>
  <c r="R77" s="1"/>
  <c r="L77"/>
  <c r="Y77"/>
  <c r="AA77" s="1"/>
  <c r="S77"/>
  <c r="U77" s="1"/>
  <c r="M77"/>
  <c r="O77" s="1"/>
  <c r="V79"/>
  <c r="X79" s="1"/>
  <c r="P79"/>
  <c r="R79" s="1"/>
  <c r="L79"/>
  <c r="Y79"/>
  <c r="AA79" s="1"/>
  <c r="S79"/>
  <c r="U79" s="1"/>
  <c r="M79"/>
  <c r="O79" s="1"/>
  <c r="V81"/>
  <c r="X81" s="1"/>
  <c r="P81"/>
  <c r="R81" s="1"/>
  <c r="L81"/>
  <c r="Y81"/>
  <c r="AA81" s="1"/>
  <c r="S81"/>
  <c r="U81" s="1"/>
  <c r="M81"/>
  <c r="O81" s="1"/>
  <c r="V83"/>
  <c r="X83" s="1"/>
  <c r="P83"/>
  <c r="R83" s="1"/>
  <c r="L83"/>
  <c r="Y83"/>
  <c r="AA83" s="1"/>
  <c r="S83"/>
  <c r="U83" s="1"/>
  <c r="M83"/>
  <c r="O83" s="1"/>
  <c r="V85"/>
  <c r="X85" s="1"/>
  <c r="P85"/>
  <c r="R85" s="1"/>
  <c r="L85"/>
  <c r="Y85"/>
  <c r="AA85" s="1"/>
  <c r="S85"/>
  <c r="U85" s="1"/>
  <c r="M85"/>
  <c r="O85" s="1"/>
  <c r="V87"/>
  <c r="X87" s="1"/>
  <c r="P87"/>
  <c r="R87" s="1"/>
  <c r="L87"/>
  <c r="Y87"/>
  <c r="AA87" s="1"/>
  <c r="S87"/>
  <c r="U87" s="1"/>
  <c r="M87"/>
  <c r="O87" s="1"/>
  <c r="Y89"/>
  <c r="AA89" s="1"/>
  <c r="P89"/>
  <c r="R89" s="1"/>
  <c r="L89"/>
  <c r="V89"/>
  <c r="X89" s="1"/>
  <c r="S89"/>
  <c r="U89" s="1"/>
  <c r="M89"/>
  <c r="O89" s="1"/>
  <c r="Y121"/>
  <c r="AA121" s="1"/>
  <c r="S121"/>
  <c r="U121" s="1"/>
  <c r="M121"/>
  <c r="O121" s="1"/>
  <c r="V121"/>
  <c r="X121" s="1"/>
  <c r="P121"/>
  <c r="R121" s="1"/>
  <c r="L121"/>
  <c r="Y125"/>
  <c r="AA125" s="1"/>
  <c r="S125"/>
  <c r="U125" s="1"/>
  <c r="M125"/>
  <c r="O125" s="1"/>
  <c r="V125"/>
  <c r="X125" s="1"/>
  <c r="P125"/>
  <c r="R125" s="1"/>
  <c r="L125"/>
  <c r="Y129"/>
  <c r="AA129" s="1"/>
  <c r="S129"/>
  <c r="U129" s="1"/>
  <c r="M129"/>
  <c r="O129" s="1"/>
  <c r="V129"/>
  <c r="X129" s="1"/>
  <c r="P129"/>
  <c r="R129" s="1"/>
  <c r="L129"/>
  <c r="Y126"/>
  <c r="AA126" s="1"/>
  <c r="S126"/>
  <c r="U126" s="1"/>
  <c r="M126"/>
  <c r="O126" s="1"/>
  <c r="V126"/>
  <c r="X126" s="1"/>
  <c r="P126"/>
  <c r="R126" s="1"/>
  <c r="L126"/>
  <c r="V28"/>
  <c r="X28" s="1"/>
  <c r="P28"/>
  <c r="R28" s="1"/>
  <c r="L28"/>
  <c r="Y28"/>
  <c r="AA28" s="1"/>
  <c r="S28"/>
  <c r="U28" s="1"/>
  <c r="M28"/>
  <c r="O28" s="1"/>
  <c r="V30"/>
  <c r="X30" s="1"/>
  <c r="P30"/>
  <c r="R30" s="1"/>
  <c r="L30"/>
  <c r="Y30"/>
  <c r="AA30" s="1"/>
  <c r="S30"/>
  <c r="U30" s="1"/>
  <c r="M30"/>
  <c r="O30" s="1"/>
  <c r="V32"/>
  <c r="X32" s="1"/>
  <c r="P32"/>
  <c r="R32" s="1"/>
  <c r="L32"/>
  <c r="Y32"/>
  <c r="AA32" s="1"/>
  <c r="S32"/>
  <c r="U32" s="1"/>
  <c r="M32"/>
  <c r="O32" s="1"/>
  <c r="V34"/>
  <c r="X34" s="1"/>
  <c r="P34"/>
  <c r="R34" s="1"/>
  <c r="L34"/>
  <c r="Y34"/>
  <c r="AA34" s="1"/>
  <c r="S34"/>
  <c r="U34" s="1"/>
  <c r="M34"/>
  <c r="O34" s="1"/>
  <c r="V36"/>
  <c r="X36" s="1"/>
  <c r="P36"/>
  <c r="R36" s="1"/>
  <c r="L36"/>
  <c r="Y36"/>
  <c r="AA36" s="1"/>
  <c r="S36"/>
  <c r="U36" s="1"/>
  <c r="M36"/>
  <c r="O36" s="1"/>
  <c r="V38"/>
  <c r="X38" s="1"/>
  <c r="P38"/>
  <c r="R38" s="1"/>
  <c r="L38"/>
  <c r="Y38"/>
  <c r="AA38" s="1"/>
  <c r="S38"/>
  <c r="U38" s="1"/>
  <c r="M38"/>
  <c r="O38" s="1"/>
  <c r="V40"/>
  <c r="X40" s="1"/>
  <c r="P40"/>
  <c r="R40" s="1"/>
  <c r="L40"/>
  <c r="Y40"/>
  <c r="AA40" s="1"/>
  <c r="S40"/>
  <c r="U40" s="1"/>
  <c r="M40"/>
  <c r="O40" s="1"/>
  <c r="V42"/>
  <c r="X42" s="1"/>
  <c r="P42"/>
  <c r="R42" s="1"/>
  <c r="L42"/>
  <c r="Y42"/>
  <c r="AA42" s="1"/>
  <c r="S42"/>
  <c r="U42" s="1"/>
  <c r="M42"/>
  <c r="O42" s="1"/>
  <c r="V44"/>
  <c r="X44" s="1"/>
  <c r="P44"/>
  <c r="R44" s="1"/>
  <c r="L44"/>
  <c r="Y44"/>
  <c r="AA44" s="1"/>
  <c r="S44"/>
  <c r="U44" s="1"/>
  <c r="M44"/>
  <c r="O44" s="1"/>
  <c r="V46"/>
  <c r="X46" s="1"/>
  <c r="P46"/>
  <c r="R46" s="1"/>
  <c r="L46"/>
  <c r="Y46"/>
  <c r="AA46" s="1"/>
  <c r="S46"/>
  <c r="U46" s="1"/>
  <c r="M46"/>
  <c r="O46" s="1"/>
  <c r="V48"/>
  <c r="X48" s="1"/>
  <c r="P48"/>
  <c r="R48" s="1"/>
  <c r="L48"/>
  <c r="Y48"/>
  <c r="AA48" s="1"/>
  <c r="S48"/>
  <c r="U48" s="1"/>
  <c r="M48"/>
  <c r="O48" s="1"/>
  <c r="V50"/>
  <c r="X50" s="1"/>
  <c r="P50"/>
  <c r="R50" s="1"/>
  <c r="L50"/>
  <c r="Y50"/>
  <c r="AA50" s="1"/>
  <c r="S50"/>
  <c r="U50" s="1"/>
  <c r="M50"/>
  <c r="O50" s="1"/>
  <c r="V52"/>
  <c r="X52" s="1"/>
  <c r="P52"/>
  <c r="R52" s="1"/>
  <c r="L52"/>
  <c r="Y52"/>
  <c r="AA52" s="1"/>
  <c r="S52"/>
  <c r="U52" s="1"/>
  <c r="M52"/>
  <c r="O52" s="1"/>
  <c r="V54"/>
  <c r="X54" s="1"/>
  <c r="P54"/>
  <c r="R54" s="1"/>
  <c r="L54"/>
  <c r="Y54"/>
  <c r="AA54" s="1"/>
  <c r="S54"/>
  <c r="U54" s="1"/>
  <c r="M54"/>
  <c r="O54" s="1"/>
  <c r="V56"/>
  <c r="X56" s="1"/>
  <c r="P56"/>
  <c r="R56" s="1"/>
  <c r="L56"/>
  <c r="Y56"/>
  <c r="AA56" s="1"/>
  <c r="S56"/>
  <c r="U56" s="1"/>
  <c r="M56"/>
  <c r="O56" s="1"/>
  <c r="V58"/>
  <c r="X58" s="1"/>
  <c r="P58"/>
  <c r="R58" s="1"/>
  <c r="L58"/>
  <c r="Y58"/>
  <c r="AA58" s="1"/>
  <c r="S58"/>
  <c r="U58" s="1"/>
  <c r="M58"/>
  <c r="O58" s="1"/>
  <c r="V60"/>
  <c r="X60" s="1"/>
  <c r="P60"/>
  <c r="R60" s="1"/>
  <c r="L60"/>
  <c r="Y60"/>
  <c r="AA60" s="1"/>
  <c r="S60"/>
  <c r="U60" s="1"/>
  <c r="M60"/>
  <c r="O60" s="1"/>
  <c r="V62"/>
  <c r="X62" s="1"/>
  <c r="P62"/>
  <c r="R62" s="1"/>
  <c r="L62"/>
  <c r="Y62"/>
  <c r="AA62" s="1"/>
  <c r="S62"/>
  <c r="U62" s="1"/>
  <c r="M62"/>
  <c r="O62" s="1"/>
  <c r="V64"/>
  <c r="X64" s="1"/>
  <c r="P64"/>
  <c r="R64" s="1"/>
  <c r="L64"/>
  <c r="Y64"/>
  <c r="AA64" s="1"/>
  <c r="S64"/>
  <c r="U64" s="1"/>
  <c r="M64"/>
  <c r="O64" s="1"/>
  <c r="V66"/>
  <c r="X66" s="1"/>
  <c r="P66"/>
  <c r="R66" s="1"/>
  <c r="L66"/>
  <c r="Y66"/>
  <c r="AA66" s="1"/>
  <c r="S66"/>
  <c r="U66" s="1"/>
  <c r="M66"/>
  <c r="O66" s="1"/>
  <c r="V68"/>
  <c r="X68" s="1"/>
  <c r="P68"/>
  <c r="R68" s="1"/>
  <c r="L68"/>
  <c r="Y68"/>
  <c r="AA68" s="1"/>
  <c r="S68"/>
  <c r="U68" s="1"/>
  <c r="M68"/>
  <c r="O68" s="1"/>
  <c r="V70"/>
  <c r="X70" s="1"/>
  <c r="P70"/>
  <c r="R70" s="1"/>
  <c r="L70"/>
  <c r="Y70"/>
  <c r="AA70" s="1"/>
  <c r="S70"/>
  <c r="U70" s="1"/>
  <c r="M70"/>
  <c r="O70" s="1"/>
  <c r="V72"/>
  <c r="X72" s="1"/>
  <c r="P72"/>
  <c r="R72" s="1"/>
  <c r="L72"/>
  <c r="Y72"/>
  <c r="AA72" s="1"/>
  <c r="S72"/>
  <c r="U72" s="1"/>
  <c r="M72"/>
  <c r="O72" s="1"/>
  <c r="V74"/>
  <c r="X74" s="1"/>
  <c r="P74"/>
  <c r="R74" s="1"/>
  <c r="L74"/>
  <c r="Y74"/>
  <c r="AA74" s="1"/>
  <c r="S74"/>
  <c r="U74" s="1"/>
  <c r="M74"/>
  <c r="O74" s="1"/>
  <c r="V76"/>
  <c r="X76" s="1"/>
  <c r="P76"/>
  <c r="R76" s="1"/>
  <c r="L76"/>
  <c r="Y76"/>
  <c r="AA76" s="1"/>
  <c r="S76"/>
  <c r="U76" s="1"/>
  <c r="M76"/>
  <c r="O76" s="1"/>
  <c r="V78"/>
  <c r="X78" s="1"/>
  <c r="P78"/>
  <c r="R78" s="1"/>
  <c r="L78"/>
  <c r="Y78"/>
  <c r="AA78" s="1"/>
  <c r="S78"/>
  <c r="U78" s="1"/>
  <c r="M78"/>
  <c r="O78" s="1"/>
  <c r="V80"/>
  <c r="X80" s="1"/>
  <c r="P80"/>
  <c r="R80" s="1"/>
  <c r="L80"/>
  <c r="Y80"/>
  <c r="AA80" s="1"/>
  <c r="S80"/>
  <c r="U80" s="1"/>
  <c r="M80"/>
  <c r="O80" s="1"/>
  <c r="V82"/>
  <c r="X82" s="1"/>
  <c r="P82"/>
  <c r="R82" s="1"/>
  <c r="L82"/>
  <c r="Y82"/>
  <c r="AA82" s="1"/>
  <c r="S82"/>
  <c r="U82" s="1"/>
  <c r="M82"/>
  <c r="O82" s="1"/>
  <c r="V84"/>
  <c r="X84" s="1"/>
  <c r="P84"/>
  <c r="R84" s="1"/>
  <c r="L84"/>
  <c r="Y84"/>
  <c r="AA84" s="1"/>
  <c r="S84"/>
  <c r="U84" s="1"/>
  <c r="M84"/>
  <c r="O84" s="1"/>
  <c r="V86"/>
  <c r="X86" s="1"/>
  <c r="P86"/>
  <c r="R86" s="1"/>
  <c r="L86"/>
  <c r="Y86"/>
  <c r="AA86" s="1"/>
  <c r="S86"/>
  <c r="U86" s="1"/>
  <c r="M86"/>
  <c r="O86" s="1"/>
  <c r="V88"/>
  <c r="X88" s="1"/>
  <c r="P88"/>
  <c r="R88" s="1"/>
  <c r="L88"/>
  <c r="Y88"/>
  <c r="AA88" s="1"/>
  <c r="S88"/>
  <c r="U88" s="1"/>
  <c r="M88"/>
  <c r="O88" s="1"/>
  <c r="Y119"/>
  <c r="AA119" s="1"/>
  <c r="S119"/>
  <c r="U119" s="1"/>
  <c r="M119"/>
  <c r="O119" s="1"/>
  <c r="V119"/>
  <c r="X119" s="1"/>
  <c r="P119"/>
  <c r="R119" s="1"/>
  <c r="L119"/>
  <c r="Y123"/>
  <c r="AA123" s="1"/>
  <c r="S123"/>
  <c r="U123" s="1"/>
  <c r="M123"/>
  <c r="O123" s="1"/>
  <c r="V123"/>
  <c r="X123" s="1"/>
  <c r="P123"/>
  <c r="R123" s="1"/>
  <c r="L123"/>
  <c r="Y127"/>
  <c r="AA127" s="1"/>
  <c r="S127"/>
  <c r="U127" s="1"/>
  <c r="M127"/>
  <c r="O127" s="1"/>
  <c r="V127"/>
  <c r="X127" s="1"/>
  <c r="P127"/>
  <c r="R127" s="1"/>
  <c r="L127"/>
  <c r="Y131"/>
  <c r="AA131" s="1"/>
  <c r="S131"/>
  <c r="U131" s="1"/>
  <c r="M131"/>
  <c r="O131" s="1"/>
  <c r="V131"/>
  <c r="X131" s="1"/>
  <c r="P131"/>
  <c r="R131" s="1"/>
  <c r="L131"/>
  <c r="Y122"/>
  <c r="AA122" s="1"/>
  <c r="S122"/>
  <c r="U122" s="1"/>
  <c r="M122"/>
  <c r="O122" s="1"/>
  <c r="V122"/>
  <c r="X122" s="1"/>
  <c r="P122"/>
  <c r="R122" s="1"/>
  <c r="L122"/>
  <c r="Y130"/>
  <c r="AA130" s="1"/>
  <c r="S130"/>
  <c r="U130" s="1"/>
  <c r="M130"/>
  <c r="O130" s="1"/>
  <c r="V130"/>
  <c r="X130" s="1"/>
  <c r="P130"/>
  <c r="R130" s="1"/>
  <c r="L130"/>
  <c r="I12" i="20"/>
  <c r="K129"/>
  <c r="K127"/>
  <c r="K125"/>
  <c r="K123"/>
  <c r="I133"/>
  <c r="K130"/>
  <c r="K128"/>
  <c r="K126"/>
  <c r="K124"/>
  <c r="K122"/>
  <c r="K120"/>
  <c r="K118"/>
  <c r="K116"/>
  <c r="K114"/>
  <c r="K112"/>
  <c r="K110"/>
  <c r="K108"/>
  <c r="K106"/>
  <c r="K104"/>
  <c r="K102"/>
  <c r="K121"/>
  <c r="K119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29" i="19"/>
  <c r="K127"/>
  <c r="K125"/>
  <c r="K123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I134"/>
  <c r="K128"/>
  <c r="K124"/>
  <c r="K126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130"/>
  <c r="K122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1"/>
  <c r="K50"/>
  <c r="K49"/>
  <c r="K48"/>
  <c r="K47"/>
  <c r="K46"/>
  <c r="K45"/>
  <c r="K44"/>
  <c r="K43"/>
  <c r="K42"/>
  <c r="K41"/>
  <c r="K40"/>
  <c r="K39"/>
  <c r="K38"/>
  <c r="K37"/>
  <c r="K35"/>
  <c r="K33"/>
  <c r="K31"/>
  <c r="K29"/>
  <c r="K27"/>
  <c r="K25"/>
  <c r="K23"/>
  <c r="K21"/>
  <c r="K19"/>
  <c r="K17"/>
  <c r="K15"/>
  <c r="K13"/>
  <c r="K11"/>
  <c r="K36"/>
  <c r="K34"/>
  <c r="K32"/>
  <c r="K30"/>
  <c r="K28"/>
  <c r="K26"/>
  <c r="K24"/>
  <c r="K22"/>
  <c r="K20"/>
  <c r="K18"/>
  <c r="K16"/>
  <c r="K14"/>
  <c r="K12"/>
  <c r="C135" i="10"/>
  <c r="C134" i="21" s="1"/>
  <c r="E134" s="1"/>
  <c r="G134" l="1"/>
  <c r="H134" s="1"/>
  <c r="I134"/>
  <c r="Z14" i="20"/>
  <c r="T14"/>
  <c r="N14"/>
  <c r="W14"/>
  <c r="Q14"/>
  <c r="Z18"/>
  <c r="T18"/>
  <c r="N18"/>
  <c r="W18"/>
  <c r="Q18"/>
  <c r="Z22"/>
  <c r="T22"/>
  <c r="N22"/>
  <c r="Q22"/>
  <c r="W22"/>
  <c r="Z26"/>
  <c r="T26"/>
  <c r="N26"/>
  <c r="Q26"/>
  <c r="W26"/>
  <c r="Z30"/>
  <c r="T30"/>
  <c r="N30"/>
  <c r="W30"/>
  <c r="Q30"/>
  <c r="Z34"/>
  <c r="T34"/>
  <c r="N34"/>
  <c r="W34"/>
  <c r="Q34"/>
  <c r="Z38"/>
  <c r="T38"/>
  <c r="N38"/>
  <c r="W38"/>
  <c r="Q38"/>
  <c r="Z42"/>
  <c r="T42"/>
  <c r="N42"/>
  <c r="W42"/>
  <c r="Q42"/>
  <c r="Z46"/>
  <c r="T46"/>
  <c r="N46"/>
  <c r="W46"/>
  <c r="Q46"/>
  <c r="Z50"/>
  <c r="T50"/>
  <c r="N50"/>
  <c r="W50"/>
  <c r="Q50"/>
  <c r="Z54"/>
  <c r="T54"/>
  <c r="N54"/>
  <c r="Q54"/>
  <c r="W54"/>
  <c r="Z58"/>
  <c r="T58"/>
  <c r="N58"/>
  <c r="Q58"/>
  <c r="W58"/>
  <c r="Z62"/>
  <c r="T62"/>
  <c r="N62"/>
  <c r="Q62"/>
  <c r="W62"/>
  <c r="Z66"/>
  <c r="T66"/>
  <c r="N66"/>
  <c r="Q66"/>
  <c r="W66"/>
  <c r="Z70"/>
  <c r="T70"/>
  <c r="N70"/>
  <c r="Q70"/>
  <c r="W70"/>
  <c r="Z74"/>
  <c r="T74"/>
  <c r="N74"/>
  <c r="Q74"/>
  <c r="W74"/>
  <c r="Z78"/>
  <c r="T78"/>
  <c r="N78"/>
  <c r="Q78"/>
  <c r="W78"/>
  <c r="Z82"/>
  <c r="T82"/>
  <c r="N82"/>
  <c r="Q82"/>
  <c r="W82"/>
  <c r="Z86"/>
  <c r="T86"/>
  <c r="N86"/>
  <c r="Q86"/>
  <c r="W86"/>
  <c r="Z90"/>
  <c r="T90"/>
  <c r="N90"/>
  <c r="Q90"/>
  <c r="W90"/>
  <c r="Z94"/>
  <c r="T94"/>
  <c r="N94"/>
  <c r="Q94"/>
  <c r="W94"/>
  <c r="Z98"/>
  <c r="T98"/>
  <c r="N98"/>
  <c r="Q98"/>
  <c r="W98"/>
  <c r="W11"/>
  <c r="Q11"/>
  <c r="Z11"/>
  <c r="N11"/>
  <c r="T11"/>
  <c r="W15"/>
  <c r="Q15"/>
  <c r="Z15"/>
  <c r="N15"/>
  <c r="T15"/>
  <c r="W19"/>
  <c r="Q19"/>
  <c r="T19"/>
  <c r="Z19"/>
  <c r="N19"/>
  <c r="W23"/>
  <c r="Q23"/>
  <c r="T23"/>
  <c r="Z23"/>
  <c r="N23"/>
  <c r="W27"/>
  <c r="Q27"/>
  <c r="Z27"/>
  <c r="T27"/>
  <c r="N27"/>
  <c r="W31"/>
  <c r="Q31"/>
  <c r="Z31"/>
  <c r="T31"/>
  <c r="N31"/>
  <c r="W35"/>
  <c r="Q35"/>
  <c r="Z35"/>
  <c r="T35"/>
  <c r="N35"/>
  <c r="W39"/>
  <c r="Q39"/>
  <c r="Z39"/>
  <c r="T39"/>
  <c r="N39"/>
  <c r="W43"/>
  <c r="Q43"/>
  <c r="Z43"/>
  <c r="T43"/>
  <c r="N43"/>
  <c r="W47"/>
  <c r="Q47"/>
  <c r="Z47"/>
  <c r="T47"/>
  <c r="N47"/>
  <c r="W51"/>
  <c r="Q51"/>
  <c r="Z51"/>
  <c r="T51"/>
  <c r="N51"/>
  <c r="W55"/>
  <c r="Q55"/>
  <c r="T55"/>
  <c r="Z55"/>
  <c r="N55"/>
  <c r="W59"/>
  <c r="Q59"/>
  <c r="T59"/>
  <c r="Z59"/>
  <c r="N59"/>
  <c r="W63"/>
  <c r="Q63"/>
  <c r="T63"/>
  <c r="Z63"/>
  <c r="N63"/>
  <c r="W67"/>
  <c r="Q67"/>
  <c r="T67"/>
  <c r="Z67"/>
  <c r="N67"/>
  <c r="W71"/>
  <c r="Q71"/>
  <c r="T71"/>
  <c r="Z71"/>
  <c r="N71"/>
  <c r="W75"/>
  <c r="Q75"/>
  <c r="T75"/>
  <c r="Z75"/>
  <c r="N75"/>
  <c r="W79"/>
  <c r="Q79"/>
  <c r="T79"/>
  <c r="Z79"/>
  <c r="N79"/>
  <c r="W83"/>
  <c r="Q83"/>
  <c r="T83"/>
  <c r="Z83"/>
  <c r="N83"/>
  <c r="W87"/>
  <c r="Q87"/>
  <c r="T87"/>
  <c r="Z87"/>
  <c r="N87"/>
  <c r="W91"/>
  <c r="Q91"/>
  <c r="T91"/>
  <c r="Z91"/>
  <c r="N91"/>
  <c r="W95"/>
  <c r="Q95"/>
  <c r="T95"/>
  <c r="Z95"/>
  <c r="N95"/>
  <c r="W99"/>
  <c r="Q99"/>
  <c r="T99"/>
  <c r="Z99"/>
  <c r="N99"/>
  <c r="Z103"/>
  <c r="T103"/>
  <c r="N103"/>
  <c r="W103"/>
  <c r="Q103"/>
  <c r="Z107"/>
  <c r="T107"/>
  <c r="N107"/>
  <c r="W107"/>
  <c r="Q107"/>
  <c r="Z111"/>
  <c r="T111"/>
  <c r="N111"/>
  <c r="W111"/>
  <c r="Q111"/>
  <c r="Z115"/>
  <c r="T115"/>
  <c r="N115"/>
  <c r="W115"/>
  <c r="Q115"/>
  <c r="Z119"/>
  <c r="T119"/>
  <c r="N119"/>
  <c r="W119"/>
  <c r="Q119"/>
  <c r="W102"/>
  <c r="Q102"/>
  <c r="Z102"/>
  <c r="N102"/>
  <c r="T102"/>
  <c r="W106"/>
  <c r="Q106"/>
  <c r="Z106"/>
  <c r="N106"/>
  <c r="T106"/>
  <c r="W110"/>
  <c r="Q110"/>
  <c r="Z110"/>
  <c r="N110"/>
  <c r="T110"/>
  <c r="W114"/>
  <c r="Q114"/>
  <c r="Z114"/>
  <c r="N114"/>
  <c r="T114"/>
  <c r="W118"/>
  <c r="Q118"/>
  <c r="Z118"/>
  <c r="N118"/>
  <c r="T118"/>
  <c r="Z122"/>
  <c r="T122"/>
  <c r="N122"/>
  <c r="W122"/>
  <c r="Q122"/>
  <c r="Z126"/>
  <c r="T126"/>
  <c r="N126"/>
  <c r="W126"/>
  <c r="Q126"/>
  <c r="Z130"/>
  <c r="T130"/>
  <c r="N130"/>
  <c r="W130"/>
  <c r="Q130"/>
  <c r="W123"/>
  <c r="Q123"/>
  <c r="Z123"/>
  <c r="N123"/>
  <c r="T123"/>
  <c r="W127"/>
  <c r="Q127"/>
  <c r="Z127"/>
  <c r="N127"/>
  <c r="T127"/>
  <c r="I13"/>
  <c r="J12"/>
  <c r="Z12"/>
  <c r="T12"/>
  <c r="N12"/>
  <c r="W12"/>
  <c r="Q12"/>
  <c r="Z16"/>
  <c r="T16"/>
  <c r="N16"/>
  <c r="W16"/>
  <c r="Q16"/>
  <c r="Z20"/>
  <c r="T20"/>
  <c r="N20"/>
  <c r="Q20"/>
  <c r="W20"/>
  <c r="Z24"/>
  <c r="T24"/>
  <c r="N24"/>
  <c r="Q24"/>
  <c r="W24"/>
  <c r="Z28"/>
  <c r="T28"/>
  <c r="N28"/>
  <c r="W28"/>
  <c r="Q28"/>
  <c r="Z32"/>
  <c r="T32"/>
  <c r="N32"/>
  <c r="W32"/>
  <c r="Q32"/>
  <c r="Z36"/>
  <c r="T36"/>
  <c r="N36"/>
  <c r="W36"/>
  <c r="Q36"/>
  <c r="Z40"/>
  <c r="T40"/>
  <c r="N40"/>
  <c r="W40"/>
  <c r="Q40"/>
  <c r="Z44"/>
  <c r="T44"/>
  <c r="N44"/>
  <c r="W44"/>
  <c r="Q44"/>
  <c r="Z48"/>
  <c r="T48"/>
  <c r="N48"/>
  <c r="W48"/>
  <c r="Q48"/>
  <c r="Z52"/>
  <c r="T52"/>
  <c r="N52"/>
  <c r="Q52"/>
  <c r="W52"/>
  <c r="Z56"/>
  <c r="T56"/>
  <c r="N56"/>
  <c r="Q56"/>
  <c r="W56"/>
  <c r="Z60"/>
  <c r="T60"/>
  <c r="N60"/>
  <c r="Q60"/>
  <c r="W60"/>
  <c r="Z64"/>
  <c r="T64"/>
  <c r="N64"/>
  <c r="Q64"/>
  <c r="W64"/>
  <c r="Z68"/>
  <c r="T68"/>
  <c r="N68"/>
  <c r="Q68"/>
  <c r="W68"/>
  <c r="Z72"/>
  <c r="T72"/>
  <c r="N72"/>
  <c r="Q72"/>
  <c r="W72"/>
  <c r="Z76"/>
  <c r="T76"/>
  <c r="N76"/>
  <c r="Q76"/>
  <c r="W76"/>
  <c r="Z80"/>
  <c r="T80"/>
  <c r="N80"/>
  <c r="Q80"/>
  <c r="W80"/>
  <c r="Z84"/>
  <c r="T84"/>
  <c r="N84"/>
  <c r="Q84"/>
  <c r="W84"/>
  <c r="Z88"/>
  <c r="T88"/>
  <c r="N88"/>
  <c r="Q88"/>
  <c r="W88"/>
  <c r="Z92"/>
  <c r="T92"/>
  <c r="N92"/>
  <c r="Q92"/>
  <c r="W92"/>
  <c r="Z96"/>
  <c r="T96"/>
  <c r="N96"/>
  <c r="Q96"/>
  <c r="W96"/>
  <c r="W100"/>
  <c r="Z100"/>
  <c r="T100"/>
  <c r="N100"/>
  <c r="Q100"/>
  <c r="W13"/>
  <c r="Q13"/>
  <c r="Z13"/>
  <c r="N13"/>
  <c r="T13"/>
  <c r="W17"/>
  <c r="Q17"/>
  <c r="Z17"/>
  <c r="N17"/>
  <c r="T17"/>
  <c r="W21"/>
  <c r="Q21"/>
  <c r="T21"/>
  <c r="Z21"/>
  <c r="N21"/>
  <c r="W25"/>
  <c r="Q25"/>
  <c r="T25"/>
  <c r="Z25"/>
  <c r="N25"/>
  <c r="W29"/>
  <c r="Q29"/>
  <c r="Z29"/>
  <c r="T29"/>
  <c r="N29"/>
  <c r="W33"/>
  <c r="Q33"/>
  <c r="Z33"/>
  <c r="T33"/>
  <c r="N33"/>
  <c r="W37"/>
  <c r="Q37"/>
  <c r="Z37"/>
  <c r="T37"/>
  <c r="N37"/>
  <c r="W41"/>
  <c r="Q41"/>
  <c r="Z41"/>
  <c r="T41"/>
  <c r="N41"/>
  <c r="W45"/>
  <c r="Q45"/>
  <c r="Z45"/>
  <c r="T45"/>
  <c r="N45"/>
  <c r="W49"/>
  <c r="Q49"/>
  <c r="Z49"/>
  <c r="T49"/>
  <c r="N49"/>
  <c r="W53"/>
  <c r="Q53"/>
  <c r="T53"/>
  <c r="Z53"/>
  <c r="N53"/>
  <c r="W57"/>
  <c r="Q57"/>
  <c r="T57"/>
  <c r="Z57"/>
  <c r="N57"/>
  <c r="W61"/>
  <c r="Q61"/>
  <c r="T61"/>
  <c r="Z61"/>
  <c r="N61"/>
  <c r="W65"/>
  <c r="Q65"/>
  <c r="T65"/>
  <c r="Z65"/>
  <c r="N65"/>
  <c r="W69"/>
  <c r="Q69"/>
  <c r="T69"/>
  <c r="Z69"/>
  <c r="N69"/>
  <c r="W73"/>
  <c r="Q73"/>
  <c r="T73"/>
  <c r="Z73"/>
  <c r="N73"/>
  <c r="W77"/>
  <c r="Q77"/>
  <c r="T77"/>
  <c r="Z77"/>
  <c r="N77"/>
  <c r="W81"/>
  <c r="Q81"/>
  <c r="T81"/>
  <c r="Z81"/>
  <c r="N81"/>
  <c r="W85"/>
  <c r="Q85"/>
  <c r="T85"/>
  <c r="Z85"/>
  <c r="N85"/>
  <c r="W89"/>
  <c r="Q89"/>
  <c r="T89"/>
  <c r="Z89"/>
  <c r="N89"/>
  <c r="W93"/>
  <c r="Q93"/>
  <c r="T93"/>
  <c r="Z93"/>
  <c r="N93"/>
  <c r="W97"/>
  <c r="Q97"/>
  <c r="T97"/>
  <c r="Z97"/>
  <c r="N97"/>
  <c r="Z101"/>
  <c r="T101"/>
  <c r="N101"/>
  <c r="W101"/>
  <c r="Q101"/>
  <c r="Z105"/>
  <c r="T105"/>
  <c r="N105"/>
  <c r="W105"/>
  <c r="Q105"/>
  <c r="Z109"/>
  <c r="T109"/>
  <c r="N109"/>
  <c r="W109"/>
  <c r="Q109"/>
  <c r="Z113"/>
  <c r="T113"/>
  <c r="N113"/>
  <c r="W113"/>
  <c r="Q113"/>
  <c r="Z117"/>
  <c r="T117"/>
  <c r="N117"/>
  <c r="W117"/>
  <c r="Q117"/>
  <c r="Z121"/>
  <c r="T121"/>
  <c r="N121"/>
  <c r="W121"/>
  <c r="Q121"/>
  <c r="W104"/>
  <c r="Q104"/>
  <c r="Z104"/>
  <c r="N104"/>
  <c r="T104"/>
  <c r="W108"/>
  <c r="Q108"/>
  <c r="Z108"/>
  <c r="N108"/>
  <c r="T108"/>
  <c r="W112"/>
  <c r="Q112"/>
  <c r="Z112"/>
  <c r="N112"/>
  <c r="T112"/>
  <c r="W116"/>
  <c r="Q116"/>
  <c r="Z116"/>
  <c r="N116"/>
  <c r="T116"/>
  <c r="W120"/>
  <c r="Q120"/>
  <c r="Z120"/>
  <c r="N120"/>
  <c r="T120"/>
  <c r="Z124"/>
  <c r="T124"/>
  <c r="N124"/>
  <c r="W124"/>
  <c r="Q124"/>
  <c r="Z128"/>
  <c r="T128"/>
  <c r="N128"/>
  <c r="W128"/>
  <c r="Q128"/>
  <c r="I134"/>
  <c r="K133"/>
  <c r="W125"/>
  <c r="Q125"/>
  <c r="Z125"/>
  <c r="N125"/>
  <c r="T125"/>
  <c r="W129"/>
  <c r="Q129"/>
  <c r="Z129"/>
  <c r="N129"/>
  <c r="T129"/>
  <c r="J11"/>
  <c r="Z14" i="19"/>
  <c r="T14"/>
  <c r="N14"/>
  <c r="Q14"/>
  <c r="W14"/>
  <c r="Z18"/>
  <c r="T18"/>
  <c r="N18"/>
  <c r="Q18"/>
  <c r="W18"/>
  <c r="Z22"/>
  <c r="T22"/>
  <c r="N22"/>
  <c r="Q22"/>
  <c r="W22"/>
  <c r="Z26"/>
  <c r="T26"/>
  <c r="N26"/>
  <c r="Q26"/>
  <c r="W26"/>
  <c r="Z30"/>
  <c r="T30"/>
  <c r="N30"/>
  <c r="Q30"/>
  <c r="W30"/>
  <c r="Z34"/>
  <c r="T34"/>
  <c r="N34"/>
  <c r="Q34"/>
  <c r="W34"/>
  <c r="Z11"/>
  <c r="T11"/>
  <c r="N11"/>
  <c r="W11"/>
  <c r="Q11"/>
  <c r="Z15"/>
  <c r="T15"/>
  <c r="N15"/>
  <c r="W15"/>
  <c r="Q15"/>
  <c r="Z19"/>
  <c r="T19"/>
  <c r="N19"/>
  <c r="W19"/>
  <c r="Q19"/>
  <c r="Z23"/>
  <c r="T23"/>
  <c r="N23"/>
  <c r="W23"/>
  <c r="Q23"/>
  <c r="Z27"/>
  <c r="T27"/>
  <c r="N27"/>
  <c r="W27"/>
  <c r="Q27"/>
  <c r="Z31"/>
  <c r="T31"/>
  <c r="N31"/>
  <c r="W31"/>
  <c r="Q31"/>
  <c r="Z35"/>
  <c r="T35"/>
  <c r="N35"/>
  <c r="W35"/>
  <c r="Q35"/>
  <c r="Z38"/>
  <c r="T38"/>
  <c r="N38"/>
  <c r="W38"/>
  <c r="Q38"/>
  <c r="Z40"/>
  <c r="T40"/>
  <c r="N40"/>
  <c r="W40"/>
  <c r="Q40"/>
  <c r="Z42"/>
  <c r="T42"/>
  <c r="N42"/>
  <c r="W42"/>
  <c r="Q42"/>
  <c r="Z44"/>
  <c r="T44"/>
  <c r="N44"/>
  <c r="W44"/>
  <c r="Q44"/>
  <c r="Z46"/>
  <c r="T46"/>
  <c r="N46"/>
  <c r="W46"/>
  <c r="Q46"/>
  <c r="Z48"/>
  <c r="T48"/>
  <c r="N48"/>
  <c r="W48"/>
  <c r="Q48"/>
  <c r="Z50"/>
  <c r="T50"/>
  <c r="N50"/>
  <c r="W50"/>
  <c r="Q50"/>
  <c r="Z52"/>
  <c r="T52"/>
  <c r="N52"/>
  <c r="W52"/>
  <c r="Q52"/>
  <c r="Z56"/>
  <c r="T56"/>
  <c r="N56"/>
  <c r="Q56"/>
  <c r="W56"/>
  <c r="Z60"/>
  <c r="T60"/>
  <c r="N60"/>
  <c r="Q60"/>
  <c r="W60"/>
  <c r="Z64"/>
  <c r="T64"/>
  <c r="N64"/>
  <c r="Q64"/>
  <c r="W64"/>
  <c r="Z68"/>
  <c r="T68"/>
  <c r="N68"/>
  <c r="Q68"/>
  <c r="W68"/>
  <c r="Z72"/>
  <c r="T72"/>
  <c r="N72"/>
  <c r="Q72"/>
  <c r="W72"/>
  <c r="Z76"/>
  <c r="T76"/>
  <c r="N76"/>
  <c r="Q76"/>
  <c r="W76"/>
  <c r="Z80"/>
  <c r="T80"/>
  <c r="N80"/>
  <c r="Q80"/>
  <c r="W80"/>
  <c r="Z84"/>
  <c r="T84"/>
  <c r="N84"/>
  <c r="Q84"/>
  <c r="W84"/>
  <c r="Z88"/>
  <c r="T88"/>
  <c r="N88"/>
  <c r="Q88"/>
  <c r="W88"/>
  <c r="Z92"/>
  <c r="T92"/>
  <c r="N92"/>
  <c r="Q92"/>
  <c r="W92"/>
  <c r="Z96"/>
  <c r="T96"/>
  <c r="N96"/>
  <c r="Q96"/>
  <c r="W96"/>
  <c r="Z122"/>
  <c r="T122"/>
  <c r="N122"/>
  <c r="Q122"/>
  <c r="W122"/>
  <c r="Z53"/>
  <c r="T53"/>
  <c r="N53"/>
  <c r="W53"/>
  <c r="Q53"/>
  <c r="Z57"/>
  <c r="T57"/>
  <c r="N57"/>
  <c r="W57"/>
  <c r="Q57"/>
  <c r="Z61"/>
  <c r="T61"/>
  <c r="N61"/>
  <c r="W61"/>
  <c r="Q61"/>
  <c r="Z65"/>
  <c r="T65"/>
  <c r="N65"/>
  <c r="W65"/>
  <c r="Q65"/>
  <c r="Z69"/>
  <c r="T69"/>
  <c r="N69"/>
  <c r="W69"/>
  <c r="Q69"/>
  <c r="Z73"/>
  <c r="T73"/>
  <c r="N73"/>
  <c r="W73"/>
  <c r="Q73"/>
  <c r="Z77"/>
  <c r="T77"/>
  <c r="N77"/>
  <c r="W77"/>
  <c r="Q77"/>
  <c r="Z81"/>
  <c r="T81"/>
  <c r="N81"/>
  <c r="W81"/>
  <c r="Q81"/>
  <c r="Z85"/>
  <c r="T85"/>
  <c r="N85"/>
  <c r="W85"/>
  <c r="Q85"/>
  <c r="Z89"/>
  <c r="T89"/>
  <c r="N89"/>
  <c r="W89"/>
  <c r="Q89"/>
  <c r="Z93"/>
  <c r="T93"/>
  <c r="N93"/>
  <c r="W93"/>
  <c r="Q93"/>
  <c r="Z97"/>
  <c r="T97"/>
  <c r="N97"/>
  <c r="W97"/>
  <c r="Q97"/>
  <c r="Z124"/>
  <c r="T124"/>
  <c r="N124"/>
  <c r="Q124"/>
  <c r="W124"/>
  <c r="I135"/>
  <c r="K134"/>
  <c r="W100"/>
  <c r="Q100"/>
  <c r="T100"/>
  <c r="N100"/>
  <c r="Z100"/>
  <c r="W102"/>
  <c r="Q102"/>
  <c r="T102"/>
  <c r="Z102"/>
  <c r="N102"/>
  <c r="W104"/>
  <c r="Q104"/>
  <c r="T104"/>
  <c r="N104"/>
  <c r="Z104"/>
  <c r="W106"/>
  <c r="Q106"/>
  <c r="T106"/>
  <c r="Z106"/>
  <c r="N106"/>
  <c r="W108"/>
  <c r="Q108"/>
  <c r="T108"/>
  <c r="N108"/>
  <c r="Z108"/>
  <c r="W110"/>
  <c r="Q110"/>
  <c r="T110"/>
  <c r="Z110"/>
  <c r="N110"/>
  <c r="W112"/>
  <c r="Q112"/>
  <c r="T112"/>
  <c r="N112"/>
  <c r="Z112"/>
  <c r="W114"/>
  <c r="Q114"/>
  <c r="T114"/>
  <c r="Z114"/>
  <c r="N114"/>
  <c r="W116"/>
  <c r="Q116"/>
  <c r="T116"/>
  <c r="N116"/>
  <c r="Z116"/>
  <c r="W118"/>
  <c r="Q118"/>
  <c r="T118"/>
  <c r="Z118"/>
  <c r="N118"/>
  <c r="W120"/>
  <c r="Q120"/>
  <c r="T120"/>
  <c r="N120"/>
  <c r="Z120"/>
  <c r="Z123"/>
  <c r="T123"/>
  <c r="N123"/>
  <c r="W123"/>
  <c r="Q123"/>
  <c r="Z127"/>
  <c r="T127"/>
  <c r="N127"/>
  <c r="W127"/>
  <c r="Q127"/>
  <c r="Z12"/>
  <c r="T12"/>
  <c r="N12"/>
  <c r="Q12"/>
  <c r="W12"/>
  <c r="Z16"/>
  <c r="T16"/>
  <c r="N16"/>
  <c r="Q16"/>
  <c r="W16"/>
  <c r="Z20"/>
  <c r="T20"/>
  <c r="N20"/>
  <c r="Q20"/>
  <c r="W20"/>
  <c r="Z24"/>
  <c r="T24"/>
  <c r="N24"/>
  <c r="Q24"/>
  <c r="W24"/>
  <c r="Z28"/>
  <c r="T28"/>
  <c r="N28"/>
  <c r="Q28"/>
  <c r="W28"/>
  <c r="Z32"/>
  <c r="T32"/>
  <c r="N32"/>
  <c r="Q32"/>
  <c r="W32"/>
  <c r="Z36"/>
  <c r="T36"/>
  <c r="N36"/>
  <c r="Q36"/>
  <c r="W36"/>
  <c r="Z13"/>
  <c r="T13"/>
  <c r="N13"/>
  <c r="W13"/>
  <c r="Q13"/>
  <c r="Z17"/>
  <c r="T17"/>
  <c r="N17"/>
  <c r="W17"/>
  <c r="Q17"/>
  <c r="Z21"/>
  <c r="T21"/>
  <c r="N21"/>
  <c r="W21"/>
  <c r="Q21"/>
  <c r="Z25"/>
  <c r="T25"/>
  <c r="N25"/>
  <c r="W25"/>
  <c r="Q25"/>
  <c r="Z29"/>
  <c r="T29"/>
  <c r="N29"/>
  <c r="W29"/>
  <c r="Q29"/>
  <c r="Z33"/>
  <c r="T33"/>
  <c r="N33"/>
  <c r="W33"/>
  <c r="Q33"/>
  <c r="Z37"/>
  <c r="T37"/>
  <c r="N37"/>
  <c r="W37"/>
  <c r="Q37"/>
  <c r="Z39"/>
  <c r="T39"/>
  <c r="N39"/>
  <c r="W39"/>
  <c r="Q39"/>
  <c r="Z41"/>
  <c r="T41"/>
  <c r="N41"/>
  <c r="W41"/>
  <c r="Q41"/>
  <c r="Z43"/>
  <c r="T43"/>
  <c r="N43"/>
  <c r="W43"/>
  <c r="Q43"/>
  <c r="Z45"/>
  <c r="T45"/>
  <c r="N45"/>
  <c r="W45"/>
  <c r="Q45"/>
  <c r="Z47"/>
  <c r="T47"/>
  <c r="N47"/>
  <c r="W47"/>
  <c r="Q47"/>
  <c r="Z49"/>
  <c r="T49"/>
  <c r="N49"/>
  <c r="W49"/>
  <c r="Q49"/>
  <c r="Z51"/>
  <c r="T51"/>
  <c r="N51"/>
  <c r="W51"/>
  <c r="Q51"/>
  <c r="Z54"/>
  <c r="T54"/>
  <c r="N54"/>
  <c r="Q54"/>
  <c r="W54"/>
  <c r="Z58"/>
  <c r="T58"/>
  <c r="N58"/>
  <c r="Q58"/>
  <c r="W58"/>
  <c r="Z62"/>
  <c r="T62"/>
  <c r="N62"/>
  <c r="Q62"/>
  <c r="W62"/>
  <c r="Z66"/>
  <c r="T66"/>
  <c r="N66"/>
  <c r="Q66"/>
  <c r="W66"/>
  <c r="Z70"/>
  <c r="T70"/>
  <c r="N70"/>
  <c r="Q70"/>
  <c r="W70"/>
  <c r="Z74"/>
  <c r="T74"/>
  <c r="N74"/>
  <c r="Q74"/>
  <c r="W74"/>
  <c r="Z78"/>
  <c r="T78"/>
  <c r="N78"/>
  <c r="Q78"/>
  <c r="W78"/>
  <c r="Z82"/>
  <c r="T82"/>
  <c r="N82"/>
  <c r="Q82"/>
  <c r="W82"/>
  <c r="Z86"/>
  <c r="T86"/>
  <c r="N86"/>
  <c r="Q86"/>
  <c r="W86"/>
  <c r="Z90"/>
  <c r="T90"/>
  <c r="N90"/>
  <c r="Q90"/>
  <c r="W90"/>
  <c r="Z94"/>
  <c r="T94"/>
  <c r="N94"/>
  <c r="Q94"/>
  <c r="W94"/>
  <c r="T98"/>
  <c r="N98"/>
  <c r="Z98"/>
  <c r="Q98"/>
  <c r="W98"/>
  <c r="Z130"/>
  <c r="T130"/>
  <c r="N130"/>
  <c r="Q130"/>
  <c r="W130"/>
  <c r="Z55"/>
  <c r="T55"/>
  <c r="N55"/>
  <c r="W55"/>
  <c r="Q55"/>
  <c r="Z59"/>
  <c r="T59"/>
  <c r="N59"/>
  <c r="W59"/>
  <c r="Q59"/>
  <c r="Z63"/>
  <c r="T63"/>
  <c r="N63"/>
  <c r="W63"/>
  <c r="Q63"/>
  <c r="Z67"/>
  <c r="T67"/>
  <c r="N67"/>
  <c r="W67"/>
  <c r="Q67"/>
  <c r="Z71"/>
  <c r="T71"/>
  <c r="N71"/>
  <c r="W71"/>
  <c r="Q71"/>
  <c r="Z75"/>
  <c r="T75"/>
  <c r="N75"/>
  <c r="W75"/>
  <c r="Q75"/>
  <c r="Z79"/>
  <c r="T79"/>
  <c r="N79"/>
  <c r="W79"/>
  <c r="Q79"/>
  <c r="Z83"/>
  <c r="T83"/>
  <c r="N83"/>
  <c r="W83"/>
  <c r="Q83"/>
  <c r="Z87"/>
  <c r="T87"/>
  <c r="N87"/>
  <c r="W87"/>
  <c r="Q87"/>
  <c r="Z91"/>
  <c r="T91"/>
  <c r="N91"/>
  <c r="W91"/>
  <c r="Q91"/>
  <c r="Z95"/>
  <c r="T95"/>
  <c r="N95"/>
  <c r="W95"/>
  <c r="Q95"/>
  <c r="Z126"/>
  <c r="T126"/>
  <c r="N126"/>
  <c r="Q126"/>
  <c r="W126"/>
  <c r="Z128"/>
  <c r="T128"/>
  <c r="N128"/>
  <c r="Q128"/>
  <c r="W128"/>
  <c r="W99"/>
  <c r="Q99"/>
  <c r="Z99"/>
  <c r="N99"/>
  <c r="T99"/>
  <c r="W101"/>
  <c r="Q101"/>
  <c r="Z101"/>
  <c r="N101"/>
  <c r="T101"/>
  <c r="W103"/>
  <c r="Q103"/>
  <c r="Z103"/>
  <c r="N103"/>
  <c r="T103"/>
  <c r="W105"/>
  <c r="Q105"/>
  <c r="Z105"/>
  <c r="N105"/>
  <c r="T105"/>
  <c r="W107"/>
  <c r="Q107"/>
  <c r="Z107"/>
  <c r="N107"/>
  <c r="T107"/>
  <c r="W109"/>
  <c r="Q109"/>
  <c r="Z109"/>
  <c r="N109"/>
  <c r="T109"/>
  <c r="W111"/>
  <c r="Q111"/>
  <c r="Z111"/>
  <c r="N111"/>
  <c r="T111"/>
  <c r="W113"/>
  <c r="Q113"/>
  <c r="Z113"/>
  <c r="N113"/>
  <c r="T113"/>
  <c r="W115"/>
  <c r="Q115"/>
  <c r="Z115"/>
  <c r="N115"/>
  <c r="T115"/>
  <c r="W117"/>
  <c r="Q117"/>
  <c r="Z117"/>
  <c r="N117"/>
  <c r="T117"/>
  <c r="W119"/>
  <c r="Q119"/>
  <c r="Z119"/>
  <c r="N119"/>
  <c r="T119"/>
  <c r="Z121"/>
  <c r="W121"/>
  <c r="Q121"/>
  <c r="N121"/>
  <c r="T121"/>
  <c r="Z125"/>
  <c r="T125"/>
  <c r="N125"/>
  <c r="W125"/>
  <c r="Q125"/>
  <c r="Z129"/>
  <c r="T129"/>
  <c r="N129"/>
  <c r="W129"/>
  <c r="Q129"/>
  <c r="E16" i="18"/>
  <c r="E15"/>
  <c r="E14"/>
  <c r="E13"/>
  <c r="E12"/>
  <c r="E11"/>
  <c r="J134" i="21" l="1"/>
  <c r="W133" i="20"/>
  <c r="X133" s="1"/>
  <c r="Q133"/>
  <c r="R133" s="1"/>
  <c r="Z133"/>
  <c r="AA133" s="1"/>
  <c r="T133"/>
  <c r="U133" s="1"/>
  <c r="N133"/>
  <c r="O133" s="1"/>
  <c r="L133"/>
  <c r="V12"/>
  <c r="X12" s="1"/>
  <c r="P12"/>
  <c r="R12" s="1"/>
  <c r="L12"/>
  <c r="Y12"/>
  <c r="AA12" s="1"/>
  <c r="S12"/>
  <c r="U12" s="1"/>
  <c r="M12"/>
  <c r="O12" s="1"/>
  <c r="Y11"/>
  <c r="AA11" s="1"/>
  <c r="S11"/>
  <c r="U11" s="1"/>
  <c r="M11"/>
  <c r="O11" s="1"/>
  <c r="V11"/>
  <c r="X11" s="1"/>
  <c r="P11"/>
  <c r="R11" s="1"/>
  <c r="L11"/>
  <c r="I135"/>
  <c r="K134"/>
  <c r="J13"/>
  <c r="I14"/>
  <c r="W134" i="19"/>
  <c r="X134" s="1"/>
  <c r="Q134"/>
  <c r="R134" s="1"/>
  <c r="Z134"/>
  <c r="AA134" s="1"/>
  <c r="T134"/>
  <c r="U134" s="1"/>
  <c r="N134"/>
  <c r="O134" s="1"/>
  <c r="L134"/>
  <c r="I136"/>
  <c r="K135"/>
  <c r="C130" i="17"/>
  <c r="C121"/>
  <c r="C122"/>
  <c r="C123"/>
  <c r="C124"/>
  <c r="C125"/>
  <c r="C126"/>
  <c r="C127"/>
  <c r="C128"/>
  <c r="C129"/>
  <c r="C120"/>
  <c r="C119"/>
  <c r="C118"/>
  <c r="C109"/>
  <c r="C110"/>
  <c r="C111"/>
  <c r="C112"/>
  <c r="C113"/>
  <c r="C114"/>
  <c r="C115"/>
  <c r="C116"/>
  <c r="C117"/>
  <c r="C108"/>
  <c r="C107"/>
  <c r="C97"/>
  <c r="C98"/>
  <c r="C99"/>
  <c r="C100"/>
  <c r="C101"/>
  <c r="C102"/>
  <c r="C103"/>
  <c r="C104"/>
  <c r="C105"/>
  <c r="C96"/>
  <c r="C95"/>
  <c r="C85"/>
  <c r="C86"/>
  <c r="C87"/>
  <c r="C88"/>
  <c r="C89"/>
  <c r="C90"/>
  <c r="C91"/>
  <c r="C92"/>
  <c r="C93"/>
  <c r="C84"/>
  <c r="C83"/>
  <c r="C73"/>
  <c r="C74"/>
  <c r="C75"/>
  <c r="C76"/>
  <c r="C77"/>
  <c r="C78"/>
  <c r="C79"/>
  <c r="C80"/>
  <c r="C81"/>
  <c r="C72"/>
  <c r="C71"/>
  <c r="C61"/>
  <c r="C62"/>
  <c r="C63"/>
  <c r="C64"/>
  <c r="C65"/>
  <c r="C66"/>
  <c r="C67"/>
  <c r="C68"/>
  <c r="C69"/>
  <c r="C60"/>
  <c r="C59"/>
  <c r="C49"/>
  <c r="C50"/>
  <c r="C51"/>
  <c r="C52"/>
  <c r="C53"/>
  <c r="C54"/>
  <c r="C55"/>
  <c r="C56"/>
  <c r="C57"/>
  <c r="C48"/>
  <c r="C47"/>
  <c r="C37"/>
  <c r="C38"/>
  <c r="C39"/>
  <c r="C40"/>
  <c r="C41"/>
  <c r="C42"/>
  <c r="C43"/>
  <c r="C44"/>
  <c r="C45"/>
  <c r="C36"/>
  <c r="C35"/>
  <c r="C25"/>
  <c r="C26"/>
  <c r="C27"/>
  <c r="C28"/>
  <c r="C29"/>
  <c r="C30"/>
  <c r="C31"/>
  <c r="C32"/>
  <c r="C33"/>
  <c r="C24"/>
  <c r="C23"/>
  <c r="C22"/>
  <c r="C13"/>
  <c r="C14"/>
  <c r="C15"/>
  <c r="C16"/>
  <c r="C17"/>
  <c r="C18"/>
  <c r="C19"/>
  <c r="C20"/>
  <c r="C21"/>
  <c r="C12"/>
  <c r="C11"/>
  <c r="C106" i="9"/>
  <c r="C106" i="19" s="1"/>
  <c r="E106" s="1"/>
  <c r="C94" i="9"/>
  <c r="C94" i="19" s="1"/>
  <c r="E94" s="1"/>
  <c r="G94" s="1"/>
  <c r="H94" s="1"/>
  <c r="C82" i="9"/>
  <c r="C82" i="19" s="1"/>
  <c r="E82" s="1"/>
  <c r="G82" s="1"/>
  <c r="H82" s="1"/>
  <c r="C70" i="9"/>
  <c r="C70" i="19" s="1"/>
  <c r="E70" s="1"/>
  <c r="G70" s="1"/>
  <c r="H70" s="1"/>
  <c r="C58" i="9"/>
  <c r="C58" i="19" s="1"/>
  <c r="E58" s="1"/>
  <c r="G58" s="1"/>
  <c r="H58" s="1"/>
  <c r="C46" i="9"/>
  <c r="C46" i="19" s="1"/>
  <c r="E46" s="1"/>
  <c r="G46" s="1"/>
  <c r="H46" s="1"/>
  <c r="C34" i="9"/>
  <c r="C34" i="19" s="1"/>
  <c r="E34" s="1"/>
  <c r="G34" s="1"/>
  <c r="H34" s="1"/>
  <c r="S134" i="21" l="1"/>
  <c r="U134" s="1"/>
  <c r="V134"/>
  <c r="X134" s="1"/>
  <c r="M134"/>
  <c r="O134" s="1"/>
  <c r="Y134"/>
  <c r="AA134" s="1"/>
  <c r="L134"/>
  <c r="P134"/>
  <c r="R134" s="1"/>
  <c r="G106" i="19"/>
  <c r="H106" s="1"/>
  <c r="H131" s="1"/>
  <c r="I11" s="1"/>
  <c r="C34" i="17"/>
  <c r="C46"/>
  <c r="C58"/>
  <c r="C70"/>
  <c r="C82"/>
  <c r="C94"/>
  <c r="C106"/>
  <c r="I15" i="20"/>
  <c r="J14"/>
  <c r="W134"/>
  <c r="X134" s="1"/>
  <c r="Q134"/>
  <c r="R134" s="1"/>
  <c r="N134"/>
  <c r="O134" s="1"/>
  <c r="L134"/>
  <c r="Z134"/>
  <c r="AA134" s="1"/>
  <c r="T134"/>
  <c r="U134" s="1"/>
  <c r="Y13"/>
  <c r="AA13" s="1"/>
  <c r="S13"/>
  <c r="U13" s="1"/>
  <c r="M13"/>
  <c r="O13" s="1"/>
  <c r="V13"/>
  <c r="X13" s="1"/>
  <c r="L13"/>
  <c r="P13"/>
  <c r="R13" s="1"/>
  <c r="I136"/>
  <c r="K135"/>
  <c r="W135" i="19"/>
  <c r="X135" s="1"/>
  <c r="Q135"/>
  <c r="R135" s="1"/>
  <c r="N135"/>
  <c r="O135" s="1"/>
  <c r="L135"/>
  <c r="Z135"/>
  <c r="AA135" s="1"/>
  <c r="T135"/>
  <c r="U135" s="1"/>
  <c r="I137"/>
  <c r="K136"/>
  <c r="D17" i="18"/>
  <c r="F17" s="1"/>
  <c r="I149" i="10"/>
  <c r="I12" i="19" l="1"/>
  <c r="J11"/>
  <c r="Z135" i="20"/>
  <c r="AA135" s="1"/>
  <c r="T135"/>
  <c r="U135" s="1"/>
  <c r="N135"/>
  <c r="O135" s="1"/>
  <c r="L135"/>
  <c r="W135"/>
  <c r="X135" s="1"/>
  <c r="Q135"/>
  <c r="R135" s="1"/>
  <c r="V14"/>
  <c r="X14" s="1"/>
  <c r="P14"/>
  <c r="R14" s="1"/>
  <c r="L14"/>
  <c r="S14"/>
  <c r="U14" s="1"/>
  <c r="M14"/>
  <c r="O14" s="1"/>
  <c r="Y14"/>
  <c r="AA14" s="1"/>
  <c r="I137"/>
  <c r="K136"/>
  <c r="J15"/>
  <c r="I16"/>
  <c r="Z136" i="19"/>
  <c r="AA136" s="1"/>
  <c r="T136"/>
  <c r="U136" s="1"/>
  <c r="N136"/>
  <c r="O136" s="1"/>
  <c r="L136"/>
  <c r="W136"/>
  <c r="X136" s="1"/>
  <c r="Q136"/>
  <c r="R136" s="1"/>
  <c r="I138"/>
  <c r="K137"/>
  <c r="H17" i="18"/>
  <c r="I17" s="1"/>
  <c r="J17" s="1"/>
  <c r="V11" i="19" l="1"/>
  <c r="X11" s="1"/>
  <c r="L11"/>
  <c r="Y11"/>
  <c r="AA11" s="1"/>
  <c r="P11"/>
  <c r="R11" s="1"/>
  <c r="S11"/>
  <c r="U11" s="1"/>
  <c r="M11"/>
  <c r="O11" s="1"/>
  <c r="J12"/>
  <c r="I13"/>
  <c r="I17" i="20"/>
  <c r="J16"/>
  <c r="W136"/>
  <c r="X136" s="1"/>
  <c r="Q136"/>
  <c r="R136" s="1"/>
  <c r="Z136"/>
  <c r="AA136" s="1"/>
  <c r="T136"/>
  <c r="U136" s="1"/>
  <c r="N136"/>
  <c r="O136" s="1"/>
  <c r="L136"/>
  <c r="Y15"/>
  <c r="AA15" s="1"/>
  <c r="S15"/>
  <c r="U15" s="1"/>
  <c r="M15"/>
  <c r="O15" s="1"/>
  <c r="V15"/>
  <c r="X15" s="1"/>
  <c r="P15"/>
  <c r="R15" s="1"/>
  <c r="L15"/>
  <c r="I138"/>
  <c r="K137"/>
  <c r="W137" i="19"/>
  <c r="X137" s="1"/>
  <c r="Q137"/>
  <c r="R137" s="1"/>
  <c r="Z137"/>
  <c r="AA137" s="1"/>
  <c r="T137"/>
  <c r="U137" s="1"/>
  <c r="N137"/>
  <c r="O137" s="1"/>
  <c r="L137"/>
  <c r="I139"/>
  <c r="K138"/>
  <c r="O17" i="18"/>
  <c r="M17"/>
  <c r="K17"/>
  <c r="N17"/>
  <c r="L17"/>
  <c r="J13" i="19" l="1"/>
  <c r="I14"/>
  <c r="V12"/>
  <c r="X12" s="1"/>
  <c r="L12"/>
  <c r="M12"/>
  <c r="O12" s="1"/>
  <c r="P12"/>
  <c r="R12" s="1"/>
  <c r="Y12"/>
  <c r="AA12" s="1"/>
  <c r="S12"/>
  <c r="U12" s="1"/>
  <c r="Z137" i="20"/>
  <c r="AA137" s="1"/>
  <c r="T137"/>
  <c r="U137" s="1"/>
  <c r="N137"/>
  <c r="O137" s="1"/>
  <c r="L137"/>
  <c r="W137"/>
  <c r="X137" s="1"/>
  <c r="Q137"/>
  <c r="R137" s="1"/>
  <c r="V16"/>
  <c r="X16" s="1"/>
  <c r="P16"/>
  <c r="R16" s="1"/>
  <c r="L16"/>
  <c r="S16"/>
  <c r="U16" s="1"/>
  <c r="Y16"/>
  <c r="AA16" s="1"/>
  <c r="M16"/>
  <c r="O16" s="1"/>
  <c r="I139"/>
  <c r="K138"/>
  <c r="J17"/>
  <c r="I18"/>
  <c r="Z138" i="19"/>
  <c r="AA138" s="1"/>
  <c r="T138"/>
  <c r="U138" s="1"/>
  <c r="N138"/>
  <c r="O138" s="1"/>
  <c r="L138"/>
  <c r="W138"/>
  <c r="X138" s="1"/>
  <c r="Q138"/>
  <c r="R138" s="1"/>
  <c r="I140"/>
  <c r="K139"/>
  <c r="H149" i="9"/>
  <c r="J14" i="19" l="1"/>
  <c r="I15"/>
  <c r="V13"/>
  <c r="X13" s="1"/>
  <c r="L13"/>
  <c r="Y13"/>
  <c r="AA13" s="1"/>
  <c r="P13"/>
  <c r="R13" s="1"/>
  <c r="S13"/>
  <c r="U13" s="1"/>
  <c r="M13"/>
  <c r="O13" s="1"/>
  <c r="I19" i="20"/>
  <c r="J18"/>
  <c r="W138"/>
  <c r="X138" s="1"/>
  <c r="Q138"/>
  <c r="R138" s="1"/>
  <c r="Z138"/>
  <c r="AA138" s="1"/>
  <c r="T138"/>
  <c r="U138" s="1"/>
  <c r="N138"/>
  <c r="O138" s="1"/>
  <c r="L138"/>
  <c r="Y17"/>
  <c r="AA17" s="1"/>
  <c r="S17"/>
  <c r="U17" s="1"/>
  <c r="M17"/>
  <c r="O17" s="1"/>
  <c r="V17"/>
  <c r="X17" s="1"/>
  <c r="L17"/>
  <c r="P17"/>
  <c r="R17" s="1"/>
  <c r="I140"/>
  <c r="K139"/>
  <c r="W139" i="19"/>
  <c r="X139" s="1"/>
  <c r="Q139"/>
  <c r="R139" s="1"/>
  <c r="Z139"/>
  <c r="AA139" s="1"/>
  <c r="T139"/>
  <c r="U139" s="1"/>
  <c r="N139"/>
  <c r="O139" s="1"/>
  <c r="L139"/>
  <c r="I141"/>
  <c r="K140"/>
  <c r="D16" i="18"/>
  <c r="D15"/>
  <c r="D14"/>
  <c r="D13"/>
  <c r="D12"/>
  <c r="D11"/>
  <c r="J15" i="19" l="1"/>
  <c r="I16"/>
  <c r="V14"/>
  <c r="X14" s="1"/>
  <c r="L14"/>
  <c r="M14"/>
  <c r="O14" s="1"/>
  <c r="P14"/>
  <c r="R14" s="1"/>
  <c r="Y14"/>
  <c r="AA14" s="1"/>
  <c r="S14"/>
  <c r="U14" s="1"/>
  <c r="Z139" i="20"/>
  <c r="AA139" s="1"/>
  <c r="T139"/>
  <c r="U139" s="1"/>
  <c r="N139"/>
  <c r="O139" s="1"/>
  <c r="L139"/>
  <c r="W139"/>
  <c r="X139" s="1"/>
  <c r="Q139"/>
  <c r="R139" s="1"/>
  <c r="V18"/>
  <c r="X18" s="1"/>
  <c r="P18"/>
  <c r="R18" s="1"/>
  <c r="L18"/>
  <c r="Y18"/>
  <c r="AA18" s="1"/>
  <c r="S18"/>
  <c r="U18" s="1"/>
  <c r="M18"/>
  <c r="O18" s="1"/>
  <c r="I141"/>
  <c r="K140"/>
  <c r="I20"/>
  <c r="J19"/>
  <c r="I142" i="19"/>
  <c r="K141"/>
  <c r="Z140"/>
  <c r="AA140" s="1"/>
  <c r="T140"/>
  <c r="U140" s="1"/>
  <c r="N140"/>
  <c r="O140" s="1"/>
  <c r="L140"/>
  <c r="W140"/>
  <c r="X140" s="1"/>
  <c r="Q140"/>
  <c r="R140" s="1"/>
  <c r="F12" i="18"/>
  <c r="H12" s="1"/>
  <c r="I12" s="1"/>
  <c r="J12" s="1"/>
  <c r="F13"/>
  <c r="H13" s="1"/>
  <c r="I13" s="1"/>
  <c r="J13" s="1"/>
  <c r="F14"/>
  <c r="H14" s="1"/>
  <c r="I14" s="1"/>
  <c r="J14" s="1"/>
  <c r="F15"/>
  <c r="H15" s="1"/>
  <c r="I15" s="1"/>
  <c r="J15" s="1"/>
  <c r="F16"/>
  <c r="H16" s="1"/>
  <c r="I16" s="1"/>
  <c r="J16" s="1"/>
  <c r="F11"/>
  <c r="H11" s="1"/>
  <c r="I11" s="1"/>
  <c r="J11" s="1"/>
  <c r="J16" i="19" l="1"/>
  <c r="I17"/>
  <c r="V15"/>
  <c r="X15" s="1"/>
  <c r="L15"/>
  <c r="Y15"/>
  <c r="AA15" s="1"/>
  <c r="P15"/>
  <c r="R15" s="1"/>
  <c r="S15"/>
  <c r="U15" s="1"/>
  <c r="M15"/>
  <c r="O15" s="1"/>
  <c r="Y19" i="20"/>
  <c r="AA19" s="1"/>
  <c r="S19"/>
  <c r="U19" s="1"/>
  <c r="M19"/>
  <c r="O19" s="1"/>
  <c r="P19"/>
  <c r="R19" s="1"/>
  <c r="L19"/>
  <c r="V19"/>
  <c r="X19" s="1"/>
  <c r="W140"/>
  <c r="X140" s="1"/>
  <c r="Q140"/>
  <c r="R140" s="1"/>
  <c r="Z140"/>
  <c r="AA140" s="1"/>
  <c r="T140"/>
  <c r="U140" s="1"/>
  <c r="N140"/>
  <c r="O140" s="1"/>
  <c r="L140"/>
  <c r="I21"/>
  <c r="J20"/>
  <c r="I142"/>
  <c r="K141"/>
  <c r="W141" i="19"/>
  <c r="X141" s="1"/>
  <c r="Q141"/>
  <c r="R141" s="1"/>
  <c r="Z141"/>
  <c r="AA141" s="1"/>
  <c r="T141"/>
  <c r="U141" s="1"/>
  <c r="N141"/>
  <c r="O141" s="1"/>
  <c r="L141"/>
  <c r="I143"/>
  <c r="K142"/>
  <c r="O16" i="18"/>
  <c r="M16"/>
  <c r="K16"/>
  <c r="N16"/>
  <c r="L16"/>
  <c r="O12"/>
  <c r="M12"/>
  <c r="K12"/>
  <c r="N12"/>
  <c r="L12"/>
  <c r="O13"/>
  <c r="M13"/>
  <c r="K13"/>
  <c r="N13"/>
  <c r="L13"/>
  <c r="O14"/>
  <c r="M14"/>
  <c r="K14"/>
  <c r="N14"/>
  <c r="L14"/>
  <c r="O15"/>
  <c r="M15"/>
  <c r="K15"/>
  <c r="N15"/>
  <c r="L15"/>
  <c r="O11"/>
  <c r="M11"/>
  <c r="K11"/>
  <c r="N11"/>
  <c r="L11"/>
  <c r="J17" i="19" l="1"/>
  <c r="I18"/>
  <c r="V16"/>
  <c r="X16" s="1"/>
  <c r="L16"/>
  <c r="M16"/>
  <c r="O16" s="1"/>
  <c r="P16"/>
  <c r="R16" s="1"/>
  <c r="Y16"/>
  <c r="AA16" s="1"/>
  <c r="S16"/>
  <c r="U16" s="1"/>
  <c r="Z141" i="20"/>
  <c r="AA141" s="1"/>
  <c r="T141"/>
  <c r="U141" s="1"/>
  <c r="N141"/>
  <c r="O141" s="1"/>
  <c r="L141"/>
  <c r="W141"/>
  <c r="X141" s="1"/>
  <c r="Q141"/>
  <c r="R141" s="1"/>
  <c r="V20"/>
  <c r="X20" s="1"/>
  <c r="P20"/>
  <c r="R20" s="1"/>
  <c r="L20"/>
  <c r="Y20"/>
  <c r="AA20" s="1"/>
  <c r="M20"/>
  <c r="O20" s="1"/>
  <c r="S20"/>
  <c r="U20" s="1"/>
  <c r="I143"/>
  <c r="K142"/>
  <c r="I22"/>
  <c r="J21"/>
  <c r="I144" i="19"/>
  <c r="K143"/>
  <c r="Z142"/>
  <c r="AA142" s="1"/>
  <c r="T142"/>
  <c r="U142" s="1"/>
  <c r="N142"/>
  <c r="O142" s="1"/>
  <c r="L142"/>
  <c r="W142"/>
  <c r="X142" s="1"/>
  <c r="Q142"/>
  <c r="R142" s="1"/>
  <c r="D133" i="16"/>
  <c r="J18" i="19" l="1"/>
  <c r="I19"/>
  <c r="V17"/>
  <c r="X17" s="1"/>
  <c r="L17"/>
  <c r="Y17"/>
  <c r="AA17" s="1"/>
  <c r="P17"/>
  <c r="R17" s="1"/>
  <c r="S17"/>
  <c r="U17" s="1"/>
  <c r="M17"/>
  <c r="O17" s="1"/>
  <c r="Y21" i="20"/>
  <c r="AA21" s="1"/>
  <c r="S21"/>
  <c r="U21" s="1"/>
  <c r="M21"/>
  <c r="O21" s="1"/>
  <c r="P21"/>
  <c r="R21" s="1"/>
  <c r="L21"/>
  <c r="V21"/>
  <c r="X21" s="1"/>
  <c r="W142"/>
  <c r="X142" s="1"/>
  <c r="Q142"/>
  <c r="R142" s="1"/>
  <c r="Z142"/>
  <c r="AA142" s="1"/>
  <c r="T142"/>
  <c r="U142" s="1"/>
  <c r="N142"/>
  <c r="O142" s="1"/>
  <c r="L142"/>
  <c r="I23"/>
  <c r="J22"/>
  <c r="I144"/>
  <c r="K144" s="1"/>
  <c r="K143"/>
  <c r="W143" i="19"/>
  <c r="X143" s="1"/>
  <c r="Q143"/>
  <c r="R143" s="1"/>
  <c r="Z143"/>
  <c r="AA143" s="1"/>
  <c r="T143"/>
  <c r="U143" s="1"/>
  <c r="N143"/>
  <c r="O143" s="1"/>
  <c r="L143"/>
  <c r="I145"/>
  <c r="K145" s="1"/>
  <c r="K144"/>
  <c r="W7" i="10"/>
  <c r="J19" i="19" l="1"/>
  <c r="I20"/>
  <c r="V18"/>
  <c r="X18" s="1"/>
  <c r="L18"/>
  <c r="M18"/>
  <c r="O18" s="1"/>
  <c r="P18"/>
  <c r="R18" s="1"/>
  <c r="Y18"/>
  <c r="AA18" s="1"/>
  <c r="S18"/>
  <c r="U18" s="1"/>
  <c r="Z143" i="20"/>
  <c r="AA143" s="1"/>
  <c r="T143"/>
  <c r="U143" s="1"/>
  <c r="N143"/>
  <c r="O143" s="1"/>
  <c r="L143"/>
  <c r="W143"/>
  <c r="X143" s="1"/>
  <c r="Q143"/>
  <c r="R143" s="1"/>
  <c r="V22"/>
  <c r="X22" s="1"/>
  <c r="P22"/>
  <c r="R22" s="1"/>
  <c r="L22"/>
  <c r="Y22"/>
  <c r="AA22" s="1"/>
  <c r="M22"/>
  <c r="O22" s="1"/>
  <c r="S22"/>
  <c r="U22" s="1"/>
  <c r="W144"/>
  <c r="X144" s="1"/>
  <c r="Q144"/>
  <c r="R144" s="1"/>
  <c r="Z144"/>
  <c r="AA144" s="1"/>
  <c r="T144"/>
  <c r="U144" s="1"/>
  <c r="N144"/>
  <c r="O144" s="1"/>
  <c r="L144"/>
  <c r="I24"/>
  <c r="J23"/>
  <c r="Z144" i="19"/>
  <c r="AA144" s="1"/>
  <c r="T144"/>
  <c r="U144" s="1"/>
  <c r="N144"/>
  <c r="O144" s="1"/>
  <c r="L144"/>
  <c r="W144"/>
  <c r="X144" s="1"/>
  <c r="Q144"/>
  <c r="R144" s="1"/>
  <c r="W145"/>
  <c r="X145" s="1"/>
  <c r="Q145"/>
  <c r="R145" s="1"/>
  <c r="Z145"/>
  <c r="AA145" s="1"/>
  <c r="T145"/>
  <c r="U145" s="1"/>
  <c r="N145"/>
  <c r="O145" s="1"/>
  <c r="L145"/>
  <c r="D13" i="16"/>
  <c r="D14"/>
  <c r="J20" i="19" l="1"/>
  <c r="I21"/>
  <c r="V19"/>
  <c r="X19" s="1"/>
  <c r="L19"/>
  <c r="Y19"/>
  <c r="AA19" s="1"/>
  <c r="P19"/>
  <c r="R19" s="1"/>
  <c r="S19"/>
  <c r="U19" s="1"/>
  <c r="M19"/>
  <c r="O19" s="1"/>
  <c r="Y23" i="20"/>
  <c r="AA23" s="1"/>
  <c r="S23"/>
  <c r="U23" s="1"/>
  <c r="M23"/>
  <c r="O23" s="1"/>
  <c r="P23"/>
  <c r="R23" s="1"/>
  <c r="L23"/>
  <c r="V23"/>
  <c r="X23" s="1"/>
  <c r="I25"/>
  <c r="J24"/>
  <c r="D134" i="17"/>
  <c r="D13"/>
  <c r="E13" s="1"/>
  <c r="G13" s="1"/>
  <c r="D14"/>
  <c r="E14" s="1"/>
  <c r="G14" s="1"/>
  <c r="D15"/>
  <c r="E15" s="1"/>
  <c r="G15" s="1"/>
  <c r="D16"/>
  <c r="D17"/>
  <c r="E17" s="1"/>
  <c r="G17" s="1"/>
  <c r="D18"/>
  <c r="E18" s="1"/>
  <c r="G18" s="1"/>
  <c r="D19"/>
  <c r="E19" s="1"/>
  <c r="G19" s="1"/>
  <c r="D20"/>
  <c r="D21"/>
  <c r="E21" s="1"/>
  <c r="G21" s="1"/>
  <c r="D22"/>
  <c r="E22" s="1"/>
  <c r="G22" s="1"/>
  <c r="D23"/>
  <c r="E23" s="1"/>
  <c r="G23" s="1"/>
  <c r="D24"/>
  <c r="D25"/>
  <c r="E25" s="1"/>
  <c r="G25" s="1"/>
  <c r="D26"/>
  <c r="E26" s="1"/>
  <c r="G26" s="1"/>
  <c r="D27"/>
  <c r="E27" s="1"/>
  <c r="G27" s="1"/>
  <c r="D28"/>
  <c r="D29"/>
  <c r="E29" s="1"/>
  <c r="D30"/>
  <c r="D31"/>
  <c r="E31" s="1"/>
  <c r="D32"/>
  <c r="D33"/>
  <c r="E33" s="1"/>
  <c r="D34"/>
  <c r="D35"/>
  <c r="E35" s="1"/>
  <c r="D36"/>
  <c r="D37"/>
  <c r="E37" s="1"/>
  <c r="D38"/>
  <c r="D39"/>
  <c r="E39" s="1"/>
  <c r="D40"/>
  <c r="D41"/>
  <c r="E41" s="1"/>
  <c r="D42"/>
  <c r="D43"/>
  <c r="E43" s="1"/>
  <c r="D44"/>
  <c r="D45"/>
  <c r="E45" s="1"/>
  <c r="D46"/>
  <c r="D47"/>
  <c r="E47" s="1"/>
  <c r="G47" s="1"/>
  <c r="D48"/>
  <c r="D49"/>
  <c r="E49" s="1"/>
  <c r="G49" s="1"/>
  <c r="D50"/>
  <c r="D51"/>
  <c r="E51" s="1"/>
  <c r="G51" s="1"/>
  <c r="D52"/>
  <c r="D53"/>
  <c r="E53" s="1"/>
  <c r="D54"/>
  <c r="E54" s="1"/>
  <c r="D55"/>
  <c r="E55" s="1"/>
  <c r="G55" s="1"/>
  <c r="D56"/>
  <c r="D57"/>
  <c r="E57" s="1"/>
  <c r="D58"/>
  <c r="D59"/>
  <c r="E59" s="1"/>
  <c r="G59" s="1"/>
  <c r="D60"/>
  <c r="E60" s="1"/>
  <c r="G60" s="1"/>
  <c r="D61"/>
  <c r="E61" s="1"/>
  <c r="G61" s="1"/>
  <c r="D62"/>
  <c r="E62" s="1"/>
  <c r="G62" s="1"/>
  <c r="D63"/>
  <c r="E63" s="1"/>
  <c r="G63" s="1"/>
  <c r="D64"/>
  <c r="E64" s="1"/>
  <c r="G64" s="1"/>
  <c r="D65"/>
  <c r="E65" s="1"/>
  <c r="G65" s="1"/>
  <c r="D66"/>
  <c r="E66" s="1"/>
  <c r="G66" s="1"/>
  <c r="D67"/>
  <c r="E67" s="1"/>
  <c r="G67" s="1"/>
  <c r="D68"/>
  <c r="E68" s="1"/>
  <c r="G68" s="1"/>
  <c r="D69"/>
  <c r="E69" s="1"/>
  <c r="G69" s="1"/>
  <c r="D70"/>
  <c r="D71"/>
  <c r="E71" s="1"/>
  <c r="G71" s="1"/>
  <c r="D72"/>
  <c r="D73"/>
  <c r="E73" s="1"/>
  <c r="D74"/>
  <c r="E74" s="1"/>
  <c r="D75"/>
  <c r="E75" s="1"/>
  <c r="G75" s="1"/>
  <c r="D76"/>
  <c r="D77"/>
  <c r="E77" s="1"/>
  <c r="D78"/>
  <c r="E78" s="1"/>
  <c r="D79"/>
  <c r="E79" s="1"/>
  <c r="G79" s="1"/>
  <c r="D80"/>
  <c r="D81"/>
  <c r="E81" s="1"/>
  <c r="D82"/>
  <c r="D83"/>
  <c r="E83" s="1"/>
  <c r="G83" s="1"/>
  <c r="D84"/>
  <c r="E84" s="1"/>
  <c r="G84" s="1"/>
  <c r="D85"/>
  <c r="E85" s="1"/>
  <c r="G85" s="1"/>
  <c r="D86"/>
  <c r="E86" s="1"/>
  <c r="G86" s="1"/>
  <c r="D87"/>
  <c r="E87" s="1"/>
  <c r="G87" s="1"/>
  <c r="D88"/>
  <c r="E88" s="1"/>
  <c r="G88" s="1"/>
  <c r="D89"/>
  <c r="E89" s="1"/>
  <c r="G89" s="1"/>
  <c r="D90"/>
  <c r="E90" s="1"/>
  <c r="G90" s="1"/>
  <c r="D91"/>
  <c r="E91" s="1"/>
  <c r="G91" s="1"/>
  <c r="D92"/>
  <c r="E92" s="1"/>
  <c r="G92" s="1"/>
  <c r="D93"/>
  <c r="E93" s="1"/>
  <c r="G93" s="1"/>
  <c r="D94"/>
  <c r="D95"/>
  <c r="E95" s="1"/>
  <c r="G95" s="1"/>
  <c r="D96"/>
  <c r="D97"/>
  <c r="E97" s="1"/>
  <c r="D98"/>
  <c r="E98" s="1"/>
  <c r="G98" s="1"/>
  <c r="D99"/>
  <c r="E99" s="1"/>
  <c r="D100"/>
  <c r="D101"/>
  <c r="E101" s="1"/>
  <c r="D102"/>
  <c r="E102" s="1"/>
  <c r="G102" s="1"/>
  <c r="D103"/>
  <c r="E103" s="1"/>
  <c r="D104"/>
  <c r="E104" s="1"/>
  <c r="G104" s="1"/>
  <c r="D105"/>
  <c r="E105" s="1"/>
  <c r="D106"/>
  <c r="D107"/>
  <c r="E107" s="1"/>
  <c r="D108"/>
  <c r="E108" s="1"/>
  <c r="D109"/>
  <c r="E109" s="1"/>
  <c r="D110"/>
  <c r="D111"/>
  <c r="E111" s="1"/>
  <c r="D112"/>
  <c r="E112" s="1"/>
  <c r="D113"/>
  <c r="E113" s="1"/>
  <c r="D114"/>
  <c r="E114" s="1"/>
  <c r="G114" s="1"/>
  <c r="D115"/>
  <c r="E115" s="1"/>
  <c r="D116"/>
  <c r="E116" s="1"/>
  <c r="D117"/>
  <c r="E117" s="1"/>
  <c r="D118"/>
  <c r="D119"/>
  <c r="E119" s="1"/>
  <c r="G119" s="1"/>
  <c r="D120"/>
  <c r="E120" s="1"/>
  <c r="G120" s="1"/>
  <c r="D121"/>
  <c r="E121" s="1"/>
  <c r="G121" s="1"/>
  <c r="D122"/>
  <c r="E122" s="1"/>
  <c r="D123"/>
  <c r="E123" s="1"/>
  <c r="D124"/>
  <c r="D125"/>
  <c r="E125" s="1"/>
  <c r="D126"/>
  <c r="E126" s="1"/>
  <c r="D127"/>
  <c r="E127" s="1"/>
  <c r="D128"/>
  <c r="E128" s="1"/>
  <c r="G128" s="1"/>
  <c r="D129"/>
  <c r="E129" s="1"/>
  <c r="D130"/>
  <c r="D12"/>
  <c r="E12" s="1"/>
  <c r="G12" s="1"/>
  <c r="D11"/>
  <c r="E11" s="1"/>
  <c r="G11" s="1"/>
  <c r="D20" i="15"/>
  <c r="Y145" i="17"/>
  <c r="V145"/>
  <c r="S145"/>
  <c r="P145"/>
  <c r="M145"/>
  <c r="C145"/>
  <c r="Y144"/>
  <c r="V144"/>
  <c r="S144"/>
  <c r="P144"/>
  <c r="M144"/>
  <c r="C144"/>
  <c r="Y143"/>
  <c r="V143"/>
  <c r="S143"/>
  <c r="P143"/>
  <c r="M143"/>
  <c r="C143"/>
  <c r="Y142"/>
  <c r="V142"/>
  <c r="S142"/>
  <c r="P142"/>
  <c r="M142"/>
  <c r="C142"/>
  <c r="Y141"/>
  <c r="V141"/>
  <c r="S141"/>
  <c r="P141"/>
  <c r="M141"/>
  <c r="C141"/>
  <c r="Y140"/>
  <c r="V140"/>
  <c r="S140"/>
  <c r="P140"/>
  <c r="M140"/>
  <c r="C140"/>
  <c r="Y139"/>
  <c r="V139"/>
  <c r="S139"/>
  <c r="P139"/>
  <c r="M139"/>
  <c r="C139"/>
  <c r="Y138"/>
  <c r="V138"/>
  <c r="S138"/>
  <c r="P138"/>
  <c r="M138"/>
  <c r="C138"/>
  <c r="Y137"/>
  <c r="V137"/>
  <c r="S137"/>
  <c r="P137"/>
  <c r="M137"/>
  <c r="C137"/>
  <c r="Y136"/>
  <c r="V136"/>
  <c r="S136"/>
  <c r="P136"/>
  <c r="M136"/>
  <c r="C136"/>
  <c r="Y135"/>
  <c r="V135"/>
  <c r="S135"/>
  <c r="P135"/>
  <c r="M135"/>
  <c r="C135"/>
  <c r="Y134"/>
  <c r="V134"/>
  <c r="S134"/>
  <c r="P134"/>
  <c r="M134"/>
  <c r="C134"/>
  <c r="E124"/>
  <c r="G124" s="1"/>
  <c r="E118"/>
  <c r="E110"/>
  <c r="G110" s="1"/>
  <c r="E100"/>
  <c r="G100" s="1"/>
  <c r="E96"/>
  <c r="E80"/>
  <c r="E76"/>
  <c r="E72"/>
  <c r="E56"/>
  <c r="E52"/>
  <c r="E50"/>
  <c r="E48"/>
  <c r="E46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4"/>
  <c r="G24" s="1"/>
  <c r="E20"/>
  <c r="G20" s="1"/>
  <c r="E16"/>
  <c r="G16" s="1"/>
  <c r="B8"/>
  <c r="J21" i="19" l="1"/>
  <c r="I22"/>
  <c r="V20"/>
  <c r="X20" s="1"/>
  <c r="L20"/>
  <c r="M20"/>
  <c r="O20" s="1"/>
  <c r="P20"/>
  <c r="R20" s="1"/>
  <c r="Y20"/>
  <c r="AA20" s="1"/>
  <c r="S20"/>
  <c r="U20" s="1"/>
  <c r="V24" i="20"/>
  <c r="X24" s="1"/>
  <c r="P24"/>
  <c r="R24" s="1"/>
  <c r="L24"/>
  <c r="Y24"/>
  <c r="AA24" s="1"/>
  <c r="M24"/>
  <c r="O24" s="1"/>
  <c r="S24"/>
  <c r="U24" s="1"/>
  <c r="I26"/>
  <c r="J25"/>
  <c r="E136" i="17"/>
  <c r="G136" s="1"/>
  <c r="G97"/>
  <c r="H97" s="1"/>
  <c r="G81"/>
  <c r="H81" s="1"/>
  <c r="G77"/>
  <c r="H77" s="1"/>
  <c r="G73"/>
  <c r="H73" s="1"/>
  <c r="G57"/>
  <c r="H57" s="1"/>
  <c r="G53"/>
  <c r="H53" s="1"/>
  <c r="E138"/>
  <c r="G138" s="1"/>
  <c r="E140"/>
  <c r="G140" s="1"/>
  <c r="E142"/>
  <c r="G142" s="1"/>
  <c r="E144"/>
  <c r="G144" s="1"/>
  <c r="E135"/>
  <c r="G135" s="1"/>
  <c r="H135" s="1"/>
  <c r="E137"/>
  <c r="G137" s="1"/>
  <c r="H137" s="1"/>
  <c r="E139"/>
  <c r="G139" s="1"/>
  <c r="H139" s="1"/>
  <c r="E141"/>
  <c r="G141" s="1"/>
  <c r="H141" s="1"/>
  <c r="E143"/>
  <c r="G143" s="1"/>
  <c r="H143" s="1"/>
  <c r="E145"/>
  <c r="G145" s="1"/>
  <c r="H145" s="1"/>
  <c r="G126"/>
  <c r="H126" s="1"/>
  <c r="G122"/>
  <c r="H122" s="1"/>
  <c r="G116"/>
  <c r="H116" s="1"/>
  <c r="G112"/>
  <c r="H112" s="1"/>
  <c r="G108"/>
  <c r="H108" s="1"/>
  <c r="H55"/>
  <c r="E58"/>
  <c r="H71"/>
  <c r="H75"/>
  <c r="H79"/>
  <c r="E82"/>
  <c r="H95"/>
  <c r="E106"/>
  <c r="G106" s="1"/>
  <c r="H110"/>
  <c r="H114"/>
  <c r="H124"/>
  <c r="H128"/>
  <c r="E130"/>
  <c r="G130" s="1"/>
  <c r="G29"/>
  <c r="H29" s="1"/>
  <c r="G33"/>
  <c r="H33" s="1"/>
  <c r="G37"/>
  <c r="H37" s="1"/>
  <c r="G41"/>
  <c r="H41" s="1"/>
  <c r="G45"/>
  <c r="H45" s="1"/>
  <c r="G50"/>
  <c r="H50" s="1"/>
  <c r="G82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G31"/>
  <c r="H31" s="1"/>
  <c r="G35"/>
  <c r="H35" s="1"/>
  <c r="G39"/>
  <c r="H39" s="1"/>
  <c r="G43"/>
  <c r="H43" s="1"/>
  <c r="G46"/>
  <c r="H46" s="1"/>
  <c r="G48"/>
  <c r="H48" s="1"/>
  <c r="H30"/>
  <c r="H32"/>
  <c r="H34"/>
  <c r="H36"/>
  <c r="H38"/>
  <c r="H40"/>
  <c r="H42"/>
  <c r="H44"/>
  <c r="H47"/>
  <c r="H49"/>
  <c r="H51"/>
  <c r="G99"/>
  <c r="H99" s="1"/>
  <c r="G101"/>
  <c r="H101" s="1"/>
  <c r="G103"/>
  <c r="H103" s="1"/>
  <c r="G105"/>
  <c r="H105" s="1"/>
  <c r="G109"/>
  <c r="H109" s="1"/>
  <c r="G113"/>
  <c r="H113" s="1"/>
  <c r="G117"/>
  <c r="H117" s="1"/>
  <c r="G118"/>
  <c r="H118" s="1"/>
  <c r="G123"/>
  <c r="H123" s="1"/>
  <c r="G127"/>
  <c r="H127" s="1"/>
  <c r="G52"/>
  <c r="H52" s="1"/>
  <c r="G54"/>
  <c r="H54" s="1"/>
  <c r="G56"/>
  <c r="H56" s="1"/>
  <c r="H59"/>
  <c r="H60"/>
  <c r="H61"/>
  <c r="H62"/>
  <c r="H63"/>
  <c r="H64"/>
  <c r="H65"/>
  <c r="H66"/>
  <c r="H67"/>
  <c r="H68"/>
  <c r="H69"/>
  <c r="E70"/>
  <c r="G72"/>
  <c r="H72" s="1"/>
  <c r="G74"/>
  <c r="H74" s="1"/>
  <c r="G76"/>
  <c r="H76" s="1"/>
  <c r="G78"/>
  <c r="H78" s="1"/>
  <c r="G80"/>
  <c r="H80" s="1"/>
  <c r="H83"/>
  <c r="H84"/>
  <c r="H85"/>
  <c r="H86"/>
  <c r="H87"/>
  <c r="H88"/>
  <c r="H89"/>
  <c r="H90"/>
  <c r="H91"/>
  <c r="H92"/>
  <c r="H93"/>
  <c r="E94"/>
  <c r="G96"/>
  <c r="H96" s="1"/>
  <c r="G107"/>
  <c r="H107" s="1"/>
  <c r="G111"/>
  <c r="H111" s="1"/>
  <c r="G115"/>
  <c r="H115" s="1"/>
  <c r="G125"/>
  <c r="H125" s="1"/>
  <c r="G129"/>
  <c r="H129" s="1"/>
  <c r="H98"/>
  <c r="H100"/>
  <c r="H102"/>
  <c r="H104"/>
  <c r="H119"/>
  <c r="H120"/>
  <c r="H121"/>
  <c r="H130"/>
  <c r="E134"/>
  <c r="H136"/>
  <c r="H140"/>
  <c r="D120" i="15"/>
  <c r="N120"/>
  <c r="Q120"/>
  <c r="T120"/>
  <c r="W120"/>
  <c r="Z120"/>
  <c r="D121"/>
  <c r="N121"/>
  <c r="Q121"/>
  <c r="T121"/>
  <c r="W121"/>
  <c r="Z121"/>
  <c r="D122"/>
  <c r="N122"/>
  <c r="Q122"/>
  <c r="T122"/>
  <c r="W122"/>
  <c r="Z122"/>
  <c r="D123"/>
  <c r="N123"/>
  <c r="Q123"/>
  <c r="T123"/>
  <c r="W123"/>
  <c r="Z123"/>
  <c r="D124"/>
  <c r="N124"/>
  <c r="Q124"/>
  <c r="T124"/>
  <c r="W124"/>
  <c r="Z124"/>
  <c r="D125"/>
  <c r="N125"/>
  <c r="Q125"/>
  <c r="T125"/>
  <c r="W125"/>
  <c r="Z125"/>
  <c r="D126"/>
  <c r="N126"/>
  <c r="Q126"/>
  <c r="T126"/>
  <c r="W126"/>
  <c r="Z126"/>
  <c r="D127"/>
  <c r="N127"/>
  <c r="Q127"/>
  <c r="T127"/>
  <c r="W127"/>
  <c r="Z127"/>
  <c r="D128"/>
  <c r="N128"/>
  <c r="Q128"/>
  <c r="T128"/>
  <c r="W128"/>
  <c r="Z128"/>
  <c r="D129"/>
  <c r="N129"/>
  <c r="Q129"/>
  <c r="T129"/>
  <c r="W129"/>
  <c r="Z129"/>
  <c r="D130"/>
  <c r="N130"/>
  <c r="Q130"/>
  <c r="T130"/>
  <c r="W130"/>
  <c r="Z130"/>
  <c r="D131"/>
  <c r="N131"/>
  <c r="Q131"/>
  <c r="T131"/>
  <c r="W131"/>
  <c r="Z131"/>
  <c r="D15" i="16"/>
  <c r="D16"/>
  <c r="D17"/>
  <c r="D18"/>
  <c r="D19"/>
  <c r="D20"/>
  <c r="D21"/>
  <c r="D22"/>
  <c r="D23"/>
  <c r="E23" s="1"/>
  <c r="D24"/>
  <c r="D25"/>
  <c r="D26"/>
  <c r="E26" s="1"/>
  <c r="D27"/>
  <c r="E27" s="1"/>
  <c r="D28"/>
  <c r="E28" s="1"/>
  <c r="G28" s="1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E47" s="1"/>
  <c r="D48"/>
  <c r="D49"/>
  <c r="D50"/>
  <c r="E50" s="1"/>
  <c r="G50" s="1"/>
  <c r="D51"/>
  <c r="D52"/>
  <c r="E52" s="1"/>
  <c r="G52" s="1"/>
  <c r="D53"/>
  <c r="E53" s="1"/>
  <c r="G53" s="1"/>
  <c r="D54"/>
  <c r="E54" s="1"/>
  <c r="G54" s="1"/>
  <c r="D55"/>
  <c r="D56"/>
  <c r="E56" s="1"/>
  <c r="G56" s="1"/>
  <c r="D57"/>
  <c r="E57" s="1"/>
  <c r="G57" s="1"/>
  <c r="D58"/>
  <c r="D59"/>
  <c r="D60"/>
  <c r="D61"/>
  <c r="D62"/>
  <c r="D63"/>
  <c r="D64"/>
  <c r="D65"/>
  <c r="D66"/>
  <c r="D67"/>
  <c r="D68"/>
  <c r="D69"/>
  <c r="D70"/>
  <c r="D71"/>
  <c r="D72"/>
  <c r="E72" s="1"/>
  <c r="G72" s="1"/>
  <c r="D73"/>
  <c r="E73" s="1"/>
  <c r="G73" s="1"/>
  <c r="D74"/>
  <c r="E74" s="1"/>
  <c r="G74" s="1"/>
  <c r="D75"/>
  <c r="D76"/>
  <c r="E76" s="1"/>
  <c r="G76" s="1"/>
  <c r="D77"/>
  <c r="E77" s="1"/>
  <c r="G77" s="1"/>
  <c r="D78"/>
  <c r="E78" s="1"/>
  <c r="G78" s="1"/>
  <c r="D79"/>
  <c r="D80"/>
  <c r="E80" s="1"/>
  <c r="G80" s="1"/>
  <c r="D81"/>
  <c r="E81" s="1"/>
  <c r="G81" s="1"/>
  <c r="D82"/>
  <c r="D83"/>
  <c r="D84"/>
  <c r="D85"/>
  <c r="D86"/>
  <c r="D87"/>
  <c r="D88"/>
  <c r="D89"/>
  <c r="D90"/>
  <c r="D91"/>
  <c r="D92"/>
  <c r="D93"/>
  <c r="D94"/>
  <c r="D95"/>
  <c r="D96"/>
  <c r="E96" s="1"/>
  <c r="G96" s="1"/>
  <c r="D97"/>
  <c r="E97" s="1"/>
  <c r="G97" s="1"/>
  <c r="D98"/>
  <c r="E98" s="1"/>
  <c r="G98" s="1"/>
  <c r="D99"/>
  <c r="D100"/>
  <c r="D101"/>
  <c r="E101" s="1"/>
  <c r="G101" s="1"/>
  <c r="D102"/>
  <c r="D103"/>
  <c r="D104"/>
  <c r="D105"/>
  <c r="E105" s="1"/>
  <c r="G105" s="1"/>
  <c r="D106"/>
  <c r="D107"/>
  <c r="D108"/>
  <c r="D109"/>
  <c r="D110"/>
  <c r="D111"/>
  <c r="D112"/>
  <c r="D113"/>
  <c r="D114"/>
  <c r="D115"/>
  <c r="D116"/>
  <c r="D117"/>
  <c r="D118"/>
  <c r="D119"/>
  <c r="D120"/>
  <c r="E120" s="1"/>
  <c r="D121"/>
  <c r="E121" s="1"/>
  <c r="D122"/>
  <c r="E122" s="1"/>
  <c r="D123"/>
  <c r="D124"/>
  <c r="E124" s="1"/>
  <c r="D125"/>
  <c r="E125" s="1"/>
  <c r="D126"/>
  <c r="E126" s="1"/>
  <c r="D127"/>
  <c r="D128"/>
  <c r="E128" s="1"/>
  <c r="D129"/>
  <c r="D130"/>
  <c r="D12"/>
  <c r="E12" s="1"/>
  <c r="G12" s="1"/>
  <c r="D11"/>
  <c r="E11" s="1"/>
  <c r="G11" s="1"/>
  <c r="Y144"/>
  <c r="V144"/>
  <c r="S144"/>
  <c r="P144"/>
  <c r="M144"/>
  <c r="C144"/>
  <c r="E144" s="1"/>
  <c r="Y143"/>
  <c r="V143"/>
  <c r="S143"/>
  <c r="P143"/>
  <c r="M143"/>
  <c r="C143"/>
  <c r="E143" s="1"/>
  <c r="G143" s="1"/>
  <c r="Y142"/>
  <c r="V142"/>
  <c r="S142"/>
  <c r="P142"/>
  <c r="M142"/>
  <c r="C142"/>
  <c r="E142" s="1"/>
  <c r="G142" s="1"/>
  <c r="Y141"/>
  <c r="V141"/>
  <c r="S141"/>
  <c r="P141"/>
  <c r="M141"/>
  <c r="C141"/>
  <c r="E141" s="1"/>
  <c r="G141" s="1"/>
  <c r="Y140"/>
  <c r="V140"/>
  <c r="S140"/>
  <c r="P140"/>
  <c r="M140"/>
  <c r="C140"/>
  <c r="E140" s="1"/>
  <c r="G140" s="1"/>
  <c r="Y139"/>
  <c r="V139"/>
  <c r="S139"/>
  <c r="P139"/>
  <c r="M139"/>
  <c r="C139"/>
  <c r="E139" s="1"/>
  <c r="G139" s="1"/>
  <c r="Y138"/>
  <c r="V138"/>
  <c r="S138"/>
  <c r="P138"/>
  <c r="M138"/>
  <c r="C138"/>
  <c r="E138" s="1"/>
  <c r="G138" s="1"/>
  <c r="Y137"/>
  <c r="V137"/>
  <c r="S137"/>
  <c r="P137"/>
  <c r="M137"/>
  <c r="C137"/>
  <c r="E137" s="1"/>
  <c r="G137" s="1"/>
  <c r="Y136"/>
  <c r="V136"/>
  <c r="S136"/>
  <c r="P136"/>
  <c r="M136"/>
  <c r="C136"/>
  <c r="E136" s="1"/>
  <c r="G136" s="1"/>
  <c r="Y135"/>
  <c r="V135"/>
  <c r="S135"/>
  <c r="P135"/>
  <c r="M135"/>
  <c r="C135"/>
  <c r="Y134"/>
  <c r="V134"/>
  <c r="S134"/>
  <c r="P134"/>
  <c r="M134"/>
  <c r="C134"/>
  <c r="E134" s="1"/>
  <c r="Y133"/>
  <c r="V133"/>
  <c r="S133"/>
  <c r="P133"/>
  <c r="M133"/>
  <c r="C133"/>
  <c r="E127"/>
  <c r="E123"/>
  <c r="E119"/>
  <c r="E103"/>
  <c r="E99"/>
  <c r="E95"/>
  <c r="G95" s="1"/>
  <c r="E79"/>
  <c r="G79" s="1"/>
  <c r="E75"/>
  <c r="G75" s="1"/>
  <c r="E71"/>
  <c r="G71" s="1"/>
  <c r="E55"/>
  <c r="G55" s="1"/>
  <c r="E51"/>
  <c r="G51" s="1"/>
  <c r="E31"/>
  <c r="E25"/>
  <c r="E14"/>
  <c r="G14" s="1"/>
  <c r="B8"/>
  <c r="W7"/>
  <c r="E129" i="10"/>
  <c r="G129" s="1"/>
  <c r="H129" s="1"/>
  <c r="E119" i="9"/>
  <c r="E120"/>
  <c r="G120" s="1"/>
  <c r="E121"/>
  <c r="G121" s="1"/>
  <c r="E122"/>
  <c r="G122" s="1"/>
  <c r="E123"/>
  <c r="E124"/>
  <c r="G124" s="1"/>
  <c r="E125"/>
  <c r="G125" s="1"/>
  <c r="E126"/>
  <c r="G126" s="1"/>
  <c r="E127"/>
  <c r="E128"/>
  <c r="G128" s="1"/>
  <c r="E129"/>
  <c r="E130"/>
  <c r="J22" i="19" l="1"/>
  <c r="I23"/>
  <c r="V21"/>
  <c r="X21" s="1"/>
  <c r="L21"/>
  <c r="Y21"/>
  <c r="AA21" s="1"/>
  <c r="P21"/>
  <c r="R21" s="1"/>
  <c r="S21"/>
  <c r="U21" s="1"/>
  <c r="M21"/>
  <c r="O21" s="1"/>
  <c r="Y25" i="20"/>
  <c r="AA25" s="1"/>
  <c r="S25"/>
  <c r="U25" s="1"/>
  <c r="M25"/>
  <c r="O25" s="1"/>
  <c r="P25"/>
  <c r="R25" s="1"/>
  <c r="L25"/>
  <c r="V25"/>
  <c r="X25" s="1"/>
  <c r="I27"/>
  <c r="J26"/>
  <c r="G144" i="16"/>
  <c r="H144" s="1"/>
  <c r="E35"/>
  <c r="G35" s="1"/>
  <c r="H35" s="1"/>
  <c r="E39"/>
  <c r="G39" s="1"/>
  <c r="H39" s="1"/>
  <c r="E43"/>
  <c r="G43" s="1"/>
  <c r="H43" s="1"/>
  <c r="E59"/>
  <c r="G59" s="1"/>
  <c r="E61"/>
  <c r="G61" s="1"/>
  <c r="E63"/>
  <c r="G63" s="1"/>
  <c r="E65"/>
  <c r="G65" s="1"/>
  <c r="E67"/>
  <c r="G67" s="1"/>
  <c r="E69"/>
  <c r="G69" s="1"/>
  <c r="E83"/>
  <c r="G83" s="1"/>
  <c r="E85"/>
  <c r="G85" s="1"/>
  <c r="E87"/>
  <c r="G87" s="1"/>
  <c r="E89"/>
  <c r="G89" s="1"/>
  <c r="E91"/>
  <c r="G91" s="1"/>
  <c r="E93"/>
  <c r="G93" s="1"/>
  <c r="E107"/>
  <c r="G107" s="1"/>
  <c r="E109"/>
  <c r="G109" s="1"/>
  <c r="H109" s="1"/>
  <c r="E111"/>
  <c r="G111" s="1"/>
  <c r="H111" s="1"/>
  <c r="E113"/>
  <c r="G113" s="1"/>
  <c r="H113" s="1"/>
  <c r="E115"/>
  <c r="G115" s="1"/>
  <c r="H115" s="1"/>
  <c r="H138" i="17"/>
  <c r="E135" i="16"/>
  <c r="G135" s="1"/>
  <c r="H142" i="17"/>
  <c r="E18" i="16"/>
  <c r="G18" s="1"/>
  <c r="E20"/>
  <c r="G20" s="1"/>
  <c r="E34"/>
  <c r="G34" s="1"/>
  <c r="H34" s="1"/>
  <c r="E36"/>
  <c r="G36" s="1"/>
  <c r="E42"/>
  <c r="G42" s="1"/>
  <c r="E44"/>
  <c r="G44" s="1"/>
  <c r="E60"/>
  <c r="G60" s="1"/>
  <c r="E62"/>
  <c r="G62" s="1"/>
  <c r="E64"/>
  <c r="G64" s="1"/>
  <c r="E66"/>
  <c r="G66" s="1"/>
  <c r="E68"/>
  <c r="G68" s="1"/>
  <c r="E84"/>
  <c r="G84" s="1"/>
  <c r="E86"/>
  <c r="G86" s="1"/>
  <c r="E88"/>
  <c r="G88" s="1"/>
  <c r="E90"/>
  <c r="G90" s="1"/>
  <c r="E92"/>
  <c r="G92" s="1"/>
  <c r="H144" i="17"/>
  <c r="G130" i="9"/>
  <c r="H130" s="1"/>
  <c r="G129"/>
  <c r="H129" s="1"/>
  <c r="G127"/>
  <c r="H127" s="1"/>
  <c r="G123"/>
  <c r="H123" s="1"/>
  <c r="G119"/>
  <c r="H119" s="1"/>
  <c r="E133" i="16"/>
  <c r="G133" s="1"/>
  <c r="H133" s="1"/>
  <c r="E127" i="10"/>
  <c r="G127" s="1"/>
  <c r="H127" s="1"/>
  <c r="E123"/>
  <c r="G123" s="1"/>
  <c r="H123" s="1"/>
  <c r="E106" i="16"/>
  <c r="G106" s="1"/>
  <c r="H106" s="1"/>
  <c r="E125" i="10"/>
  <c r="G125" s="1"/>
  <c r="H125" s="1"/>
  <c r="E121"/>
  <c r="G121" s="1"/>
  <c r="H121" s="1"/>
  <c r="G99" i="16"/>
  <c r="H99" s="1"/>
  <c r="E58"/>
  <c r="G58" s="1"/>
  <c r="E70"/>
  <c r="G70" s="1"/>
  <c r="E82"/>
  <c r="G82" s="1"/>
  <c r="E94"/>
  <c r="G94" s="1"/>
  <c r="E38"/>
  <c r="G38" s="1"/>
  <c r="E30"/>
  <c r="G30" s="1"/>
  <c r="H82" i="17"/>
  <c r="E16" i="16"/>
  <c r="G16" s="1"/>
  <c r="E24"/>
  <c r="G24" s="1"/>
  <c r="H24" s="1"/>
  <c r="E32"/>
  <c r="G32" s="1"/>
  <c r="E40"/>
  <c r="G40" s="1"/>
  <c r="E46"/>
  <c r="G46" s="1"/>
  <c r="H46" s="1"/>
  <c r="E48"/>
  <c r="G48" s="1"/>
  <c r="E100"/>
  <c r="G100" s="1"/>
  <c r="H100" s="1"/>
  <c r="E102"/>
  <c r="G102" s="1"/>
  <c r="H102" s="1"/>
  <c r="E104"/>
  <c r="G104" s="1"/>
  <c r="H104" s="1"/>
  <c r="E108"/>
  <c r="G108" s="1"/>
  <c r="H108" s="1"/>
  <c r="E110"/>
  <c r="G110" s="1"/>
  <c r="H110" s="1"/>
  <c r="E112"/>
  <c r="G112" s="1"/>
  <c r="H112" s="1"/>
  <c r="E114"/>
  <c r="G114" s="1"/>
  <c r="H114" s="1"/>
  <c r="E116"/>
  <c r="G116" s="1"/>
  <c r="H116" s="1"/>
  <c r="G58" i="17"/>
  <c r="H58" s="1"/>
  <c r="G103" i="16"/>
  <c r="H103" s="1"/>
  <c r="E128" i="10"/>
  <c r="G128" s="1"/>
  <c r="H128" s="1"/>
  <c r="E129" i="16"/>
  <c r="G129" s="1"/>
  <c r="E130"/>
  <c r="G130" s="1"/>
  <c r="H130" s="1"/>
  <c r="G134"/>
  <c r="H134" s="1"/>
  <c r="E127" i="15"/>
  <c r="I127" s="1"/>
  <c r="E123"/>
  <c r="I123" s="1"/>
  <c r="E117" i="16"/>
  <c r="G117" s="1"/>
  <c r="H117" s="1"/>
  <c r="E118"/>
  <c r="G118" s="1"/>
  <c r="H118" s="1"/>
  <c r="E129" i="15"/>
  <c r="I129" s="1"/>
  <c r="E125"/>
  <c r="I125" s="1"/>
  <c r="E121"/>
  <c r="I121" s="1"/>
  <c r="E119" i="10"/>
  <c r="G119" s="1"/>
  <c r="H119" s="1"/>
  <c r="E130" i="15"/>
  <c r="I130" s="1"/>
  <c r="E128"/>
  <c r="I128" s="1"/>
  <c r="E126"/>
  <c r="I126" s="1"/>
  <c r="E124"/>
  <c r="I124" s="1"/>
  <c r="E122"/>
  <c r="E120"/>
  <c r="I120" s="1"/>
  <c r="H106" i="17"/>
  <c r="G70"/>
  <c r="H70" s="1"/>
  <c r="G134"/>
  <c r="H134" s="1"/>
  <c r="G94"/>
  <c r="H94" s="1"/>
  <c r="G26" i="16"/>
  <c r="H26" s="1"/>
  <c r="G127"/>
  <c r="H127" s="1"/>
  <c r="G125"/>
  <c r="H125" s="1"/>
  <c r="G123"/>
  <c r="H123" s="1"/>
  <c r="G121"/>
  <c r="H121" s="1"/>
  <c r="G119"/>
  <c r="H119" s="1"/>
  <c r="H101"/>
  <c r="H105"/>
  <c r="E13"/>
  <c r="G13" s="1"/>
  <c r="E15"/>
  <c r="G15" s="1"/>
  <c r="E17"/>
  <c r="G17" s="1"/>
  <c r="E19"/>
  <c r="G19" s="1"/>
  <c r="E29"/>
  <c r="G29" s="1"/>
  <c r="H29" s="1"/>
  <c r="E37"/>
  <c r="G37" s="1"/>
  <c r="H37" s="1"/>
  <c r="E41"/>
  <c r="G41" s="1"/>
  <c r="H41" s="1"/>
  <c r="E49"/>
  <c r="G49" s="1"/>
  <c r="H49" s="1"/>
  <c r="G27"/>
  <c r="H27" s="1"/>
  <c r="G31"/>
  <c r="H31" s="1"/>
  <c r="G47"/>
  <c r="H47" s="1"/>
  <c r="H11"/>
  <c r="H12"/>
  <c r="H14"/>
  <c r="E22"/>
  <c r="E21"/>
  <c r="G23"/>
  <c r="H23" s="1"/>
  <c r="G25"/>
  <c r="H25" s="1"/>
  <c r="H28"/>
  <c r="H50"/>
  <c r="G124"/>
  <c r="H124" s="1"/>
  <c r="E33"/>
  <c r="E45"/>
  <c r="H51"/>
  <c r="H52"/>
  <c r="H53"/>
  <c r="H54"/>
  <c r="H55"/>
  <c r="H56"/>
  <c r="H57"/>
  <c r="H71"/>
  <c r="H72"/>
  <c r="H73"/>
  <c r="H74"/>
  <c r="H75"/>
  <c r="H76"/>
  <c r="H77"/>
  <c r="H78"/>
  <c r="H79"/>
  <c r="H80"/>
  <c r="H81"/>
  <c r="H95"/>
  <c r="H96"/>
  <c r="H97"/>
  <c r="H98"/>
  <c r="G120"/>
  <c r="H120" s="1"/>
  <c r="G128"/>
  <c r="H128" s="1"/>
  <c r="G122"/>
  <c r="H122" s="1"/>
  <c r="G126"/>
  <c r="H126" s="1"/>
  <c r="H136"/>
  <c r="H137"/>
  <c r="H138"/>
  <c r="H139"/>
  <c r="H140"/>
  <c r="H141"/>
  <c r="H142"/>
  <c r="H143"/>
  <c r="E126" i="10"/>
  <c r="E124"/>
  <c r="E122"/>
  <c r="E120"/>
  <c r="H125" i="9"/>
  <c r="H124"/>
  <c r="H128"/>
  <c r="H126"/>
  <c r="H122"/>
  <c r="H121"/>
  <c r="H120"/>
  <c r="G122" i="15" l="1"/>
  <c r="I122"/>
  <c r="J23" i="19"/>
  <c r="I24"/>
  <c r="V22"/>
  <c r="X22" s="1"/>
  <c r="L22"/>
  <c r="M22"/>
  <c r="O22" s="1"/>
  <c r="P22"/>
  <c r="R22" s="1"/>
  <c r="Y22"/>
  <c r="AA22" s="1"/>
  <c r="S22"/>
  <c r="U22" s="1"/>
  <c r="V26" i="20"/>
  <c r="X26" s="1"/>
  <c r="P26"/>
  <c r="R26" s="1"/>
  <c r="L26"/>
  <c r="Y26"/>
  <c r="AA26" s="1"/>
  <c r="M26"/>
  <c r="O26" s="1"/>
  <c r="S26"/>
  <c r="U26" s="1"/>
  <c r="I28"/>
  <c r="J27"/>
  <c r="H93" i="16"/>
  <c r="H61"/>
  <c r="H85"/>
  <c r="H69"/>
  <c r="H89"/>
  <c r="H65"/>
  <c r="H90"/>
  <c r="H60"/>
  <c r="H68"/>
  <c r="H18"/>
  <c r="H13"/>
  <c r="H135"/>
  <c r="I147" s="1"/>
  <c r="K129" s="1"/>
  <c r="H91"/>
  <c r="H59"/>
  <c r="H87"/>
  <c r="H83"/>
  <c r="H67"/>
  <c r="H63"/>
  <c r="I148" i="17"/>
  <c r="K129" s="1"/>
  <c r="H107" i="16"/>
  <c r="H86"/>
  <c r="H64"/>
  <c r="H42"/>
  <c r="H94"/>
  <c r="H92"/>
  <c r="H88"/>
  <c r="H84"/>
  <c r="H66"/>
  <c r="H62"/>
  <c r="H44"/>
  <c r="H36"/>
  <c r="H20"/>
  <c r="H16"/>
  <c r="G128" i="15"/>
  <c r="H128" s="1"/>
  <c r="J128" s="1"/>
  <c r="H70" i="16"/>
  <c r="H82"/>
  <c r="H58"/>
  <c r="H38"/>
  <c r="H32"/>
  <c r="H40"/>
  <c r="H30"/>
  <c r="G120" i="15"/>
  <c r="H120" s="1"/>
  <c r="J120" s="1"/>
  <c r="G130"/>
  <c r="H130" s="1"/>
  <c r="J130" s="1"/>
  <c r="G126"/>
  <c r="H126" s="1"/>
  <c r="J126" s="1"/>
  <c r="H129" i="16"/>
  <c r="H48"/>
  <c r="G124" i="15"/>
  <c r="H124" s="1"/>
  <c r="H17" i="16"/>
  <c r="H122" i="15"/>
  <c r="E130" i="10"/>
  <c r="G130" s="1"/>
  <c r="H130" s="1"/>
  <c r="E131" i="15"/>
  <c r="G125"/>
  <c r="H125" s="1"/>
  <c r="G121"/>
  <c r="H121" s="1"/>
  <c r="J121" s="1"/>
  <c r="G123"/>
  <c r="H123" s="1"/>
  <c r="G127"/>
  <c r="H127" s="1"/>
  <c r="K92" i="17"/>
  <c r="K60"/>
  <c r="K54"/>
  <c r="K22"/>
  <c r="K87"/>
  <c r="K37"/>
  <c r="H131"/>
  <c r="I11" s="1"/>
  <c r="G129" i="15"/>
  <c r="H129" s="1"/>
  <c r="J129" s="1"/>
  <c r="H19" i="16"/>
  <c r="H15"/>
  <c r="G33"/>
  <c r="H33" s="1"/>
  <c r="G21"/>
  <c r="H21" s="1"/>
  <c r="G45"/>
  <c r="H45" s="1"/>
  <c r="G22"/>
  <c r="H22" s="1"/>
  <c r="G124" i="10"/>
  <c r="H124" s="1"/>
  <c r="G120"/>
  <c r="H120" s="1"/>
  <c r="G122"/>
  <c r="H122" s="1"/>
  <c r="G126"/>
  <c r="H126" s="1"/>
  <c r="X8" i="15"/>
  <c r="W7" i="9"/>
  <c r="K126" i="17" l="1"/>
  <c r="J123" i="15"/>
  <c r="Y123" s="1"/>
  <c r="J125"/>
  <c r="Y125" s="1"/>
  <c r="J127"/>
  <c r="Y127" s="1"/>
  <c r="Y121"/>
  <c r="J124"/>
  <c r="Y124" s="1"/>
  <c r="AA124" s="1"/>
  <c r="J122"/>
  <c r="J24" i="19"/>
  <c r="I25"/>
  <c r="V23"/>
  <c r="X23" s="1"/>
  <c r="L23"/>
  <c r="Y23"/>
  <c r="AA23" s="1"/>
  <c r="P23"/>
  <c r="R23" s="1"/>
  <c r="S23"/>
  <c r="U23" s="1"/>
  <c r="M23"/>
  <c r="O23" s="1"/>
  <c r="Y27" i="20"/>
  <c r="AA27" s="1"/>
  <c r="S27"/>
  <c r="U27" s="1"/>
  <c r="M27"/>
  <c r="O27" s="1"/>
  <c r="P27"/>
  <c r="R27" s="1"/>
  <c r="L27"/>
  <c r="V27"/>
  <c r="X27" s="1"/>
  <c r="I29"/>
  <c r="J28"/>
  <c r="K21" i="17"/>
  <c r="K59"/>
  <c r="Z59" s="1"/>
  <c r="K119"/>
  <c r="T119" s="1"/>
  <c r="K38"/>
  <c r="W38" s="1"/>
  <c r="K94"/>
  <c r="N94" s="1"/>
  <c r="K77"/>
  <c r="W77" s="1"/>
  <c r="K117"/>
  <c r="T117" s="1"/>
  <c r="K110"/>
  <c r="Q110" s="1"/>
  <c r="K13"/>
  <c r="N13" s="1"/>
  <c r="K29"/>
  <c r="Z29" s="1"/>
  <c r="K45"/>
  <c r="N45" s="1"/>
  <c r="K67"/>
  <c r="Z67" s="1"/>
  <c r="K98"/>
  <c r="Q98" s="1"/>
  <c r="K14"/>
  <c r="W14" s="1"/>
  <c r="K30"/>
  <c r="T30" s="1"/>
  <c r="K47"/>
  <c r="W47" s="1"/>
  <c r="K74"/>
  <c r="N74" s="1"/>
  <c r="K53"/>
  <c r="W53" s="1"/>
  <c r="K68"/>
  <c r="T68" s="1"/>
  <c r="K84"/>
  <c r="W84" s="1"/>
  <c r="K109"/>
  <c r="W109" s="1"/>
  <c r="K103"/>
  <c r="W103" s="1"/>
  <c r="K122"/>
  <c r="Z122" s="1"/>
  <c r="V122" i="15"/>
  <c r="X122" s="1"/>
  <c r="K17" i="17"/>
  <c r="T17" s="1"/>
  <c r="K25"/>
  <c r="T25" s="1"/>
  <c r="K33"/>
  <c r="N33" s="1"/>
  <c r="K41"/>
  <c r="T41" s="1"/>
  <c r="K48"/>
  <c r="T48" s="1"/>
  <c r="K63"/>
  <c r="T63" s="1"/>
  <c r="K83"/>
  <c r="T83" s="1"/>
  <c r="K91"/>
  <c r="T91" s="1"/>
  <c r="K102"/>
  <c r="N102" s="1"/>
  <c r="K130"/>
  <c r="T130" s="1"/>
  <c r="K18"/>
  <c r="Q18" s="1"/>
  <c r="K26"/>
  <c r="Q26" s="1"/>
  <c r="K34"/>
  <c r="Z34" s="1"/>
  <c r="K42"/>
  <c r="Q42" s="1"/>
  <c r="K51"/>
  <c r="Q51" s="1"/>
  <c r="K70"/>
  <c r="T70" s="1"/>
  <c r="K78"/>
  <c r="T78" s="1"/>
  <c r="K118"/>
  <c r="T118" s="1"/>
  <c r="K57"/>
  <c r="Z57" s="1"/>
  <c r="K64"/>
  <c r="Q64" s="1"/>
  <c r="K73"/>
  <c r="Q73" s="1"/>
  <c r="K81"/>
  <c r="Q81" s="1"/>
  <c r="K88"/>
  <c r="Q88" s="1"/>
  <c r="K97"/>
  <c r="Q97" s="1"/>
  <c r="K113"/>
  <c r="N113" s="1"/>
  <c r="K99"/>
  <c r="Q99" s="1"/>
  <c r="K106"/>
  <c r="N106" s="1"/>
  <c r="K114"/>
  <c r="Q114" s="1"/>
  <c r="K124"/>
  <c r="Q124" s="1"/>
  <c r="K128"/>
  <c r="Q128" s="1"/>
  <c r="K11"/>
  <c r="Q11" s="1"/>
  <c r="K15"/>
  <c r="T15" s="1"/>
  <c r="K19"/>
  <c r="N19" s="1"/>
  <c r="K23"/>
  <c r="T23" s="1"/>
  <c r="K27"/>
  <c r="T27" s="1"/>
  <c r="K31"/>
  <c r="T31" s="1"/>
  <c r="K35"/>
  <c r="K39"/>
  <c r="T39" s="1"/>
  <c r="K43"/>
  <c r="W43" s="1"/>
  <c r="K46"/>
  <c r="T46" s="1"/>
  <c r="K50"/>
  <c r="N50" s="1"/>
  <c r="K61"/>
  <c r="T61" s="1"/>
  <c r="K65"/>
  <c r="W65" s="1"/>
  <c r="K69"/>
  <c r="T69" s="1"/>
  <c r="K85"/>
  <c r="K89"/>
  <c r="T89" s="1"/>
  <c r="K93"/>
  <c r="N93" s="1"/>
  <c r="K100"/>
  <c r="T100" s="1"/>
  <c r="K104"/>
  <c r="K121"/>
  <c r="N121" s="1"/>
  <c r="K12"/>
  <c r="W12" s="1"/>
  <c r="K16"/>
  <c r="Q16" s="1"/>
  <c r="K20"/>
  <c r="Z20" s="1"/>
  <c r="K24"/>
  <c r="Q24" s="1"/>
  <c r="K28"/>
  <c r="K32"/>
  <c r="Q32" s="1"/>
  <c r="K36"/>
  <c r="Q36" s="1"/>
  <c r="K40"/>
  <c r="Q40" s="1"/>
  <c r="K44"/>
  <c r="N44" s="1"/>
  <c r="K49"/>
  <c r="Q49" s="1"/>
  <c r="K52"/>
  <c r="K56"/>
  <c r="T56" s="1"/>
  <c r="K72"/>
  <c r="N72" s="1"/>
  <c r="K76"/>
  <c r="T76" s="1"/>
  <c r="K80"/>
  <c r="K96"/>
  <c r="T96" s="1"/>
  <c r="K120"/>
  <c r="Z120" s="1"/>
  <c r="K55"/>
  <c r="Q55" s="1"/>
  <c r="K58"/>
  <c r="Z58" s="1"/>
  <c r="K62"/>
  <c r="Q62" s="1"/>
  <c r="K66"/>
  <c r="K71"/>
  <c r="Q71" s="1"/>
  <c r="K75"/>
  <c r="Q75" s="1"/>
  <c r="K79"/>
  <c r="Q79" s="1"/>
  <c r="K82"/>
  <c r="N82" s="1"/>
  <c r="K86"/>
  <c r="Q86" s="1"/>
  <c r="K90"/>
  <c r="K95"/>
  <c r="Q95" s="1"/>
  <c r="K107"/>
  <c r="N107" s="1"/>
  <c r="K111"/>
  <c r="T111" s="1"/>
  <c r="K115"/>
  <c r="Q115" s="1"/>
  <c r="I134"/>
  <c r="K134" s="1"/>
  <c r="K101"/>
  <c r="W101" s="1"/>
  <c r="K105"/>
  <c r="W105" s="1"/>
  <c r="K108"/>
  <c r="Q108" s="1"/>
  <c r="K112"/>
  <c r="W112" s="1"/>
  <c r="K116"/>
  <c r="W116" s="1"/>
  <c r="K123"/>
  <c r="W123" s="1"/>
  <c r="K125"/>
  <c r="Q125" s="1"/>
  <c r="K127"/>
  <c r="W127" s="1"/>
  <c r="Y128" i="15"/>
  <c r="AA128" s="1"/>
  <c r="K11" i="16"/>
  <c r="T11" s="1"/>
  <c r="K51"/>
  <c r="Q51" s="1"/>
  <c r="K76"/>
  <c r="T76" s="1"/>
  <c r="K116"/>
  <c r="T116" s="1"/>
  <c r="K43"/>
  <c r="T43" s="1"/>
  <c r="K20"/>
  <c r="W20" s="1"/>
  <c r="K83"/>
  <c r="W83" s="1"/>
  <c r="K124"/>
  <c r="Z124" s="1"/>
  <c r="K27"/>
  <c r="T27" s="1"/>
  <c r="K60"/>
  <c r="T60" s="1"/>
  <c r="K92"/>
  <c r="Z92" s="1"/>
  <c r="K36"/>
  <c r="Q36" s="1"/>
  <c r="K67"/>
  <c r="W67" s="1"/>
  <c r="K100"/>
  <c r="Z100" s="1"/>
  <c r="K109"/>
  <c r="Q109" s="1"/>
  <c r="I133"/>
  <c r="I134" s="1"/>
  <c r="K19"/>
  <c r="Z19" s="1"/>
  <c r="K35"/>
  <c r="Z35" s="1"/>
  <c r="K52"/>
  <c r="Z52" s="1"/>
  <c r="K68"/>
  <c r="T68" s="1"/>
  <c r="K84"/>
  <c r="T84" s="1"/>
  <c r="K12"/>
  <c r="W12" s="1"/>
  <c r="K28"/>
  <c r="W28" s="1"/>
  <c r="K44"/>
  <c r="W44" s="1"/>
  <c r="K59"/>
  <c r="Q59" s="1"/>
  <c r="K75"/>
  <c r="Q75" s="1"/>
  <c r="K91"/>
  <c r="Q91" s="1"/>
  <c r="K108"/>
  <c r="Z108" s="1"/>
  <c r="K101"/>
  <c r="W101" s="1"/>
  <c r="K117"/>
  <c r="Q117" s="1"/>
  <c r="K123"/>
  <c r="Q123" s="1"/>
  <c r="L124" i="15"/>
  <c r="V130"/>
  <c r="X130" s="1"/>
  <c r="L130"/>
  <c r="K15" i="16"/>
  <c r="Z15" s="1"/>
  <c r="K23"/>
  <c r="Z23" s="1"/>
  <c r="K31"/>
  <c r="T31" s="1"/>
  <c r="K39"/>
  <c r="Z39" s="1"/>
  <c r="K47"/>
  <c r="Z47" s="1"/>
  <c r="K56"/>
  <c r="Z56" s="1"/>
  <c r="K64"/>
  <c r="T64" s="1"/>
  <c r="K72"/>
  <c r="Z72" s="1"/>
  <c r="K80"/>
  <c r="Z80" s="1"/>
  <c r="K88"/>
  <c r="Z88" s="1"/>
  <c r="K96"/>
  <c r="T96" s="1"/>
  <c r="K16"/>
  <c r="W16" s="1"/>
  <c r="K24"/>
  <c r="W24" s="1"/>
  <c r="K32"/>
  <c r="W32" s="1"/>
  <c r="K40"/>
  <c r="Q40" s="1"/>
  <c r="K48"/>
  <c r="W48" s="1"/>
  <c r="K55"/>
  <c r="W55" s="1"/>
  <c r="K63"/>
  <c r="W63" s="1"/>
  <c r="K71"/>
  <c r="Q71" s="1"/>
  <c r="K79"/>
  <c r="W79" s="1"/>
  <c r="K87"/>
  <c r="W87" s="1"/>
  <c r="K95"/>
  <c r="W95" s="1"/>
  <c r="K104"/>
  <c r="T104" s="1"/>
  <c r="K112"/>
  <c r="Z112" s="1"/>
  <c r="K120"/>
  <c r="Z120" s="1"/>
  <c r="K105"/>
  <c r="W105" s="1"/>
  <c r="K113"/>
  <c r="Q113" s="1"/>
  <c r="K121"/>
  <c r="W121" s="1"/>
  <c r="K128"/>
  <c r="Z128" s="1"/>
  <c r="K127"/>
  <c r="W127" s="1"/>
  <c r="V128" i="15"/>
  <c r="X128" s="1"/>
  <c r="S126"/>
  <c r="U126" s="1"/>
  <c r="Y120"/>
  <c r="AA120" s="1"/>
  <c r="S120"/>
  <c r="U120" s="1"/>
  <c r="L128"/>
  <c r="K13" i="16"/>
  <c r="Q13" s="1"/>
  <c r="K17"/>
  <c r="Q17" s="1"/>
  <c r="K21"/>
  <c r="T21" s="1"/>
  <c r="K25"/>
  <c r="T25" s="1"/>
  <c r="K29"/>
  <c r="W29" s="1"/>
  <c r="K33"/>
  <c r="W33" s="1"/>
  <c r="K37"/>
  <c r="T37" s="1"/>
  <c r="K41"/>
  <c r="T41" s="1"/>
  <c r="K45"/>
  <c r="W45" s="1"/>
  <c r="K49"/>
  <c r="W49" s="1"/>
  <c r="K54"/>
  <c r="T54" s="1"/>
  <c r="K58"/>
  <c r="T58" s="1"/>
  <c r="K62"/>
  <c r="Q62" s="1"/>
  <c r="K66"/>
  <c r="Q66" s="1"/>
  <c r="K70"/>
  <c r="T70" s="1"/>
  <c r="K74"/>
  <c r="T74" s="1"/>
  <c r="K78"/>
  <c r="Q78" s="1"/>
  <c r="K82"/>
  <c r="Q82" s="1"/>
  <c r="K86"/>
  <c r="T86" s="1"/>
  <c r="K90"/>
  <c r="T90" s="1"/>
  <c r="K94"/>
  <c r="Q94" s="1"/>
  <c r="K98"/>
  <c r="Q98" s="1"/>
  <c r="K14"/>
  <c r="Q14" s="1"/>
  <c r="K18"/>
  <c r="Q18" s="1"/>
  <c r="K22"/>
  <c r="N22" s="1"/>
  <c r="K26"/>
  <c r="T26" s="1"/>
  <c r="K30"/>
  <c r="Q30" s="1"/>
  <c r="K34"/>
  <c r="Q34" s="1"/>
  <c r="K38"/>
  <c r="T38" s="1"/>
  <c r="K42"/>
  <c r="T42" s="1"/>
  <c r="K46"/>
  <c r="Q46" s="1"/>
  <c r="K50"/>
  <c r="T50" s="1"/>
  <c r="K53"/>
  <c r="Z53" s="1"/>
  <c r="K57"/>
  <c r="Z57" s="1"/>
  <c r="K61"/>
  <c r="Q61" s="1"/>
  <c r="K65"/>
  <c r="Q65" s="1"/>
  <c r="K69"/>
  <c r="Z69" s="1"/>
  <c r="K73"/>
  <c r="Z73" s="1"/>
  <c r="K77"/>
  <c r="Q77" s="1"/>
  <c r="K81"/>
  <c r="Q81" s="1"/>
  <c r="K85"/>
  <c r="Z85" s="1"/>
  <c r="K89"/>
  <c r="Z89" s="1"/>
  <c r="K93"/>
  <c r="Q93" s="1"/>
  <c r="K97"/>
  <c r="Q97" s="1"/>
  <c r="K102"/>
  <c r="W102" s="1"/>
  <c r="K106"/>
  <c r="W106" s="1"/>
  <c r="K110"/>
  <c r="T110" s="1"/>
  <c r="K114"/>
  <c r="T114" s="1"/>
  <c r="K118"/>
  <c r="W118" s="1"/>
  <c r="K99"/>
  <c r="N99" s="1"/>
  <c r="K103"/>
  <c r="Q103" s="1"/>
  <c r="K107"/>
  <c r="Q107" s="1"/>
  <c r="K111"/>
  <c r="N111" s="1"/>
  <c r="K115"/>
  <c r="N115" s="1"/>
  <c r="K119"/>
  <c r="Q119" s="1"/>
  <c r="K122"/>
  <c r="T122" s="1"/>
  <c r="K126"/>
  <c r="T126" s="1"/>
  <c r="K130"/>
  <c r="Z130" s="1"/>
  <c r="K125"/>
  <c r="W125" s="1"/>
  <c r="L120" i="15"/>
  <c r="V126"/>
  <c r="X126" s="1"/>
  <c r="S128"/>
  <c r="U128" s="1"/>
  <c r="V120"/>
  <c r="X120" s="1"/>
  <c r="I131"/>
  <c r="G131"/>
  <c r="H131" s="1"/>
  <c r="S130"/>
  <c r="U130" s="1"/>
  <c r="P128"/>
  <c r="R128" s="1"/>
  <c r="M128"/>
  <c r="O128" s="1"/>
  <c r="M124"/>
  <c r="O124" s="1"/>
  <c r="M120"/>
  <c r="O120" s="1"/>
  <c r="P120"/>
  <c r="R120" s="1"/>
  <c r="P130"/>
  <c r="R130" s="1"/>
  <c r="Y130"/>
  <c r="AA130" s="1"/>
  <c r="I12" i="17"/>
  <c r="Z13"/>
  <c r="Z33"/>
  <c r="Z37"/>
  <c r="T37"/>
  <c r="N37"/>
  <c r="W37"/>
  <c r="Q37"/>
  <c r="Q45"/>
  <c r="Z87"/>
  <c r="T87"/>
  <c r="N87"/>
  <c r="Q87"/>
  <c r="W87"/>
  <c r="W102"/>
  <c r="W22"/>
  <c r="Q22"/>
  <c r="T22"/>
  <c r="Z22"/>
  <c r="N22"/>
  <c r="N34"/>
  <c r="Q38"/>
  <c r="Z51"/>
  <c r="Z54"/>
  <c r="T54"/>
  <c r="N54"/>
  <c r="W54"/>
  <c r="Q54"/>
  <c r="Q74"/>
  <c r="T57"/>
  <c r="W60"/>
  <c r="Q60"/>
  <c r="T60"/>
  <c r="Z60"/>
  <c r="N60"/>
  <c r="W68"/>
  <c r="W92"/>
  <c r="Q92"/>
  <c r="T92"/>
  <c r="Z92"/>
  <c r="N92"/>
  <c r="W117"/>
  <c r="Z103"/>
  <c r="Q106"/>
  <c r="W126"/>
  <c r="Q126"/>
  <c r="Z126"/>
  <c r="N126"/>
  <c r="T126"/>
  <c r="Q27"/>
  <c r="Q50"/>
  <c r="Q85"/>
  <c r="T104"/>
  <c r="N12"/>
  <c r="Z28"/>
  <c r="W44"/>
  <c r="W52"/>
  <c r="T80"/>
  <c r="W120"/>
  <c r="T66"/>
  <c r="W82"/>
  <c r="Z90"/>
  <c r="T115"/>
  <c r="Q101"/>
  <c r="W108"/>
  <c r="T108"/>
  <c r="N116"/>
  <c r="T125"/>
  <c r="W129"/>
  <c r="Q129"/>
  <c r="T129"/>
  <c r="Z129"/>
  <c r="N129"/>
  <c r="M130" i="15"/>
  <c r="O130" s="1"/>
  <c r="Y129"/>
  <c r="L125"/>
  <c r="V125"/>
  <c r="X125" s="1"/>
  <c r="S125"/>
  <c r="U125" s="1"/>
  <c r="L127"/>
  <c r="V127"/>
  <c r="X127" s="1"/>
  <c r="S127"/>
  <c r="U127" s="1"/>
  <c r="P123"/>
  <c r="R123" s="1"/>
  <c r="M123"/>
  <c r="L121"/>
  <c r="P121"/>
  <c r="R121" s="1"/>
  <c r="V121"/>
  <c r="X121" s="1"/>
  <c r="M121"/>
  <c r="S121"/>
  <c r="U121" s="1"/>
  <c r="H131" i="16"/>
  <c r="I11" s="1"/>
  <c r="I12" s="1"/>
  <c r="W129"/>
  <c r="Q129"/>
  <c r="Z129"/>
  <c r="N129"/>
  <c r="T129"/>
  <c r="W51" l="1"/>
  <c r="S123" i="15"/>
  <c r="U123" s="1"/>
  <c r="V123"/>
  <c r="X123" s="1"/>
  <c r="L123"/>
  <c r="M127"/>
  <c r="P127"/>
  <c r="R127" s="1"/>
  <c r="N125" i="17"/>
  <c r="W125"/>
  <c r="Q116"/>
  <c r="Z108"/>
  <c r="Z101"/>
  <c r="T43"/>
  <c r="Z19"/>
  <c r="T122"/>
  <c r="Z113"/>
  <c r="N73"/>
  <c r="Q30"/>
  <c r="Z18"/>
  <c r="T98"/>
  <c r="Q83"/>
  <c r="Q17"/>
  <c r="Z115"/>
  <c r="N115"/>
  <c r="T107"/>
  <c r="W107"/>
  <c r="W90"/>
  <c r="T90"/>
  <c r="N90"/>
  <c r="Q82"/>
  <c r="Z82"/>
  <c r="W75"/>
  <c r="Z75"/>
  <c r="T75"/>
  <c r="Q66"/>
  <c r="Z66"/>
  <c r="W58"/>
  <c r="T58"/>
  <c r="N58"/>
  <c r="T120"/>
  <c r="Q120"/>
  <c r="Z80"/>
  <c r="N80"/>
  <c r="Q80"/>
  <c r="T72"/>
  <c r="W72"/>
  <c r="Z52"/>
  <c r="N52"/>
  <c r="Q52"/>
  <c r="Q44"/>
  <c r="T44"/>
  <c r="W36"/>
  <c r="Z36"/>
  <c r="N36"/>
  <c r="Q28"/>
  <c r="T28"/>
  <c r="W20"/>
  <c r="T20"/>
  <c r="N20"/>
  <c r="Q12"/>
  <c r="Z12"/>
  <c r="Z104"/>
  <c r="N104"/>
  <c r="W104"/>
  <c r="T93"/>
  <c r="Q93"/>
  <c r="Z85"/>
  <c r="N85"/>
  <c r="W85"/>
  <c r="Z65"/>
  <c r="T65"/>
  <c r="Q65"/>
  <c r="Z35"/>
  <c r="Q35"/>
  <c r="Z94"/>
  <c r="Q94"/>
  <c r="Z21"/>
  <c r="W21"/>
  <c r="Z125"/>
  <c r="T116"/>
  <c r="Z116"/>
  <c r="N108"/>
  <c r="N101"/>
  <c r="T101"/>
  <c r="W115"/>
  <c r="Q107"/>
  <c r="Z107"/>
  <c r="Q90"/>
  <c r="T82"/>
  <c r="N75"/>
  <c r="N66"/>
  <c r="W66"/>
  <c r="Q58"/>
  <c r="N120"/>
  <c r="W80"/>
  <c r="Q72"/>
  <c r="Z72"/>
  <c r="T52"/>
  <c r="Z44"/>
  <c r="T36"/>
  <c r="N28"/>
  <c r="W28"/>
  <c r="Q20"/>
  <c r="T12"/>
  <c r="Q104"/>
  <c r="W93"/>
  <c r="Z93"/>
  <c r="T85"/>
  <c r="N65"/>
  <c r="Z50"/>
  <c r="N35"/>
  <c r="W19"/>
  <c r="T11"/>
  <c r="N124"/>
  <c r="W122"/>
  <c r="Q113"/>
  <c r="T109"/>
  <c r="Z88"/>
  <c r="N68"/>
  <c r="W57"/>
  <c r="W78"/>
  <c r="Z74"/>
  <c r="N51"/>
  <c r="W34"/>
  <c r="Q119"/>
  <c r="Z102"/>
  <c r="W48"/>
  <c r="Z45"/>
  <c r="Q33"/>
  <c r="N21"/>
  <c r="W13"/>
  <c r="T59"/>
  <c r="W29"/>
  <c r="M125" i="15"/>
  <c r="P125"/>
  <c r="R125" s="1"/>
  <c r="P124"/>
  <c r="R124" s="1"/>
  <c r="V124"/>
  <c r="X124" s="1"/>
  <c r="S124"/>
  <c r="U124" s="1"/>
  <c r="J25" i="19"/>
  <c r="I26"/>
  <c r="T110" i="17"/>
  <c r="N77"/>
  <c r="Q47"/>
  <c r="T67"/>
  <c r="V24" i="19"/>
  <c r="X24" s="1"/>
  <c r="L24"/>
  <c r="M24"/>
  <c r="O24" s="1"/>
  <c r="P24"/>
  <c r="R24" s="1"/>
  <c r="Y24"/>
  <c r="AA24" s="1"/>
  <c r="S24"/>
  <c r="U24" s="1"/>
  <c r="W110" i="17"/>
  <c r="Q84"/>
  <c r="Q77"/>
  <c r="N53"/>
  <c r="T38"/>
  <c r="Z14"/>
  <c r="Q59"/>
  <c r="V28" i="20"/>
  <c r="X28" s="1"/>
  <c r="P28"/>
  <c r="R28" s="1"/>
  <c r="L28"/>
  <c r="Y28"/>
  <c r="AA28" s="1"/>
  <c r="S28"/>
  <c r="U28" s="1"/>
  <c r="M28"/>
  <c r="O28" s="1"/>
  <c r="I30"/>
  <c r="J29"/>
  <c r="T50" i="17"/>
  <c r="W50"/>
  <c r="Z43"/>
  <c r="N43"/>
  <c r="Q43"/>
  <c r="T35"/>
  <c r="W35"/>
  <c r="Z27"/>
  <c r="N27"/>
  <c r="W27"/>
  <c r="T19"/>
  <c r="Q19"/>
  <c r="J11"/>
  <c r="V11" s="1"/>
  <c r="Z11"/>
  <c r="N11"/>
  <c r="W11"/>
  <c r="W124"/>
  <c r="Z124"/>
  <c r="T124"/>
  <c r="W106"/>
  <c r="Z106"/>
  <c r="T106"/>
  <c r="T113"/>
  <c r="W113"/>
  <c r="W88"/>
  <c r="T88"/>
  <c r="N88"/>
  <c r="W73"/>
  <c r="Z73"/>
  <c r="T73"/>
  <c r="Q57"/>
  <c r="N57"/>
  <c r="Z78"/>
  <c r="N78"/>
  <c r="Q78"/>
  <c r="W51"/>
  <c r="T51"/>
  <c r="Q34"/>
  <c r="T34"/>
  <c r="W18"/>
  <c r="T18"/>
  <c r="N18"/>
  <c r="T102"/>
  <c r="Q102"/>
  <c r="Z83"/>
  <c r="N83"/>
  <c r="W83"/>
  <c r="Z48"/>
  <c r="N48"/>
  <c r="Q48"/>
  <c r="T33"/>
  <c r="W33"/>
  <c r="Z17"/>
  <c r="N17"/>
  <c r="W17"/>
  <c r="Q122"/>
  <c r="N122"/>
  <c r="Z109"/>
  <c r="N109"/>
  <c r="Q109"/>
  <c r="Q68"/>
  <c r="Z68"/>
  <c r="T74"/>
  <c r="W74"/>
  <c r="W30"/>
  <c r="Z30"/>
  <c r="N30"/>
  <c r="Z98"/>
  <c r="N98"/>
  <c r="W98"/>
  <c r="T45"/>
  <c r="W45"/>
  <c r="T13"/>
  <c r="Q13"/>
  <c r="Z117"/>
  <c r="N117"/>
  <c r="Q117"/>
  <c r="T94"/>
  <c r="W94"/>
  <c r="Z119"/>
  <c r="N119"/>
  <c r="W119"/>
  <c r="T21"/>
  <c r="Q21"/>
  <c r="Z110"/>
  <c r="T77"/>
  <c r="Z77"/>
  <c r="N38"/>
  <c r="Z38"/>
  <c r="W59"/>
  <c r="N59"/>
  <c r="N110"/>
  <c r="Z60" i="16"/>
  <c r="W99" i="17"/>
  <c r="T97"/>
  <c r="Z118"/>
  <c r="Q70"/>
  <c r="Z130"/>
  <c r="W91"/>
  <c r="Z25"/>
  <c r="Y122" i="15"/>
  <c r="AA122" s="1"/>
  <c r="W128" i="17"/>
  <c r="T114"/>
  <c r="Q103"/>
  <c r="Z84"/>
  <c r="W81"/>
  <c r="N64"/>
  <c r="Q53"/>
  <c r="T47"/>
  <c r="W42"/>
  <c r="N26"/>
  <c r="Q14"/>
  <c r="Q67"/>
  <c r="Z63"/>
  <c r="Q41"/>
  <c r="T29"/>
  <c r="S122" i="15"/>
  <c r="U122" s="1"/>
  <c r="M122"/>
  <c r="O122" s="1"/>
  <c r="N103" i="17"/>
  <c r="T103"/>
  <c r="N84"/>
  <c r="T84"/>
  <c r="T53"/>
  <c r="Z53"/>
  <c r="N47"/>
  <c r="Z47"/>
  <c r="N14"/>
  <c r="T14"/>
  <c r="W67"/>
  <c r="N67"/>
  <c r="Q29"/>
  <c r="N29"/>
  <c r="P122" i="15"/>
  <c r="R122" s="1"/>
  <c r="L122"/>
  <c r="Z111" i="17"/>
  <c r="T95"/>
  <c r="W86"/>
  <c r="T79"/>
  <c r="W71"/>
  <c r="N62"/>
  <c r="W55"/>
  <c r="Q96"/>
  <c r="Z76"/>
  <c r="Q56"/>
  <c r="W49"/>
  <c r="N40"/>
  <c r="W32"/>
  <c r="N24"/>
  <c r="W16"/>
  <c r="W121"/>
  <c r="Z100"/>
  <c r="W89"/>
  <c r="Z69"/>
  <c r="W61"/>
  <c r="Z46"/>
  <c r="Q39"/>
  <c r="Z31"/>
  <c r="W23"/>
  <c r="Z15"/>
  <c r="T128"/>
  <c r="W114"/>
  <c r="N99"/>
  <c r="W97"/>
  <c r="T81"/>
  <c r="W64"/>
  <c r="W118"/>
  <c r="Z70"/>
  <c r="N42"/>
  <c r="W26"/>
  <c r="W130"/>
  <c r="Z91"/>
  <c r="W63"/>
  <c r="Z41"/>
  <c r="W25"/>
  <c r="Z127"/>
  <c r="Q123"/>
  <c r="N112"/>
  <c r="Q105"/>
  <c r="I135"/>
  <c r="I136" s="1"/>
  <c r="Q111"/>
  <c r="W95"/>
  <c r="N86"/>
  <c r="W79"/>
  <c r="T71"/>
  <c r="W62"/>
  <c r="T55"/>
  <c r="Z96"/>
  <c r="Q76"/>
  <c r="Z56"/>
  <c r="N49"/>
  <c r="W40"/>
  <c r="N32"/>
  <c r="W24"/>
  <c r="N16"/>
  <c r="T121"/>
  <c r="W100"/>
  <c r="Z89"/>
  <c r="W69"/>
  <c r="Z61"/>
  <c r="Q46"/>
  <c r="Z39"/>
  <c r="Q31"/>
  <c r="Z23"/>
  <c r="W15"/>
  <c r="Z128"/>
  <c r="Z114"/>
  <c r="T99"/>
  <c r="Z97"/>
  <c r="Z81"/>
  <c r="T64"/>
  <c r="N118"/>
  <c r="N70"/>
  <c r="Z42"/>
  <c r="T26"/>
  <c r="N130"/>
  <c r="N91"/>
  <c r="N63"/>
  <c r="N41"/>
  <c r="N25"/>
  <c r="Q127"/>
  <c r="Z123"/>
  <c r="Q112"/>
  <c r="Z105"/>
  <c r="N111"/>
  <c r="Z95"/>
  <c r="T86"/>
  <c r="Z79"/>
  <c r="Z71"/>
  <c r="T62"/>
  <c r="Z55"/>
  <c r="N96"/>
  <c r="N76"/>
  <c r="N56"/>
  <c r="Z49"/>
  <c r="Z40"/>
  <c r="Z32"/>
  <c r="T24"/>
  <c r="T16"/>
  <c r="Z121"/>
  <c r="N100"/>
  <c r="N89"/>
  <c r="N69"/>
  <c r="N61"/>
  <c r="N46"/>
  <c r="N39"/>
  <c r="N31"/>
  <c r="N23"/>
  <c r="N15"/>
  <c r="N128"/>
  <c r="N114"/>
  <c r="Z99"/>
  <c r="N97"/>
  <c r="N81"/>
  <c r="Z64"/>
  <c r="Q118"/>
  <c r="W70"/>
  <c r="T42"/>
  <c r="Z26"/>
  <c r="Q130"/>
  <c r="Q91"/>
  <c r="Q63"/>
  <c r="W41"/>
  <c r="Q25"/>
  <c r="N127"/>
  <c r="T127"/>
  <c r="N123"/>
  <c r="T123"/>
  <c r="T112"/>
  <c r="Z112"/>
  <c r="N105"/>
  <c r="T105"/>
  <c r="W111"/>
  <c r="N95"/>
  <c r="Z86"/>
  <c r="N79"/>
  <c r="N71"/>
  <c r="Z62"/>
  <c r="N55"/>
  <c r="W96"/>
  <c r="W76"/>
  <c r="W56"/>
  <c r="T49"/>
  <c r="T40"/>
  <c r="T32"/>
  <c r="Z24"/>
  <c r="Z16"/>
  <c r="Q121"/>
  <c r="Q100"/>
  <c r="Q89"/>
  <c r="Q69"/>
  <c r="Q61"/>
  <c r="W46"/>
  <c r="W39"/>
  <c r="W31"/>
  <c r="Q23"/>
  <c r="Q15"/>
  <c r="N91" i="16"/>
  <c r="Z76"/>
  <c r="Q52"/>
  <c r="W123"/>
  <c r="N59"/>
  <c r="Q24"/>
  <c r="Q19"/>
  <c r="N101"/>
  <c r="Q83"/>
  <c r="N84"/>
  <c r="Z43"/>
  <c r="N11"/>
  <c r="T123"/>
  <c r="Z109"/>
  <c r="W120"/>
  <c r="W91"/>
  <c r="Z67"/>
  <c r="W59"/>
  <c r="T28"/>
  <c r="T92"/>
  <c r="W76"/>
  <c r="Q43"/>
  <c r="N27"/>
  <c r="W11"/>
  <c r="Z11"/>
  <c r="N125"/>
  <c r="Z123"/>
  <c r="T109"/>
  <c r="W109"/>
  <c r="Q101"/>
  <c r="Z104"/>
  <c r="T91"/>
  <c r="Z83"/>
  <c r="T71"/>
  <c r="Q67"/>
  <c r="T59"/>
  <c r="Q28"/>
  <c r="Q92"/>
  <c r="W84"/>
  <c r="Z84"/>
  <c r="N76"/>
  <c r="T52"/>
  <c r="N43"/>
  <c r="Q27"/>
  <c r="Z27"/>
  <c r="T19"/>
  <c r="Q11"/>
  <c r="W124"/>
  <c r="Z116"/>
  <c r="Z95"/>
  <c r="N51"/>
  <c r="Q116"/>
  <c r="T51"/>
  <c r="N36"/>
  <c r="Z20"/>
  <c r="T121"/>
  <c r="N116"/>
  <c r="Z51"/>
  <c r="Q44"/>
  <c r="Z12"/>
  <c r="N123"/>
  <c r="T128"/>
  <c r="N109"/>
  <c r="T101"/>
  <c r="Z101"/>
  <c r="Z91"/>
  <c r="N83"/>
  <c r="T83"/>
  <c r="N67"/>
  <c r="T67"/>
  <c r="Z59"/>
  <c r="N40"/>
  <c r="N28"/>
  <c r="Z28"/>
  <c r="W92"/>
  <c r="N92"/>
  <c r="Q84"/>
  <c r="Q80"/>
  <c r="Q76"/>
  <c r="Z64"/>
  <c r="W52"/>
  <c r="N52"/>
  <c r="W43"/>
  <c r="N31"/>
  <c r="W27"/>
  <c r="W19"/>
  <c r="N19"/>
  <c r="N126"/>
  <c r="Q127"/>
  <c r="T124"/>
  <c r="W116"/>
  <c r="W108"/>
  <c r="W100"/>
  <c r="W75"/>
  <c r="W36"/>
  <c r="Q20"/>
  <c r="Z68"/>
  <c r="W60"/>
  <c r="T35"/>
  <c r="K133"/>
  <c r="T133" s="1"/>
  <c r="U133" s="1"/>
  <c r="Q124"/>
  <c r="N124"/>
  <c r="Z117"/>
  <c r="T100"/>
  <c r="N75"/>
  <c r="Q48"/>
  <c r="Z36"/>
  <c r="N20"/>
  <c r="T20"/>
  <c r="W68"/>
  <c r="N60"/>
  <c r="T39"/>
  <c r="Q130"/>
  <c r="T117"/>
  <c r="W117"/>
  <c r="N105"/>
  <c r="T112"/>
  <c r="T108"/>
  <c r="Q100"/>
  <c r="N100"/>
  <c r="Z79"/>
  <c r="T75"/>
  <c r="Q63"/>
  <c r="T44"/>
  <c r="T36"/>
  <c r="T32"/>
  <c r="Q16"/>
  <c r="Q12"/>
  <c r="T88"/>
  <c r="Q72"/>
  <c r="N68"/>
  <c r="Q60"/>
  <c r="T56"/>
  <c r="W35"/>
  <c r="W23"/>
  <c r="N127"/>
  <c r="Q121"/>
  <c r="N117"/>
  <c r="Q105"/>
  <c r="W112"/>
  <c r="Q108"/>
  <c r="N108"/>
  <c r="Q95"/>
  <c r="Q79"/>
  <c r="Z75"/>
  <c r="Z63"/>
  <c r="T48"/>
  <c r="N44"/>
  <c r="Z44"/>
  <c r="Q32"/>
  <c r="Z16"/>
  <c r="N12"/>
  <c r="T12"/>
  <c r="Q88"/>
  <c r="T72"/>
  <c r="Q68"/>
  <c r="Q56"/>
  <c r="W39"/>
  <c r="Q35"/>
  <c r="N35"/>
  <c r="T23"/>
  <c r="M126" i="15"/>
  <c r="O126" s="1"/>
  <c r="Y126"/>
  <c r="AA126" s="1"/>
  <c r="Z113" i="16"/>
  <c r="Q104"/>
  <c r="Q87"/>
  <c r="Z55"/>
  <c r="W40"/>
  <c r="N96"/>
  <c r="W64"/>
  <c r="T47"/>
  <c r="Q15"/>
  <c r="W128"/>
  <c r="T113"/>
  <c r="W113"/>
  <c r="T120"/>
  <c r="N104"/>
  <c r="Z87"/>
  <c r="N71"/>
  <c r="W71"/>
  <c r="Q55"/>
  <c r="Z40"/>
  <c r="N24"/>
  <c r="W96"/>
  <c r="Z96"/>
  <c r="T80"/>
  <c r="N64"/>
  <c r="W47"/>
  <c r="Q31"/>
  <c r="Z31"/>
  <c r="T15"/>
  <c r="T119"/>
  <c r="Q128"/>
  <c r="N128"/>
  <c r="N113"/>
  <c r="Q120"/>
  <c r="N120"/>
  <c r="W104"/>
  <c r="N87"/>
  <c r="T87"/>
  <c r="Z71"/>
  <c r="N55"/>
  <c r="T55"/>
  <c r="T40"/>
  <c r="T24"/>
  <c r="Z24"/>
  <c r="Q96"/>
  <c r="W80"/>
  <c r="N80"/>
  <c r="Q64"/>
  <c r="Q47"/>
  <c r="N47"/>
  <c r="W31"/>
  <c r="W15"/>
  <c r="N15"/>
  <c r="Q125"/>
  <c r="Q126"/>
  <c r="Z126"/>
  <c r="T127"/>
  <c r="Z127"/>
  <c r="N121"/>
  <c r="Z121"/>
  <c r="T105"/>
  <c r="Z105"/>
  <c r="Q112"/>
  <c r="N112"/>
  <c r="N95"/>
  <c r="T95"/>
  <c r="N79"/>
  <c r="T79"/>
  <c r="N63"/>
  <c r="T63"/>
  <c r="N48"/>
  <c r="Z48"/>
  <c r="N32"/>
  <c r="Z32"/>
  <c r="N16"/>
  <c r="T16"/>
  <c r="W88"/>
  <c r="N88"/>
  <c r="W72"/>
  <c r="N72"/>
  <c r="W56"/>
  <c r="N56"/>
  <c r="Q39"/>
  <c r="N39"/>
  <c r="Q23"/>
  <c r="N23"/>
  <c r="N130"/>
  <c r="P126" i="15"/>
  <c r="R126" s="1"/>
  <c r="L126"/>
  <c r="W119" i="16"/>
  <c r="Z119"/>
  <c r="W111"/>
  <c r="Z111"/>
  <c r="T111"/>
  <c r="W103"/>
  <c r="Z103"/>
  <c r="T103"/>
  <c r="Z118"/>
  <c r="N118"/>
  <c r="Q118"/>
  <c r="Z110"/>
  <c r="N110"/>
  <c r="Q110"/>
  <c r="Z102"/>
  <c r="N102"/>
  <c r="Q102"/>
  <c r="W93"/>
  <c r="T93"/>
  <c r="N93"/>
  <c r="W85"/>
  <c r="T85"/>
  <c r="N85"/>
  <c r="W77"/>
  <c r="T77"/>
  <c r="N77"/>
  <c r="W69"/>
  <c r="T69"/>
  <c r="N69"/>
  <c r="W61"/>
  <c r="T61"/>
  <c r="N61"/>
  <c r="W53"/>
  <c r="T53"/>
  <c r="N53"/>
  <c r="W46"/>
  <c r="Z46"/>
  <c r="N46"/>
  <c r="W38"/>
  <c r="Z38"/>
  <c r="N38"/>
  <c r="W30"/>
  <c r="Z30"/>
  <c r="N30"/>
  <c r="W22"/>
  <c r="Z22"/>
  <c r="T22"/>
  <c r="W14"/>
  <c r="T14"/>
  <c r="N14"/>
  <c r="Z94"/>
  <c r="N94"/>
  <c r="W94"/>
  <c r="Z86"/>
  <c r="N86"/>
  <c r="W86"/>
  <c r="Z78"/>
  <c r="N78"/>
  <c r="W78"/>
  <c r="Z70"/>
  <c r="N70"/>
  <c r="W70"/>
  <c r="Z62"/>
  <c r="N62"/>
  <c r="W62"/>
  <c r="Z54"/>
  <c r="N54"/>
  <c r="W54"/>
  <c r="Z45"/>
  <c r="N45"/>
  <c r="Q45"/>
  <c r="Z37"/>
  <c r="N37"/>
  <c r="Q37"/>
  <c r="Z29"/>
  <c r="N29"/>
  <c r="Q29"/>
  <c r="Z21"/>
  <c r="N21"/>
  <c r="W21"/>
  <c r="Z13"/>
  <c r="N13"/>
  <c r="W13"/>
  <c r="T125"/>
  <c r="Z125"/>
  <c r="W126"/>
  <c r="N119"/>
  <c r="Q111"/>
  <c r="N103"/>
  <c r="T118"/>
  <c r="W110"/>
  <c r="T102"/>
  <c r="Z93"/>
  <c r="Q85"/>
  <c r="Z77"/>
  <c r="Q69"/>
  <c r="Z61"/>
  <c r="Q53"/>
  <c r="T46"/>
  <c r="Q38"/>
  <c r="T30"/>
  <c r="Q22"/>
  <c r="Z14"/>
  <c r="T94"/>
  <c r="Q86"/>
  <c r="T78"/>
  <c r="Q70"/>
  <c r="T62"/>
  <c r="Q54"/>
  <c r="T45"/>
  <c r="W37"/>
  <c r="T29"/>
  <c r="Q21"/>
  <c r="T13"/>
  <c r="Z122"/>
  <c r="N122"/>
  <c r="Q122"/>
  <c r="W115"/>
  <c r="Z115"/>
  <c r="T115"/>
  <c r="W107"/>
  <c r="Z107"/>
  <c r="T107"/>
  <c r="W99"/>
  <c r="Z99"/>
  <c r="T99"/>
  <c r="Z114"/>
  <c r="N114"/>
  <c r="Q114"/>
  <c r="Z106"/>
  <c r="N106"/>
  <c r="Q106"/>
  <c r="W97"/>
  <c r="T97"/>
  <c r="N97"/>
  <c r="W89"/>
  <c r="T89"/>
  <c r="N89"/>
  <c r="W81"/>
  <c r="T81"/>
  <c r="N81"/>
  <c r="W73"/>
  <c r="T73"/>
  <c r="N73"/>
  <c r="W65"/>
  <c r="T65"/>
  <c r="N65"/>
  <c r="W57"/>
  <c r="T57"/>
  <c r="N57"/>
  <c r="Z50"/>
  <c r="Q50"/>
  <c r="N50"/>
  <c r="W42"/>
  <c r="Z42"/>
  <c r="N42"/>
  <c r="W34"/>
  <c r="Z34"/>
  <c r="N34"/>
  <c r="W26"/>
  <c r="Z26"/>
  <c r="N26"/>
  <c r="W18"/>
  <c r="T18"/>
  <c r="N18"/>
  <c r="Z98"/>
  <c r="N98"/>
  <c r="W98"/>
  <c r="Z90"/>
  <c r="N90"/>
  <c r="W90"/>
  <c r="Z82"/>
  <c r="N82"/>
  <c r="W82"/>
  <c r="Z74"/>
  <c r="N74"/>
  <c r="W74"/>
  <c r="Z66"/>
  <c r="N66"/>
  <c r="W66"/>
  <c r="Z58"/>
  <c r="N58"/>
  <c r="W58"/>
  <c r="Z49"/>
  <c r="N49"/>
  <c r="Q49"/>
  <c r="Z41"/>
  <c r="N41"/>
  <c r="Q41"/>
  <c r="Z33"/>
  <c r="N33"/>
  <c r="Q33"/>
  <c r="Z25"/>
  <c r="N25"/>
  <c r="Q25"/>
  <c r="Z17"/>
  <c r="N17"/>
  <c r="W17"/>
  <c r="W130"/>
  <c r="T130"/>
  <c r="W122"/>
  <c r="Q115"/>
  <c r="N107"/>
  <c r="Q99"/>
  <c r="W114"/>
  <c r="T106"/>
  <c r="Z97"/>
  <c r="Q89"/>
  <c r="Z81"/>
  <c r="Q73"/>
  <c r="Z65"/>
  <c r="Q57"/>
  <c r="W50"/>
  <c r="Q42"/>
  <c r="T34"/>
  <c r="Q26"/>
  <c r="Z18"/>
  <c r="T98"/>
  <c r="Q90"/>
  <c r="T82"/>
  <c r="Q74"/>
  <c r="T66"/>
  <c r="Q58"/>
  <c r="T49"/>
  <c r="W41"/>
  <c r="T33"/>
  <c r="W25"/>
  <c r="T17"/>
  <c r="J11"/>
  <c r="V11" s="1"/>
  <c r="X11" s="1"/>
  <c r="J131" i="15"/>
  <c r="P131" s="1"/>
  <c r="R131" s="1"/>
  <c r="W134" i="17"/>
  <c r="X134" s="1"/>
  <c r="Q134"/>
  <c r="R134" s="1"/>
  <c r="Z134"/>
  <c r="AA134" s="1"/>
  <c r="T134"/>
  <c r="U134" s="1"/>
  <c r="N134"/>
  <c r="O134" s="1"/>
  <c r="L134"/>
  <c r="I13"/>
  <c r="J12"/>
  <c r="M129" i="15"/>
  <c r="V129"/>
  <c r="X129" s="1"/>
  <c r="S129"/>
  <c r="U129" s="1"/>
  <c r="P129"/>
  <c r="R129" s="1"/>
  <c r="L129"/>
  <c r="O123"/>
  <c r="AA123"/>
  <c r="O125"/>
  <c r="AA125"/>
  <c r="O121"/>
  <c r="AA121"/>
  <c r="O127"/>
  <c r="AA127"/>
  <c r="I135" i="16"/>
  <c r="K134"/>
  <c r="I13"/>
  <c r="J12"/>
  <c r="Y11" i="17" l="1"/>
  <c r="AA11" s="1"/>
  <c r="X11"/>
  <c r="J26" i="19"/>
  <c r="I27"/>
  <c r="V25"/>
  <c r="X25" s="1"/>
  <c r="L25"/>
  <c r="Y25"/>
  <c r="AA25" s="1"/>
  <c r="P25"/>
  <c r="R25" s="1"/>
  <c r="S25"/>
  <c r="U25" s="1"/>
  <c r="M25"/>
  <c r="O25" s="1"/>
  <c r="S11" i="17"/>
  <c r="U11" s="1"/>
  <c r="P11"/>
  <c r="R11" s="1"/>
  <c r="Y29" i="20"/>
  <c r="AA29" s="1"/>
  <c r="S29"/>
  <c r="U29" s="1"/>
  <c r="M29"/>
  <c r="O29" s="1"/>
  <c r="V29"/>
  <c r="X29" s="1"/>
  <c r="P29"/>
  <c r="R29" s="1"/>
  <c r="L29"/>
  <c r="I31"/>
  <c r="J30"/>
  <c r="M11" i="17"/>
  <c r="O11" s="1"/>
  <c r="L11"/>
  <c r="K135"/>
  <c r="Q135" s="1"/>
  <c r="R135" s="1"/>
  <c r="Y131" i="15"/>
  <c r="AA131" s="1"/>
  <c r="W133" i="16"/>
  <c r="X133" s="1"/>
  <c r="Z133"/>
  <c r="AA133" s="1"/>
  <c r="N133"/>
  <c r="O133" s="1"/>
  <c r="Q133"/>
  <c r="R133" s="1"/>
  <c r="L133"/>
  <c r="V131" i="15"/>
  <c r="X131" s="1"/>
  <c r="M131"/>
  <c r="O131" s="1"/>
  <c r="S131"/>
  <c r="U131" s="1"/>
  <c r="L131"/>
  <c r="Y11" i="16"/>
  <c r="AA11" s="1"/>
  <c r="S11"/>
  <c r="U11" s="1"/>
  <c r="P11"/>
  <c r="R11" s="1"/>
  <c r="M11"/>
  <c r="O11" s="1"/>
  <c r="L11"/>
  <c r="Y12" i="17"/>
  <c r="AA12" s="1"/>
  <c r="S12"/>
  <c r="U12" s="1"/>
  <c r="M12"/>
  <c r="O12" s="1"/>
  <c r="P12"/>
  <c r="R12" s="1"/>
  <c r="L12"/>
  <c r="V12"/>
  <c r="X12" s="1"/>
  <c r="W135"/>
  <c r="X135" s="1"/>
  <c r="I14"/>
  <c r="J13"/>
  <c r="I137"/>
  <c r="K136"/>
  <c r="AA129" i="15"/>
  <c r="O129"/>
  <c r="W134" i="16"/>
  <c r="X134" s="1"/>
  <c r="Q134"/>
  <c r="R134" s="1"/>
  <c r="N134"/>
  <c r="O134" s="1"/>
  <c r="L134"/>
  <c r="Z134"/>
  <c r="AA134" s="1"/>
  <c r="T134"/>
  <c r="U134" s="1"/>
  <c r="Y12"/>
  <c r="AA12" s="1"/>
  <c r="S12"/>
  <c r="U12" s="1"/>
  <c r="M12"/>
  <c r="O12" s="1"/>
  <c r="P12"/>
  <c r="R12" s="1"/>
  <c r="L12"/>
  <c r="V12"/>
  <c r="X12" s="1"/>
  <c r="I14"/>
  <c r="J13"/>
  <c r="K135"/>
  <c r="I136"/>
  <c r="N96" i="15"/>
  <c r="Q96"/>
  <c r="T96"/>
  <c r="W96"/>
  <c r="Z96"/>
  <c r="N97"/>
  <c r="Q97"/>
  <c r="T97"/>
  <c r="W97"/>
  <c r="Z97"/>
  <c r="N98"/>
  <c r="Q98"/>
  <c r="T98"/>
  <c r="W98"/>
  <c r="Z98"/>
  <c r="N99"/>
  <c r="Q99"/>
  <c r="T99"/>
  <c r="W99"/>
  <c r="Z99"/>
  <c r="N100"/>
  <c r="Q100"/>
  <c r="T100"/>
  <c r="W100"/>
  <c r="Z100"/>
  <c r="N101"/>
  <c r="Q101"/>
  <c r="T101"/>
  <c r="W101"/>
  <c r="Z101"/>
  <c r="N102"/>
  <c r="Q102"/>
  <c r="T102"/>
  <c r="W102"/>
  <c r="Z102"/>
  <c r="N103"/>
  <c r="Q103"/>
  <c r="T103"/>
  <c r="W103"/>
  <c r="Z103"/>
  <c r="N104"/>
  <c r="Q104"/>
  <c r="T104"/>
  <c r="W104"/>
  <c r="Z104"/>
  <c r="N105"/>
  <c r="Q105"/>
  <c r="T105"/>
  <c r="W105"/>
  <c r="Z105"/>
  <c r="N106"/>
  <c r="Q106"/>
  <c r="T106"/>
  <c r="W106"/>
  <c r="Z106"/>
  <c r="N107"/>
  <c r="Q107"/>
  <c r="T107"/>
  <c r="W107"/>
  <c r="Z107"/>
  <c r="D96"/>
  <c r="D97"/>
  <c r="D98"/>
  <c r="D99"/>
  <c r="D100"/>
  <c r="D101"/>
  <c r="D102"/>
  <c r="D103"/>
  <c r="D104"/>
  <c r="D105"/>
  <c r="D106"/>
  <c r="D107"/>
  <c r="D108"/>
  <c r="V26" i="19" l="1"/>
  <c r="X26" s="1"/>
  <c r="L26"/>
  <c r="M26"/>
  <c r="O26" s="1"/>
  <c r="P26"/>
  <c r="R26" s="1"/>
  <c r="Y26"/>
  <c r="AA26" s="1"/>
  <c r="S26"/>
  <c r="U26" s="1"/>
  <c r="J27"/>
  <c r="I28"/>
  <c r="V30" i="20"/>
  <c r="X30" s="1"/>
  <c r="P30"/>
  <c r="R30" s="1"/>
  <c r="L30"/>
  <c r="Y30"/>
  <c r="AA30" s="1"/>
  <c r="S30"/>
  <c r="U30" s="1"/>
  <c r="M30"/>
  <c r="O30" s="1"/>
  <c r="I32"/>
  <c r="J31"/>
  <c r="Z135" i="17"/>
  <c r="AA135" s="1"/>
  <c r="N135"/>
  <c r="O135" s="1"/>
  <c r="T135"/>
  <c r="U135" s="1"/>
  <c r="L135"/>
  <c r="E96" i="15"/>
  <c r="E97" i="10"/>
  <c r="G97" s="1"/>
  <c r="H97" s="1"/>
  <c r="E100" i="15"/>
  <c r="E101" i="10"/>
  <c r="G101" s="1"/>
  <c r="H101" s="1"/>
  <c r="E104" i="15"/>
  <c r="E97"/>
  <c r="G97" s="1"/>
  <c r="H97" s="1"/>
  <c r="E99"/>
  <c r="I99" s="1"/>
  <c r="E101"/>
  <c r="G101" s="1"/>
  <c r="H101" s="1"/>
  <c r="E103"/>
  <c r="I103" s="1"/>
  <c r="E105"/>
  <c r="G105" s="1"/>
  <c r="H105" s="1"/>
  <c r="Z136" i="17"/>
  <c r="AA136" s="1"/>
  <c r="T136"/>
  <c r="U136" s="1"/>
  <c r="N136"/>
  <c r="O136" s="1"/>
  <c r="L136"/>
  <c r="W136"/>
  <c r="X136" s="1"/>
  <c r="Q136"/>
  <c r="R136" s="1"/>
  <c r="V13"/>
  <c r="X13" s="1"/>
  <c r="P13"/>
  <c r="R13" s="1"/>
  <c r="L13"/>
  <c r="Y13"/>
  <c r="AA13" s="1"/>
  <c r="M13"/>
  <c r="O13" s="1"/>
  <c r="S13"/>
  <c r="U13" s="1"/>
  <c r="I138"/>
  <c r="K137"/>
  <c r="I15"/>
  <c r="J14"/>
  <c r="K136" i="16"/>
  <c r="I137"/>
  <c r="V13"/>
  <c r="X13" s="1"/>
  <c r="P13"/>
  <c r="R13" s="1"/>
  <c r="L13"/>
  <c r="Y13"/>
  <c r="AA13" s="1"/>
  <c r="M13"/>
  <c r="O13" s="1"/>
  <c r="S13"/>
  <c r="U13" s="1"/>
  <c r="W135"/>
  <c r="X135" s="1"/>
  <c r="Q135"/>
  <c r="R135" s="1"/>
  <c r="Z135"/>
  <c r="AA135" s="1"/>
  <c r="T135"/>
  <c r="U135" s="1"/>
  <c r="N135"/>
  <c r="O135" s="1"/>
  <c r="L135"/>
  <c r="I15"/>
  <c r="J14"/>
  <c r="E98" i="15"/>
  <c r="G98" s="1"/>
  <c r="H98" s="1"/>
  <c r="E103" i="10"/>
  <c r="G103" s="1"/>
  <c r="H103" s="1"/>
  <c r="E98"/>
  <c r="G98" s="1"/>
  <c r="H98" s="1"/>
  <c r="E102"/>
  <c r="G102" s="1"/>
  <c r="H102" s="1"/>
  <c r="E95"/>
  <c r="G95" s="1"/>
  <c r="H95" s="1"/>
  <c r="E102" i="15"/>
  <c r="I102" s="1"/>
  <c r="E106"/>
  <c r="I106" s="1"/>
  <c r="G96"/>
  <c r="H96" s="1"/>
  <c r="I96"/>
  <c r="G100"/>
  <c r="H100" s="1"/>
  <c r="I100"/>
  <c r="G104"/>
  <c r="H104" s="1"/>
  <c r="I104"/>
  <c r="I97"/>
  <c r="G103"/>
  <c r="H103" s="1"/>
  <c r="J103" s="1"/>
  <c r="Y103" s="1"/>
  <c r="E105" i="10"/>
  <c r="G105" s="1"/>
  <c r="H105" s="1"/>
  <c r="E99"/>
  <c r="G99" s="1"/>
  <c r="H99" s="1"/>
  <c r="E104"/>
  <c r="G104" s="1"/>
  <c r="H104" s="1"/>
  <c r="E100"/>
  <c r="G100" s="1"/>
  <c r="H100" s="1"/>
  <c r="E96"/>
  <c r="G96" s="1"/>
  <c r="H96" s="1"/>
  <c r="J28" i="19" l="1"/>
  <c r="I29"/>
  <c r="V27"/>
  <c r="X27" s="1"/>
  <c r="L27"/>
  <c r="Y27"/>
  <c r="AA27" s="1"/>
  <c r="P27"/>
  <c r="R27" s="1"/>
  <c r="S27"/>
  <c r="U27" s="1"/>
  <c r="M27"/>
  <c r="O27" s="1"/>
  <c r="Y31" i="20"/>
  <c r="AA31" s="1"/>
  <c r="S31"/>
  <c r="U31" s="1"/>
  <c r="M31"/>
  <c r="O31" s="1"/>
  <c r="V31"/>
  <c r="X31" s="1"/>
  <c r="P31"/>
  <c r="R31" s="1"/>
  <c r="L31"/>
  <c r="I33"/>
  <c r="J32"/>
  <c r="I105" i="15"/>
  <c r="G102"/>
  <c r="H102" s="1"/>
  <c r="J102" s="1"/>
  <c r="I101"/>
  <c r="J101" s="1"/>
  <c r="Y101" s="1"/>
  <c r="G99"/>
  <c r="H99" s="1"/>
  <c r="J99" s="1"/>
  <c r="Y99" s="1"/>
  <c r="Y14" i="17"/>
  <c r="AA14" s="1"/>
  <c r="S14"/>
  <c r="U14" s="1"/>
  <c r="M14"/>
  <c r="O14" s="1"/>
  <c r="P14"/>
  <c r="R14" s="1"/>
  <c r="L14"/>
  <c r="V14"/>
  <c r="X14" s="1"/>
  <c r="W137"/>
  <c r="X137" s="1"/>
  <c r="Q137"/>
  <c r="R137" s="1"/>
  <c r="Z137"/>
  <c r="AA137" s="1"/>
  <c r="T137"/>
  <c r="U137" s="1"/>
  <c r="N137"/>
  <c r="O137" s="1"/>
  <c r="L137"/>
  <c r="I16"/>
  <c r="J15"/>
  <c r="I139"/>
  <c r="K138"/>
  <c r="G106" i="15"/>
  <c r="H106" s="1"/>
  <c r="Y14" i="16"/>
  <c r="AA14" s="1"/>
  <c r="S14"/>
  <c r="U14" s="1"/>
  <c r="M14"/>
  <c r="O14" s="1"/>
  <c r="P14"/>
  <c r="R14" s="1"/>
  <c r="L14"/>
  <c r="V14"/>
  <c r="X14" s="1"/>
  <c r="K137"/>
  <c r="I138"/>
  <c r="I16"/>
  <c r="J15"/>
  <c r="W136"/>
  <c r="X136" s="1"/>
  <c r="Q136"/>
  <c r="R136" s="1"/>
  <c r="Z136"/>
  <c r="AA136" s="1"/>
  <c r="T136"/>
  <c r="U136" s="1"/>
  <c r="N136"/>
  <c r="O136" s="1"/>
  <c r="L136"/>
  <c r="I98" i="15"/>
  <c r="J98" s="1"/>
  <c r="P103"/>
  <c r="R103" s="1"/>
  <c r="L103"/>
  <c r="S103"/>
  <c r="U103" s="1"/>
  <c r="V103"/>
  <c r="X103" s="1"/>
  <c r="J106"/>
  <c r="J104"/>
  <c r="J100"/>
  <c r="Y100" s="1"/>
  <c r="J96"/>
  <c r="S96" s="1"/>
  <c r="U96" s="1"/>
  <c r="E107"/>
  <c r="E106" i="10"/>
  <c r="G106" s="1"/>
  <c r="H106" s="1"/>
  <c r="M103" i="15"/>
  <c r="AA103" s="1"/>
  <c r="J105"/>
  <c r="Y105" s="1"/>
  <c r="J97"/>
  <c r="Y97" s="1"/>
  <c r="I30" i="19" l="1"/>
  <c r="J29"/>
  <c r="P28"/>
  <c r="R28" s="1"/>
  <c r="Y28"/>
  <c r="AA28" s="1"/>
  <c r="S28"/>
  <c r="U28" s="1"/>
  <c r="V28"/>
  <c r="X28" s="1"/>
  <c r="L28"/>
  <c r="M28"/>
  <c r="O28" s="1"/>
  <c r="V32" i="20"/>
  <c r="X32" s="1"/>
  <c r="P32"/>
  <c r="R32" s="1"/>
  <c r="L32"/>
  <c r="Y32"/>
  <c r="AA32" s="1"/>
  <c r="S32"/>
  <c r="U32" s="1"/>
  <c r="M32"/>
  <c r="O32" s="1"/>
  <c r="I34"/>
  <c r="J33"/>
  <c r="M99" i="15"/>
  <c r="AA99" s="1"/>
  <c r="V100"/>
  <c r="X100" s="1"/>
  <c r="V99"/>
  <c r="X99" s="1"/>
  <c r="S99"/>
  <c r="U99" s="1"/>
  <c r="L99"/>
  <c r="P99"/>
  <c r="R99" s="1"/>
  <c r="S106"/>
  <c r="U106" s="1"/>
  <c r="Y106"/>
  <c r="V102"/>
  <c r="X102" s="1"/>
  <c r="Y102"/>
  <c r="V96"/>
  <c r="X96" s="1"/>
  <c r="Y96"/>
  <c r="S104"/>
  <c r="U104" s="1"/>
  <c r="Y104"/>
  <c r="V98"/>
  <c r="X98" s="1"/>
  <c r="Y98"/>
  <c r="Z138" i="17"/>
  <c r="AA138" s="1"/>
  <c r="T138"/>
  <c r="U138" s="1"/>
  <c r="N138"/>
  <c r="O138" s="1"/>
  <c r="L138"/>
  <c r="W138"/>
  <c r="X138" s="1"/>
  <c r="Q138"/>
  <c r="R138" s="1"/>
  <c r="V15"/>
  <c r="X15" s="1"/>
  <c r="P15"/>
  <c r="R15" s="1"/>
  <c r="L15"/>
  <c r="Y15"/>
  <c r="AA15" s="1"/>
  <c r="M15"/>
  <c r="O15" s="1"/>
  <c r="S15"/>
  <c r="U15" s="1"/>
  <c r="I140"/>
  <c r="K139"/>
  <c r="I17"/>
  <c r="J16"/>
  <c r="V15" i="16"/>
  <c r="X15" s="1"/>
  <c r="P15"/>
  <c r="R15" s="1"/>
  <c r="L15"/>
  <c r="Y15"/>
  <c r="AA15" s="1"/>
  <c r="M15"/>
  <c r="O15" s="1"/>
  <c r="S15"/>
  <c r="U15" s="1"/>
  <c r="K138"/>
  <c r="I139"/>
  <c r="I17"/>
  <c r="J16"/>
  <c r="W137"/>
  <c r="X137" s="1"/>
  <c r="Q137"/>
  <c r="R137" s="1"/>
  <c r="Z137"/>
  <c r="AA137" s="1"/>
  <c r="T137"/>
  <c r="U137" s="1"/>
  <c r="N137"/>
  <c r="O137" s="1"/>
  <c r="L137"/>
  <c r="O103" i="15"/>
  <c r="V104"/>
  <c r="X104" s="1"/>
  <c r="S98"/>
  <c r="U98" s="1"/>
  <c r="L100"/>
  <c r="M100"/>
  <c r="P100"/>
  <c r="R100" s="1"/>
  <c r="L106"/>
  <c r="P106"/>
  <c r="R106" s="1"/>
  <c r="M106"/>
  <c r="L102"/>
  <c r="M102"/>
  <c r="P102"/>
  <c r="R102" s="1"/>
  <c r="V106"/>
  <c r="X106" s="1"/>
  <c r="S102"/>
  <c r="U102" s="1"/>
  <c r="S100"/>
  <c r="U100" s="1"/>
  <c r="L96"/>
  <c r="M96"/>
  <c r="P96"/>
  <c r="R96" s="1"/>
  <c r="L104"/>
  <c r="P104"/>
  <c r="R104" s="1"/>
  <c r="M104"/>
  <c r="L98"/>
  <c r="M98"/>
  <c r="P98"/>
  <c r="R98" s="1"/>
  <c r="P101"/>
  <c r="R101" s="1"/>
  <c r="M101"/>
  <c r="L101"/>
  <c r="V101"/>
  <c r="X101" s="1"/>
  <c r="S101"/>
  <c r="U101" s="1"/>
  <c r="I107"/>
  <c r="G107"/>
  <c r="H107" s="1"/>
  <c r="P97"/>
  <c r="R97" s="1"/>
  <c r="M97"/>
  <c r="L97"/>
  <c r="V97"/>
  <c r="X97" s="1"/>
  <c r="S97"/>
  <c r="U97" s="1"/>
  <c r="P105"/>
  <c r="R105" s="1"/>
  <c r="M105"/>
  <c r="L105"/>
  <c r="V105"/>
  <c r="X105" s="1"/>
  <c r="S105"/>
  <c r="U105" s="1"/>
  <c r="O99" l="1"/>
  <c r="P29" i="19"/>
  <c r="R29" s="1"/>
  <c r="S29"/>
  <c r="U29" s="1"/>
  <c r="M29"/>
  <c r="O29" s="1"/>
  <c r="V29"/>
  <c r="X29" s="1"/>
  <c r="L29"/>
  <c r="Y29"/>
  <c r="AA29" s="1"/>
  <c r="I31"/>
  <c r="J30"/>
  <c r="Y33" i="20"/>
  <c r="AA33" s="1"/>
  <c r="S33"/>
  <c r="U33" s="1"/>
  <c r="M33"/>
  <c r="O33" s="1"/>
  <c r="V33"/>
  <c r="X33" s="1"/>
  <c r="P33"/>
  <c r="R33" s="1"/>
  <c r="L33"/>
  <c r="I35"/>
  <c r="J34"/>
  <c r="Y16" i="17"/>
  <c r="AA16" s="1"/>
  <c r="S16"/>
  <c r="U16" s="1"/>
  <c r="M16"/>
  <c r="O16" s="1"/>
  <c r="P16"/>
  <c r="R16" s="1"/>
  <c r="L16"/>
  <c r="V16"/>
  <c r="X16" s="1"/>
  <c r="W139"/>
  <c r="X139" s="1"/>
  <c r="Q139"/>
  <c r="R139" s="1"/>
  <c r="Z139"/>
  <c r="AA139" s="1"/>
  <c r="T139"/>
  <c r="U139" s="1"/>
  <c r="N139"/>
  <c r="O139" s="1"/>
  <c r="L139"/>
  <c r="I18"/>
  <c r="J17"/>
  <c r="I141"/>
  <c r="K140"/>
  <c r="Y16" i="16"/>
  <c r="AA16" s="1"/>
  <c r="S16"/>
  <c r="U16" s="1"/>
  <c r="M16"/>
  <c r="O16" s="1"/>
  <c r="P16"/>
  <c r="R16" s="1"/>
  <c r="L16"/>
  <c r="V16"/>
  <c r="X16" s="1"/>
  <c r="K139"/>
  <c r="I140"/>
  <c r="I18"/>
  <c r="J17"/>
  <c r="W138"/>
  <c r="X138" s="1"/>
  <c r="Q138"/>
  <c r="R138" s="1"/>
  <c r="Z138"/>
  <c r="AA138" s="1"/>
  <c r="T138"/>
  <c r="U138" s="1"/>
  <c r="N138"/>
  <c r="O138" s="1"/>
  <c r="L138"/>
  <c r="J107" i="15"/>
  <c r="AA98"/>
  <c r="O98"/>
  <c r="O104"/>
  <c r="AA104"/>
  <c r="O96"/>
  <c r="AA96"/>
  <c r="O102"/>
  <c r="AA102"/>
  <c r="AA106"/>
  <c r="O106"/>
  <c r="O100"/>
  <c r="AA100"/>
  <c r="AA105"/>
  <c r="O105"/>
  <c r="AA101"/>
  <c r="O101"/>
  <c r="AA97"/>
  <c r="O97"/>
  <c r="V30" i="19" l="1"/>
  <c r="X30" s="1"/>
  <c r="L30"/>
  <c r="M30"/>
  <c r="O30" s="1"/>
  <c r="P30"/>
  <c r="R30" s="1"/>
  <c r="Y30"/>
  <c r="AA30" s="1"/>
  <c r="S30"/>
  <c r="U30" s="1"/>
  <c r="J31"/>
  <c r="I32"/>
  <c r="V34" i="20"/>
  <c r="X34" s="1"/>
  <c r="P34"/>
  <c r="R34" s="1"/>
  <c r="L34"/>
  <c r="Y34"/>
  <c r="AA34" s="1"/>
  <c r="S34"/>
  <c r="U34" s="1"/>
  <c r="M34"/>
  <c r="O34" s="1"/>
  <c r="I36"/>
  <c r="J35"/>
  <c r="P107" i="15"/>
  <c r="R107" s="1"/>
  <c r="Y107"/>
  <c r="Z140" i="17"/>
  <c r="AA140" s="1"/>
  <c r="T140"/>
  <c r="U140" s="1"/>
  <c r="N140"/>
  <c r="O140" s="1"/>
  <c r="L140"/>
  <c r="W140"/>
  <c r="X140" s="1"/>
  <c r="Q140"/>
  <c r="R140" s="1"/>
  <c r="V17"/>
  <c r="X17" s="1"/>
  <c r="P17"/>
  <c r="R17" s="1"/>
  <c r="L17"/>
  <c r="Y17"/>
  <c r="AA17" s="1"/>
  <c r="M17"/>
  <c r="O17" s="1"/>
  <c r="S17"/>
  <c r="U17" s="1"/>
  <c r="I142"/>
  <c r="K141"/>
  <c r="I19"/>
  <c r="J18"/>
  <c r="V17" i="16"/>
  <c r="X17" s="1"/>
  <c r="P17"/>
  <c r="R17" s="1"/>
  <c r="L17"/>
  <c r="Y17"/>
  <c r="AA17" s="1"/>
  <c r="M17"/>
  <c r="O17" s="1"/>
  <c r="S17"/>
  <c r="U17" s="1"/>
  <c r="K140"/>
  <c r="I141"/>
  <c r="I19"/>
  <c r="J18"/>
  <c r="W139"/>
  <c r="X139" s="1"/>
  <c r="Q139"/>
  <c r="R139" s="1"/>
  <c r="Z139"/>
  <c r="AA139" s="1"/>
  <c r="T139"/>
  <c r="U139" s="1"/>
  <c r="N139"/>
  <c r="O139" s="1"/>
  <c r="L139"/>
  <c r="V107" i="15"/>
  <c r="X107" s="1"/>
  <c r="M107"/>
  <c r="AA107" s="1"/>
  <c r="S107"/>
  <c r="U107" s="1"/>
  <c r="L107"/>
  <c r="I33" i="19" l="1"/>
  <c r="J32"/>
  <c r="V31"/>
  <c r="X31" s="1"/>
  <c r="Y31"/>
  <c r="AA31" s="1"/>
  <c r="P31"/>
  <c r="R31" s="1"/>
  <c r="S31"/>
  <c r="U31" s="1"/>
  <c r="M31"/>
  <c r="O31" s="1"/>
  <c r="L31"/>
  <c r="Y35" i="20"/>
  <c r="AA35" s="1"/>
  <c r="S35"/>
  <c r="U35" s="1"/>
  <c r="M35"/>
  <c r="O35" s="1"/>
  <c r="V35"/>
  <c r="X35" s="1"/>
  <c r="P35"/>
  <c r="R35" s="1"/>
  <c r="L35"/>
  <c r="I37"/>
  <c r="J36"/>
  <c r="Y18" i="17"/>
  <c r="AA18" s="1"/>
  <c r="S18"/>
  <c r="U18" s="1"/>
  <c r="M18"/>
  <c r="O18" s="1"/>
  <c r="P18"/>
  <c r="R18" s="1"/>
  <c r="L18"/>
  <c r="V18"/>
  <c r="X18" s="1"/>
  <c r="W141"/>
  <c r="X141" s="1"/>
  <c r="Q141"/>
  <c r="R141" s="1"/>
  <c r="Z141"/>
  <c r="AA141" s="1"/>
  <c r="T141"/>
  <c r="U141" s="1"/>
  <c r="N141"/>
  <c r="O141" s="1"/>
  <c r="L141"/>
  <c r="I20"/>
  <c r="J19"/>
  <c r="I143"/>
  <c r="K142"/>
  <c r="Y18" i="16"/>
  <c r="AA18" s="1"/>
  <c r="S18"/>
  <c r="U18" s="1"/>
  <c r="M18"/>
  <c r="O18" s="1"/>
  <c r="P18"/>
  <c r="R18" s="1"/>
  <c r="L18"/>
  <c r="V18"/>
  <c r="X18" s="1"/>
  <c r="K141"/>
  <c r="I142"/>
  <c r="I20"/>
  <c r="J19"/>
  <c r="W140"/>
  <c r="X140" s="1"/>
  <c r="Q140"/>
  <c r="R140" s="1"/>
  <c r="Z140"/>
  <c r="AA140" s="1"/>
  <c r="T140"/>
  <c r="U140" s="1"/>
  <c r="N140"/>
  <c r="O140" s="1"/>
  <c r="L140"/>
  <c r="O107" i="15"/>
  <c r="E95" i="9"/>
  <c r="E96"/>
  <c r="E97"/>
  <c r="E98"/>
  <c r="E99"/>
  <c r="E100"/>
  <c r="E101"/>
  <c r="E102"/>
  <c r="E103"/>
  <c r="E104"/>
  <c r="E105"/>
  <c r="E106"/>
  <c r="V32" i="19" l="1"/>
  <c r="X32" s="1"/>
  <c r="L32"/>
  <c r="M32"/>
  <c r="O32" s="1"/>
  <c r="P32"/>
  <c r="R32" s="1"/>
  <c r="Y32"/>
  <c r="AA32" s="1"/>
  <c r="S32"/>
  <c r="U32" s="1"/>
  <c r="J33"/>
  <c r="I34"/>
  <c r="V36" i="20"/>
  <c r="X36" s="1"/>
  <c r="P36"/>
  <c r="R36" s="1"/>
  <c r="L36"/>
  <c r="Y36"/>
  <c r="AA36" s="1"/>
  <c r="S36"/>
  <c r="U36" s="1"/>
  <c r="M36"/>
  <c r="O36" s="1"/>
  <c r="I38"/>
  <c r="J37"/>
  <c r="G106" i="9"/>
  <c r="H106" s="1"/>
  <c r="G105"/>
  <c r="H105" s="1"/>
  <c r="G103"/>
  <c r="H103" s="1"/>
  <c r="G101"/>
  <c r="H101" s="1"/>
  <c r="G99"/>
  <c r="H99" s="1"/>
  <c r="G97"/>
  <c r="H97" s="1"/>
  <c r="G95"/>
  <c r="H95" s="1"/>
  <c r="G104"/>
  <c r="H104" s="1"/>
  <c r="G102"/>
  <c r="H102" s="1"/>
  <c r="G100"/>
  <c r="H100" s="1"/>
  <c r="G98"/>
  <c r="H98" s="1"/>
  <c r="G96"/>
  <c r="H96" s="1"/>
  <c r="Z142" i="17"/>
  <c r="AA142" s="1"/>
  <c r="T142"/>
  <c r="U142" s="1"/>
  <c r="N142"/>
  <c r="O142" s="1"/>
  <c r="L142"/>
  <c r="W142"/>
  <c r="X142" s="1"/>
  <c r="Q142"/>
  <c r="R142" s="1"/>
  <c r="V19"/>
  <c r="X19" s="1"/>
  <c r="P19"/>
  <c r="R19" s="1"/>
  <c r="L19"/>
  <c r="Y19"/>
  <c r="AA19" s="1"/>
  <c r="M19"/>
  <c r="O19" s="1"/>
  <c r="S19"/>
  <c r="U19" s="1"/>
  <c r="I144"/>
  <c r="K143"/>
  <c r="I21"/>
  <c r="J20"/>
  <c r="V19" i="16"/>
  <c r="X19" s="1"/>
  <c r="P19"/>
  <c r="R19" s="1"/>
  <c r="L19"/>
  <c r="Y19"/>
  <c r="AA19" s="1"/>
  <c r="M19"/>
  <c r="O19" s="1"/>
  <c r="S19"/>
  <c r="U19" s="1"/>
  <c r="K142"/>
  <c r="I143"/>
  <c r="I21"/>
  <c r="J20"/>
  <c r="W141"/>
  <c r="X141" s="1"/>
  <c r="Q141"/>
  <c r="R141" s="1"/>
  <c r="Z141"/>
  <c r="AA141" s="1"/>
  <c r="T141"/>
  <c r="U141" s="1"/>
  <c r="N141"/>
  <c r="O141" s="1"/>
  <c r="L141"/>
  <c r="E107" i="9"/>
  <c r="J34" i="19" l="1"/>
  <c r="I35"/>
  <c r="L33"/>
  <c r="P33"/>
  <c r="R33" s="1"/>
  <c r="S33"/>
  <c r="U33" s="1"/>
  <c r="M33"/>
  <c r="O33" s="1"/>
  <c r="V33"/>
  <c r="X33" s="1"/>
  <c r="Y33"/>
  <c r="AA33" s="1"/>
  <c r="Y37" i="20"/>
  <c r="AA37" s="1"/>
  <c r="S37"/>
  <c r="U37" s="1"/>
  <c r="M37"/>
  <c r="O37" s="1"/>
  <c r="V37"/>
  <c r="X37" s="1"/>
  <c r="P37"/>
  <c r="R37" s="1"/>
  <c r="L37"/>
  <c r="I39"/>
  <c r="J38"/>
  <c r="G107" i="9"/>
  <c r="H107" s="1"/>
  <c r="Y20" i="17"/>
  <c r="AA20" s="1"/>
  <c r="S20"/>
  <c r="U20" s="1"/>
  <c r="M20"/>
  <c r="O20" s="1"/>
  <c r="P20"/>
  <c r="R20" s="1"/>
  <c r="L20"/>
  <c r="V20"/>
  <c r="X20" s="1"/>
  <c r="W143"/>
  <c r="X143" s="1"/>
  <c r="Q143"/>
  <c r="R143" s="1"/>
  <c r="Z143"/>
  <c r="AA143" s="1"/>
  <c r="T143"/>
  <c r="U143" s="1"/>
  <c r="N143"/>
  <c r="O143" s="1"/>
  <c r="L143"/>
  <c r="I22"/>
  <c r="J21"/>
  <c r="I145"/>
  <c r="K145" s="1"/>
  <c r="K144"/>
  <c r="Y20" i="16"/>
  <c r="AA20" s="1"/>
  <c r="S20"/>
  <c r="U20" s="1"/>
  <c r="M20"/>
  <c r="O20" s="1"/>
  <c r="P20"/>
  <c r="R20" s="1"/>
  <c r="L20"/>
  <c r="V20"/>
  <c r="X20" s="1"/>
  <c r="I144"/>
  <c r="K144" s="1"/>
  <c r="K143"/>
  <c r="I22"/>
  <c r="J21"/>
  <c r="W142"/>
  <c r="X142" s="1"/>
  <c r="Q142"/>
  <c r="R142" s="1"/>
  <c r="Z142"/>
  <c r="AA142" s="1"/>
  <c r="T142"/>
  <c r="U142" s="1"/>
  <c r="N142"/>
  <c r="O142" s="1"/>
  <c r="L142"/>
  <c r="J35" i="19" l="1"/>
  <c r="I36"/>
  <c r="L34"/>
  <c r="P34"/>
  <c r="R34" s="1"/>
  <c r="Y34"/>
  <c r="AA34" s="1"/>
  <c r="S34"/>
  <c r="U34" s="1"/>
  <c r="V34"/>
  <c r="X34" s="1"/>
  <c r="M34"/>
  <c r="O34" s="1"/>
  <c r="V38" i="20"/>
  <c r="X38" s="1"/>
  <c r="P38"/>
  <c r="R38" s="1"/>
  <c r="L38"/>
  <c r="Y38"/>
  <c r="AA38" s="1"/>
  <c r="S38"/>
  <c r="U38" s="1"/>
  <c r="M38"/>
  <c r="O38" s="1"/>
  <c r="I40"/>
  <c r="J39"/>
  <c r="Z144" i="17"/>
  <c r="AA144" s="1"/>
  <c r="T144"/>
  <c r="U144" s="1"/>
  <c r="N144"/>
  <c r="O144" s="1"/>
  <c r="L144"/>
  <c r="W144"/>
  <c r="X144" s="1"/>
  <c r="Q144"/>
  <c r="R144" s="1"/>
  <c r="V21"/>
  <c r="X21" s="1"/>
  <c r="P21"/>
  <c r="R21" s="1"/>
  <c r="L21"/>
  <c r="Y21"/>
  <c r="AA21" s="1"/>
  <c r="M21"/>
  <c r="O21" s="1"/>
  <c r="S21"/>
  <c r="U21" s="1"/>
  <c r="W145"/>
  <c r="X145" s="1"/>
  <c r="Q145"/>
  <c r="R145" s="1"/>
  <c r="Z145"/>
  <c r="AA145" s="1"/>
  <c r="T145"/>
  <c r="U145" s="1"/>
  <c r="N145"/>
  <c r="O145" s="1"/>
  <c r="L145"/>
  <c r="I23"/>
  <c r="J22"/>
  <c r="V21" i="16"/>
  <c r="X21" s="1"/>
  <c r="P21"/>
  <c r="R21" s="1"/>
  <c r="L21"/>
  <c r="Y21"/>
  <c r="AA21" s="1"/>
  <c r="M21"/>
  <c r="O21" s="1"/>
  <c r="S21"/>
  <c r="U21" s="1"/>
  <c r="W143"/>
  <c r="X143" s="1"/>
  <c r="Q143"/>
  <c r="R143" s="1"/>
  <c r="Z143"/>
  <c r="AA143" s="1"/>
  <c r="T143"/>
  <c r="U143" s="1"/>
  <c r="N143"/>
  <c r="O143" s="1"/>
  <c r="L143"/>
  <c r="J22"/>
  <c r="I23"/>
  <c r="Z144"/>
  <c r="AA144" s="1"/>
  <c r="T144"/>
  <c r="U144" s="1"/>
  <c r="N144"/>
  <c r="O144" s="1"/>
  <c r="L144"/>
  <c r="W144"/>
  <c r="X144" s="1"/>
  <c r="Q144"/>
  <c r="R144" s="1"/>
  <c r="J36" i="19" l="1"/>
  <c r="I37"/>
  <c r="V35"/>
  <c r="X35" s="1"/>
  <c r="L35"/>
  <c r="Y35"/>
  <c r="AA35" s="1"/>
  <c r="P35"/>
  <c r="R35" s="1"/>
  <c r="S35"/>
  <c r="U35" s="1"/>
  <c r="M35"/>
  <c r="O35" s="1"/>
  <c r="Y39" i="20"/>
  <c r="AA39" s="1"/>
  <c r="S39"/>
  <c r="U39" s="1"/>
  <c r="M39"/>
  <c r="O39" s="1"/>
  <c r="V39"/>
  <c r="X39" s="1"/>
  <c r="P39"/>
  <c r="R39" s="1"/>
  <c r="L39"/>
  <c r="I41"/>
  <c r="J40"/>
  <c r="Y22" i="17"/>
  <c r="AA22" s="1"/>
  <c r="S22"/>
  <c r="U22" s="1"/>
  <c r="M22"/>
  <c r="O22" s="1"/>
  <c r="P22"/>
  <c r="R22" s="1"/>
  <c r="L22"/>
  <c r="V22"/>
  <c r="X22" s="1"/>
  <c r="I24"/>
  <c r="J23"/>
  <c r="I24" i="16"/>
  <c r="J23"/>
  <c r="Y22"/>
  <c r="AA22" s="1"/>
  <c r="S22"/>
  <c r="U22" s="1"/>
  <c r="M22"/>
  <c r="O22" s="1"/>
  <c r="V22"/>
  <c r="X22" s="1"/>
  <c r="P22"/>
  <c r="R22" s="1"/>
  <c r="L22"/>
  <c r="Y145" i="10"/>
  <c r="Y144"/>
  <c r="Y143"/>
  <c r="Y142"/>
  <c r="Y141"/>
  <c r="Y140"/>
  <c r="Y139"/>
  <c r="Y138"/>
  <c r="Y137"/>
  <c r="Y136"/>
  <c r="Y135"/>
  <c r="Y134"/>
  <c r="V36" i="19" l="1"/>
  <c r="X36" s="1"/>
  <c r="L36"/>
  <c r="M36"/>
  <c r="O36" s="1"/>
  <c r="P36"/>
  <c r="R36" s="1"/>
  <c r="Y36"/>
  <c r="AA36" s="1"/>
  <c r="S36"/>
  <c r="U36" s="1"/>
  <c r="J37"/>
  <c r="I38"/>
  <c r="V40" i="20"/>
  <c r="X40" s="1"/>
  <c r="P40"/>
  <c r="R40" s="1"/>
  <c r="L40"/>
  <c r="Y40"/>
  <c r="AA40" s="1"/>
  <c r="S40"/>
  <c r="U40" s="1"/>
  <c r="M40"/>
  <c r="O40" s="1"/>
  <c r="I42"/>
  <c r="J41"/>
  <c r="V23" i="17"/>
  <c r="X23" s="1"/>
  <c r="P23"/>
  <c r="R23" s="1"/>
  <c r="L23"/>
  <c r="Y23"/>
  <c r="AA23" s="1"/>
  <c r="M23"/>
  <c r="O23" s="1"/>
  <c r="S23"/>
  <c r="U23" s="1"/>
  <c r="I25"/>
  <c r="J24"/>
  <c r="V23" i="16"/>
  <c r="X23" s="1"/>
  <c r="P23"/>
  <c r="R23" s="1"/>
  <c r="L23"/>
  <c r="S23"/>
  <c r="U23" s="1"/>
  <c r="Y23"/>
  <c r="AA23" s="1"/>
  <c r="M23"/>
  <c r="O23" s="1"/>
  <c r="J24"/>
  <c r="I25"/>
  <c r="N137" i="15"/>
  <c r="Q137"/>
  <c r="T137"/>
  <c r="W137"/>
  <c r="Z137"/>
  <c r="N138"/>
  <c r="Q138"/>
  <c r="T138"/>
  <c r="W138"/>
  <c r="Z138"/>
  <c r="N139"/>
  <c r="Q139"/>
  <c r="T139"/>
  <c r="W139"/>
  <c r="Z139"/>
  <c r="N140"/>
  <c r="Q140"/>
  <c r="T140"/>
  <c r="W140"/>
  <c r="Z140"/>
  <c r="N141"/>
  <c r="Q141"/>
  <c r="T141"/>
  <c r="W141"/>
  <c r="Z141"/>
  <c r="N142"/>
  <c r="Q142"/>
  <c r="T142"/>
  <c r="W142"/>
  <c r="Z142"/>
  <c r="N143"/>
  <c r="Q143"/>
  <c r="T143"/>
  <c r="W143"/>
  <c r="Z143"/>
  <c r="N144"/>
  <c r="Q144"/>
  <c r="T144"/>
  <c r="W144"/>
  <c r="Z144"/>
  <c r="J38" i="19" l="1"/>
  <c r="I39"/>
  <c r="V37"/>
  <c r="X37" s="1"/>
  <c r="L37"/>
  <c r="Y37"/>
  <c r="AA37" s="1"/>
  <c r="P37"/>
  <c r="R37" s="1"/>
  <c r="S37"/>
  <c r="U37" s="1"/>
  <c r="M37"/>
  <c r="O37" s="1"/>
  <c r="Y41" i="20"/>
  <c r="AA41" s="1"/>
  <c r="S41"/>
  <c r="U41" s="1"/>
  <c r="M41"/>
  <c r="O41" s="1"/>
  <c r="V41"/>
  <c r="X41" s="1"/>
  <c r="P41"/>
  <c r="R41" s="1"/>
  <c r="L41"/>
  <c r="I43"/>
  <c r="J42"/>
  <c r="Y24" i="17"/>
  <c r="AA24" s="1"/>
  <c r="S24"/>
  <c r="U24" s="1"/>
  <c r="M24"/>
  <c r="O24" s="1"/>
  <c r="P24"/>
  <c r="R24" s="1"/>
  <c r="L24"/>
  <c r="V24"/>
  <c r="X24" s="1"/>
  <c r="I26"/>
  <c r="J25"/>
  <c r="I26" i="16"/>
  <c r="J25"/>
  <c r="Y24"/>
  <c r="AA24" s="1"/>
  <c r="S24"/>
  <c r="U24" s="1"/>
  <c r="M24"/>
  <c r="O24" s="1"/>
  <c r="V24"/>
  <c r="X24" s="1"/>
  <c r="P24"/>
  <c r="R24" s="1"/>
  <c r="L24"/>
  <c r="L38" i="19" l="1"/>
  <c r="P38"/>
  <c r="R38" s="1"/>
  <c r="Y38"/>
  <c r="AA38" s="1"/>
  <c r="M38"/>
  <c r="O38" s="1"/>
  <c r="V38"/>
  <c r="X38" s="1"/>
  <c r="S38"/>
  <c r="U38" s="1"/>
  <c r="J39"/>
  <c r="I40"/>
  <c r="V42" i="20"/>
  <c r="X42" s="1"/>
  <c r="P42"/>
  <c r="R42" s="1"/>
  <c r="L42"/>
  <c r="Y42"/>
  <c r="AA42" s="1"/>
  <c r="S42"/>
  <c r="U42" s="1"/>
  <c r="M42"/>
  <c r="O42" s="1"/>
  <c r="I44"/>
  <c r="J43"/>
  <c r="V25" i="17"/>
  <c r="X25" s="1"/>
  <c r="P25"/>
  <c r="R25" s="1"/>
  <c r="L25"/>
  <c r="Y25"/>
  <c r="AA25" s="1"/>
  <c r="M25"/>
  <c r="O25" s="1"/>
  <c r="S25"/>
  <c r="U25" s="1"/>
  <c r="I27"/>
  <c r="J26"/>
  <c r="V25" i="16"/>
  <c r="X25" s="1"/>
  <c r="P25"/>
  <c r="R25" s="1"/>
  <c r="L25"/>
  <c r="S25"/>
  <c r="U25" s="1"/>
  <c r="Y25"/>
  <c r="AA25" s="1"/>
  <c r="M25"/>
  <c r="O25" s="1"/>
  <c r="I27"/>
  <c r="J26"/>
  <c r="C143" i="10"/>
  <c r="C142" i="21" s="1"/>
  <c r="E142" s="1"/>
  <c r="I142" l="1"/>
  <c r="G142"/>
  <c r="H142" s="1"/>
  <c r="J142" s="1"/>
  <c r="L39" i="19"/>
  <c r="P39"/>
  <c r="R39" s="1"/>
  <c r="Y39"/>
  <c r="AA39" s="1"/>
  <c r="M39"/>
  <c r="O39" s="1"/>
  <c r="V39"/>
  <c r="X39" s="1"/>
  <c r="S39"/>
  <c r="U39" s="1"/>
  <c r="J40"/>
  <c r="I41"/>
  <c r="Y43" i="20"/>
  <c r="AA43" s="1"/>
  <c r="S43"/>
  <c r="U43" s="1"/>
  <c r="M43"/>
  <c r="O43" s="1"/>
  <c r="V43"/>
  <c r="X43" s="1"/>
  <c r="P43"/>
  <c r="R43" s="1"/>
  <c r="L43"/>
  <c r="I45"/>
  <c r="J44"/>
  <c r="Y26" i="17"/>
  <c r="AA26" s="1"/>
  <c r="S26"/>
  <c r="U26" s="1"/>
  <c r="M26"/>
  <c r="O26" s="1"/>
  <c r="P26"/>
  <c r="R26" s="1"/>
  <c r="L26"/>
  <c r="V26"/>
  <c r="X26" s="1"/>
  <c r="I28"/>
  <c r="J27"/>
  <c r="Y26" i="16"/>
  <c r="AA26" s="1"/>
  <c r="S26"/>
  <c r="U26" s="1"/>
  <c r="M26"/>
  <c r="O26" s="1"/>
  <c r="V26"/>
  <c r="X26" s="1"/>
  <c r="P26"/>
  <c r="R26" s="1"/>
  <c r="L26"/>
  <c r="I28"/>
  <c r="J27"/>
  <c r="S142" i="21" l="1"/>
  <c r="U142" s="1"/>
  <c r="V142"/>
  <c r="X142" s="1"/>
  <c r="L142"/>
  <c r="Y142"/>
  <c r="AA142" s="1"/>
  <c r="M142"/>
  <c r="O142" s="1"/>
  <c r="P142"/>
  <c r="R142" s="1"/>
  <c r="V40" i="19"/>
  <c r="X40" s="1"/>
  <c r="P40"/>
  <c r="R40" s="1"/>
  <c r="Y40"/>
  <c r="AA40" s="1"/>
  <c r="M40"/>
  <c r="O40" s="1"/>
  <c r="L40"/>
  <c r="S40"/>
  <c r="U40" s="1"/>
  <c r="I42"/>
  <c r="J41"/>
  <c r="V44" i="20"/>
  <c r="X44" s="1"/>
  <c r="P44"/>
  <c r="R44" s="1"/>
  <c r="L44"/>
  <c r="Y44"/>
  <c r="AA44" s="1"/>
  <c r="S44"/>
  <c r="U44" s="1"/>
  <c r="M44"/>
  <c r="O44" s="1"/>
  <c r="I46"/>
  <c r="J45"/>
  <c r="V27" i="17"/>
  <c r="X27" s="1"/>
  <c r="P27"/>
  <c r="R27" s="1"/>
  <c r="L27"/>
  <c r="Y27"/>
  <c r="AA27" s="1"/>
  <c r="M27"/>
  <c r="O27" s="1"/>
  <c r="S27"/>
  <c r="U27" s="1"/>
  <c r="I29"/>
  <c r="J28"/>
  <c r="V27" i="16"/>
  <c r="X27" s="1"/>
  <c r="P27"/>
  <c r="R27" s="1"/>
  <c r="L27"/>
  <c r="Y27"/>
  <c r="AA27" s="1"/>
  <c r="S27"/>
  <c r="U27" s="1"/>
  <c r="M27"/>
  <c r="O27" s="1"/>
  <c r="I29"/>
  <c r="J28"/>
  <c r="I8" i="9"/>
  <c r="J42" i="19" l="1"/>
  <c r="I43"/>
  <c r="L41"/>
  <c r="P41"/>
  <c r="R41" s="1"/>
  <c r="Y41"/>
  <c r="AA41" s="1"/>
  <c r="M41"/>
  <c r="O41" s="1"/>
  <c r="V41"/>
  <c r="X41" s="1"/>
  <c r="S41"/>
  <c r="U41" s="1"/>
  <c r="I8" i="10"/>
  <c r="I8" i="19"/>
  <c r="I8" i="20"/>
  <c r="Y45"/>
  <c r="AA45" s="1"/>
  <c r="S45"/>
  <c r="U45" s="1"/>
  <c r="M45"/>
  <c r="O45" s="1"/>
  <c r="V45"/>
  <c r="X45" s="1"/>
  <c r="P45"/>
  <c r="R45" s="1"/>
  <c r="L45"/>
  <c r="I47"/>
  <c r="J46"/>
  <c r="I8" i="17"/>
  <c r="I8" i="16"/>
  <c r="Y28" i="17"/>
  <c r="AA28" s="1"/>
  <c r="S28"/>
  <c r="U28" s="1"/>
  <c r="M28"/>
  <c r="O28" s="1"/>
  <c r="V28"/>
  <c r="X28" s="1"/>
  <c r="P28"/>
  <c r="R28" s="1"/>
  <c r="L28"/>
  <c r="I30"/>
  <c r="J29"/>
  <c r="Y28" i="16"/>
  <c r="AA28" s="1"/>
  <c r="S28"/>
  <c r="U28" s="1"/>
  <c r="M28"/>
  <c r="O28" s="1"/>
  <c r="V28"/>
  <c r="X28" s="1"/>
  <c r="P28"/>
  <c r="R28" s="1"/>
  <c r="L28"/>
  <c r="I30"/>
  <c r="J29"/>
  <c r="F131" i="9"/>
  <c r="F132" i="21" s="1"/>
  <c r="F148" i="9"/>
  <c r="F131" i="10" l="1"/>
  <c r="F148" s="1"/>
  <c r="F131" i="20"/>
  <c r="F147" s="1"/>
  <c r="F131" i="19"/>
  <c r="J43"/>
  <c r="I44"/>
  <c r="F148" i="17"/>
  <c r="F148" i="19"/>
  <c r="S42"/>
  <c r="U42" s="1"/>
  <c r="P42"/>
  <c r="R42" s="1"/>
  <c r="Y42"/>
  <c r="AA42" s="1"/>
  <c r="M42"/>
  <c r="O42" s="1"/>
  <c r="V42"/>
  <c r="X42" s="1"/>
  <c r="L42"/>
  <c r="V46" i="20"/>
  <c r="X46" s="1"/>
  <c r="P46"/>
  <c r="R46" s="1"/>
  <c r="L46"/>
  <c r="Y46"/>
  <c r="AA46" s="1"/>
  <c r="S46"/>
  <c r="U46" s="1"/>
  <c r="M46"/>
  <c r="O46" s="1"/>
  <c r="I48"/>
  <c r="J47"/>
  <c r="F131" i="17"/>
  <c r="F131" i="16"/>
  <c r="F147" s="1"/>
  <c r="V29" i="17"/>
  <c r="X29" s="1"/>
  <c r="P29"/>
  <c r="R29" s="1"/>
  <c r="L29"/>
  <c r="Y29"/>
  <c r="AA29" s="1"/>
  <c r="S29"/>
  <c r="U29" s="1"/>
  <c r="M29"/>
  <c r="O29" s="1"/>
  <c r="I31"/>
  <c r="J30"/>
  <c r="V29" i="16"/>
  <c r="X29" s="1"/>
  <c r="P29"/>
  <c r="R29" s="1"/>
  <c r="L29"/>
  <c r="Y29"/>
  <c r="AA29" s="1"/>
  <c r="S29"/>
  <c r="U29" s="1"/>
  <c r="M29"/>
  <c r="O29" s="1"/>
  <c r="I31"/>
  <c r="J30"/>
  <c r="E118" i="10"/>
  <c r="G118" s="1"/>
  <c r="D119" i="15"/>
  <c r="D118"/>
  <c r="D117"/>
  <c r="D116"/>
  <c r="D115"/>
  <c r="D114"/>
  <c r="E114" s="1"/>
  <c r="I114" s="1"/>
  <c r="D113"/>
  <c r="D112"/>
  <c r="E112" s="1"/>
  <c r="D111"/>
  <c r="D110"/>
  <c r="D109"/>
  <c r="E108"/>
  <c r="D95"/>
  <c r="D94"/>
  <c r="E94" s="1"/>
  <c r="G94" s="1"/>
  <c r="D93"/>
  <c r="D92"/>
  <c r="E92" s="1"/>
  <c r="G92" s="1"/>
  <c r="D91"/>
  <c r="D90"/>
  <c r="D89"/>
  <c r="D88"/>
  <c r="D87"/>
  <c r="D86"/>
  <c r="D85"/>
  <c r="D84"/>
  <c r="E84" s="1"/>
  <c r="D83"/>
  <c r="D82"/>
  <c r="D81"/>
  <c r="D80"/>
  <c r="D79"/>
  <c r="D78"/>
  <c r="D77"/>
  <c r="D76"/>
  <c r="E76" s="1"/>
  <c r="G76" s="1"/>
  <c r="H76" s="1"/>
  <c r="D75"/>
  <c r="D74"/>
  <c r="D73"/>
  <c r="D72"/>
  <c r="D71"/>
  <c r="D70"/>
  <c r="E70" s="1"/>
  <c r="D69"/>
  <c r="D68"/>
  <c r="E68" s="1"/>
  <c r="D67"/>
  <c r="D66"/>
  <c r="D65"/>
  <c r="D64"/>
  <c r="E64" s="1"/>
  <c r="I64" s="1"/>
  <c r="D63"/>
  <c r="D62"/>
  <c r="E62" s="1"/>
  <c r="I62" s="1"/>
  <c r="D61"/>
  <c r="D60"/>
  <c r="D59"/>
  <c r="D58"/>
  <c r="E58" s="1"/>
  <c r="D57"/>
  <c r="D56"/>
  <c r="D55"/>
  <c r="D54"/>
  <c r="D53"/>
  <c r="D52"/>
  <c r="D51"/>
  <c r="D50"/>
  <c r="E50" s="1"/>
  <c r="D49"/>
  <c r="D48"/>
  <c r="D47"/>
  <c r="D46"/>
  <c r="E46" s="1"/>
  <c r="D45"/>
  <c r="D44"/>
  <c r="D43"/>
  <c r="D42"/>
  <c r="E42" s="1"/>
  <c r="D41"/>
  <c r="D40"/>
  <c r="D39"/>
  <c r="E39" s="1"/>
  <c r="D38"/>
  <c r="E38" s="1"/>
  <c r="D37"/>
  <c r="D36"/>
  <c r="D35"/>
  <c r="D34"/>
  <c r="E34" s="1"/>
  <c r="G34" s="1"/>
  <c r="D33"/>
  <c r="D32"/>
  <c r="E32" s="1"/>
  <c r="G32" s="1"/>
  <c r="D31"/>
  <c r="D30"/>
  <c r="D29"/>
  <c r="D28"/>
  <c r="D27"/>
  <c r="D26"/>
  <c r="E26" s="1"/>
  <c r="G26" s="1"/>
  <c r="D25"/>
  <c r="D24"/>
  <c r="D23"/>
  <c r="D22"/>
  <c r="E22" s="1"/>
  <c r="D21"/>
  <c r="D19"/>
  <c r="D18"/>
  <c r="E18" s="1"/>
  <c r="D17"/>
  <c r="D16"/>
  <c r="D15"/>
  <c r="D14"/>
  <c r="D13"/>
  <c r="D12"/>
  <c r="E12" s="1"/>
  <c r="I12" s="1"/>
  <c r="E117" i="10"/>
  <c r="G117" s="1"/>
  <c r="E116"/>
  <c r="E115"/>
  <c r="G115" s="1"/>
  <c r="E114"/>
  <c r="G114" s="1"/>
  <c r="H114" s="1"/>
  <c r="E113"/>
  <c r="E112"/>
  <c r="G112" s="1"/>
  <c r="H112" s="1"/>
  <c r="E111"/>
  <c r="E110"/>
  <c r="G110" s="1"/>
  <c r="H110" s="1"/>
  <c r="E109"/>
  <c r="E108"/>
  <c r="G108" s="1"/>
  <c r="E107"/>
  <c r="G107" s="1"/>
  <c r="H107" s="1"/>
  <c r="E94"/>
  <c r="E93"/>
  <c r="G93" s="1"/>
  <c r="E92"/>
  <c r="G92" s="1"/>
  <c r="E91"/>
  <c r="G91" s="1"/>
  <c r="H91" s="1"/>
  <c r="E90"/>
  <c r="E89"/>
  <c r="G89" s="1"/>
  <c r="H89" s="1"/>
  <c r="E88"/>
  <c r="G88" s="1"/>
  <c r="H88" s="1"/>
  <c r="E87"/>
  <c r="G87" s="1"/>
  <c r="E86"/>
  <c r="G86" s="1"/>
  <c r="H86" s="1"/>
  <c r="E85"/>
  <c r="G85" s="1"/>
  <c r="E84"/>
  <c r="G84" s="1"/>
  <c r="H84" s="1"/>
  <c r="E83"/>
  <c r="G83" s="1"/>
  <c r="E82"/>
  <c r="G82" s="1"/>
  <c r="H82" s="1"/>
  <c r="E81"/>
  <c r="G81" s="1"/>
  <c r="E80"/>
  <c r="G80" s="1"/>
  <c r="H80" s="1"/>
  <c r="E79"/>
  <c r="G79" s="1"/>
  <c r="E78"/>
  <c r="G78" s="1"/>
  <c r="H78" s="1"/>
  <c r="E77"/>
  <c r="E76"/>
  <c r="G76" s="1"/>
  <c r="E75"/>
  <c r="G75" s="1"/>
  <c r="H75" s="1"/>
  <c r="E74"/>
  <c r="G74" s="1"/>
  <c r="E73"/>
  <c r="G73" s="1"/>
  <c r="H73" s="1"/>
  <c r="E72"/>
  <c r="G72" s="1"/>
  <c r="E71"/>
  <c r="G71" s="1"/>
  <c r="H71" s="1"/>
  <c r="E70"/>
  <c r="G70" s="1"/>
  <c r="E69"/>
  <c r="E68"/>
  <c r="G68" s="1"/>
  <c r="H68" s="1"/>
  <c r="E67"/>
  <c r="G67" s="1"/>
  <c r="E66"/>
  <c r="G66" s="1"/>
  <c r="H66" s="1"/>
  <c r="E65"/>
  <c r="G65" s="1"/>
  <c r="E64"/>
  <c r="G64" s="1"/>
  <c r="H64" s="1"/>
  <c r="E63"/>
  <c r="G63" s="1"/>
  <c r="E62"/>
  <c r="G62" s="1"/>
  <c r="H62" s="1"/>
  <c r="E61"/>
  <c r="E60"/>
  <c r="G60" s="1"/>
  <c r="E59"/>
  <c r="G59" s="1"/>
  <c r="H59" s="1"/>
  <c r="E58"/>
  <c r="G58" s="1"/>
  <c r="E57"/>
  <c r="G57" s="1"/>
  <c r="E56"/>
  <c r="G56" s="1"/>
  <c r="E55"/>
  <c r="G55" s="1"/>
  <c r="H55" s="1"/>
  <c r="E54"/>
  <c r="E53"/>
  <c r="G53" s="1"/>
  <c r="E52"/>
  <c r="G52" s="1"/>
  <c r="E51"/>
  <c r="G51" s="1"/>
  <c r="H51" s="1"/>
  <c r="E50"/>
  <c r="E49"/>
  <c r="G49" s="1"/>
  <c r="E48"/>
  <c r="G48" s="1"/>
  <c r="E47"/>
  <c r="G47" s="1"/>
  <c r="H47" s="1"/>
  <c r="E46"/>
  <c r="G46" s="1"/>
  <c r="E45"/>
  <c r="G45" s="1"/>
  <c r="H45" s="1"/>
  <c r="E44"/>
  <c r="G44" s="1"/>
  <c r="E43"/>
  <c r="G43" s="1"/>
  <c r="H43" s="1"/>
  <c r="E42"/>
  <c r="G42" s="1"/>
  <c r="E41"/>
  <c r="E40"/>
  <c r="G40" s="1"/>
  <c r="E39"/>
  <c r="G39" s="1"/>
  <c r="H39" s="1"/>
  <c r="E38"/>
  <c r="G38" s="1"/>
  <c r="E37"/>
  <c r="G37" s="1"/>
  <c r="E36"/>
  <c r="G36" s="1"/>
  <c r="H36" s="1"/>
  <c r="E35"/>
  <c r="G35" s="1"/>
  <c r="E34"/>
  <c r="G34" s="1"/>
  <c r="H34" s="1"/>
  <c r="E33"/>
  <c r="G33" s="1"/>
  <c r="E32"/>
  <c r="G32" s="1"/>
  <c r="H32" s="1"/>
  <c r="E31"/>
  <c r="G31" s="1"/>
  <c r="E30"/>
  <c r="G30" s="1"/>
  <c r="E29"/>
  <c r="G29" s="1"/>
  <c r="H29" s="1"/>
  <c r="E28"/>
  <c r="G28" s="1"/>
  <c r="H28" s="1"/>
  <c r="E27"/>
  <c r="G27" s="1"/>
  <c r="E26"/>
  <c r="G26" s="1"/>
  <c r="H26" s="1"/>
  <c r="E25"/>
  <c r="G25" s="1"/>
  <c r="E24"/>
  <c r="G24" s="1"/>
  <c r="H24" s="1"/>
  <c r="E23"/>
  <c r="G23" s="1"/>
  <c r="E22"/>
  <c r="G22" s="1"/>
  <c r="H22" s="1"/>
  <c r="E21"/>
  <c r="G21" s="1"/>
  <c r="E20"/>
  <c r="E19"/>
  <c r="G19" s="1"/>
  <c r="E18"/>
  <c r="E17"/>
  <c r="G17" s="1"/>
  <c r="E16"/>
  <c r="G16" s="1"/>
  <c r="E15"/>
  <c r="G15" s="1"/>
  <c r="H15" s="1"/>
  <c r="E14"/>
  <c r="G14" s="1"/>
  <c r="H14" s="1"/>
  <c r="E13"/>
  <c r="G13" s="1"/>
  <c r="E12"/>
  <c r="G12" s="1"/>
  <c r="E11"/>
  <c r="E12" i="9"/>
  <c r="G12" s="1"/>
  <c r="E13"/>
  <c r="G13" s="1"/>
  <c r="E14"/>
  <c r="E15"/>
  <c r="E16"/>
  <c r="G16" s="1"/>
  <c r="E17"/>
  <c r="G17" s="1"/>
  <c r="E18"/>
  <c r="E19"/>
  <c r="E20"/>
  <c r="G20" s="1"/>
  <c r="E21"/>
  <c r="G21" s="1"/>
  <c r="E22"/>
  <c r="E23"/>
  <c r="G20" i="10"/>
  <c r="H20" s="1"/>
  <c r="F132" i="15"/>
  <c r="C136" i="10"/>
  <c r="C135" i="21" s="1"/>
  <c r="E135" s="1"/>
  <c r="C137" i="10"/>
  <c r="C136" i="21" s="1"/>
  <c r="E136" s="1"/>
  <c r="C138" i="10"/>
  <c r="C137" i="21" s="1"/>
  <c r="E137" s="1"/>
  <c r="C139" i="10"/>
  <c r="C138" i="21" s="1"/>
  <c r="E138" s="1"/>
  <c r="C140" i="10"/>
  <c r="C139" i="21" s="1"/>
  <c r="E139" s="1"/>
  <c r="C141" i="10"/>
  <c r="C140" i="21" s="1"/>
  <c r="E140" s="1"/>
  <c r="C142" i="10"/>
  <c r="C141" i="21" s="1"/>
  <c r="E141" s="1"/>
  <c r="C142" i="15"/>
  <c r="E142" s="1"/>
  <c r="C144" i="10"/>
  <c r="C143" i="21" s="1"/>
  <c r="E143" s="1"/>
  <c r="C145" i="10"/>
  <c r="C144" i="21" s="1"/>
  <c r="E144" s="1"/>
  <c r="C134" i="10"/>
  <c r="C133" i="21" s="1"/>
  <c r="E133" s="1"/>
  <c r="W119" i="15"/>
  <c r="T119"/>
  <c r="Q119"/>
  <c r="N119"/>
  <c r="Z119" s="1"/>
  <c r="W118"/>
  <c r="T118"/>
  <c r="Q118"/>
  <c r="N118"/>
  <c r="Z118" s="1"/>
  <c r="W117"/>
  <c r="T117"/>
  <c r="Q117"/>
  <c r="N117"/>
  <c r="Z117" s="1"/>
  <c r="W116"/>
  <c r="T116"/>
  <c r="Q116"/>
  <c r="N116"/>
  <c r="Z116" s="1"/>
  <c r="W115"/>
  <c r="T115"/>
  <c r="Q115"/>
  <c r="N115"/>
  <c r="Z115" s="1"/>
  <c r="W114"/>
  <c r="T114"/>
  <c r="Q114"/>
  <c r="N114"/>
  <c r="Z114" s="1"/>
  <c r="W113"/>
  <c r="T113"/>
  <c r="Q113"/>
  <c r="N113"/>
  <c r="Z113" s="1"/>
  <c r="W112"/>
  <c r="T112"/>
  <c r="Q112"/>
  <c r="N112"/>
  <c r="Z112" s="1"/>
  <c r="W111"/>
  <c r="T111"/>
  <c r="Q111"/>
  <c r="N111"/>
  <c r="Z111" s="1"/>
  <c r="W110"/>
  <c r="T110"/>
  <c r="Q110"/>
  <c r="N110"/>
  <c r="Z110" s="1"/>
  <c r="W109"/>
  <c r="T109"/>
  <c r="Q109"/>
  <c r="N109"/>
  <c r="Z109" s="1"/>
  <c r="W108"/>
  <c r="T108"/>
  <c r="Q108"/>
  <c r="N108"/>
  <c r="Z108" s="1"/>
  <c r="W95"/>
  <c r="T95"/>
  <c r="Q95"/>
  <c r="N95"/>
  <c r="Z95" s="1"/>
  <c r="W94"/>
  <c r="T94"/>
  <c r="Q94"/>
  <c r="N94"/>
  <c r="Z94" s="1"/>
  <c r="W93"/>
  <c r="T93"/>
  <c r="Q93"/>
  <c r="N93"/>
  <c r="Z93" s="1"/>
  <c r="W92"/>
  <c r="T92"/>
  <c r="Q92"/>
  <c r="N92"/>
  <c r="Z92" s="1"/>
  <c r="W91"/>
  <c r="T91"/>
  <c r="Q91"/>
  <c r="N91"/>
  <c r="Z91" s="1"/>
  <c r="W90"/>
  <c r="T90"/>
  <c r="Q90"/>
  <c r="N90"/>
  <c r="Z90" s="1"/>
  <c r="W89"/>
  <c r="T89"/>
  <c r="Q89"/>
  <c r="N89"/>
  <c r="Z89" s="1"/>
  <c r="W88"/>
  <c r="T88"/>
  <c r="Q88"/>
  <c r="N88"/>
  <c r="Z88" s="1"/>
  <c r="W87"/>
  <c r="T87"/>
  <c r="Q87"/>
  <c r="N87"/>
  <c r="Z87" s="1"/>
  <c r="W86"/>
  <c r="T86"/>
  <c r="Q86"/>
  <c r="N86"/>
  <c r="Z86" s="1"/>
  <c r="W85"/>
  <c r="T85"/>
  <c r="Q85"/>
  <c r="N85"/>
  <c r="Z85" s="1"/>
  <c r="W84"/>
  <c r="T84"/>
  <c r="Q84"/>
  <c r="N84"/>
  <c r="Z84" s="1"/>
  <c r="W83"/>
  <c r="T83"/>
  <c r="Q83"/>
  <c r="N83"/>
  <c r="Z83" s="1"/>
  <c r="W82"/>
  <c r="T82"/>
  <c r="Q82"/>
  <c r="N82"/>
  <c r="Z82" s="1"/>
  <c r="W81"/>
  <c r="T81"/>
  <c r="Q81"/>
  <c r="N81"/>
  <c r="Z81" s="1"/>
  <c r="W80"/>
  <c r="T80"/>
  <c r="Q80"/>
  <c r="N80"/>
  <c r="Z80" s="1"/>
  <c r="W79"/>
  <c r="T79"/>
  <c r="Q79"/>
  <c r="N79"/>
  <c r="Z79" s="1"/>
  <c r="W78"/>
  <c r="T78"/>
  <c r="Q78"/>
  <c r="N78"/>
  <c r="Z78" s="1"/>
  <c r="W77"/>
  <c r="T77"/>
  <c r="Q77"/>
  <c r="N77"/>
  <c r="Z77" s="1"/>
  <c r="W76"/>
  <c r="T76"/>
  <c r="Q76"/>
  <c r="N76"/>
  <c r="Z76" s="1"/>
  <c r="W75"/>
  <c r="T75"/>
  <c r="Q75"/>
  <c r="N75"/>
  <c r="Z75" s="1"/>
  <c r="W74"/>
  <c r="T74"/>
  <c r="Q74"/>
  <c r="N74"/>
  <c r="Z74" s="1"/>
  <c r="W73"/>
  <c r="T73"/>
  <c r="Q73"/>
  <c r="N73"/>
  <c r="Z73" s="1"/>
  <c r="W72"/>
  <c r="T72"/>
  <c r="Q72"/>
  <c r="N72"/>
  <c r="Z72" s="1"/>
  <c r="W71"/>
  <c r="T71"/>
  <c r="Q71"/>
  <c r="N71"/>
  <c r="Z71" s="1"/>
  <c r="W70"/>
  <c r="T70"/>
  <c r="Q70"/>
  <c r="N70"/>
  <c r="Z70" s="1"/>
  <c r="W69"/>
  <c r="T69"/>
  <c r="Q69"/>
  <c r="N69"/>
  <c r="Z69" s="1"/>
  <c r="W68"/>
  <c r="T68"/>
  <c r="Q68"/>
  <c r="N68"/>
  <c r="Z68" s="1"/>
  <c r="W67"/>
  <c r="T67"/>
  <c r="Q67"/>
  <c r="N67"/>
  <c r="Z67" s="1"/>
  <c r="W66"/>
  <c r="T66"/>
  <c r="Q66"/>
  <c r="N66"/>
  <c r="Z66" s="1"/>
  <c r="W65"/>
  <c r="T65"/>
  <c r="Q65"/>
  <c r="N65"/>
  <c r="Z65" s="1"/>
  <c r="W64"/>
  <c r="T64"/>
  <c r="Q64"/>
  <c r="N64"/>
  <c r="Z64" s="1"/>
  <c r="W63"/>
  <c r="T63"/>
  <c r="Q63"/>
  <c r="N63"/>
  <c r="Z63" s="1"/>
  <c r="W62"/>
  <c r="T62"/>
  <c r="Q62"/>
  <c r="N62"/>
  <c r="Z62" s="1"/>
  <c r="W61"/>
  <c r="T61"/>
  <c r="Q61"/>
  <c r="N61"/>
  <c r="Z61" s="1"/>
  <c r="W60"/>
  <c r="T60"/>
  <c r="Q60"/>
  <c r="N60"/>
  <c r="Z60" s="1"/>
  <c r="W59"/>
  <c r="T59"/>
  <c r="Q59"/>
  <c r="N59"/>
  <c r="Z59" s="1"/>
  <c r="W58"/>
  <c r="T58"/>
  <c r="Q58"/>
  <c r="N58"/>
  <c r="Z58" s="1"/>
  <c r="W57"/>
  <c r="T57"/>
  <c r="Q57"/>
  <c r="N57"/>
  <c r="Z57" s="1"/>
  <c r="W56"/>
  <c r="T56"/>
  <c r="Q56"/>
  <c r="N56"/>
  <c r="Z56" s="1"/>
  <c r="W55"/>
  <c r="T55"/>
  <c r="Q55"/>
  <c r="N55"/>
  <c r="Z55" s="1"/>
  <c r="W54"/>
  <c r="T54"/>
  <c r="Q54"/>
  <c r="N54"/>
  <c r="Z54" s="1"/>
  <c r="W53"/>
  <c r="T53"/>
  <c r="Q53"/>
  <c r="N53"/>
  <c r="Z53" s="1"/>
  <c r="W52"/>
  <c r="T52"/>
  <c r="Q52"/>
  <c r="N52"/>
  <c r="Z52" s="1"/>
  <c r="W51"/>
  <c r="T51"/>
  <c r="Q51"/>
  <c r="N51"/>
  <c r="Z51" s="1"/>
  <c r="W50"/>
  <c r="T50"/>
  <c r="Q50"/>
  <c r="N50"/>
  <c r="Z50" s="1"/>
  <c r="W49"/>
  <c r="T49"/>
  <c r="Q49"/>
  <c r="N49"/>
  <c r="Z49" s="1"/>
  <c r="W48"/>
  <c r="T48"/>
  <c r="Q48"/>
  <c r="N48"/>
  <c r="Z48" s="1"/>
  <c r="W47"/>
  <c r="T47"/>
  <c r="Q47"/>
  <c r="N47"/>
  <c r="Z47" s="1"/>
  <c r="W46"/>
  <c r="T46"/>
  <c r="Q46"/>
  <c r="N46"/>
  <c r="Z46" s="1"/>
  <c r="W45"/>
  <c r="T45"/>
  <c r="Q45"/>
  <c r="N45"/>
  <c r="Z45" s="1"/>
  <c r="W44"/>
  <c r="T44"/>
  <c r="Q44"/>
  <c r="N44"/>
  <c r="Z44" s="1"/>
  <c r="W43"/>
  <c r="T43"/>
  <c r="Q43"/>
  <c r="N43"/>
  <c r="Z43" s="1"/>
  <c r="W42"/>
  <c r="T42"/>
  <c r="Q42"/>
  <c r="N42"/>
  <c r="Z42" s="1"/>
  <c r="W41"/>
  <c r="T41"/>
  <c r="Q41"/>
  <c r="N41"/>
  <c r="Z41" s="1"/>
  <c r="W40"/>
  <c r="T40"/>
  <c r="Q40"/>
  <c r="N40"/>
  <c r="Z40" s="1"/>
  <c r="W39"/>
  <c r="T39"/>
  <c r="Q39"/>
  <c r="N39"/>
  <c r="Z39" s="1"/>
  <c r="W38"/>
  <c r="T38"/>
  <c r="Q38"/>
  <c r="N38"/>
  <c r="Z38" s="1"/>
  <c r="W37"/>
  <c r="T37"/>
  <c r="Q37"/>
  <c r="N37"/>
  <c r="Z37" s="1"/>
  <c r="W36"/>
  <c r="T36"/>
  <c r="Q36"/>
  <c r="N36"/>
  <c r="Z36" s="1"/>
  <c r="W35"/>
  <c r="T35"/>
  <c r="Q35"/>
  <c r="N35"/>
  <c r="Z35" s="1"/>
  <c r="W34"/>
  <c r="T34"/>
  <c r="Q34"/>
  <c r="N34"/>
  <c r="Z34" s="1"/>
  <c r="W33"/>
  <c r="T33"/>
  <c r="Q33"/>
  <c r="N33"/>
  <c r="Z33" s="1"/>
  <c r="W32"/>
  <c r="T32"/>
  <c r="Q32"/>
  <c r="N32"/>
  <c r="Z32" s="1"/>
  <c r="W31"/>
  <c r="T31"/>
  <c r="Q31"/>
  <c r="N31"/>
  <c r="Z31" s="1"/>
  <c r="W30"/>
  <c r="T30"/>
  <c r="Q30"/>
  <c r="N30"/>
  <c r="Z30" s="1"/>
  <c r="W29"/>
  <c r="T29"/>
  <c r="Q29"/>
  <c r="N29"/>
  <c r="Z29" s="1"/>
  <c r="W28"/>
  <c r="T28"/>
  <c r="Q28"/>
  <c r="N28"/>
  <c r="Z28" s="1"/>
  <c r="W27"/>
  <c r="T27"/>
  <c r="Q27"/>
  <c r="N27"/>
  <c r="Z27" s="1"/>
  <c r="W26"/>
  <c r="T26"/>
  <c r="Q26"/>
  <c r="N26"/>
  <c r="Z26" s="1"/>
  <c r="W25"/>
  <c r="T25"/>
  <c r="Q25"/>
  <c r="N25"/>
  <c r="Z25" s="1"/>
  <c r="W24"/>
  <c r="T24"/>
  <c r="Q24"/>
  <c r="N24"/>
  <c r="Z24" s="1"/>
  <c r="W23"/>
  <c r="T23"/>
  <c r="Q23"/>
  <c r="N23"/>
  <c r="Z23" s="1"/>
  <c r="W22"/>
  <c r="T22"/>
  <c r="Q22"/>
  <c r="N22"/>
  <c r="Z22" s="1"/>
  <c r="W21"/>
  <c r="T21"/>
  <c r="Q21"/>
  <c r="N21"/>
  <c r="Z21" s="1"/>
  <c r="W20"/>
  <c r="T20"/>
  <c r="Q20"/>
  <c r="N20"/>
  <c r="Z20" s="1"/>
  <c r="W19"/>
  <c r="T19"/>
  <c r="Q19"/>
  <c r="N19"/>
  <c r="Z19" s="1"/>
  <c r="W18"/>
  <c r="T18"/>
  <c r="Q18"/>
  <c r="N18"/>
  <c r="Z18" s="1"/>
  <c r="W17"/>
  <c r="T17"/>
  <c r="Q17"/>
  <c r="N17"/>
  <c r="Z17" s="1"/>
  <c r="W16"/>
  <c r="T16"/>
  <c r="Q16"/>
  <c r="N16"/>
  <c r="Z16" s="1"/>
  <c r="W15"/>
  <c r="T15"/>
  <c r="Q15"/>
  <c r="N15"/>
  <c r="Z15" s="1"/>
  <c r="W14"/>
  <c r="T14"/>
  <c r="Q14"/>
  <c r="N14"/>
  <c r="Z14" s="1"/>
  <c r="W13"/>
  <c r="T13"/>
  <c r="Q13"/>
  <c r="N13"/>
  <c r="Z13" s="1"/>
  <c r="W12"/>
  <c r="T12"/>
  <c r="Q12"/>
  <c r="N12"/>
  <c r="Z12" s="1"/>
  <c r="E93" i="9"/>
  <c r="G93" s="1"/>
  <c r="V145" i="10"/>
  <c r="S145"/>
  <c r="P145"/>
  <c r="M145"/>
  <c r="V138"/>
  <c r="S138"/>
  <c r="P138"/>
  <c r="M138"/>
  <c r="V137"/>
  <c r="S137"/>
  <c r="P137"/>
  <c r="M137"/>
  <c r="E117" i="9"/>
  <c r="E116"/>
  <c r="E115"/>
  <c r="E114"/>
  <c r="E113"/>
  <c r="E112"/>
  <c r="E111"/>
  <c r="E110"/>
  <c r="E109"/>
  <c r="E108"/>
  <c r="V144" i="10"/>
  <c r="S144"/>
  <c r="P144"/>
  <c r="M144"/>
  <c r="V143"/>
  <c r="S143"/>
  <c r="P143"/>
  <c r="M143"/>
  <c r="E143"/>
  <c r="V142"/>
  <c r="S142"/>
  <c r="P142"/>
  <c r="M142"/>
  <c r="B8"/>
  <c r="V141"/>
  <c r="S141"/>
  <c r="P141"/>
  <c r="M141"/>
  <c r="V140"/>
  <c r="V139"/>
  <c r="V136"/>
  <c r="V135"/>
  <c r="V134"/>
  <c r="S140"/>
  <c r="S139"/>
  <c r="S136"/>
  <c r="S135"/>
  <c r="S134"/>
  <c r="P140"/>
  <c r="P139"/>
  <c r="P136"/>
  <c r="P135"/>
  <c r="P134"/>
  <c r="M140"/>
  <c r="M139"/>
  <c r="M136"/>
  <c r="M135"/>
  <c r="M134"/>
  <c r="E94" i="9"/>
  <c r="G94" s="1"/>
  <c r="E92"/>
  <c r="G92" s="1"/>
  <c r="E91"/>
  <c r="E90"/>
  <c r="G90" s="1"/>
  <c r="E89"/>
  <c r="E88"/>
  <c r="G88" s="1"/>
  <c r="E87"/>
  <c r="G87" s="1"/>
  <c r="E86"/>
  <c r="E85"/>
  <c r="G85" s="1"/>
  <c r="E84"/>
  <c r="E83"/>
  <c r="G83" s="1"/>
  <c r="E82"/>
  <c r="E81"/>
  <c r="G81" s="1"/>
  <c r="E80"/>
  <c r="E79"/>
  <c r="G79" s="1"/>
  <c r="E78"/>
  <c r="E77"/>
  <c r="G77" s="1"/>
  <c r="E76"/>
  <c r="G76" s="1"/>
  <c r="E75"/>
  <c r="E74"/>
  <c r="G74" s="1"/>
  <c r="E73"/>
  <c r="E72"/>
  <c r="G72" s="1"/>
  <c r="E71"/>
  <c r="E70"/>
  <c r="G70" s="1"/>
  <c r="E69"/>
  <c r="E68"/>
  <c r="G68" s="1"/>
  <c r="E67"/>
  <c r="E66"/>
  <c r="E65"/>
  <c r="G65" s="1"/>
  <c r="E64"/>
  <c r="E63"/>
  <c r="E62"/>
  <c r="G62" s="1"/>
  <c r="E61"/>
  <c r="E60"/>
  <c r="G60" s="1"/>
  <c r="E59"/>
  <c r="E58"/>
  <c r="G58" s="1"/>
  <c r="E57"/>
  <c r="E56"/>
  <c r="G56" s="1"/>
  <c r="E55"/>
  <c r="E54"/>
  <c r="G54" s="1"/>
  <c r="E53"/>
  <c r="G53" s="1"/>
  <c r="E52"/>
  <c r="E51"/>
  <c r="G51" s="1"/>
  <c r="E50"/>
  <c r="E49"/>
  <c r="G49" s="1"/>
  <c r="E48"/>
  <c r="E47"/>
  <c r="G47" s="1"/>
  <c r="E46"/>
  <c r="E45"/>
  <c r="E44"/>
  <c r="G44" s="1"/>
  <c r="E43"/>
  <c r="E42"/>
  <c r="G42" s="1"/>
  <c r="E41"/>
  <c r="G41" s="1"/>
  <c r="E40"/>
  <c r="E39"/>
  <c r="G39" s="1"/>
  <c r="E38"/>
  <c r="E37"/>
  <c r="G37" s="1"/>
  <c r="E36"/>
  <c r="E35"/>
  <c r="G35" s="1"/>
  <c r="E34"/>
  <c r="G34" s="1"/>
  <c r="E33"/>
  <c r="E32"/>
  <c r="E31"/>
  <c r="G31" s="1"/>
  <c r="E30"/>
  <c r="E29"/>
  <c r="G29" s="1"/>
  <c r="E28"/>
  <c r="E27"/>
  <c r="G27" s="1"/>
  <c r="E26"/>
  <c r="G26" s="1"/>
  <c r="E25"/>
  <c r="E24"/>
  <c r="G24" s="1"/>
  <c r="E11"/>
  <c r="I144" i="21" l="1"/>
  <c r="G144"/>
  <c r="H144" s="1"/>
  <c r="I140"/>
  <c r="G140"/>
  <c r="H140" s="1"/>
  <c r="J140" s="1"/>
  <c r="I138"/>
  <c r="G138"/>
  <c r="H138" s="1"/>
  <c r="I136"/>
  <c r="G136"/>
  <c r="H136" s="1"/>
  <c r="H133"/>
  <c r="I133"/>
  <c r="G133"/>
  <c r="G143"/>
  <c r="H143" s="1"/>
  <c r="I143"/>
  <c r="I141"/>
  <c r="G141"/>
  <c r="H141" s="1"/>
  <c r="I139"/>
  <c r="G139"/>
  <c r="H139" s="1"/>
  <c r="I137"/>
  <c r="G137"/>
  <c r="H137" s="1"/>
  <c r="I135"/>
  <c r="G135"/>
  <c r="H135" s="1"/>
  <c r="V43" i="19"/>
  <c r="X43" s="1"/>
  <c r="P43"/>
  <c r="R43" s="1"/>
  <c r="Y43"/>
  <c r="AA43" s="1"/>
  <c r="M43"/>
  <c r="O43" s="1"/>
  <c r="L43"/>
  <c r="S43"/>
  <c r="U43" s="1"/>
  <c r="I45"/>
  <c r="J44"/>
  <c r="Y47" i="20"/>
  <c r="AA47" s="1"/>
  <c r="S47"/>
  <c r="U47" s="1"/>
  <c r="M47"/>
  <c r="O47" s="1"/>
  <c r="V47"/>
  <c r="X47" s="1"/>
  <c r="P47"/>
  <c r="R47" s="1"/>
  <c r="L47"/>
  <c r="I49"/>
  <c r="J48"/>
  <c r="G28" i="9"/>
  <c r="H28" s="1"/>
  <c r="G30"/>
  <c r="H30" s="1"/>
  <c r="G32"/>
  <c r="H32" s="1"/>
  <c r="G36"/>
  <c r="H36" s="1"/>
  <c r="G38"/>
  <c r="H38" s="1"/>
  <c r="G40"/>
  <c r="H40" s="1"/>
  <c r="G46"/>
  <c r="H46" s="1"/>
  <c r="G48"/>
  <c r="H48" s="1"/>
  <c r="G50"/>
  <c r="H50" s="1"/>
  <c r="G52"/>
  <c r="H52" s="1"/>
  <c r="G64"/>
  <c r="H64" s="1"/>
  <c r="G66"/>
  <c r="H66" s="1"/>
  <c r="G78"/>
  <c r="H78" s="1"/>
  <c r="G80"/>
  <c r="H80" s="1"/>
  <c r="G82"/>
  <c r="H82" s="1"/>
  <c r="G84"/>
  <c r="H84" s="1"/>
  <c r="G86"/>
  <c r="H86" s="1"/>
  <c r="G109"/>
  <c r="H109" s="1"/>
  <c r="G111"/>
  <c r="H111" s="1"/>
  <c r="G113"/>
  <c r="H113" s="1"/>
  <c r="G115"/>
  <c r="H115" s="1"/>
  <c r="G117"/>
  <c r="H117" s="1"/>
  <c r="G23"/>
  <c r="H23" s="1"/>
  <c r="G19"/>
  <c r="H19" s="1"/>
  <c r="G15"/>
  <c r="H15" s="1"/>
  <c r="G11"/>
  <c r="H11" s="1"/>
  <c r="G25"/>
  <c r="H25" s="1"/>
  <c r="G33"/>
  <c r="H33" s="1"/>
  <c r="G43"/>
  <c r="H43" s="1"/>
  <c r="G45"/>
  <c r="H45" s="1"/>
  <c r="G55"/>
  <c r="H55" s="1"/>
  <c r="G57"/>
  <c r="H57" s="1"/>
  <c r="G59"/>
  <c r="H59" s="1"/>
  <c r="G61"/>
  <c r="H61" s="1"/>
  <c r="G63"/>
  <c r="H63" s="1"/>
  <c r="G67"/>
  <c r="H67" s="1"/>
  <c r="G69"/>
  <c r="H69" s="1"/>
  <c r="G71"/>
  <c r="H71" s="1"/>
  <c r="G73"/>
  <c r="H73" s="1"/>
  <c r="G75"/>
  <c r="H75" s="1"/>
  <c r="G89"/>
  <c r="H89" s="1"/>
  <c r="G91"/>
  <c r="H91" s="1"/>
  <c r="G108"/>
  <c r="H108" s="1"/>
  <c r="G110"/>
  <c r="H110" s="1"/>
  <c r="G112"/>
  <c r="H112" s="1"/>
  <c r="G114"/>
  <c r="H114" s="1"/>
  <c r="G116"/>
  <c r="H116" s="1"/>
  <c r="G22"/>
  <c r="H22" s="1"/>
  <c r="G18"/>
  <c r="H18" s="1"/>
  <c r="G14"/>
  <c r="H14" s="1"/>
  <c r="C144" i="15"/>
  <c r="E144" s="1"/>
  <c r="I144" s="1"/>
  <c r="C136"/>
  <c r="E136" s="1"/>
  <c r="G136" s="1"/>
  <c r="C133"/>
  <c r="C143"/>
  <c r="E143" s="1"/>
  <c r="I143" s="1"/>
  <c r="C139"/>
  <c r="Y30" i="17"/>
  <c r="AA30" s="1"/>
  <c r="S30"/>
  <c r="U30" s="1"/>
  <c r="M30"/>
  <c r="O30" s="1"/>
  <c r="V30"/>
  <c r="X30" s="1"/>
  <c r="P30"/>
  <c r="R30" s="1"/>
  <c r="L30"/>
  <c r="I32"/>
  <c r="J31"/>
  <c r="Y30" i="16"/>
  <c r="AA30" s="1"/>
  <c r="S30"/>
  <c r="U30" s="1"/>
  <c r="M30"/>
  <c r="O30" s="1"/>
  <c r="V30"/>
  <c r="X30" s="1"/>
  <c r="P30"/>
  <c r="R30" s="1"/>
  <c r="L30"/>
  <c r="I32"/>
  <c r="J31"/>
  <c r="H49" i="10"/>
  <c r="H25"/>
  <c r="H40"/>
  <c r="H60"/>
  <c r="H54" i="9"/>
  <c r="H52" i="10"/>
  <c r="E145"/>
  <c r="H53"/>
  <c r="G41"/>
  <c r="H41" s="1"/>
  <c r="H65"/>
  <c r="H13"/>
  <c r="H57"/>
  <c r="G143" i="15"/>
  <c r="H143" s="1"/>
  <c r="G144"/>
  <c r="H144" s="1"/>
  <c r="G142"/>
  <c r="H142" s="1"/>
  <c r="I142"/>
  <c r="E137" i="10"/>
  <c r="G137" s="1"/>
  <c r="H137" s="1"/>
  <c r="H92"/>
  <c r="H85"/>
  <c r="H27" i="9"/>
  <c r="H117" i="10"/>
  <c r="H30"/>
  <c r="H17"/>
  <c r="H35"/>
  <c r="H37"/>
  <c r="H93"/>
  <c r="H63"/>
  <c r="H76"/>
  <c r="H44"/>
  <c r="H67"/>
  <c r="E142"/>
  <c r="G142" s="1"/>
  <c r="H142" s="1"/>
  <c r="C141" i="15"/>
  <c r="E141" s="1"/>
  <c r="I141" s="1"/>
  <c r="E138" i="10"/>
  <c r="G138" s="1"/>
  <c r="H138" s="1"/>
  <c r="C137" i="15"/>
  <c r="E137" s="1"/>
  <c r="E141" i="10"/>
  <c r="G141" s="1"/>
  <c r="H141" s="1"/>
  <c r="C140" i="15"/>
  <c r="E140" s="1"/>
  <c r="E136" i="10"/>
  <c r="G136" s="1"/>
  <c r="H136" s="1"/>
  <c r="C135" i="15"/>
  <c r="E135" s="1"/>
  <c r="G135" s="1"/>
  <c r="E140" i="10"/>
  <c r="G140" s="1"/>
  <c r="H140" s="1"/>
  <c r="E144"/>
  <c r="G144" s="1"/>
  <c r="H144" s="1"/>
  <c r="E139"/>
  <c r="G139" s="1"/>
  <c r="H139" s="1"/>
  <c r="C138" i="15"/>
  <c r="E138" s="1"/>
  <c r="E135" i="10"/>
  <c r="G135" s="1"/>
  <c r="H135" s="1"/>
  <c r="C134" i="15"/>
  <c r="E134" s="1"/>
  <c r="G134" s="1"/>
  <c r="H34" i="9"/>
  <c r="H79"/>
  <c r="H81"/>
  <c r="H83"/>
  <c r="H85"/>
  <c r="H87"/>
  <c r="H93"/>
  <c r="H13"/>
  <c r="H16"/>
  <c r="H20"/>
  <c r="E134" i="10"/>
  <c r="G134" s="1"/>
  <c r="H134" s="1"/>
  <c r="G46" i="15"/>
  <c r="H46" s="1"/>
  <c r="I46"/>
  <c r="E28"/>
  <c r="G28" s="1"/>
  <c r="H28" s="1"/>
  <c r="E116"/>
  <c r="G116" s="1"/>
  <c r="H116" s="1"/>
  <c r="E88"/>
  <c r="G88" s="1"/>
  <c r="H88" s="1"/>
  <c r="E80"/>
  <c r="G80" s="1"/>
  <c r="H80" s="1"/>
  <c r="E72"/>
  <c r="I72" s="1"/>
  <c r="E56"/>
  <c r="G56" s="1"/>
  <c r="H56" s="1"/>
  <c r="E48"/>
  <c r="G48" s="1"/>
  <c r="H48" s="1"/>
  <c r="E40"/>
  <c r="G40" s="1"/>
  <c r="H40" s="1"/>
  <c r="E24"/>
  <c r="G24" s="1"/>
  <c r="H24" s="1"/>
  <c r="E16"/>
  <c r="G16" s="1"/>
  <c r="H16" s="1"/>
  <c r="E60"/>
  <c r="I60" s="1"/>
  <c r="E52"/>
  <c r="G52" s="1"/>
  <c r="H52" s="1"/>
  <c r="E44"/>
  <c r="I44" s="1"/>
  <c r="E36"/>
  <c r="I36" s="1"/>
  <c r="E20"/>
  <c r="I20" s="1"/>
  <c r="G58"/>
  <c r="H58" s="1"/>
  <c r="I58"/>
  <c r="E118"/>
  <c r="I118" s="1"/>
  <c r="E110"/>
  <c r="I110" s="1"/>
  <c r="E90"/>
  <c r="I90" s="1"/>
  <c r="E82"/>
  <c r="G82" s="1"/>
  <c r="E74"/>
  <c r="I74" s="1"/>
  <c r="E66"/>
  <c r="G66" s="1"/>
  <c r="H66" s="1"/>
  <c r="E41"/>
  <c r="G41" s="1"/>
  <c r="H41" s="1"/>
  <c r="E86"/>
  <c r="I86" s="1"/>
  <c r="E78"/>
  <c r="G78" s="1"/>
  <c r="E54"/>
  <c r="G54" s="1"/>
  <c r="H54" s="1"/>
  <c r="E30"/>
  <c r="G30" s="1"/>
  <c r="H30" s="1"/>
  <c r="E14"/>
  <c r="G14" s="1"/>
  <c r="H14" s="1"/>
  <c r="H56" i="9"/>
  <c r="H21"/>
  <c r="H12" i="10"/>
  <c r="G18"/>
  <c r="H18" s="1"/>
  <c r="G50"/>
  <c r="H50" s="1"/>
  <c r="G54"/>
  <c r="H54" s="1"/>
  <c r="G69"/>
  <c r="H69" s="1"/>
  <c r="G111"/>
  <c r="H111" s="1"/>
  <c r="H31" i="9"/>
  <c r="H77"/>
  <c r="I68" i="15"/>
  <c r="G68"/>
  <c r="H68" s="1"/>
  <c r="H72" i="10"/>
  <c r="H115"/>
  <c r="E118" i="9"/>
  <c r="H29"/>
  <c r="H60"/>
  <c r="I22" i="15"/>
  <c r="G22"/>
  <c r="H22" s="1"/>
  <c r="H41" i="9"/>
  <c r="H58"/>
  <c r="E19" i="15"/>
  <c r="G19" s="1"/>
  <c r="H16" i="10"/>
  <c r="G113"/>
  <c r="H113" s="1"/>
  <c r="G90"/>
  <c r="H90" s="1"/>
  <c r="G94"/>
  <c r="H94" s="1"/>
  <c r="I92" i="15"/>
  <c r="H92"/>
  <c r="I76"/>
  <c r="J76" s="1"/>
  <c r="Y76" s="1"/>
  <c r="E13"/>
  <c r="G13" s="1"/>
  <c r="E15"/>
  <c r="G15" s="1"/>
  <c r="H15" s="1"/>
  <c r="E17"/>
  <c r="G17" s="1"/>
  <c r="H17" s="1"/>
  <c r="E21"/>
  <c r="G21" s="1"/>
  <c r="E23"/>
  <c r="G23" s="1"/>
  <c r="E25"/>
  <c r="I25" s="1"/>
  <c r="E27"/>
  <c r="I27" s="1"/>
  <c r="E29"/>
  <c r="G29" s="1"/>
  <c r="E31"/>
  <c r="I31" s="1"/>
  <c r="E33"/>
  <c r="I33" s="1"/>
  <c r="E35"/>
  <c r="G35" s="1"/>
  <c r="H35" s="1"/>
  <c r="E37"/>
  <c r="G37" s="1"/>
  <c r="E43"/>
  <c r="G43" s="1"/>
  <c r="E45"/>
  <c r="G45" s="1"/>
  <c r="H45" s="1"/>
  <c r="E47"/>
  <c r="G47" s="1"/>
  <c r="E49"/>
  <c r="G49" s="1"/>
  <c r="H49" s="1"/>
  <c r="E51"/>
  <c r="I51" s="1"/>
  <c r="E53"/>
  <c r="I53" s="1"/>
  <c r="E55"/>
  <c r="G55" s="1"/>
  <c r="E57"/>
  <c r="G57" s="1"/>
  <c r="E59"/>
  <c r="I59" s="1"/>
  <c r="E61"/>
  <c r="G61" s="1"/>
  <c r="H61" s="1"/>
  <c r="E63"/>
  <c r="G63" s="1"/>
  <c r="H63" s="1"/>
  <c r="E65"/>
  <c r="G65" s="1"/>
  <c r="H65" s="1"/>
  <c r="E67"/>
  <c r="G67" s="1"/>
  <c r="E69"/>
  <c r="G69" s="1"/>
  <c r="E71"/>
  <c r="G71" s="1"/>
  <c r="H71" s="1"/>
  <c r="E73"/>
  <c r="G73" s="1"/>
  <c r="E75"/>
  <c r="G75" s="1"/>
  <c r="H75" s="1"/>
  <c r="E77"/>
  <c r="G77" s="1"/>
  <c r="H77" s="1"/>
  <c r="E79"/>
  <c r="G79" s="1"/>
  <c r="H79" s="1"/>
  <c r="E81"/>
  <c r="I81" s="1"/>
  <c r="E83"/>
  <c r="G83" s="1"/>
  <c r="H83" s="1"/>
  <c r="E85"/>
  <c r="G85" s="1"/>
  <c r="E87"/>
  <c r="G87" s="1"/>
  <c r="E89"/>
  <c r="I89" s="1"/>
  <c r="E91"/>
  <c r="I91" s="1"/>
  <c r="E93"/>
  <c r="I93" s="1"/>
  <c r="E95"/>
  <c r="I95" s="1"/>
  <c r="E109"/>
  <c r="G109" s="1"/>
  <c r="H109" s="1"/>
  <c r="E111"/>
  <c r="I111" s="1"/>
  <c r="E113"/>
  <c r="G113" s="1"/>
  <c r="H113" s="1"/>
  <c r="E115"/>
  <c r="G115" s="1"/>
  <c r="H115" s="1"/>
  <c r="E117"/>
  <c r="I117" s="1"/>
  <c r="E119"/>
  <c r="I119" s="1"/>
  <c r="G114"/>
  <c r="H114" s="1"/>
  <c r="J114" s="1"/>
  <c r="G12"/>
  <c r="H12" s="1"/>
  <c r="J12" s="1"/>
  <c r="H32"/>
  <c r="I32"/>
  <c r="G38"/>
  <c r="H38" s="1"/>
  <c r="I38"/>
  <c r="I34"/>
  <c r="H34"/>
  <c r="I26"/>
  <c r="H26"/>
  <c r="E139"/>
  <c r="I112"/>
  <c r="G112"/>
  <c r="H112" s="1"/>
  <c r="I94"/>
  <c r="H94"/>
  <c r="I39"/>
  <c r="G39"/>
  <c r="H39" s="1"/>
  <c r="I18"/>
  <c r="G18"/>
  <c r="H18" s="1"/>
  <c r="G64"/>
  <c r="H64" s="1"/>
  <c r="J64" s="1"/>
  <c r="Y64" s="1"/>
  <c r="I108"/>
  <c r="G108"/>
  <c r="H108" s="1"/>
  <c r="G84"/>
  <c r="H84" s="1"/>
  <c r="I84"/>
  <c r="G70"/>
  <c r="H70" s="1"/>
  <c r="I70"/>
  <c r="G50"/>
  <c r="H50" s="1"/>
  <c r="I50"/>
  <c r="G62"/>
  <c r="H62" s="1"/>
  <c r="J62" s="1"/>
  <c r="Y62" s="1"/>
  <c r="G42"/>
  <c r="H42" s="1"/>
  <c r="I42"/>
  <c r="H58" i="10"/>
  <c r="H46"/>
  <c r="G77"/>
  <c r="H77" s="1"/>
  <c r="G116"/>
  <c r="H116" s="1"/>
  <c r="H108"/>
  <c r="H56"/>
  <c r="H48"/>
  <c r="H81"/>
  <c r="H33"/>
  <c r="H21"/>
  <c r="H31"/>
  <c r="G11"/>
  <c r="H11" s="1"/>
  <c r="H19"/>
  <c r="H23"/>
  <c r="H27"/>
  <c r="H38"/>
  <c r="H42"/>
  <c r="G61"/>
  <c r="H61" s="1"/>
  <c r="H70"/>
  <c r="H74"/>
  <c r="H79"/>
  <c r="H83"/>
  <c r="H87"/>
  <c r="G109"/>
  <c r="H109" s="1"/>
  <c r="H118"/>
  <c r="G143"/>
  <c r="H143" s="1"/>
  <c r="H94" i="9"/>
  <c r="H17"/>
  <c r="H12"/>
  <c r="H26"/>
  <c r="H35"/>
  <c r="H39"/>
  <c r="H44"/>
  <c r="H49"/>
  <c r="H53"/>
  <c r="H65"/>
  <c r="H70"/>
  <c r="H74"/>
  <c r="H90"/>
  <c r="H24"/>
  <c r="H37"/>
  <c r="H42"/>
  <c r="H47"/>
  <c r="H51"/>
  <c r="H62"/>
  <c r="H68"/>
  <c r="H72"/>
  <c r="H76"/>
  <c r="H88"/>
  <c r="H92"/>
  <c r="J138" i="21" l="1"/>
  <c r="J144"/>
  <c r="J143"/>
  <c r="J137"/>
  <c r="V137" s="1"/>
  <c r="X137" s="1"/>
  <c r="J139"/>
  <c r="Y139" s="1"/>
  <c r="AA139" s="1"/>
  <c r="J141"/>
  <c r="V141" s="1"/>
  <c r="X141" s="1"/>
  <c r="J136"/>
  <c r="V136" s="1"/>
  <c r="X136" s="1"/>
  <c r="J135"/>
  <c r="P135" s="1"/>
  <c r="R135" s="1"/>
  <c r="P141"/>
  <c r="R141" s="1"/>
  <c r="M141"/>
  <c r="O141" s="1"/>
  <c r="Y135"/>
  <c r="AA135" s="1"/>
  <c r="V135"/>
  <c r="X135" s="1"/>
  <c r="S135"/>
  <c r="U135" s="1"/>
  <c r="L137"/>
  <c r="P137"/>
  <c r="R137" s="1"/>
  <c r="M137"/>
  <c r="O137" s="1"/>
  <c r="P139"/>
  <c r="R139" s="1"/>
  <c r="P143"/>
  <c r="R143" s="1"/>
  <c r="Y143"/>
  <c r="AA143" s="1"/>
  <c r="M143"/>
  <c r="O143" s="1"/>
  <c r="V143"/>
  <c r="X143" s="1"/>
  <c r="L143"/>
  <c r="S143"/>
  <c r="U143" s="1"/>
  <c r="S136"/>
  <c r="U136" s="1"/>
  <c r="L136"/>
  <c r="M136"/>
  <c r="O136" s="1"/>
  <c r="S138"/>
  <c r="U138" s="1"/>
  <c r="V138"/>
  <c r="X138" s="1"/>
  <c r="L138"/>
  <c r="Y138"/>
  <c r="AA138" s="1"/>
  <c r="M138"/>
  <c r="O138" s="1"/>
  <c r="P138"/>
  <c r="R138" s="1"/>
  <c r="S140"/>
  <c r="U140" s="1"/>
  <c r="V140"/>
  <c r="X140" s="1"/>
  <c r="L140"/>
  <c r="Y140"/>
  <c r="AA140" s="1"/>
  <c r="M140"/>
  <c r="O140" s="1"/>
  <c r="P140"/>
  <c r="R140" s="1"/>
  <c r="S144"/>
  <c r="U144" s="1"/>
  <c r="V144"/>
  <c r="X144" s="1"/>
  <c r="L144"/>
  <c r="Y144"/>
  <c r="AA144" s="1"/>
  <c r="M144"/>
  <c r="O144" s="1"/>
  <c r="P144"/>
  <c r="R144" s="1"/>
  <c r="J133"/>
  <c r="V44" i="19"/>
  <c r="X44" s="1"/>
  <c r="S44"/>
  <c r="U44" s="1"/>
  <c r="P44"/>
  <c r="R44" s="1"/>
  <c r="Y44"/>
  <c r="AA44" s="1"/>
  <c r="M44"/>
  <c r="O44" s="1"/>
  <c r="L44"/>
  <c r="I46"/>
  <c r="J45"/>
  <c r="V48" i="20"/>
  <c r="X48" s="1"/>
  <c r="P48"/>
  <c r="R48" s="1"/>
  <c r="L48"/>
  <c r="Y48"/>
  <c r="AA48" s="1"/>
  <c r="S48"/>
  <c r="U48" s="1"/>
  <c r="M48"/>
  <c r="O48" s="1"/>
  <c r="I50"/>
  <c r="J49"/>
  <c r="G145" i="10"/>
  <c r="H145" s="1"/>
  <c r="I148" s="1"/>
  <c r="V12" i="15"/>
  <c r="X12" s="1"/>
  <c r="Y12"/>
  <c r="H131" i="10"/>
  <c r="I11" s="1"/>
  <c r="I12" s="1"/>
  <c r="I13" s="1"/>
  <c r="G118" i="9"/>
  <c r="H118" s="1"/>
  <c r="H131" s="1"/>
  <c r="I11" s="1"/>
  <c r="L114" i="15"/>
  <c r="Y114"/>
  <c r="V31" i="17"/>
  <c r="X31" s="1"/>
  <c r="P31"/>
  <c r="R31" s="1"/>
  <c r="L31"/>
  <c r="Y31"/>
  <c r="AA31" s="1"/>
  <c r="S31"/>
  <c r="U31" s="1"/>
  <c r="M31"/>
  <c r="O31" s="1"/>
  <c r="I33"/>
  <c r="J32"/>
  <c r="V31" i="16"/>
  <c r="X31" s="1"/>
  <c r="P31"/>
  <c r="R31" s="1"/>
  <c r="L31"/>
  <c r="Y31"/>
  <c r="AA31" s="1"/>
  <c r="S31"/>
  <c r="U31" s="1"/>
  <c r="M31"/>
  <c r="O31" s="1"/>
  <c r="I33"/>
  <c r="J32"/>
  <c r="J143" i="15"/>
  <c r="Y143" s="1"/>
  <c r="AA143" s="1"/>
  <c r="G141"/>
  <c r="H141" s="1"/>
  <c r="J141" s="1"/>
  <c r="L141" s="1"/>
  <c r="J142"/>
  <c r="L142" s="1"/>
  <c r="G138"/>
  <c r="H138" s="1"/>
  <c r="I138"/>
  <c r="G137"/>
  <c r="H137" s="1"/>
  <c r="I137"/>
  <c r="J144"/>
  <c r="V143"/>
  <c r="X143" s="1"/>
  <c r="G139"/>
  <c r="H139" s="1"/>
  <c r="I139"/>
  <c r="G140"/>
  <c r="H140" s="1"/>
  <c r="I140"/>
  <c r="I45"/>
  <c r="J45" s="1"/>
  <c r="I66"/>
  <c r="J66" s="1"/>
  <c r="G110"/>
  <c r="H110" s="1"/>
  <c r="J110" s="1"/>
  <c r="H135"/>
  <c r="I135"/>
  <c r="E133"/>
  <c r="I61"/>
  <c r="J61" s="1"/>
  <c r="I113"/>
  <c r="J113" s="1"/>
  <c r="Y113" s="1"/>
  <c r="G60"/>
  <c r="H60" s="1"/>
  <c r="J60" s="1"/>
  <c r="I48"/>
  <c r="J48" s="1"/>
  <c r="I88"/>
  <c r="J88" s="1"/>
  <c r="I80"/>
  <c r="J80" s="1"/>
  <c r="H47"/>
  <c r="G31"/>
  <c r="H31" s="1"/>
  <c r="J31" s="1"/>
  <c r="I30"/>
  <c r="J30" s="1"/>
  <c r="I24"/>
  <c r="J24" s="1"/>
  <c r="G72"/>
  <c r="H72" s="1"/>
  <c r="J72" s="1"/>
  <c r="Y72" s="1"/>
  <c r="G44"/>
  <c r="H44" s="1"/>
  <c r="J44" s="1"/>
  <c r="Y44" s="1"/>
  <c r="H134"/>
  <c r="I41"/>
  <c r="J41" s="1"/>
  <c r="H85"/>
  <c r="I54"/>
  <c r="J54" s="1"/>
  <c r="H82"/>
  <c r="G74"/>
  <c r="H74" s="1"/>
  <c r="J74" s="1"/>
  <c r="I69"/>
  <c r="H13"/>
  <c r="I134"/>
  <c r="G33"/>
  <c r="H33" s="1"/>
  <c r="J33" s="1"/>
  <c r="Y33" s="1"/>
  <c r="I28"/>
  <c r="J28" s="1"/>
  <c r="G118"/>
  <c r="H118" s="1"/>
  <c r="J118" s="1"/>
  <c r="I52"/>
  <c r="J52" s="1"/>
  <c r="Y52" s="1"/>
  <c r="J68"/>
  <c r="I40"/>
  <c r="J40" s="1"/>
  <c r="I71"/>
  <c r="J71" s="1"/>
  <c r="Y71" s="1"/>
  <c r="I79"/>
  <c r="J79" s="1"/>
  <c r="I136"/>
  <c r="I16"/>
  <c r="J16" s="1"/>
  <c r="Y16" s="1"/>
  <c r="I116"/>
  <c r="J116" s="1"/>
  <c r="G36"/>
  <c r="H36" s="1"/>
  <c r="J36" s="1"/>
  <c r="H136"/>
  <c r="J136" s="1"/>
  <c r="I115"/>
  <c r="J115" s="1"/>
  <c r="I17"/>
  <c r="J17" s="1"/>
  <c r="Y17" s="1"/>
  <c r="I14"/>
  <c r="J14" s="1"/>
  <c r="J46"/>
  <c r="I56"/>
  <c r="J56" s="1"/>
  <c r="H78"/>
  <c r="G20"/>
  <c r="H20" s="1"/>
  <c r="J20" s="1"/>
  <c r="Y20" s="1"/>
  <c r="H73"/>
  <c r="I82"/>
  <c r="I78"/>
  <c r="I19"/>
  <c r="G90"/>
  <c r="H90" s="1"/>
  <c r="J90" s="1"/>
  <c r="J22"/>
  <c r="Y22" s="1"/>
  <c r="J58"/>
  <c r="Y58" s="1"/>
  <c r="H19"/>
  <c r="G86"/>
  <c r="H86" s="1"/>
  <c r="J86" s="1"/>
  <c r="I57"/>
  <c r="G95"/>
  <c r="H95" s="1"/>
  <c r="J95" s="1"/>
  <c r="Y95" s="1"/>
  <c r="I63"/>
  <c r="J63" s="1"/>
  <c r="Y63" s="1"/>
  <c r="H148" i="9"/>
  <c r="I49" i="15"/>
  <c r="J49" s="1"/>
  <c r="Y49" s="1"/>
  <c r="H21"/>
  <c r="G117"/>
  <c r="H117" s="1"/>
  <c r="J117" s="1"/>
  <c r="M114"/>
  <c r="O114" s="1"/>
  <c r="G53"/>
  <c r="H53" s="1"/>
  <c r="J53" s="1"/>
  <c r="Y53" s="1"/>
  <c r="I109"/>
  <c r="J109" s="1"/>
  <c r="Y109" s="1"/>
  <c r="G89"/>
  <c r="H89" s="1"/>
  <c r="J89" s="1"/>
  <c r="Y89" s="1"/>
  <c r="I65"/>
  <c r="J65" s="1"/>
  <c r="Y65" s="1"/>
  <c r="I37"/>
  <c r="H29"/>
  <c r="G81"/>
  <c r="H81" s="1"/>
  <c r="J81" s="1"/>
  <c r="Y81" s="1"/>
  <c r="I77"/>
  <c r="J77" s="1"/>
  <c r="Y77" s="1"/>
  <c r="G25"/>
  <c r="H25" s="1"/>
  <c r="J25" s="1"/>
  <c r="Y25" s="1"/>
  <c r="I73"/>
  <c r="I15"/>
  <c r="J15" s="1"/>
  <c r="I85"/>
  <c r="H69"/>
  <c r="H37"/>
  <c r="I29"/>
  <c r="I21"/>
  <c r="H57"/>
  <c r="G93"/>
  <c r="H93" s="1"/>
  <c r="J93" s="1"/>
  <c r="J92"/>
  <c r="H87"/>
  <c r="I43"/>
  <c r="G111"/>
  <c r="H111" s="1"/>
  <c r="J111" s="1"/>
  <c r="I83"/>
  <c r="J83" s="1"/>
  <c r="Y83" s="1"/>
  <c r="I67"/>
  <c r="G51"/>
  <c r="H51" s="1"/>
  <c r="J51" s="1"/>
  <c r="Y51" s="1"/>
  <c r="I35"/>
  <c r="J35" s="1"/>
  <c r="Y35" s="1"/>
  <c r="I23"/>
  <c r="G119"/>
  <c r="H119" s="1"/>
  <c r="J119" s="1"/>
  <c r="Y119" s="1"/>
  <c r="I75"/>
  <c r="J75" s="1"/>
  <c r="I55"/>
  <c r="G91"/>
  <c r="H91" s="1"/>
  <c r="J91" s="1"/>
  <c r="G27"/>
  <c r="H27" s="1"/>
  <c r="J27" s="1"/>
  <c r="G59"/>
  <c r="H59" s="1"/>
  <c r="J59" s="1"/>
  <c r="H67"/>
  <c r="I47"/>
  <c r="H43"/>
  <c r="H23"/>
  <c r="I13"/>
  <c r="H55"/>
  <c r="I87"/>
  <c r="J34"/>
  <c r="S114"/>
  <c r="U114" s="1"/>
  <c r="P114"/>
  <c r="R114" s="1"/>
  <c r="J112"/>
  <c r="V114"/>
  <c r="X114" s="1"/>
  <c r="J26"/>
  <c r="J70"/>
  <c r="J108"/>
  <c r="J18"/>
  <c r="J39"/>
  <c r="V76"/>
  <c r="X76" s="1"/>
  <c r="S76"/>
  <c r="U76" s="1"/>
  <c r="M76"/>
  <c r="L76"/>
  <c r="P76"/>
  <c r="R76" s="1"/>
  <c r="J38"/>
  <c r="Y38" s="1"/>
  <c r="J32"/>
  <c r="Y32" s="1"/>
  <c r="V64"/>
  <c r="X64" s="1"/>
  <c r="M64"/>
  <c r="S64"/>
  <c r="U64" s="1"/>
  <c r="L64"/>
  <c r="P64"/>
  <c r="R64" s="1"/>
  <c r="M62"/>
  <c r="P62"/>
  <c r="R62" s="1"/>
  <c r="V62"/>
  <c r="X62" s="1"/>
  <c r="S62"/>
  <c r="U62" s="1"/>
  <c r="L62"/>
  <c r="J42"/>
  <c r="Y42" s="1"/>
  <c r="J50"/>
  <c r="Y50" s="1"/>
  <c r="J84"/>
  <c r="Y84" s="1"/>
  <c r="J94"/>
  <c r="Y94" s="1"/>
  <c r="S12"/>
  <c r="U12" s="1"/>
  <c r="M12"/>
  <c r="P12"/>
  <c r="R12" s="1"/>
  <c r="L12"/>
  <c r="M139" i="21" l="1"/>
  <c r="O139" s="1"/>
  <c r="L139"/>
  <c r="S139"/>
  <c r="U139" s="1"/>
  <c r="V139"/>
  <c r="X139" s="1"/>
  <c r="I134" i="9"/>
  <c r="K94"/>
  <c r="L135" i="21"/>
  <c r="M135"/>
  <c r="O135" s="1"/>
  <c r="L141"/>
  <c r="Y137"/>
  <c r="AA137" s="1"/>
  <c r="S137"/>
  <c r="U137" s="1"/>
  <c r="Y141"/>
  <c r="AA141" s="1"/>
  <c r="S141"/>
  <c r="U141" s="1"/>
  <c r="P136"/>
  <c r="R136" s="1"/>
  <c r="Y136"/>
  <c r="AA136" s="1"/>
  <c r="Y133"/>
  <c r="AA133" s="1"/>
  <c r="M133"/>
  <c r="O133" s="1"/>
  <c r="P133"/>
  <c r="R133" s="1"/>
  <c r="S133"/>
  <c r="U133" s="1"/>
  <c r="V133"/>
  <c r="X133" s="1"/>
  <c r="L133"/>
  <c r="M45" i="19"/>
  <c r="O45" s="1"/>
  <c r="V45"/>
  <c r="X45" s="1"/>
  <c r="L45"/>
  <c r="S45"/>
  <c r="U45" s="1"/>
  <c r="P45"/>
  <c r="R45" s="1"/>
  <c r="Y45"/>
  <c r="AA45" s="1"/>
  <c r="I47"/>
  <c r="J46"/>
  <c r="Y49" i="20"/>
  <c r="AA49" s="1"/>
  <c r="S49"/>
  <c r="U49" s="1"/>
  <c r="M49"/>
  <c r="O49" s="1"/>
  <c r="V49"/>
  <c r="X49" s="1"/>
  <c r="P49"/>
  <c r="R49" s="1"/>
  <c r="L49"/>
  <c r="I51"/>
  <c r="J50"/>
  <c r="K134" i="9"/>
  <c r="Q134" s="1"/>
  <c r="R134" s="1"/>
  <c r="I135"/>
  <c r="I136" s="1"/>
  <c r="T134"/>
  <c r="U134" s="1"/>
  <c r="L134"/>
  <c r="P18" i="15"/>
  <c r="R18" s="1"/>
  <c r="Y18"/>
  <c r="M70"/>
  <c r="O70" s="1"/>
  <c r="Y70"/>
  <c r="L34"/>
  <c r="Y34"/>
  <c r="S59"/>
  <c r="U59" s="1"/>
  <c r="Y59"/>
  <c r="V15"/>
  <c r="X15" s="1"/>
  <c r="Y15"/>
  <c r="V56"/>
  <c r="X56" s="1"/>
  <c r="Y56"/>
  <c r="S14"/>
  <c r="U14" s="1"/>
  <c r="Y14"/>
  <c r="V36"/>
  <c r="X36" s="1"/>
  <c r="Y36"/>
  <c r="M40"/>
  <c r="O40" s="1"/>
  <c r="Y40"/>
  <c r="V28"/>
  <c r="X28" s="1"/>
  <c r="Y28"/>
  <c r="M30"/>
  <c r="O30" s="1"/>
  <c r="Y30"/>
  <c r="V60"/>
  <c r="X60" s="1"/>
  <c r="Y60"/>
  <c r="L61"/>
  <c r="Y61"/>
  <c r="P45"/>
  <c r="R45" s="1"/>
  <c r="Y45"/>
  <c r="S39"/>
  <c r="U39" s="1"/>
  <c r="Y39"/>
  <c r="P26"/>
  <c r="R26" s="1"/>
  <c r="Y26"/>
  <c r="L27"/>
  <c r="Y27"/>
  <c r="V46"/>
  <c r="X46" s="1"/>
  <c r="Y46"/>
  <c r="M68"/>
  <c r="O68" s="1"/>
  <c r="Y68"/>
  <c r="L54"/>
  <c r="Y54"/>
  <c r="P41"/>
  <c r="R41" s="1"/>
  <c r="Y41"/>
  <c r="V24"/>
  <c r="X24" s="1"/>
  <c r="Y24"/>
  <c r="M31"/>
  <c r="O31" s="1"/>
  <c r="Y31"/>
  <c r="M48"/>
  <c r="O48" s="1"/>
  <c r="Y48"/>
  <c r="L66"/>
  <c r="Y66"/>
  <c r="S91"/>
  <c r="U91" s="1"/>
  <c r="Y91"/>
  <c r="P75"/>
  <c r="R75" s="1"/>
  <c r="Y75"/>
  <c r="M92"/>
  <c r="O92" s="1"/>
  <c r="Y92"/>
  <c r="S117"/>
  <c r="U117" s="1"/>
  <c r="Y117"/>
  <c r="V86"/>
  <c r="X86" s="1"/>
  <c r="Y86"/>
  <c r="M90"/>
  <c r="O90" s="1"/>
  <c r="Y90"/>
  <c r="AA90" s="1"/>
  <c r="L116"/>
  <c r="Y116"/>
  <c r="S118"/>
  <c r="U118" s="1"/>
  <c r="Y118"/>
  <c r="V74"/>
  <c r="X74" s="1"/>
  <c r="Y74"/>
  <c r="P80"/>
  <c r="R80" s="1"/>
  <c r="Y80"/>
  <c r="S108"/>
  <c r="U108" s="1"/>
  <c r="Y108"/>
  <c r="S112"/>
  <c r="U112" s="1"/>
  <c r="Y112"/>
  <c r="V111"/>
  <c r="X111" s="1"/>
  <c r="Y111"/>
  <c r="V93"/>
  <c r="X93" s="1"/>
  <c r="Y93"/>
  <c r="M115"/>
  <c r="O115" s="1"/>
  <c r="Y115"/>
  <c r="AA115" s="1"/>
  <c r="V79"/>
  <c r="X79" s="1"/>
  <c r="Y79"/>
  <c r="P88"/>
  <c r="R88" s="1"/>
  <c r="Y88"/>
  <c r="L110"/>
  <c r="Y110"/>
  <c r="AA110" s="1"/>
  <c r="Y32" i="17"/>
  <c r="AA32" s="1"/>
  <c r="S32"/>
  <c r="U32" s="1"/>
  <c r="M32"/>
  <c r="O32" s="1"/>
  <c r="V32"/>
  <c r="X32" s="1"/>
  <c r="P32"/>
  <c r="R32" s="1"/>
  <c r="L32"/>
  <c r="I34"/>
  <c r="J33"/>
  <c r="P66" i="15"/>
  <c r="R66" s="1"/>
  <c r="Y32" i="16"/>
  <c r="AA32" s="1"/>
  <c r="S32"/>
  <c r="U32" s="1"/>
  <c r="M32"/>
  <c r="O32" s="1"/>
  <c r="V32"/>
  <c r="X32" s="1"/>
  <c r="P32"/>
  <c r="R32" s="1"/>
  <c r="L32"/>
  <c r="I34"/>
  <c r="J33"/>
  <c r="K120" i="10"/>
  <c r="K121"/>
  <c r="K122"/>
  <c r="K123"/>
  <c r="K124"/>
  <c r="K125"/>
  <c r="K126"/>
  <c r="K127"/>
  <c r="K128"/>
  <c r="K129"/>
  <c r="K130"/>
  <c r="K119"/>
  <c r="K120" i="9"/>
  <c r="K122"/>
  <c r="K123"/>
  <c r="K124"/>
  <c r="K126"/>
  <c r="K128"/>
  <c r="K129"/>
  <c r="K130"/>
  <c r="K119"/>
  <c r="K121"/>
  <c r="K125"/>
  <c r="K127"/>
  <c r="I14" i="10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12" i="9"/>
  <c r="I13" s="1"/>
  <c r="I14" s="1"/>
  <c r="I15" s="1"/>
  <c r="I16" s="1"/>
  <c r="I17" s="1"/>
  <c r="I18" s="1"/>
  <c r="I19" s="1"/>
  <c r="I20" s="1"/>
  <c r="I21" s="1"/>
  <c r="K17" i="10"/>
  <c r="Z17" s="1"/>
  <c r="K106"/>
  <c r="K105"/>
  <c r="K102"/>
  <c r="K101"/>
  <c r="K98"/>
  <c r="K95"/>
  <c r="K104"/>
  <c r="K103"/>
  <c r="K97"/>
  <c r="K96"/>
  <c r="K100"/>
  <c r="K99"/>
  <c r="K106" i="9"/>
  <c r="J106" s="1"/>
  <c r="K105"/>
  <c r="J105" s="1"/>
  <c r="K102"/>
  <c r="J102" s="1"/>
  <c r="K101"/>
  <c r="J101" s="1"/>
  <c r="K98"/>
  <c r="J98" s="1"/>
  <c r="K97"/>
  <c r="J97" s="1"/>
  <c r="K103"/>
  <c r="J103" s="1"/>
  <c r="K100"/>
  <c r="J100" s="1"/>
  <c r="K104"/>
  <c r="J104" s="1"/>
  <c r="K99"/>
  <c r="J99" s="1"/>
  <c r="K96"/>
  <c r="K95"/>
  <c r="P143" i="15"/>
  <c r="R143" s="1"/>
  <c r="M143"/>
  <c r="O143" s="1"/>
  <c r="K22" i="9"/>
  <c r="Z22" s="1"/>
  <c r="K107"/>
  <c r="L143" i="15"/>
  <c r="S143"/>
  <c r="U143" s="1"/>
  <c r="S141"/>
  <c r="U141" s="1"/>
  <c r="V141"/>
  <c r="X141" s="1"/>
  <c r="M141"/>
  <c r="O141" s="1"/>
  <c r="P141"/>
  <c r="R141" s="1"/>
  <c r="Y141"/>
  <c r="AA141" s="1"/>
  <c r="M142"/>
  <c r="O142" s="1"/>
  <c r="P142"/>
  <c r="R142" s="1"/>
  <c r="V142"/>
  <c r="X142" s="1"/>
  <c r="S142"/>
  <c r="U142" s="1"/>
  <c r="J137"/>
  <c r="S137" s="1"/>
  <c r="U137" s="1"/>
  <c r="J135"/>
  <c r="P135" s="1"/>
  <c r="Y142"/>
  <c r="AA142" s="1"/>
  <c r="T22" i="9"/>
  <c r="J140" i="15"/>
  <c r="S140" s="1"/>
  <c r="U140" s="1"/>
  <c r="J139"/>
  <c r="V139" s="1"/>
  <c r="X139" s="1"/>
  <c r="J134"/>
  <c r="L40"/>
  <c r="S136"/>
  <c r="V136"/>
  <c r="P136"/>
  <c r="Y136"/>
  <c r="M136"/>
  <c r="L144"/>
  <c r="S144"/>
  <c r="U144" s="1"/>
  <c r="P144"/>
  <c r="R144" s="1"/>
  <c r="M144"/>
  <c r="O144" s="1"/>
  <c r="V144"/>
  <c r="X144" s="1"/>
  <c r="Y144"/>
  <c r="AA144" s="1"/>
  <c r="J138"/>
  <c r="K117" i="9"/>
  <c r="Z117" s="1"/>
  <c r="P110" i="15"/>
  <c r="R110" s="1"/>
  <c r="M110"/>
  <c r="O110" s="1"/>
  <c r="M66"/>
  <c r="O66" s="1"/>
  <c r="S110"/>
  <c r="U110" s="1"/>
  <c r="V110"/>
  <c r="X110" s="1"/>
  <c r="AA114"/>
  <c r="V66"/>
  <c r="X66" s="1"/>
  <c r="S48"/>
  <c r="U48" s="1"/>
  <c r="S66"/>
  <c r="U66" s="1"/>
  <c r="J47"/>
  <c r="P46"/>
  <c r="R46" s="1"/>
  <c r="K74" i="9"/>
  <c r="M46" i="15"/>
  <c r="O46" s="1"/>
  <c r="P118"/>
  <c r="R118" s="1"/>
  <c r="S88"/>
  <c r="U88" s="1"/>
  <c r="S68"/>
  <c r="U68" s="1"/>
  <c r="P68"/>
  <c r="R68" s="1"/>
  <c r="W135"/>
  <c r="S56"/>
  <c r="U56" s="1"/>
  <c r="V88"/>
  <c r="X88" s="1"/>
  <c r="M88"/>
  <c r="L88"/>
  <c r="L36"/>
  <c r="M36"/>
  <c r="AA36" s="1"/>
  <c r="K38" i="9"/>
  <c r="Q38" s="1"/>
  <c r="K24"/>
  <c r="K54"/>
  <c r="K64"/>
  <c r="M118" i="15"/>
  <c r="P48"/>
  <c r="R48" s="1"/>
  <c r="J13"/>
  <c r="S40"/>
  <c r="U40" s="1"/>
  <c r="V48"/>
  <c r="X48" s="1"/>
  <c r="K21" i="9"/>
  <c r="K50"/>
  <c r="K35"/>
  <c r="K68"/>
  <c r="Q68" s="1"/>
  <c r="K27"/>
  <c r="K67"/>
  <c r="K52"/>
  <c r="K91"/>
  <c r="K81"/>
  <c r="K114"/>
  <c r="K62"/>
  <c r="K88"/>
  <c r="K39"/>
  <c r="K108"/>
  <c r="K73"/>
  <c r="K14"/>
  <c r="V68" i="15"/>
  <c r="X68" s="1"/>
  <c r="L56"/>
  <c r="S92"/>
  <c r="U92" s="1"/>
  <c r="J57"/>
  <c r="L68"/>
  <c r="P56"/>
  <c r="R56" s="1"/>
  <c r="J87"/>
  <c r="M56"/>
  <c r="AA56" s="1"/>
  <c r="I133"/>
  <c r="H133"/>
  <c r="G133"/>
  <c r="S111"/>
  <c r="U111" s="1"/>
  <c r="V118"/>
  <c r="X118" s="1"/>
  <c r="J37"/>
  <c r="J73"/>
  <c r="L48"/>
  <c r="J85"/>
  <c r="L14"/>
  <c r="P27"/>
  <c r="R27" s="1"/>
  <c r="J55"/>
  <c r="L118"/>
  <c r="S46"/>
  <c r="U46" s="1"/>
  <c r="L74"/>
  <c r="P36"/>
  <c r="R36" s="1"/>
  <c r="J78"/>
  <c r="L46"/>
  <c r="S36"/>
  <c r="U36" s="1"/>
  <c r="Q134"/>
  <c r="M93"/>
  <c r="O93" s="1"/>
  <c r="J19"/>
  <c r="T136"/>
  <c r="L28"/>
  <c r="M86"/>
  <c r="O86" s="1"/>
  <c r="S31"/>
  <c r="U31" s="1"/>
  <c r="S86"/>
  <c r="U86" s="1"/>
  <c r="S28"/>
  <c r="U28" s="1"/>
  <c r="P28"/>
  <c r="R28" s="1"/>
  <c r="L86"/>
  <c r="M28"/>
  <c r="J69"/>
  <c r="V90"/>
  <c r="X90" s="1"/>
  <c r="V41"/>
  <c r="X41" s="1"/>
  <c r="P86"/>
  <c r="R86" s="1"/>
  <c r="V40"/>
  <c r="X40" s="1"/>
  <c r="J82"/>
  <c r="K77" i="9"/>
  <c r="K76"/>
  <c r="K60"/>
  <c r="K26"/>
  <c r="K82"/>
  <c r="K31"/>
  <c r="K112"/>
  <c r="K65"/>
  <c r="K45"/>
  <c r="K70"/>
  <c r="K37"/>
  <c r="K115"/>
  <c r="K34"/>
  <c r="K78"/>
  <c r="K46"/>
  <c r="K41"/>
  <c r="K13"/>
  <c r="K69"/>
  <c r="K42"/>
  <c r="K25"/>
  <c r="K18"/>
  <c r="K15"/>
  <c r="K89"/>
  <c r="K48"/>
  <c r="K113"/>
  <c r="K29"/>
  <c r="K87"/>
  <c r="K85"/>
  <c r="K44"/>
  <c r="K57"/>
  <c r="K28"/>
  <c r="K109"/>
  <c r="K40"/>
  <c r="K61"/>
  <c r="K92"/>
  <c r="K66"/>
  <c r="K116"/>
  <c r="K75"/>
  <c r="K49"/>
  <c r="K53"/>
  <c r="K79"/>
  <c r="K83"/>
  <c r="K72"/>
  <c r="K29" i="10"/>
  <c r="K20" i="9"/>
  <c r="K12"/>
  <c r="K16"/>
  <c r="Z16" s="1"/>
  <c r="K30"/>
  <c r="K17"/>
  <c r="Z17" s="1"/>
  <c r="K23"/>
  <c r="K43"/>
  <c r="K118"/>
  <c r="K84"/>
  <c r="K56"/>
  <c r="K93"/>
  <c r="K58"/>
  <c r="K63"/>
  <c r="K47"/>
  <c r="K33"/>
  <c r="K71"/>
  <c r="K80"/>
  <c r="K32"/>
  <c r="K110"/>
  <c r="K59"/>
  <c r="K36"/>
  <c r="K86"/>
  <c r="K55"/>
  <c r="K90"/>
  <c r="K111"/>
  <c r="K51"/>
  <c r="K11"/>
  <c r="J11" s="1"/>
  <c r="K48" i="10"/>
  <c r="K19" i="9"/>
  <c r="K43" i="10"/>
  <c r="K19"/>
  <c r="K86"/>
  <c r="K38"/>
  <c r="K117"/>
  <c r="K73"/>
  <c r="K83"/>
  <c r="K62"/>
  <c r="P40" i="15"/>
  <c r="R40" s="1"/>
  <c r="K51" i="10"/>
  <c r="K36"/>
  <c r="K82"/>
  <c r="K23"/>
  <c r="K116"/>
  <c r="K94"/>
  <c r="I134"/>
  <c r="I135" s="1"/>
  <c r="I136" s="1"/>
  <c r="K88"/>
  <c r="K12"/>
  <c r="K24"/>
  <c r="K71"/>
  <c r="K77"/>
  <c r="K65"/>
  <c r="K52"/>
  <c r="K76"/>
  <c r="K113"/>
  <c r="K37"/>
  <c r="K33"/>
  <c r="K81"/>
  <c r="K13"/>
  <c r="K26"/>
  <c r="K84"/>
  <c r="K75"/>
  <c r="K34"/>
  <c r="K60"/>
  <c r="K22"/>
  <c r="K91"/>
  <c r="K108"/>
  <c r="K92"/>
  <c r="K50"/>
  <c r="Z50" s="1"/>
  <c r="K16"/>
  <c r="K11"/>
  <c r="K63"/>
  <c r="K30"/>
  <c r="K69"/>
  <c r="V116" i="15"/>
  <c r="X116" s="1"/>
  <c r="K25" i="10"/>
  <c r="V115" i="15"/>
  <c r="X115" s="1"/>
  <c r="P111"/>
  <c r="R111" s="1"/>
  <c r="P91"/>
  <c r="R91" s="1"/>
  <c r="S93"/>
  <c r="U93" s="1"/>
  <c r="S60"/>
  <c r="U60" s="1"/>
  <c r="K89" i="10"/>
  <c r="L81" i="15"/>
  <c r="S81"/>
  <c r="U81" s="1"/>
  <c r="S58"/>
  <c r="U58" s="1"/>
  <c r="V58"/>
  <c r="X58" s="1"/>
  <c r="L58"/>
  <c r="P58"/>
  <c r="R58" s="1"/>
  <c r="M58"/>
  <c r="M112"/>
  <c r="M34"/>
  <c r="P115"/>
  <c r="R115" s="1"/>
  <c r="J21"/>
  <c r="P22"/>
  <c r="R22" s="1"/>
  <c r="M22"/>
  <c r="S22"/>
  <c r="U22" s="1"/>
  <c r="L22"/>
  <c r="V22"/>
  <c r="X22" s="1"/>
  <c r="S115"/>
  <c r="U115" s="1"/>
  <c r="V109"/>
  <c r="X109" s="1"/>
  <c r="P109"/>
  <c r="R109" s="1"/>
  <c r="P53"/>
  <c r="R53" s="1"/>
  <c r="S53"/>
  <c r="U53" s="1"/>
  <c r="M45"/>
  <c r="L111"/>
  <c r="M111"/>
  <c r="O111" s="1"/>
  <c r="P34"/>
  <c r="R34" s="1"/>
  <c r="P59"/>
  <c r="R59" s="1"/>
  <c r="L115"/>
  <c r="P54"/>
  <c r="R54" s="1"/>
  <c r="L93"/>
  <c r="J67"/>
  <c r="J43"/>
  <c r="J29"/>
  <c r="Y29" s="1"/>
  <c r="M117"/>
  <c r="L108"/>
  <c r="P70"/>
  <c r="R70" s="1"/>
  <c r="S27"/>
  <c r="U27" s="1"/>
  <c r="P93"/>
  <c r="R93" s="1"/>
  <c r="AA92"/>
  <c r="L25"/>
  <c r="S25"/>
  <c r="U25" s="1"/>
  <c r="M77"/>
  <c r="AA77" s="1"/>
  <c r="S77"/>
  <c r="U77" s="1"/>
  <c r="M41"/>
  <c r="L18"/>
  <c r="M79"/>
  <c r="V112"/>
  <c r="X112" s="1"/>
  <c r="V34"/>
  <c r="X34" s="1"/>
  <c r="V59"/>
  <c r="X59" s="1"/>
  <c r="M91"/>
  <c r="P74"/>
  <c r="R74" s="1"/>
  <c r="L92"/>
  <c r="V92"/>
  <c r="X92" s="1"/>
  <c r="P92"/>
  <c r="R92" s="1"/>
  <c r="S90"/>
  <c r="U90" s="1"/>
  <c r="L117"/>
  <c r="V45"/>
  <c r="X45" s="1"/>
  <c r="P60"/>
  <c r="R60" s="1"/>
  <c r="V25"/>
  <c r="X25" s="1"/>
  <c r="P25"/>
  <c r="R25" s="1"/>
  <c r="P81"/>
  <c r="R81" s="1"/>
  <c r="S61"/>
  <c r="U61" s="1"/>
  <c r="V27"/>
  <c r="X27" s="1"/>
  <c r="M27"/>
  <c r="AA27" s="1"/>
  <c r="S30"/>
  <c r="U30" s="1"/>
  <c r="V80"/>
  <c r="X80" s="1"/>
  <c r="M74"/>
  <c r="O74" s="1"/>
  <c r="S74"/>
  <c r="U74" s="1"/>
  <c r="S80"/>
  <c r="U80" s="1"/>
  <c r="L30"/>
  <c r="J23"/>
  <c r="V14"/>
  <c r="X14" s="1"/>
  <c r="L112"/>
  <c r="P112"/>
  <c r="R112" s="1"/>
  <c r="V108"/>
  <c r="X108" s="1"/>
  <c r="L60"/>
  <c r="S34"/>
  <c r="U34" s="1"/>
  <c r="V77"/>
  <c r="X77" s="1"/>
  <c r="M81"/>
  <c r="AA81" s="1"/>
  <c r="L39"/>
  <c r="M59"/>
  <c r="L59"/>
  <c r="L91"/>
  <c r="V91"/>
  <c r="X91" s="1"/>
  <c r="S54"/>
  <c r="U54" s="1"/>
  <c r="S26"/>
  <c r="U26" s="1"/>
  <c r="M24"/>
  <c r="L90"/>
  <c r="P90"/>
  <c r="R90" s="1"/>
  <c r="L41"/>
  <c r="S18"/>
  <c r="U18" s="1"/>
  <c r="P117"/>
  <c r="R117" s="1"/>
  <c r="V117"/>
  <c r="X117" s="1"/>
  <c r="S45"/>
  <c r="U45" s="1"/>
  <c r="L45"/>
  <c r="M25"/>
  <c r="AA25" s="1"/>
  <c r="V70"/>
  <c r="X70" s="1"/>
  <c r="L70"/>
  <c r="P31"/>
  <c r="R31" s="1"/>
  <c r="M61"/>
  <c r="O61" s="1"/>
  <c r="V61"/>
  <c r="X61" s="1"/>
  <c r="V53"/>
  <c r="X53" s="1"/>
  <c r="L53"/>
  <c r="L80"/>
  <c r="M80"/>
  <c r="P116"/>
  <c r="R116" s="1"/>
  <c r="M75"/>
  <c r="V39"/>
  <c r="X39" s="1"/>
  <c r="S15"/>
  <c r="U15" s="1"/>
  <c r="S109"/>
  <c r="U109" s="1"/>
  <c r="M109"/>
  <c r="AA109" s="1"/>
  <c r="L26"/>
  <c r="M54"/>
  <c r="P24"/>
  <c r="R24" s="1"/>
  <c r="S116"/>
  <c r="U116" s="1"/>
  <c r="P14"/>
  <c r="R14" s="1"/>
  <c r="M14"/>
  <c r="O14" s="1"/>
  <c r="S70"/>
  <c r="U70" s="1"/>
  <c r="L77"/>
  <c r="P77"/>
  <c r="R77" s="1"/>
  <c r="V81"/>
  <c r="X81" s="1"/>
  <c r="P39"/>
  <c r="R39" s="1"/>
  <c r="M39"/>
  <c r="O39" s="1"/>
  <c r="L31"/>
  <c r="V31"/>
  <c r="X31" s="1"/>
  <c r="P61"/>
  <c r="R61" s="1"/>
  <c r="M53"/>
  <c r="O53" s="1"/>
  <c r="V54"/>
  <c r="X54" s="1"/>
  <c r="M26"/>
  <c r="S24"/>
  <c r="U24" s="1"/>
  <c r="L24"/>
  <c r="M116"/>
  <c r="O116" s="1"/>
  <c r="V26"/>
  <c r="X26" s="1"/>
  <c r="P30"/>
  <c r="R30" s="1"/>
  <c r="V30"/>
  <c r="X30" s="1"/>
  <c r="S41"/>
  <c r="U41" s="1"/>
  <c r="M18"/>
  <c r="O18" s="1"/>
  <c r="V18"/>
  <c r="X18" s="1"/>
  <c r="L79"/>
  <c r="P108"/>
  <c r="R108" s="1"/>
  <c r="M108"/>
  <c r="O108" s="1"/>
  <c r="M60"/>
  <c r="O60" s="1"/>
  <c r="S75"/>
  <c r="U75" s="1"/>
  <c r="L15"/>
  <c r="L109"/>
  <c r="V20"/>
  <c r="X20" s="1"/>
  <c r="P20"/>
  <c r="R20" s="1"/>
  <c r="M20"/>
  <c r="L20"/>
  <c r="S20"/>
  <c r="U20" s="1"/>
  <c r="V16"/>
  <c r="X16" s="1"/>
  <c r="L16"/>
  <c r="S16"/>
  <c r="U16" s="1"/>
  <c r="M16"/>
  <c r="P16"/>
  <c r="R16" s="1"/>
  <c r="AA68"/>
  <c r="M38"/>
  <c r="S38"/>
  <c r="U38" s="1"/>
  <c r="L38"/>
  <c r="P38"/>
  <c r="R38" s="1"/>
  <c r="V38"/>
  <c r="X38" s="1"/>
  <c r="O76"/>
  <c r="AA76"/>
  <c r="P79"/>
  <c r="R79" s="1"/>
  <c r="S79"/>
  <c r="U79" s="1"/>
  <c r="L75"/>
  <c r="V75"/>
  <c r="X75" s="1"/>
  <c r="P15"/>
  <c r="R15" s="1"/>
  <c r="M15"/>
  <c r="S32"/>
  <c r="U32" s="1"/>
  <c r="M32"/>
  <c r="V32"/>
  <c r="X32" s="1"/>
  <c r="P32"/>
  <c r="R32" s="1"/>
  <c r="L32"/>
  <c r="S33"/>
  <c r="U33" s="1"/>
  <c r="L33"/>
  <c r="V33"/>
  <c r="X33" s="1"/>
  <c r="P33"/>
  <c r="R33" s="1"/>
  <c r="M33"/>
  <c r="O12"/>
  <c r="M94"/>
  <c r="V94"/>
  <c r="X94" s="1"/>
  <c r="P94"/>
  <c r="R94" s="1"/>
  <c r="L94"/>
  <c r="S94"/>
  <c r="U94" s="1"/>
  <c r="S119"/>
  <c r="U119" s="1"/>
  <c r="L119"/>
  <c r="V119"/>
  <c r="X119" s="1"/>
  <c r="M119"/>
  <c r="P119"/>
  <c r="R119" s="1"/>
  <c r="V49"/>
  <c r="X49" s="1"/>
  <c r="P49"/>
  <c r="R49" s="1"/>
  <c r="L49"/>
  <c r="S49"/>
  <c r="U49" s="1"/>
  <c r="M49"/>
  <c r="M95"/>
  <c r="V95"/>
  <c r="X95" s="1"/>
  <c r="P95"/>
  <c r="R95" s="1"/>
  <c r="S95"/>
  <c r="U95" s="1"/>
  <c r="L95"/>
  <c r="M65"/>
  <c r="V65"/>
  <c r="X65" s="1"/>
  <c r="P65"/>
  <c r="R65" s="1"/>
  <c r="L65"/>
  <c r="S65"/>
  <c r="U65" s="1"/>
  <c r="S51"/>
  <c r="U51" s="1"/>
  <c r="P51"/>
  <c r="R51" s="1"/>
  <c r="M51"/>
  <c r="V51"/>
  <c r="X51" s="1"/>
  <c r="L51"/>
  <c r="V50"/>
  <c r="X50" s="1"/>
  <c r="M50"/>
  <c r="P50"/>
  <c r="R50" s="1"/>
  <c r="S50"/>
  <c r="U50" s="1"/>
  <c r="L50"/>
  <c r="V52"/>
  <c r="X52" s="1"/>
  <c r="M52"/>
  <c r="P52"/>
  <c r="R52" s="1"/>
  <c r="L52"/>
  <c r="S52"/>
  <c r="U52" s="1"/>
  <c r="AA70"/>
  <c r="O62"/>
  <c r="AA62"/>
  <c r="AA31"/>
  <c r="L44"/>
  <c r="P44"/>
  <c r="R44" s="1"/>
  <c r="M44"/>
  <c r="S44"/>
  <c r="U44" s="1"/>
  <c r="V44"/>
  <c r="X44" s="1"/>
  <c r="L17"/>
  <c r="S17"/>
  <c r="U17" s="1"/>
  <c r="P17"/>
  <c r="R17" s="1"/>
  <c r="M17"/>
  <c r="V17"/>
  <c r="X17" s="1"/>
  <c r="L35"/>
  <c r="M35"/>
  <c r="S35"/>
  <c r="U35" s="1"/>
  <c r="V35"/>
  <c r="X35" s="1"/>
  <c r="P35"/>
  <c r="R35" s="1"/>
  <c r="M63"/>
  <c r="P63"/>
  <c r="R63" s="1"/>
  <c r="S63"/>
  <c r="U63" s="1"/>
  <c r="L63"/>
  <c r="V63"/>
  <c r="X63" s="1"/>
  <c r="S71"/>
  <c r="U71" s="1"/>
  <c r="M71"/>
  <c r="P71"/>
  <c r="R71" s="1"/>
  <c r="L71"/>
  <c r="V71"/>
  <c r="X71" s="1"/>
  <c r="S89"/>
  <c r="U89" s="1"/>
  <c r="L89"/>
  <c r="V89"/>
  <c r="X89" s="1"/>
  <c r="M89"/>
  <c r="P89"/>
  <c r="R89" s="1"/>
  <c r="M83"/>
  <c r="V83"/>
  <c r="X83" s="1"/>
  <c r="S83"/>
  <c r="U83" s="1"/>
  <c r="P83"/>
  <c r="R83" s="1"/>
  <c r="L83"/>
  <c r="M113"/>
  <c r="P113"/>
  <c r="R113" s="1"/>
  <c r="V113"/>
  <c r="X113" s="1"/>
  <c r="L113"/>
  <c r="S113"/>
  <c r="U113" s="1"/>
  <c r="M84"/>
  <c r="P84"/>
  <c r="R84" s="1"/>
  <c r="L84"/>
  <c r="S84"/>
  <c r="U84" s="1"/>
  <c r="V84"/>
  <c r="X84" s="1"/>
  <c r="S72"/>
  <c r="U72" s="1"/>
  <c r="M72"/>
  <c r="V72"/>
  <c r="X72" s="1"/>
  <c r="L72"/>
  <c r="P72"/>
  <c r="R72" s="1"/>
  <c r="V42"/>
  <c r="X42" s="1"/>
  <c r="S42"/>
  <c r="U42" s="1"/>
  <c r="L42"/>
  <c r="M42"/>
  <c r="P42"/>
  <c r="R42" s="1"/>
  <c r="AA64"/>
  <c r="O64"/>
  <c r="K90" i="10"/>
  <c r="K74"/>
  <c r="K58"/>
  <c r="Z58" s="1"/>
  <c r="K57"/>
  <c r="K66"/>
  <c r="K107"/>
  <c r="K85"/>
  <c r="K53"/>
  <c r="Z53" s="1"/>
  <c r="K21"/>
  <c r="K78"/>
  <c r="K46"/>
  <c r="K14"/>
  <c r="K67"/>
  <c r="K31"/>
  <c r="K79"/>
  <c r="K47"/>
  <c r="Z47" s="1"/>
  <c r="K39"/>
  <c r="K28"/>
  <c r="K27"/>
  <c r="K80"/>
  <c r="K20"/>
  <c r="K64"/>
  <c r="K32"/>
  <c r="K114"/>
  <c r="Z114" s="1"/>
  <c r="K42"/>
  <c r="K111"/>
  <c r="K41"/>
  <c r="K115"/>
  <c r="K45"/>
  <c r="K70"/>
  <c r="K109"/>
  <c r="K44"/>
  <c r="Z44" s="1"/>
  <c r="K15"/>
  <c r="K112"/>
  <c r="K68"/>
  <c r="K56"/>
  <c r="Z56" s="1"/>
  <c r="K49"/>
  <c r="K93"/>
  <c r="K54"/>
  <c r="K87"/>
  <c r="K35"/>
  <c r="K40"/>
  <c r="K61"/>
  <c r="K55"/>
  <c r="K110"/>
  <c r="K18"/>
  <c r="K59"/>
  <c r="K72"/>
  <c r="Z72" s="1"/>
  <c r="K118"/>
  <c r="W134" i="9" l="1"/>
  <c r="X134" s="1"/>
  <c r="N134"/>
  <c r="O134" s="1"/>
  <c r="Z134"/>
  <c r="AA134" s="1"/>
  <c r="K136"/>
  <c r="I137"/>
  <c r="L136"/>
  <c r="Z136"/>
  <c r="AA136" s="1"/>
  <c r="W136"/>
  <c r="X136" s="1"/>
  <c r="T136"/>
  <c r="U136" s="1"/>
  <c r="Q136"/>
  <c r="R136" s="1"/>
  <c r="N136"/>
  <c r="O136" s="1"/>
  <c r="K135"/>
  <c r="P46" i="19"/>
  <c r="R46" s="1"/>
  <c r="Y46"/>
  <c r="AA46" s="1"/>
  <c r="M46"/>
  <c r="O46" s="1"/>
  <c r="V46"/>
  <c r="X46" s="1"/>
  <c r="L46"/>
  <c r="S46"/>
  <c r="U46" s="1"/>
  <c r="I48"/>
  <c r="J47"/>
  <c r="V50" i="20"/>
  <c r="X50" s="1"/>
  <c r="P50"/>
  <c r="R50" s="1"/>
  <c r="L50"/>
  <c r="Y50"/>
  <c r="AA50" s="1"/>
  <c r="S50"/>
  <c r="U50" s="1"/>
  <c r="M50"/>
  <c r="O50" s="1"/>
  <c r="I52"/>
  <c r="J51"/>
  <c r="W135" i="9"/>
  <c r="X135" s="1"/>
  <c r="Q135"/>
  <c r="R135" s="1"/>
  <c r="Z135"/>
  <c r="AA135" s="1"/>
  <c r="T135"/>
  <c r="U135" s="1"/>
  <c r="N135"/>
  <c r="O135" s="1"/>
  <c r="L135"/>
  <c r="AA15" i="15"/>
  <c r="AA26"/>
  <c r="AA54"/>
  <c r="AA59"/>
  <c r="AA41"/>
  <c r="AA34"/>
  <c r="AA28"/>
  <c r="AA48"/>
  <c r="AA30"/>
  <c r="AA40"/>
  <c r="M67"/>
  <c r="Y67"/>
  <c r="P69"/>
  <c r="R69" s="1"/>
  <c r="Y69"/>
  <c r="S19"/>
  <c r="U19" s="1"/>
  <c r="Y19"/>
  <c r="V55"/>
  <c r="X55" s="1"/>
  <c r="Y55"/>
  <c r="V37"/>
  <c r="X37" s="1"/>
  <c r="Y37"/>
  <c r="V57"/>
  <c r="X57" s="1"/>
  <c r="Y57"/>
  <c r="M47"/>
  <c r="Y47"/>
  <c r="AA47" s="1"/>
  <c r="P23"/>
  <c r="R23" s="1"/>
  <c r="Y23"/>
  <c r="P43"/>
  <c r="R43" s="1"/>
  <c r="Y43"/>
  <c r="L21"/>
  <c r="Y21"/>
  <c r="M13"/>
  <c r="Y13"/>
  <c r="AA13" s="1"/>
  <c r="W17" i="10"/>
  <c r="AA117" i="15"/>
  <c r="AA75"/>
  <c r="AA80"/>
  <c r="AA91"/>
  <c r="AA79"/>
  <c r="AA112"/>
  <c r="AA118"/>
  <c r="AA88"/>
  <c r="M82"/>
  <c r="O82" s="1"/>
  <c r="Y82"/>
  <c r="P78"/>
  <c r="R78" s="1"/>
  <c r="Y78"/>
  <c r="M85"/>
  <c r="O85" s="1"/>
  <c r="Y85"/>
  <c r="V73"/>
  <c r="X73" s="1"/>
  <c r="Y73"/>
  <c r="V87"/>
  <c r="X87" s="1"/>
  <c r="Y87"/>
  <c r="V33" i="17"/>
  <c r="X33" s="1"/>
  <c r="P33"/>
  <c r="R33" s="1"/>
  <c r="L33"/>
  <c r="Y33"/>
  <c r="AA33" s="1"/>
  <c r="S33"/>
  <c r="U33" s="1"/>
  <c r="M33"/>
  <c r="O33" s="1"/>
  <c r="I35"/>
  <c r="J34"/>
  <c r="V33" i="16"/>
  <c r="X33" s="1"/>
  <c r="P33"/>
  <c r="R33" s="1"/>
  <c r="L33"/>
  <c r="Y33"/>
  <c r="AA33" s="1"/>
  <c r="S33"/>
  <c r="U33" s="1"/>
  <c r="M33"/>
  <c r="O33" s="1"/>
  <c r="I35"/>
  <c r="J34"/>
  <c r="N119" i="10"/>
  <c r="T119"/>
  <c r="Z119"/>
  <c r="Q119"/>
  <c r="W119"/>
  <c r="Q129"/>
  <c r="Z129"/>
  <c r="N129"/>
  <c r="T129"/>
  <c r="W129"/>
  <c r="N127"/>
  <c r="Q127"/>
  <c r="T127"/>
  <c r="W127"/>
  <c r="Z127"/>
  <c r="N125"/>
  <c r="Q125"/>
  <c r="T125"/>
  <c r="W125"/>
  <c r="Z125"/>
  <c r="N123"/>
  <c r="Q123"/>
  <c r="T123"/>
  <c r="W123"/>
  <c r="Z123"/>
  <c r="N121"/>
  <c r="Q121"/>
  <c r="T121"/>
  <c r="W121"/>
  <c r="Z121"/>
  <c r="T130"/>
  <c r="W130"/>
  <c r="N130"/>
  <c r="Q130"/>
  <c r="Z130"/>
  <c r="N128"/>
  <c r="Q128"/>
  <c r="T128"/>
  <c r="W128"/>
  <c r="Z128"/>
  <c r="N126"/>
  <c r="Q126"/>
  <c r="T126"/>
  <c r="W126"/>
  <c r="Z126"/>
  <c r="N124"/>
  <c r="Q124"/>
  <c r="T124"/>
  <c r="W124"/>
  <c r="Z124"/>
  <c r="N122"/>
  <c r="Q122"/>
  <c r="T122"/>
  <c r="W122"/>
  <c r="Z122"/>
  <c r="N120"/>
  <c r="Q120"/>
  <c r="T120"/>
  <c r="W120"/>
  <c r="Z120"/>
  <c r="W127" i="9"/>
  <c r="N127"/>
  <c r="Z127"/>
  <c r="Q127"/>
  <c r="T127"/>
  <c r="N121"/>
  <c r="T121"/>
  <c r="Z121"/>
  <c r="Q121"/>
  <c r="W121"/>
  <c r="Q130"/>
  <c r="W130"/>
  <c r="N130"/>
  <c r="T130"/>
  <c r="Z130"/>
  <c r="N128"/>
  <c r="W128"/>
  <c r="Q128"/>
  <c r="T128"/>
  <c r="Z128"/>
  <c r="Q124"/>
  <c r="W124"/>
  <c r="N124"/>
  <c r="T124"/>
  <c r="Z124"/>
  <c r="W122"/>
  <c r="Q122"/>
  <c r="N122"/>
  <c r="Z122"/>
  <c r="T122"/>
  <c r="N125"/>
  <c r="T125"/>
  <c r="Z125"/>
  <c r="Q125"/>
  <c r="W125"/>
  <c r="W119"/>
  <c r="N119"/>
  <c r="Z119"/>
  <c r="Q119"/>
  <c r="T119"/>
  <c r="N129"/>
  <c r="W129"/>
  <c r="Q129"/>
  <c r="T129"/>
  <c r="Z129"/>
  <c r="W126"/>
  <c r="T126"/>
  <c r="N126"/>
  <c r="Z126"/>
  <c r="Q126"/>
  <c r="W123"/>
  <c r="Q123"/>
  <c r="T123"/>
  <c r="N123"/>
  <c r="Z123"/>
  <c r="Q120"/>
  <c r="W120"/>
  <c r="N120"/>
  <c r="T120"/>
  <c r="Z120"/>
  <c r="T17" i="10"/>
  <c r="W117" i="9"/>
  <c r="N17" i="10"/>
  <c r="Q17"/>
  <c r="W22" i="9"/>
  <c r="N22"/>
  <c r="Q22"/>
  <c r="L87" i="15"/>
  <c r="W96" i="9"/>
  <c r="Z96"/>
  <c r="N96"/>
  <c r="T96"/>
  <c r="Q96"/>
  <c r="Q104"/>
  <c r="T104"/>
  <c r="W104"/>
  <c r="Z104"/>
  <c r="N104"/>
  <c r="Q103"/>
  <c r="Z103"/>
  <c r="N103"/>
  <c r="T103"/>
  <c r="W103"/>
  <c r="Q98"/>
  <c r="W98"/>
  <c r="T98"/>
  <c r="Z98"/>
  <c r="N98"/>
  <c r="Q102"/>
  <c r="T102"/>
  <c r="W102"/>
  <c r="Z102"/>
  <c r="N102"/>
  <c r="Q106"/>
  <c r="T106"/>
  <c r="W106"/>
  <c r="Z106"/>
  <c r="N106"/>
  <c r="T100" i="10"/>
  <c r="W100"/>
  <c r="Z100"/>
  <c r="N100"/>
  <c r="Q100"/>
  <c r="W97"/>
  <c r="Z97"/>
  <c r="N97"/>
  <c r="Q97"/>
  <c r="T97"/>
  <c r="T104"/>
  <c r="W104"/>
  <c r="Z104"/>
  <c r="N104"/>
  <c r="Q104"/>
  <c r="T98"/>
  <c r="W98"/>
  <c r="Q98"/>
  <c r="Z98"/>
  <c r="N98"/>
  <c r="T102"/>
  <c r="W102"/>
  <c r="Q102"/>
  <c r="Z102"/>
  <c r="N102"/>
  <c r="T106"/>
  <c r="W106"/>
  <c r="Q106"/>
  <c r="Z106"/>
  <c r="N106"/>
  <c r="J21" i="9"/>
  <c r="I22"/>
  <c r="J22" s="1"/>
  <c r="J95" i="10"/>
  <c r="I96"/>
  <c r="J17"/>
  <c r="Y17" s="1"/>
  <c r="AA17" s="1"/>
  <c r="W95" i="9"/>
  <c r="T95"/>
  <c r="Q95"/>
  <c r="N95"/>
  <c r="Z95"/>
  <c r="Q99"/>
  <c r="T99"/>
  <c r="W99"/>
  <c r="Z99"/>
  <c r="N99"/>
  <c r="T100"/>
  <c r="W100"/>
  <c r="Z100"/>
  <c r="N100"/>
  <c r="Q100"/>
  <c r="N97"/>
  <c r="T97"/>
  <c r="Q97"/>
  <c r="W97"/>
  <c r="Z97"/>
  <c r="Q101"/>
  <c r="Z101"/>
  <c r="N101"/>
  <c r="T101"/>
  <c r="W101"/>
  <c r="Q105"/>
  <c r="Z105"/>
  <c r="N105"/>
  <c r="W105"/>
  <c r="T105"/>
  <c r="W99" i="10"/>
  <c r="Z99"/>
  <c r="N99"/>
  <c r="T99"/>
  <c r="Q99"/>
  <c r="W96"/>
  <c r="Z96"/>
  <c r="N96"/>
  <c r="T96"/>
  <c r="Q96"/>
  <c r="W103"/>
  <c r="Z103"/>
  <c r="N103"/>
  <c r="T103"/>
  <c r="Q103"/>
  <c r="Z95"/>
  <c r="W95"/>
  <c r="T95"/>
  <c r="Q95"/>
  <c r="N95"/>
  <c r="W101"/>
  <c r="T101"/>
  <c r="N101"/>
  <c r="Z101"/>
  <c r="Q101"/>
  <c r="W105"/>
  <c r="T105"/>
  <c r="Z105"/>
  <c r="N105"/>
  <c r="Q105"/>
  <c r="P73" i="15"/>
  <c r="R73" s="1"/>
  <c r="Y135"/>
  <c r="N107" i="9"/>
  <c r="T107"/>
  <c r="Q107"/>
  <c r="W107"/>
  <c r="Z107"/>
  <c r="P139" i="15"/>
  <c r="R139" s="1"/>
  <c r="M135"/>
  <c r="V135"/>
  <c r="M140"/>
  <c r="O140" s="1"/>
  <c r="L140"/>
  <c r="S135"/>
  <c r="Y139"/>
  <c r="AA139" s="1"/>
  <c r="P137"/>
  <c r="R137" s="1"/>
  <c r="V137"/>
  <c r="X137" s="1"/>
  <c r="Y137"/>
  <c r="AA137" s="1"/>
  <c r="M137"/>
  <c r="O137" s="1"/>
  <c r="L137"/>
  <c r="Y140"/>
  <c r="AA140" s="1"/>
  <c r="Q117" i="9"/>
  <c r="N117"/>
  <c r="T117"/>
  <c r="W61" i="10"/>
  <c r="Z61"/>
  <c r="Q68"/>
  <c r="Z68"/>
  <c r="Q32"/>
  <c r="Z32"/>
  <c r="N85"/>
  <c r="Z85"/>
  <c r="Q110"/>
  <c r="Z110"/>
  <c r="Q45"/>
  <c r="Z45"/>
  <c r="J21"/>
  <c r="Y21" s="1"/>
  <c r="Z21"/>
  <c r="W30"/>
  <c r="Z30"/>
  <c r="J22"/>
  <c r="Y22" s="1"/>
  <c r="Z22"/>
  <c r="N84"/>
  <c r="Z84"/>
  <c r="N33"/>
  <c r="Z33"/>
  <c r="Q52"/>
  <c r="Z52"/>
  <c r="N24"/>
  <c r="Z24"/>
  <c r="N94"/>
  <c r="Z94"/>
  <c r="W36"/>
  <c r="Z36"/>
  <c r="T83"/>
  <c r="Z83"/>
  <c r="T86"/>
  <c r="Z86"/>
  <c r="Q48"/>
  <c r="Z48"/>
  <c r="Q90" i="9"/>
  <c r="Z90"/>
  <c r="T59"/>
  <c r="Z59"/>
  <c r="W71"/>
  <c r="Z71"/>
  <c r="N58"/>
  <c r="Z58"/>
  <c r="Q118"/>
  <c r="Z118"/>
  <c r="Q30"/>
  <c r="Z30"/>
  <c r="Q20"/>
  <c r="Z20"/>
  <c r="W79"/>
  <c r="Z79"/>
  <c r="W116"/>
  <c r="Z116"/>
  <c r="Q40"/>
  <c r="Z40"/>
  <c r="T44"/>
  <c r="Z44"/>
  <c r="N113"/>
  <c r="Z113"/>
  <c r="W18"/>
  <c r="Z18"/>
  <c r="N78"/>
  <c r="Z78"/>
  <c r="Q70"/>
  <c r="Z70"/>
  <c r="W31"/>
  <c r="Z31"/>
  <c r="N76"/>
  <c r="Z76"/>
  <c r="T39"/>
  <c r="Z39"/>
  <c r="W81"/>
  <c r="Z81"/>
  <c r="Q27"/>
  <c r="Z27"/>
  <c r="N50"/>
  <c r="Z50"/>
  <c r="Q54"/>
  <c r="Z54"/>
  <c r="Q74"/>
  <c r="Z74"/>
  <c r="W59" i="10"/>
  <c r="Z59"/>
  <c r="Q109"/>
  <c r="Z109"/>
  <c r="T79"/>
  <c r="Z79"/>
  <c r="T118"/>
  <c r="Z118"/>
  <c r="T35"/>
  <c r="Z35"/>
  <c r="N49"/>
  <c r="Z49"/>
  <c r="Q15"/>
  <c r="Z15"/>
  <c r="T42"/>
  <c r="Z42"/>
  <c r="N20"/>
  <c r="Z20"/>
  <c r="W39"/>
  <c r="Z39"/>
  <c r="T67"/>
  <c r="Z67"/>
  <c r="T66"/>
  <c r="Z66"/>
  <c r="Q90"/>
  <c r="Z90"/>
  <c r="Q55"/>
  <c r="Z55"/>
  <c r="W87"/>
  <c r="Z87"/>
  <c r="W115"/>
  <c r="Z115"/>
  <c r="Q80"/>
  <c r="Z80"/>
  <c r="Q14"/>
  <c r="Z14"/>
  <c r="Q57"/>
  <c r="Z57"/>
  <c r="T89"/>
  <c r="Z89"/>
  <c r="N63"/>
  <c r="Z63"/>
  <c r="T92"/>
  <c r="Z92"/>
  <c r="W60"/>
  <c r="Z60"/>
  <c r="Q26"/>
  <c r="Z26"/>
  <c r="W37"/>
  <c r="Z37"/>
  <c r="J65"/>
  <c r="Y65" s="1"/>
  <c r="Z65"/>
  <c r="J12"/>
  <c r="Y12" s="1"/>
  <c r="Z12"/>
  <c r="Q116"/>
  <c r="Z116"/>
  <c r="Q51"/>
  <c r="Z51"/>
  <c r="T73"/>
  <c r="Z73"/>
  <c r="Q19"/>
  <c r="Z19"/>
  <c r="T11" i="9"/>
  <c r="Z11"/>
  <c r="T55"/>
  <c r="Z55"/>
  <c r="T110"/>
  <c r="Z110"/>
  <c r="T33"/>
  <c r="Z33"/>
  <c r="Q93"/>
  <c r="Z93"/>
  <c r="N43"/>
  <c r="Z43"/>
  <c r="T29" i="10"/>
  <c r="Z29"/>
  <c r="T53" i="9"/>
  <c r="Z53"/>
  <c r="N66"/>
  <c r="Z66"/>
  <c r="N109"/>
  <c r="Z109"/>
  <c r="N85"/>
  <c r="Z85"/>
  <c r="W48"/>
  <c r="Z48"/>
  <c r="T25"/>
  <c r="Z25"/>
  <c r="T13"/>
  <c r="Z13"/>
  <c r="Q34"/>
  <c r="Z34"/>
  <c r="T45"/>
  <c r="Z45"/>
  <c r="T82"/>
  <c r="Z82"/>
  <c r="N77"/>
  <c r="Z77"/>
  <c r="W14"/>
  <c r="Z14"/>
  <c r="Q88"/>
  <c r="Z88"/>
  <c r="T91"/>
  <c r="Z91"/>
  <c r="T94"/>
  <c r="Z94"/>
  <c r="Q21"/>
  <c r="Z21"/>
  <c r="W24"/>
  <c r="Z24"/>
  <c r="P140" i="15"/>
  <c r="R140" s="1"/>
  <c r="V140"/>
  <c r="X140" s="1"/>
  <c r="N54" i="10"/>
  <c r="Z54"/>
  <c r="W41"/>
  <c r="Z41"/>
  <c r="T27"/>
  <c r="Z27"/>
  <c r="N46"/>
  <c r="Z46"/>
  <c r="N11"/>
  <c r="Z11"/>
  <c r="W108"/>
  <c r="Z108"/>
  <c r="Q34"/>
  <c r="Z34"/>
  <c r="T13"/>
  <c r="Z13"/>
  <c r="T113"/>
  <c r="Z113"/>
  <c r="Q77"/>
  <c r="Z77"/>
  <c r="W88"/>
  <c r="Z88"/>
  <c r="W23"/>
  <c r="Z23"/>
  <c r="W117"/>
  <c r="Z117"/>
  <c r="T43"/>
  <c r="Z43"/>
  <c r="W51" i="9"/>
  <c r="Z51"/>
  <c r="T86"/>
  <c r="Z86"/>
  <c r="W32"/>
  <c r="Z32"/>
  <c r="N47"/>
  <c r="Z47"/>
  <c r="T56"/>
  <c r="Z56"/>
  <c r="T23"/>
  <c r="Z23"/>
  <c r="W72"/>
  <c r="Z72"/>
  <c r="N49"/>
  <c r="Z49"/>
  <c r="N92"/>
  <c r="Z92"/>
  <c r="Q28"/>
  <c r="Z28"/>
  <c r="N87"/>
  <c r="Z87"/>
  <c r="W89"/>
  <c r="Z89"/>
  <c r="Q42"/>
  <c r="Z42"/>
  <c r="W41"/>
  <c r="Z41"/>
  <c r="N115"/>
  <c r="Z115"/>
  <c r="Q65"/>
  <c r="Z65"/>
  <c r="N26"/>
  <c r="Z26"/>
  <c r="T73"/>
  <c r="Z73"/>
  <c r="Q62"/>
  <c r="Z62"/>
  <c r="W52"/>
  <c r="Z52"/>
  <c r="N68"/>
  <c r="Z68"/>
  <c r="N38"/>
  <c r="Z38"/>
  <c r="T38"/>
  <c r="W18" i="10"/>
  <c r="Z18"/>
  <c r="Q40"/>
  <c r="Z40"/>
  <c r="N93"/>
  <c r="Z93"/>
  <c r="T112"/>
  <c r="Z112"/>
  <c r="W70"/>
  <c r="Z70"/>
  <c r="W111"/>
  <c r="Z111"/>
  <c r="W64"/>
  <c r="Z64"/>
  <c r="T28"/>
  <c r="Z28"/>
  <c r="Q31"/>
  <c r="Z31"/>
  <c r="J78"/>
  <c r="Y78" s="1"/>
  <c r="Z78"/>
  <c r="N107"/>
  <c r="Z107"/>
  <c r="J74"/>
  <c r="Y74" s="1"/>
  <c r="Z74"/>
  <c r="N25"/>
  <c r="Z25"/>
  <c r="Q69"/>
  <c r="Z69"/>
  <c r="T16"/>
  <c r="Z16"/>
  <c r="N91"/>
  <c r="Z91"/>
  <c r="W75"/>
  <c r="Z75"/>
  <c r="J81"/>
  <c r="Y81" s="1"/>
  <c r="Z81"/>
  <c r="N76"/>
  <c r="Z76"/>
  <c r="W71"/>
  <c r="Z71"/>
  <c r="T82"/>
  <c r="Z82"/>
  <c r="Q62"/>
  <c r="Z62"/>
  <c r="W38"/>
  <c r="Z38"/>
  <c r="T19" i="9"/>
  <c r="Z19"/>
  <c r="W111"/>
  <c r="Z111"/>
  <c r="N36"/>
  <c r="Z36"/>
  <c r="W80"/>
  <c r="Z80"/>
  <c r="T63"/>
  <c r="Z63"/>
  <c r="N84"/>
  <c r="Z84"/>
  <c r="Q12"/>
  <c r="Z12"/>
  <c r="W83"/>
  <c r="Z83"/>
  <c r="N75"/>
  <c r="Z75"/>
  <c r="W61"/>
  <c r="Z61"/>
  <c r="Q57"/>
  <c r="Z57"/>
  <c r="N29"/>
  <c r="Z29"/>
  <c r="W15"/>
  <c r="Z15"/>
  <c r="W69"/>
  <c r="Z69"/>
  <c r="Q46"/>
  <c r="Z46"/>
  <c r="T37"/>
  <c r="Z37"/>
  <c r="T112"/>
  <c r="Z112"/>
  <c r="W60"/>
  <c r="Z60"/>
  <c r="Q108"/>
  <c r="Z108"/>
  <c r="W114"/>
  <c r="Z114"/>
  <c r="W67"/>
  <c r="Z67"/>
  <c r="W35"/>
  <c r="Z35"/>
  <c r="N64"/>
  <c r="Z64"/>
  <c r="S139" i="15"/>
  <c r="U139" s="1"/>
  <c r="M139"/>
  <c r="O139" s="1"/>
  <c r="L139"/>
  <c r="U136"/>
  <c r="J133"/>
  <c r="P133" s="1"/>
  <c r="X135"/>
  <c r="L138"/>
  <c r="S138"/>
  <c r="U138" s="1"/>
  <c r="V138"/>
  <c r="X138" s="1"/>
  <c r="M138"/>
  <c r="O138" s="1"/>
  <c r="Y138"/>
  <c r="AA138" s="1"/>
  <c r="P138"/>
  <c r="R138" s="1"/>
  <c r="S134"/>
  <c r="P134"/>
  <c r="R134" s="1"/>
  <c r="Y134"/>
  <c r="V134"/>
  <c r="M134"/>
  <c r="W62" i="9"/>
  <c r="W38"/>
  <c r="Q35"/>
  <c r="W81" i="10"/>
  <c r="Q25"/>
  <c r="W74" i="9"/>
  <c r="W33"/>
  <c r="Q76" i="10"/>
  <c r="N74" i="9"/>
  <c r="W110"/>
  <c r="T93"/>
  <c r="N82" i="10"/>
  <c r="T74" i="9"/>
  <c r="Q43"/>
  <c r="P47" i="15"/>
  <c r="R47" s="1"/>
  <c r="L47"/>
  <c r="L135"/>
  <c r="T135"/>
  <c r="U135" s="1"/>
  <c r="N135"/>
  <c r="Q135"/>
  <c r="R135" s="1"/>
  <c r="Z135"/>
  <c r="AA135" s="1"/>
  <c r="AA66"/>
  <c r="P57"/>
  <c r="R57" s="1"/>
  <c r="S87"/>
  <c r="U87" s="1"/>
  <c r="L73"/>
  <c r="O118"/>
  <c r="S73"/>
  <c r="U73" s="1"/>
  <c r="V47"/>
  <c r="X47" s="1"/>
  <c r="O41"/>
  <c r="P87"/>
  <c r="R87" s="1"/>
  <c r="M87"/>
  <c r="O87" s="1"/>
  <c r="S47"/>
  <c r="U47" s="1"/>
  <c r="AA111"/>
  <c r="O88"/>
  <c r="M73"/>
  <c r="O73" s="1"/>
  <c r="O56"/>
  <c r="O28"/>
  <c r="N67" i="9"/>
  <c r="T114"/>
  <c r="N108"/>
  <c r="L78" i="15"/>
  <c r="S78"/>
  <c r="U78" s="1"/>
  <c r="AA93"/>
  <c r="V78"/>
  <c r="X78" s="1"/>
  <c r="AA46"/>
  <c r="M78"/>
  <c r="AA78" s="1"/>
  <c r="O36"/>
  <c r="N94" i="9"/>
  <c r="Q43" i="10"/>
  <c r="O91" i="15"/>
  <c r="V69"/>
  <c r="X69" s="1"/>
  <c r="L55"/>
  <c r="S55"/>
  <c r="U55" s="1"/>
  <c r="T88" i="9"/>
  <c r="T58"/>
  <c r="Q86" i="10"/>
  <c r="T24" i="9"/>
  <c r="Q91"/>
  <c r="W64"/>
  <c r="N43" i="10"/>
  <c r="W43"/>
  <c r="J43"/>
  <c r="Q67" i="9"/>
  <c r="Q114"/>
  <c r="W108"/>
  <c r="T64"/>
  <c r="N35"/>
  <c r="T67"/>
  <c r="N114"/>
  <c r="T108"/>
  <c r="Q64"/>
  <c r="T35"/>
  <c r="J77" i="10"/>
  <c r="W37" i="9"/>
  <c r="P13" i="15"/>
  <c r="R13" s="1"/>
  <c r="N54" i="9"/>
  <c r="T12"/>
  <c r="T57"/>
  <c r="N46"/>
  <c r="O34" i="15"/>
  <c r="W12" i="9"/>
  <c r="Q24"/>
  <c r="W66"/>
  <c r="Q94"/>
  <c r="N91"/>
  <c r="W88"/>
  <c r="N21"/>
  <c r="N24"/>
  <c r="W94"/>
  <c r="W91"/>
  <c r="N88"/>
  <c r="T21"/>
  <c r="T14"/>
  <c r="W21"/>
  <c r="Q14"/>
  <c r="N113" i="10"/>
  <c r="J11"/>
  <c r="N23"/>
  <c r="N14" i="9"/>
  <c r="W76"/>
  <c r="S13" i="15"/>
  <c r="U13" s="1"/>
  <c r="L13"/>
  <c r="N26" i="10"/>
  <c r="T27" i="9"/>
  <c r="V13" i="15"/>
  <c r="X13" s="1"/>
  <c r="J66" i="10"/>
  <c r="Q133" i="15"/>
  <c r="N37" i="10"/>
  <c r="T38"/>
  <c r="T12"/>
  <c r="T116" i="9"/>
  <c r="N40"/>
  <c r="W54"/>
  <c r="T113"/>
  <c r="Q78"/>
  <c r="T32"/>
  <c r="T54"/>
  <c r="Q44"/>
  <c r="N51"/>
  <c r="T70"/>
  <c r="Q47"/>
  <c r="T79"/>
  <c r="Q81"/>
  <c r="T65" i="10"/>
  <c r="J38"/>
  <c r="Q79" i="9"/>
  <c r="N116"/>
  <c r="N81"/>
  <c r="T40"/>
  <c r="W44"/>
  <c r="Q113"/>
  <c r="T51"/>
  <c r="W78"/>
  <c r="N32"/>
  <c r="Q56"/>
  <c r="N79"/>
  <c r="Q116"/>
  <c r="W27"/>
  <c r="W40"/>
  <c r="N39"/>
  <c r="N44"/>
  <c r="W113"/>
  <c r="T50"/>
  <c r="Q67" i="10"/>
  <c r="W86" i="9"/>
  <c r="W70"/>
  <c r="T31"/>
  <c r="W47"/>
  <c r="Q76"/>
  <c r="W39"/>
  <c r="Q50"/>
  <c r="W23"/>
  <c r="J20" i="10"/>
  <c r="T78" i="9"/>
  <c r="N86"/>
  <c r="N31"/>
  <c r="N56"/>
  <c r="P85" i="15"/>
  <c r="R85" s="1"/>
  <c r="AA86"/>
  <c r="S21"/>
  <c r="U21" s="1"/>
  <c r="O112"/>
  <c r="Z136"/>
  <c r="AA136" s="1"/>
  <c r="Q73" i="9"/>
  <c r="T68"/>
  <c r="W73"/>
  <c r="Q52"/>
  <c r="N89"/>
  <c r="T48" i="10"/>
  <c r="T62" i="9"/>
  <c r="W49"/>
  <c r="T52"/>
  <c r="Q59"/>
  <c r="J45" i="10"/>
  <c r="Q51" i="9"/>
  <c r="Q86"/>
  <c r="N70"/>
  <c r="Q32"/>
  <c r="Q31"/>
  <c r="T47"/>
  <c r="T76"/>
  <c r="W56"/>
  <c r="N23"/>
  <c r="S85" i="15"/>
  <c r="U85" s="1"/>
  <c r="P55"/>
  <c r="R55" s="1"/>
  <c r="L37"/>
  <c r="P67"/>
  <c r="R67" s="1"/>
  <c r="M37"/>
  <c r="S37"/>
  <c r="U37" s="1"/>
  <c r="W136"/>
  <c r="X136" s="1"/>
  <c r="N20" i="9"/>
  <c r="Q23"/>
  <c r="L136" i="15"/>
  <c r="N18" i="9"/>
  <c r="Q18"/>
  <c r="N136" i="15"/>
  <c r="O136" s="1"/>
  <c r="V85"/>
  <c r="X85" s="1"/>
  <c r="V23"/>
  <c r="X23" s="1"/>
  <c r="O67"/>
  <c r="T18" i="9"/>
  <c r="Q136" i="15"/>
  <c r="R136" s="1"/>
  <c r="L85"/>
  <c r="M55"/>
  <c r="O55" s="1"/>
  <c r="P37"/>
  <c r="R37" s="1"/>
  <c r="Q38" i="10"/>
  <c r="N38"/>
  <c r="N29"/>
  <c r="N62" i="9"/>
  <c r="N73"/>
  <c r="W75"/>
  <c r="N27"/>
  <c r="T81"/>
  <c r="Q39"/>
  <c r="W68"/>
  <c r="Q29"/>
  <c r="N52"/>
  <c r="W50"/>
  <c r="N11"/>
  <c r="W30"/>
  <c r="Q84"/>
  <c r="T24" i="10"/>
  <c r="Q83" i="9"/>
  <c r="T61"/>
  <c r="W55"/>
  <c r="N112"/>
  <c r="Q60"/>
  <c r="Q69"/>
  <c r="L69" i="15"/>
  <c r="M69"/>
  <c r="S23"/>
  <c r="U23" s="1"/>
  <c r="S57"/>
  <c r="U57" s="1"/>
  <c r="L82"/>
  <c r="S69"/>
  <c r="U69" s="1"/>
  <c r="L23"/>
  <c r="L57"/>
  <c r="M23"/>
  <c r="S67"/>
  <c r="U67" s="1"/>
  <c r="V67"/>
  <c r="X67" s="1"/>
  <c r="M57"/>
  <c r="J52" i="10"/>
  <c r="W83"/>
  <c r="T19"/>
  <c r="N83" i="9"/>
  <c r="T75"/>
  <c r="Q61"/>
  <c r="W57"/>
  <c r="T29"/>
  <c r="W11"/>
  <c r="W46"/>
  <c r="N55"/>
  <c r="Q37"/>
  <c r="N110"/>
  <c r="W112"/>
  <c r="Q33"/>
  <c r="T30"/>
  <c r="T60"/>
  <c r="N93"/>
  <c r="T43"/>
  <c r="T69"/>
  <c r="N12"/>
  <c r="Q15"/>
  <c r="J12"/>
  <c r="J33" i="10"/>
  <c r="T52"/>
  <c r="Q83"/>
  <c r="T83" i="9"/>
  <c r="Q75"/>
  <c r="N61"/>
  <c r="N57"/>
  <c r="W29"/>
  <c r="Q11"/>
  <c r="T46"/>
  <c r="Q55"/>
  <c r="N37"/>
  <c r="Q110"/>
  <c r="Q112"/>
  <c r="N33"/>
  <c r="N30"/>
  <c r="N60"/>
  <c r="W93"/>
  <c r="W43"/>
  <c r="N69"/>
  <c r="Q108" i="10"/>
  <c r="T15" i="9"/>
  <c r="N15"/>
  <c r="J62" i="10"/>
  <c r="Q82"/>
  <c r="J55"/>
  <c r="N25" i="9"/>
  <c r="N62" i="10"/>
  <c r="J82"/>
  <c r="W82"/>
  <c r="T14"/>
  <c r="T34" i="9"/>
  <c r="Q60" i="10"/>
  <c r="Q85" i="9"/>
  <c r="N57" i="10"/>
  <c r="W80"/>
  <c r="T87"/>
  <c r="T80" i="9"/>
  <c r="W33" i="10"/>
  <c r="Q33"/>
  <c r="T62"/>
  <c r="Q11"/>
  <c r="W11"/>
  <c r="N52"/>
  <c r="T26"/>
  <c r="N108"/>
  <c r="W24"/>
  <c r="W86"/>
  <c r="Q109" i="9"/>
  <c r="N48"/>
  <c r="N111"/>
  <c r="T36"/>
  <c r="W77"/>
  <c r="M19" i="15"/>
  <c r="L134"/>
  <c r="Z134"/>
  <c r="N134"/>
  <c r="T33" i="10"/>
  <c r="W62"/>
  <c r="T11"/>
  <c r="W52"/>
  <c r="W26"/>
  <c r="T108"/>
  <c r="Q24"/>
  <c r="N86"/>
  <c r="N53" i="9"/>
  <c r="N45"/>
  <c r="Q82"/>
  <c r="Q63"/>
  <c r="J26" i="10"/>
  <c r="J24"/>
  <c r="J86"/>
  <c r="N19" i="9"/>
  <c r="W134" i="15"/>
  <c r="T134"/>
  <c r="T111" i="9"/>
  <c r="Q111"/>
  <c r="W36"/>
  <c r="Q36"/>
  <c r="N80"/>
  <c r="Q80"/>
  <c r="N63"/>
  <c r="W63"/>
  <c r="T84"/>
  <c r="W84"/>
  <c r="N17"/>
  <c r="T17"/>
  <c r="W17"/>
  <c r="Q17"/>
  <c r="N16"/>
  <c r="W16"/>
  <c r="T16"/>
  <c r="Q16"/>
  <c r="W29" i="10"/>
  <c r="Q29"/>
  <c r="J29"/>
  <c r="W53" i="9"/>
  <c r="Q53"/>
  <c r="Q66"/>
  <c r="T66"/>
  <c r="T109"/>
  <c r="W109"/>
  <c r="T85"/>
  <c r="W85"/>
  <c r="Q48"/>
  <c r="T48"/>
  <c r="W25"/>
  <c r="Q25"/>
  <c r="N13"/>
  <c r="W13"/>
  <c r="Q13"/>
  <c r="N34"/>
  <c r="W34"/>
  <c r="Q45"/>
  <c r="W45"/>
  <c r="W82"/>
  <c r="N82"/>
  <c r="T77"/>
  <c r="Q77"/>
  <c r="V19" i="15"/>
  <c r="X19" s="1"/>
  <c r="L19"/>
  <c r="P19"/>
  <c r="R19" s="1"/>
  <c r="W116" i="10"/>
  <c r="N116"/>
  <c r="N83"/>
  <c r="J83"/>
  <c r="W19"/>
  <c r="N19"/>
  <c r="J19"/>
  <c r="J25"/>
  <c r="T25"/>
  <c r="T30"/>
  <c r="J30"/>
  <c r="Q50"/>
  <c r="N50"/>
  <c r="W50"/>
  <c r="T22"/>
  <c r="W22"/>
  <c r="T75"/>
  <c r="Q75"/>
  <c r="J75"/>
  <c r="T81"/>
  <c r="N81"/>
  <c r="W113"/>
  <c r="N77"/>
  <c r="W77"/>
  <c r="T88"/>
  <c r="N88"/>
  <c r="J88"/>
  <c r="N72"/>
  <c r="J72"/>
  <c r="W56"/>
  <c r="Q56"/>
  <c r="T44"/>
  <c r="N44"/>
  <c r="T115"/>
  <c r="Q114"/>
  <c r="T114"/>
  <c r="Q47"/>
  <c r="N47"/>
  <c r="T47"/>
  <c r="T53"/>
  <c r="W53"/>
  <c r="L67" i="15"/>
  <c r="W72" i="10"/>
  <c r="K135"/>
  <c r="Z135" s="1"/>
  <c r="AA135" s="1"/>
  <c r="N51"/>
  <c r="T63"/>
  <c r="Q23"/>
  <c r="Q72" i="9"/>
  <c r="W87"/>
  <c r="T115"/>
  <c r="Q26"/>
  <c r="P82" i="15"/>
  <c r="R82" s="1"/>
  <c r="Q117" i="10"/>
  <c r="W84"/>
  <c r="N92"/>
  <c r="N60"/>
  <c r="T92" i="9"/>
  <c r="N41"/>
  <c r="T65"/>
  <c r="N42"/>
  <c r="S82" i="15"/>
  <c r="U82" s="1"/>
  <c r="V82"/>
  <c r="X82" s="1"/>
  <c r="N89" i="10"/>
  <c r="J63"/>
  <c r="Q71"/>
  <c r="N73"/>
  <c r="T28" i="9"/>
  <c r="N90"/>
  <c r="T71"/>
  <c r="N118"/>
  <c r="AA39" i="15"/>
  <c r="W49" i="10"/>
  <c r="J51"/>
  <c r="T51"/>
  <c r="T117"/>
  <c r="Q63"/>
  <c r="J76"/>
  <c r="W76"/>
  <c r="T84"/>
  <c r="J48"/>
  <c r="N48"/>
  <c r="W92"/>
  <c r="N71"/>
  <c r="J23"/>
  <c r="Q73"/>
  <c r="J60"/>
  <c r="N72" i="9"/>
  <c r="Q49"/>
  <c r="W92"/>
  <c r="W28"/>
  <c r="Q87"/>
  <c r="T89"/>
  <c r="W57" i="10"/>
  <c r="J53"/>
  <c r="Q53"/>
  <c r="N14"/>
  <c r="J47"/>
  <c r="J80"/>
  <c r="T80"/>
  <c r="N114"/>
  <c r="Q115"/>
  <c r="Q44"/>
  <c r="T56"/>
  <c r="N87"/>
  <c r="Q87"/>
  <c r="T55"/>
  <c r="Q72"/>
  <c r="Q41" i="9"/>
  <c r="W90"/>
  <c r="Q115"/>
  <c r="W59"/>
  <c r="W65"/>
  <c r="Q71"/>
  <c r="T26"/>
  <c r="Q58"/>
  <c r="W42"/>
  <c r="W118"/>
  <c r="K134" i="10"/>
  <c r="Z134" s="1"/>
  <c r="AA134" s="1"/>
  <c r="W51"/>
  <c r="N117"/>
  <c r="W63"/>
  <c r="T76"/>
  <c r="J84"/>
  <c r="Q84"/>
  <c r="W48"/>
  <c r="J92"/>
  <c r="Q92"/>
  <c r="T71"/>
  <c r="T23"/>
  <c r="J73"/>
  <c r="W73"/>
  <c r="T60"/>
  <c r="T72" i="9"/>
  <c r="T49"/>
  <c r="Q92"/>
  <c r="N28"/>
  <c r="T87"/>
  <c r="Q89"/>
  <c r="T57" i="10"/>
  <c r="N53"/>
  <c r="W14"/>
  <c r="J14"/>
  <c r="W47"/>
  <c r="N80"/>
  <c r="W114"/>
  <c r="N115"/>
  <c r="J44"/>
  <c r="W44"/>
  <c r="N56"/>
  <c r="J87"/>
  <c r="N55"/>
  <c r="W55"/>
  <c r="T72"/>
  <c r="T41" i="9"/>
  <c r="T90"/>
  <c r="W115"/>
  <c r="N59"/>
  <c r="N65"/>
  <c r="N71"/>
  <c r="W26"/>
  <c r="W58"/>
  <c r="T42"/>
  <c r="T118"/>
  <c r="W20"/>
  <c r="T20"/>
  <c r="J89" i="10"/>
  <c r="J71"/>
  <c r="J57"/>
  <c r="J56"/>
  <c r="W19" i="9"/>
  <c r="Q19"/>
  <c r="AA53" i="15"/>
  <c r="L43"/>
  <c r="T78" i="10"/>
  <c r="Q28"/>
  <c r="N111"/>
  <c r="Q112"/>
  <c r="T40"/>
  <c r="W58"/>
  <c r="J58"/>
  <c r="W69"/>
  <c r="T69"/>
  <c r="N69"/>
  <c r="J69"/>
  <c r="W16"/>
  <c r="N16"/>
  <c r="Q16"/>
  <c r="J16"/>
  <c r="W91"/>
  <c r="Q91"/>
  <c r="J91"/>
  <c r="T91"/>
  <c r="J34"/>
  <c r="N34"/>
  <c r="W34"/>
  <c r="T34"/>
  <c r="N13"/>
  <c r="Q13"/>
  <c r="W13"/>
  <c r="J13"/>
  <c r="Q37"/>
  <c r="J37"/>
  <c r="T37"/>
  <c r="N65"/>
  <c r="Q65"/>
  <c r="W65"/>
  <c r="Q12"/>
  <c r="N12"/>
  <c r="W12"/>
  <c r="T94"/>
  <c r="Q94"/>
  <c r="W94"/>
  <c r="J94"/>
  <c r="J36"/>
  <c r="N36"/>
  <c r="Q36"/>
  <c r="T36"/>
  <c r="W25"/>
  <c r="N30"/>
  <c r="Q30"/>
  <c r="Q113"/>
  <c r="N75"/>
  <c r="T116"/>
  <c r="J50"/>
  <c r="T50"/>
  <c r="T77"/>
  <c r="N22"/>
  <c r="Q22"/>
  <c r="Q88"/>
  <c r="Q81"/>
  <c r="N74"/>
  <c r="T107"/>
  <c r="N58"/>
  <c r="J85"/>
  <c r="J46"/>
  <c r="J79"/>
  <c r="J27"/>
  <c r="N32"/>
  <c r="J41"/>
  <c r="J68"/>
  <c r="W54"/>
  <c r="J61"/>
  <c r="Q59"/>
  <c r="T85"/>
  <c r="W46"/>
  <c r="Q79"/>
  <c r="W27"/>
  <c r="W32"/>
  <c r="N41"/>
  <c r="T109"/>
  <c r="N68"/>
  <c r="T54"/>
  <c r="N61"/>
  <c r="N59"/>
  <c r="O27" i="15"/>
  <c r="AA45"/>
  <c r="O45"/>
  <c r="O59"/>
  <c r="M29"/>
  <c r="P29"/>
  <c r="R29" s="1"/>
  <c r="S29"/>
  <c r="U29" s="1"/>
  <c r="L29"/>
  <c r="AA82"/>
  <c r="AA74"/>
  <c r="Q89" i="10"/>
  <c r="T90"/>
  <c r="N21"/>
  <c r="N39"/>
  <c r="W42"/>
  <c r="J15"/>
  <c r="N35"/>
  <c r="W89"/>
  <c r="N66"/>
  <c r="N67"/>
  <c r="W20"/>
  <c r="W45"/>
  <c r="Q49"/>
  <c r="T110"/>
  <c r="J90"/>
  <c r="T21"/>
  <c r="J31"/>
  <c r="J39"/>
  <c r="Q64"/>
  <c r="J42"/>
  <c r="N70"/>
  <c r="N15"/>
  <c r="Q93"/>
  <c r="W35"/>
  <c r="Q18"/>
  <c r="O22" i="15"/>
  <c r="AA22"/>
  <c r="V21"/>
  <c r="X21" s="1"/>
  <c r="V29"/>
  <c r="X29" s="1"/>
  <c r="M21"/>
  <c r="O109"/>
  <c r="O77"/>
  <c r="P21"/>
  <c r="R21" s="1"/>
  <c r="AA61"/>
  <c r="O117"/>
  <c r="S43"/>
  <c r="U43" s="1"/>
  <c r="O58"/>
  <c r="AA58"/>
  <c r="T74" i="10"/>
  <c r="Q74"/>
  <c r="W107"/>
  <c r="N78"/>
  <c r="W78"/>
  <c r="N31"/>
  <c r="N28"/>
  <c r="W28"/>
  <c r="J64"/>
  <c r="T111"/>
  <c r="Q70"/>
  <c r="N112"/>
  <c r="T93"/>
  <c r="W40"/>
  <c r="N40"/>
  <c r="J18"/>
  <c r="V43" i="15"/>
  <c r="X43" s="1"/>
  <c r="O79"/>
  <c r="W74" i="10"/>
  <c r="Q107"/>
  <c r="Q78"/>
  <c r="T31"/>
  <c r="J28"/>
  <c r="T64"/>
  <c r="Q111"/>
  <c r="T70"/>
  <c r="W112"/>
  <c r="W93"/>
  <c r="J40"/>
  <c r="T18"/>
  <c r="O25" i="15"/>
  <c r="O75"/>
  <c r="M43"/>
  <c r="O43" s="1"/>
  <c r="W31" i="10"/>
  <c r="N64"/>
  <c r="J70"/>
  <c r="J93"/>
  <c r="N18"/>
  <c r="O26" i="15"/>
  <c r="O81"/>
  <c r="O54"/>
  <c r="O24"/>
  <c r="AA24"/>
  <c r="O15"/>
  <c r="AA108"/>
  <c r="AA14"/>
  <c r="O80"/>
  <c r="AA116"/>
  <c r="AA60"/>
  <c r="AA18"/>
  <c r="O33"/>
  <c r="AA33"/>
  <c r="O32"/>
  <c r="AA32"/>
  <c r="AA38"/>
  <c r="O38"/>
  <c r="O16"/>
  <c r="AA16"/>
  <c r="AA20"/>
  <c r="O20"/>
  <c r="AA72"/>
  <c r="O72"/>
  <c r="O84"/>
  <c r="AA84"/>
  <c r="AA83"/>
  <c r="O83"/>
  <c r="AA89"/>
  <c r="O89"/>
  <c r="O47"/>
  <c r="O35"/>
  <c r="AA35"/>
  <c r="O44"/>
  <c r="AA44"/>
  <c r="AA52"/>
  <c r="O52"/>
  <c r="AA65"/>
  <c r="O65"/>
  <c r="AA85"/>
  <c r="AA49"/>
  <c r="O49"/>
  <c r="O42"/>
  <c r="AA42"/>
  <c r="AA113"/>
  <c r="O113"/>
  <c r="AA71"/>
  <c r="O71"/>
  <c r="AA63"/>
  <c r="O63"/>
  <c r="O17"/>
  <c r="AA17"/>
  <c r="AA50"/>
  <c r="O50"/>
  <c r="O51"/>
  <c r="AA51"/>
  <c r="AA95"/>
  <c r="O95"/>
  <c r="O13"/>
  <c r="O119"/>
  <c r="AA119"/>
  <c r="AA94"/>
  <c r="O94"/>
  <c r="Q118" i="10"/>
  <c r="W118"/>
  <c r="N118"/>
  <c r="T59"/>
  <c r="J59"/>
  <c r="N110"/>
  <c r="W110"/>
  <c r="T61"/>
  <c r="Q61"/>
  <c r="J35"/>
  <c r="Q35"/>
  <c r="Q54"/>
  <c r="J54"/>
  <c r="T49"/>
  <c r="J49"/>
  <c r="W68"/>
  <c r="T68"/>
  <c r="T15"/>
  <c r="W15"/>
  <c r="W109"/>
  <c r="N109"/>
  <c r="T45"/>
  <c r="N45"/>
  <c r="Q41"/>
  <c r="T41"/>
  <c r="Q42"/>
  <c r="N42"/>
  <c r="J32"/>
  <c r="T32"/>
  <c r="T20"/>
  <c r="Q20"/>
  <c r="Q27"/>
  <c r="N27"/>
  <c r="T39"/>
  <c r="Q39"/>
  <c r="N79"/>
  <c r="W79"/>
  <c r="W67"/>
  <c r="J67"/>
  <c r="T46"/>
  <c r="Q46"/>
  <c r="W21"/>
  <c r="Q21"/>
  <c r="W85"/>
  <c r="Q85"/>
  <c r="Q66"/>
  <c r="W66"/>
  <c r="T58"/>
  <c r="Q58"/>
  <c r="N90"/>
  <c r="W90"/>
  <c r="I137"/>
  <c r="K136"/>
  <c r="Z136" s="1"/>
  <c r="AA136" s="1"/>
  <c r="J13" i="9"/>
  <c r="Y13" s="1"/>
  <c r="K137" l="1"/>
  <c r="I138"/>
  <c r="V47" i="19"/>
  <c r="X47" s="1"/>
  <c r="L47"/>
  <c r="S47"/>
  <c r="U47" s="1"/>
  <c r="P47"/>
  <c r="R47" s="1"/>
  <c r="Y47"/>
  <c r="AA47" s="1"/>
  <c r="M47"/>
  <c r="O47" s="1"/>
  <c r="J48"/>
  <c r="I49"/>
  <c r="Y51" i="20"/>
  <c r="AA51" s="1"/>
  <c r="S51"/>
  <c r="U51" s="1"/>
  <c r="M51"/>
  <c r="O51" s="1"/>
  <c r="V51"/>
  <c r="X51" s="1"/>
  <c r="P51"/>
  <c r="R51" s="1"/>
  <c r="L51"/>
  <c r="I53"/>
  <c r="J52"/>
  <c r="AA19" i="15"/>
  <c r="AA23"/>
  <c r="AA69"/>
  <c r="AA37"/>
  <c r="AA67"/>
  <c r="V12" i="10"/>
  <c r="X12" s="1"/>
  <c r="Y34" i="17"/>
  <c r="AA34" s="1"/>
  <c r="S34"/>
  <c r="U34" s="1"/>
  <c r="M34"/>
  <c r="O34" s="1"/>
  <c r="V34"/>
  <c r="X34" s="1"/>
  <c r="P34"/>
  <c r="R34" s="1"/>
  <c r="L34"/>
  <c r="I36"/>
  <c r="J35"/>
  <c r="Y34" i="16"/>
  <c r="AA34" s="1"/>
  <c r="S34"/>
  <c r="U34" s="1"/>
  <c r="M34"/>
  <c r="O34" s="1"/>
  <c r="V34"/>
  <c r="X34" s="1"/>
  <c r="P34"/>
  <c r="R34" s="1"/>
  <c r="L34"/>
  <c r="I36"/>
  <c r="J35"/>
  <c r="L12" i="10"/>
  <c r="S17"/>
  <c r="U17" s="1"/>
  <c r="P17"/>
  <c r="R17" s="1"/>
  <c r="L78"/>
  <c r="V17"/>
  <c r="X17" s="1"/>
  <c r="M81"/>
  <c r="O81" s="1"/>
  <c r="M17"/>
  <c r="O17" s="1"/>
  <c r="L17"/>
  <c r="V95"/>
  <c r="X95" s="1"/>
  <c r="L95"/>
  <c r="S95"/>
  <c r="U95" s="1"/>
  <c r="P95"/>
  <c r="R95" s="1"/>
  <c r="Y95"/>
  <c r="AA95" s="1"/>
  <c r="M95"/>
  <c r="O95" s="1"/>
  <c r="I97"/>
  <c r="J96"/>
  <c r="I23" i="9"/>
  <c r="M78" i="10"/>
  <c r="O78" s="1"/>
  <c r="M74"/>
  <c r="O134" i="15"/>
  <c r="O135"/>
  <c r="AA12" i="10"/>
  <c r="P78"/>
  <c r="R78" s="1"/>
  <c r="P74"/>
  <c r="R74" s="1"/>
  <c r="P81"/>
  <c r="R81" s="1"/>
  <c r="V81"/>
  <c r="X81" s="1"/>
  <c r="S78"/>
  <c r="U78" s="1"/>
  <c r="V74"/>
  <c r="X74" s="1"/>
  <c r="S81"/>
  <c r="U81" s="1"/>
  <c r="V78"/>
  <c r="X78" s="1"/>
  <c r="L74"/>
  <c r="S74"/>
  <c r="U74" s="1"/>
  <c r="L81"/>
  <c r="S12"/>
  <c r="U12" s="1"/>
  <c r="M12"/>
  <c r="O12" s="1"/>
  <c r="P12"/>
  <c r="R12" s="1"/>
  <c r="L21"/>
  <c r="L22"/>
  <c r="V65"/>
  <c r="X65" s="1"/>
  <c r="AA65"/>
  <c r="AA22"/>
  <c r="AA21"/>
  <c r="Y133" i="15"/>
  <c r="P22" i="10"/>
  <c r="R22" s="1"/>
  <c r="S22"/>
  <c r="U22" s="1"/>
  <c r="P21"/>
  <c r="R21" s="1"/>
  <c r="S65"/>
  <c r="U65" s="1"/>
  <c r="M65"/>
  <c r="O65" s="1"/>
  <c r="M22"/>
  <c r="O22" s="1"/>
  <c r="V21"/>
  <c r="X21" s="1"/>
  <c r="S21"/>
  <c r="U21" s="1"/>
  <c r="P65"/>
  <c r="R65" s="1"/>
  <c r="V22"/>
  <c r="X22" s="1"/>
  <c r="M21"/>
  <c r="O21" s="1"/>
  <c r="L65"/>
  <c r="P93"/>
  <c r="R93" s="1"/>
  <c r="Y93"/>
  <c r="AA93" s="1"/>
  <c r="V16"/>
  <c r="X16" s="1"/>
  <c r="Y16"/>
  <c r="AA16" s="1"/>
  <c r="V80"/>
  <c r="X80" s="1"/>
  <c r="Y80"/>
  <c r="AA80" s="1"/>
  <c r="M29"/>
  <c r="O29" s="1"/>
  <c r="Y29"/>
  <c r="AA29" s="1"/>
  <c r="S54"/>
  <c r="U54" s="1"/>
  <c r="Y54"/>
  <c r="AA54" s="1"/>
  <c r="M59"/>
  <c r="O59" s="1"/>
  <c r="Y59"/>
  <c r="AA59" s="1"/>
  <c r="P31"/>
  <c r="R31" s="1"/>
  <c r="Y31"/>
  <c r="AA31" s="1"/>
  <c r="L15"/>
  <c r="Y15"/>
  <c r="AA15" s="1"/>
  <c r="S68"/>
  <c r="U68" s="1"/>
  <c r="Y68"/>
  <c r="AA68" s="1"/>
  <c r="V27"/>
  <c r="X27" s="1"/>
  <c r="Y27"/>
  <c r="AA27" s="1"/>
  <c r="V94"/>
  <c r="X94" s="1"/>
  <c r="Y94"/>
  <c r="AA94" s="1"/>
  <c r="V34"/>
  <c r="X34" s="1"/>
  <c r="Y34"/>
  <c r="AA34" s="1"/>
  <c r="M56"/>
  <c r="O56" s="1"/>
  <c r="Y56"/>
  <c r="AA56" s="1"/>
  <c r="L44"/>
  <c r="Y44"/>
  <c r="AA44" s="1"/>
  <c r="V84"/>
  <c r="X84" s="1"/>
  <c r="Y84"/>
  <c r="AA84" s="1"/>
  <c r="L63"/>
  <c r="Y63"/>
  <c r="AA63" s="1"/>
  <c r="S72"/>
  <c r="U72" s="1"/>
  <c r="Y72"/>
  <c r="AA72" s="1"/>
  <c r="S55"/>
  <c r="U55" s="1"/>
  <c r="Y55"/>
  <c r="AA55" s="1"/>
  <c r="L52"/>
  <c r="Y52"/>
  <c r="AA52" s="1"/>
  <c r="L45"/>
  <c r="Y45"/>
  <c r="AA45" s="1"/>
  <c r="L20"/>
  <c r="Y20"/>
  <c r="AA20" s="1"/>
  <c r="AA81"/>
  <c r="AA74"/>
  <c r="AA78"/>
  <c r="L32"/>
  <c r="Y32"/>
  <c r="AA32" s="1"/>
  <c r="L28"/>
  <c r="Y28"/>
  <c r="AA28" s="1"/>
  <c r="L79"/>
  <c r="Y79"/>
  <c r="AA79" s="1"/>
  <c r="L69"/>
  <c r="Y69"/>
  <c r="AA69" s="1"/>
  <c r="V33"/>
  <c r="X33" s="1"/>
  <c r="Y33"/>
  <c r="AA33" s="1"/>
  <c r="M11" i="9"/>
  <c r="O11" s="1"/>
  <c r="Y11"/>
  <c r="AA11" s="1"/>
  <c r="S18" i="10"/>
  <c r="U18" s="1"/>
  <c r="Y18"/>
  <c r="AA18" s="1"/>
  <c r="L42"/>
  <c r="Y42"/>
  <c r="AA42" s="1"/>
  <c r="L50"/>
  <c r="Y50"/>
  <c r="AA50" s="1"/>
  <c r="S13"/>
  <c r="U13" s="1"/>
  <c r="Y13"/>
  <c r="AA13" s="1"/>
  <c r="S87"/>
  <c r="U87" s="1"/>
  <c r="Y87"/>
  <c r="AA87" s="1"/>
  <c r="L73"/>
  <c r="Y73"/>
  <c r="AA73" s="1"/>
  <c r="V60"/>
  <c r="X60" s="1"/>
  <c r="Y60"/>
  <c r="AA60" s="1"/>
  <c r="V82"/>
  <c r="X82" s="1"/>
  <c r="Y82"/>
  <c r="AA82" s="1"/>
  <c r="S49"/>
  <c r="U49" s="1"/>
  <c r="Y49"/>
  <c r="AA49" s="1"/>
  <c r="V70"/>
  <c r="X70" s="1"/>
  <c r="Y70"/>
  <c r="AA70" s="1"/>
  <c r="P64"/>
  <c r="R64" s="1"/>
  <c r="Y64"/>
  <c r="AA64" s="1"/>
  <c r="P90"/>
  <c r="R90" s="1"/>
  <c r="Y90"/>
  <c r="AA90" s="1"/>
  <c r="S61"/>
  <c r="U61" s="1"/>
  <c r="Y61"/>
  <c r="AA61" s="1"/>
  <c r="V41"/>
  <c r="X41" s="1"/>
  <c r="Y41"/>
  <c r="AA41" s="1"/>
  <c r="S46"/>
  <c r="U46" s="1"/>
  <c r="Y46"/>
  <c r="AA46" s="1"/>
  <c r="S91"/>
  <c r="U91" s="1"/>
  <c r="Y91"/>
  <c r="AA91" s="1"/>
  <c r="V57"/>
  <c r="X57" s="1"/>
  <c r="Y57"/>
  <c r="AA57" s="1"/>
  <c r="L47"/>
  <c r="Y47"/>
  <c r="AA47" s="1"/>
  <c r="L76"/>
  <c r="Y76"/>
  <c r="AA76" s="1"/>
  <c r="L51"/>
  <c r="Y51"/>
  <c r="AA51" s="1"/>
  <c r="P88"/>
  <c r="R88" s="1"/>
  <c r="Y88"/>
  <c r="AA88" s="1"/>
  <c r="M25"/>
  <c r="O25" s="1"/>
  <c r="Y25"/>
  <c r="AA25" s="1"/>
  <c r="P83"/>
  <c r="R83" s="1"/>
  <c r="Y83"/>
  <c r="AA83" s="1"/>
  <c r="V24"/>
  <c r="X24" s="1"/>
  <c r="Y24"/>
  <c r="AA24" s="1"/>
  <c r="V62"/>
  <c r="X62" s="1"/>
  <c r="Y62"/>
  <c r="AA62" s="1"/>
  <c r="L12" i="9"/>
  <c r="Y12"/>
  <c r="L38" i="10"/>
  <c r="Y38"/>
  <c r="AA38" s="1"/>
  <c r="V66"/>
  <c r="X66" s="1"/>
  <c r="Y66"/>
  <c r="AA66" s="1"/>
  <c r="V43"/>
  <c r="X43" s="1"/>
  <c r="Y43"/>
  <c r="AA43" s="1"/>
  <c r="L58"/>
  <c r="Y58"/>
  <c r="AA58" s="1"/>
  <c r="P89"/>
  <c r="R89" s="1"/>
  <c r="Y89"/>
  <c r="AA89" s="1"/>
  <c r="M14"/>
  <c r="O14" s="1"/>
  <c r="Y14"/>
  <c r="AA14" s="1"/>
  <c r="M92"/>
  <c r="O92" s="1"/>
  <c r="Y92"/>
  <c r="AA92" s="1"/>
  <c r="S53"/>
  <c r="U53" s="1"/>
  <c r="Y53"/>
  <c r="AA53" s="1"/>
  <c r="L86"/>
  <c r="Y86"/>
  <c r="AA86" s="1"/>
  <c r="L67"/>
  <c r="Y67"/>
  <c r="AA67" s="1"/>
  <c r="S35"/>
  <c r="U35" s="1"/>
  <c r="Y35"/>
  <c r="AA35" s="1"/>
  <c r="M40"/>
  <c r="O40" s="1"/>
  <c r="Y40"/>
  <c r="AA40" s="1"/>
  <c r="M39"/>
  <c r="O39" s="1"/>
  <c r="Y39"/>
  <c r="AA39" s="1"/>
  <c r="P85"/>
  <c r="R85" s="1"/>
  <c r="Y85"/>
  <c r="AA85" s="1"/>
  <c r="P36"/>
  <c r="R36" s="1"/>
  <c r="Y36"/>
  <c r="AA36" s="1"/>
  <c r="L37"/>
  <c r="Y37"/>
  <c r="AA37" s="1"/>
  <c r="P71"/>
  <c r="R71" s="1"/>
  <c r="Y71"/>
  <c r="AA71" s="1"/>
  <c r="S23"/>
  <c r="U23" s="1"/>
  <c r="Y23"/>
  <c r="AA23" s="1"/>
  <c r="P48"/>
  <c r="R48" s="1"/>
  <c r="Y48"/>
  <c r="AA48" s="1"/>
  <c r="V75"/>
  <c r="X75" s="1"/>
  <c r="Y75"/>
  <c r="AA75" s="1"/>
  <c r="V30"/>
  <c r="X30" s="1"/>
  <c r="Y30"/>
  <c r="AA30" s="1"/>
  <c r="L19"/>
  <c r="Y19"/>
  <c r="AA19" s="1"/>
  <c r="S26"/>
  <c r="U26" s="1"/>
  <c r="Y26"/>
  <c r="AA26" s="1"/>
  <c r="Y11"/>
  <c r="AA11" s="1"/>
  <c r="P11"/>
  <c r="R11" s="1"/>
  <c r="M11"/>
  <c r="O11" s="1"/>
  <c r="L77"/>
  <c r="Y77"/>
  <c r="AA77" s="1"/>
  <c r="U134" i="15"/>
  <c r="S133"/>
  <c r="V133"/>
  <c r="R133"/>
  <c r="M133"/>
  <c r="X134"/>
  <c r="AA134"/>
  <c r="L26" i="10"/>
  <c r="V92"/>
  <c r="X92" s="1"/>
  <c r="V88"/>
  <c r="X88" s="1"/>
  <c r="AA73" i="15"/>
  <c r="L11" i="9"/>
  <c r="P11"/>
  <c r="R11" s="1"/>
  <c r="S11"/>
  <c r="U11" s="1"/>
  <c r="V11"/>
  <c r="X11" s="1"/>
  <c r="O78" i="15"/>
  <c r="O69"/>
  <c r="L133"/>
  <c r="N133"/>
  <c r="O23"/>
  <c r="AA87"/>
  <c r="M66" i="10"/>
  <c r="L33"/>
  <c r="S38"/>
  <c r="U38" s="1"/>
  <c r="P77"/>
  <c r="R77" s="1"/>
  <c r="L84"/>
  <c r="P56"/>
  <c r="R56" s="1"/>
  <c r="V20"/>
  <c r="X20" s="1"/>
  <c r="V56"/>
  <c r="X56" s="1"/>
  <c r="M45"/>
  <c r="O45" s="1"/>
  <c r="S20"/>
  <c r="U20" s="1"/>
  <c r="M77"/>
  <c r="V77"/>
  <c r="X77" s="1"/>
  <c r="M20"/>
  <c r="P20"/>
  <c r="R20" s="1"/>
  <c r="S77"/>
  <c r="U77" s="1"/>
  <c r="S44"/>
  <c r="U44" s="1"/>
  <c r="S33"/>
  <c r="U33" s="1"/>
  <c r="W133" i="15"/>
  <c r="Z133"/>
  <c r="T133"/>
  <c r="V45" i="10"/>
  <c r="X45" s="1"/>
  <c r="S45"/>
  <c r="U45" s="1"/>
  <c r="P45"/>
  <c r="R45" s="1"/>
  <c r="V11"/>
  <c r="X11" s="1"/>
  <c r="S29"/>
  <c r="U29" s="1"/>
  <c r="V51"/>
  <c r="X51" s="1"/>
  <c r="P26"/>
  <c r="R26" s="1"/>
  <c r="M73"/>
  <c r="O73" s="1"/>
  <c r="M26"/>
  <c r="O26" s="1"/>
  <c r="S89"/>
  <c r="U89" s="1"/>
  <c r="M88"/>
  <c r="O88" s="1"/>
  <c r="P63"/>
  <c r="R63" s="1"/>
  <c r="V46"/>
  <c r="X46" s="1"/>
  <c r="V12" i="9"/>
  <c r="X12" s="1"/>
  <c r="S88" i="10"/>
  <c r="U88" s="1"/>
  <c r="M63"/>
  <c r="O63" s="1"/>
  <c r="O19" i="15"/>
  <c r="V83" i="10"/>
  <c r="X83" s="1"/>
  <c r="P62"/>
  <c r="R62" s="1"/>
  <c r="L29"/>
  <c r="P29"/>
  <c r="R29" s="1"/>
  <c r="V29"/>
  <c r="X29" s="1"/>
  <c r="M24"/>
  <c r="V72"/>
  <c r="X72" s="1"/>
  <c r="P43"/>
  <c r="R43" s="1"/>
  <c r="L31"/>
  <c r="L11"/>
  <c r="M44"/>
  <c r="O44" s="1"/>
  <c r="L80"/>
  <c r="S43"/>
  <c r="U43" s="1"/>
  <c r="L89"/>
  <c r="S41"/>
  <c r="U41" s="1"/>
  <c r="P86"/>
  <c r="R86" s="1"/>
  <c r="S11"/>
  <c r="U11" s="1"/>
  <c r="V44"/>
  <c r="X44" s="1"/>
  <c r="P44"/>
  <c r="R44" s="1"/>
  <c r="M82"/>
  <c r="O82" s="1"/>
  <c r="L43"/>
  <c r="P53"/>
  <c r="R53" s="1"/>
  <c r="S82"/>
  <c r="U82" s="1"/>
  <c r="M43"/>
  <c r="V37"/>
  <c r="X37" s="1"/>
  <c r="V61"/>
  <c r="X61" s="1"/>
  <c r="V25"/>
  <c r="X25" s="1"/>
  <c r="V38"/>
  <c r="X38" s="1"/>
  <c r="S63"/>
  <c r="U63" s="1"/>
  <c r="M31"/>
  <c r="O31" s="1"/>
  <c r="S66"/>
  <c r="U66" s="1"/>
  <c r="L66"/>
  <c r="S80"/>
  <c r="U80" s="1"/>
  <c r="V53"/>
  <c r="X53" s="1"/>
  <c r="M38"/>
  <c r="P38"/>
  <c r="R38" s="1"/>
  <c r="V63"/>
  <c r="X63" s="1"/>
  <c r="P75"/>
  <c r="R75" s="1"/>
  <c r="V68"/>
  <c r="X68" s="1"/>
  <c r="P27"/>
  <c r="R27" s="1"/>
  <c r="P66"/>
  <c r="R66" s="1"/>
  <c r="V55"/>
  <c r="X55" s="1"/>
  <c r="P80"/>
  <c r="R80" s="1"/>
  <c r="M57"/>
  <c r="O57" s="1"/>
  <c r="L27"/>
  <c r="M60"/>
  <c r="S52"/>
  <c r="U52" s="1"/>
  <c r="T135"/>
  <c r="U135" s="1"/>
  <c r="P72"/>
  <c r="R72" s="1"/>
  <c r="L72"/>
  <c r="L87"/>
  <c r="V73"/>
  <c r="X73" s="1"/>
  <c r="S24"/>
  <c r="U24" s="1"/>
  <c r="P24"/>
  <c r="R24" s="1"/>
  <c r="M72"/>
  <c r="O72" s="1"/>
  <c r="S14"/>
  <c r="U14" s="1"/>
  <c r="P92"/>
  <c r="R92" s="1"/>
  <c r="L24"/>
  <c r="P14"/>
  <c r="R14" s="1"/>
  <c r="L92"/>
  <c r="P18"/>
  <c r="R18" s="1"/>
  <c r="L88"/>
  <c r="V26"/>
  <c r="X26" s="1"/>
  <c r="V48"/>
  <c r="X48" s="1"/>
  <c r="M18"/>
  <c r="V18"/>
  <c r="X18" s="1"/>
  <c r="M71"/>
  <c r="S32"/>
  <c r="U32" s="1"/>
  <c r="L83"/>
  <c r="M84"/>
  <c r="O84" s="1"/>
  <c r="M23"/>
  <c r="O23" s="1"/>
  <c r="L48"/>
  <c r="P52"/>
  <c r="R52" s="1"/>
  <c r="L62"/>
  <c r="S62"/>
  <c r="U62" s="1"/>
  <c r="O37" i="15"/>
  <c r="M83" i="10"/>
  <c r="P84"/>
  <c r="R84" s="1"/>
  <c r="S84"/>
  <c r="U84" s="1"/>
  <c r="P23"/>
  <c r="R23" s="1"/>
  <c r="V52"/>
  <c r="X52" s="1"/>
  <c r="M62"/>
  <c r="O62" s="1"/>
  <c r="AA55" i="15"/>
  <c r="L91" i="10"/>
  <c r="S83"/>
  <c r="U83" s="1"/>
  <c r="L23"/>
  <c r="M48"/>
  <c r="O48" s="1"/>
  <c r="M52"/>
  <c r="O52" s="1"/>
  <c r="P12" i="9"/>
  <c r="R12" s="1"/>
  <c r="M64" i="10"/>
  <c r="S57"/>
  <c r="U57" s="1"/>
  <c r="P91"/>
  <c r="R91" s="1"/>
  <c r="M30"/>
  <c r="P47"/>
  <c r="R47" s="1"/>
  <c r="V86"/>
  <c r="X86" s="1"/>
  <c r="V76"/>
  <c r="X76" s="1"/>
  <c r="S51"/>
  <c r="U51" s="1"/>
  <c r="S25"/>
  <c r="U25" s="1"/>
  <c r="L57"/>
  <c r="P57"/>
  <c r="R57" s="1"/>
  <c r="M91"/>
  <c r="O91" s="1"/>
  <c r="L30"/>
  <c r="M85"/>
  <c r="S86"/>
  <c r="U86" s="1"/>
  <c r="M76"/>
  <c r="O76" s="1"/>
  <c r="L25"/>
  <c r="P25"/>
  <c r="R25" s="1"/>
  <c r="S12" i="9"/>
  <c r="U12" s="1"/>
  <c r="M12"/>
  <c r="V91" i="10"/>
  <c r="X91" s="1"/>
  <c r="M86"/>
  <c r="AA57" i="15"/>
  <c r="O57"/>
  <c r="W135" i="10"/>
  <c r="X135" s="1"/>
  <c r="Q135"/>
  <c r="R135" s="1"/>
  <c r="L55"/>
  <c r="P55"/>
  <c r="R55" s="1"/>
  <c r="L56"/>
  <c r="P82"/>
  <c r="R82" s="1"/>
  <c r="M75"/>
  <c r="S75"/>
  <c r="U75" s="1"/>
  <c r="S30"/>
  <c r="U30" s="1"/>
  <c r="V47"/>
  <c r="X47" s="1"/>
  <c r="S47"/>
  <c r="U47" s="1"/>
  <c r="V19"/>
  <c r="X19" s="1"/>
  <c r="S76"/>
  <c r="U76" s="1"/>
  <c r="M51"/>
  <c r="P33"/>
  <c r="R33" s="1"/>
  <c r="L135"/>
  <c r="M55"/>
  <c r="O55" s="1"/>
  <c r="S56"/>
  <c r="U56" s="1"/>
  <c r="L82"/>
  <c r="L75"/>
  <c r="P30"/>
  <c r="R30" s="1"/>
  <c r="S94"/>
  <c r="U94" s="1"/>
  <c r="S28"/>
  <c r="U28" s="1"/>
  <c r="M47"/>
  <c r="O47" s="1"/>
  <c r="P76"/>
  <c r="R76" s="1"/>
  <c r="P51"/>
  <c r="R51" s="1"/>
  <c r="M34"/>
  <c r="M33"/>
  <c r="O33" s="1"/>
  <c r="N135"/>
  <c r="O135" s="1"/>
  <c r="L39"/>
  <c r="P94"/>
  <c r="R94" s="1"/>
  <c r="P61"/>
  <c r="R61" s="1"/>
  <c r="V15"/>
  <c r="X15" s="1"/>
  <c r="L41"/>
  <c r="S31"/>
  <c r="U31" s="1"/>
  <c r="P46"/>
  <c r="R46" s="1"/>
  <c r="M19"/>
  <c r="L34"/>
  <c r="AA43" i="15"/>
  <c r="L94" i="10"/>
  <c r="M61"/>
  <c r="O61" s="1"/>
  <c r="L61"/>
  <c r="P41"/>
  <c r="R41" s="1"/>
  <c r="V31"/>
  <c r="X31" s="1"/>
  <c r="L46"/>
  <c r="P60"/>
  <c r="R60" s="1"/>
  <c r="P19"/>
  <c r="R19" s="1"/>
  <c r="S19"/>
  <c r="U19" s="1"/>
  <c r="S34"/>
  <c r="U34" s="1"/>
  <c r="V50"/>
  <c r="X50" s="1"/>
  <c r="M94"/>
  <c r="M41"/>
  <c r="M46"/>
  <c r="P34"/>
  <c r="R34" s="1"/>
  <c r="S64"/>
  <c r="U64" s="1"/>
  <c r="V64"/>
  <c r="X64" s="1"/>
  <c r="L14"/>
  <c r="M37"/>
  <c r="O37" s="1"/>
  <c r="V89"/>
  <c r="X89" s="1"/>
  <c r="P42"/>
  <c r="R42" s="1"/>
  <c r="P79"/>
  <c r="R79" s="1"/>
  <c r="V85"/>
  <c r="X85" s="1"/>
  <c r="V58"/>
  <c r="X58" s="1"/>
  <c r="L36"/>
  <c r="V71"/>
  <c r="X71" s="1"/>
  <c r="L64"/>
  <c r="V14"/>
  <c r="X14" s="1"/>
  <c r="M13"/>
  <c r="O13" s="1"/>
  <c r="S37"/>
  <c r="U37" s="1"/>
  <c r="P87"/>
  <c r="R87" s="1"/>
  <c r="V39"/>
  <c r="X39" s="1"/>
  <c r="L85"/>
  <c r="L18"/>
  <c r="M80"/>
  <c r="L53"/>
  <c r="M53"/>
  <c r="S92"/>
  <c r="U92" s="1"/>
  <c r="M50"/>
  <c r="S16"/>
  <c r="U16" s="1"/>
  <c r="P37"/>
  <c r="R37" s="1"/>
  <c r="P69"/>
  <c r="R69" s="1"/>
  <c r="M89"/>
  <c r="V87"/>
  <c r="X87" s="1"/>
  <c r="M87"/>
  <c r="O87" s="1"/>
  <c r="P39"/>
  <c r="R39" s="1"/>
  <c r="S39"/>
  <c r="U39" s="1"/>
  <c r="S85"/>
  <c r="U85" s="1"/>
  <c r="L60"/>
  <c r="S60"/>
  <c r="U60" s="1"/>
  <c r="P73"/>
  <c r="R73" s="1"/>
  <c r="V36"/>
  <c r="X36" s="1"/>
  <c r="V23"/>
  <c r="X23" s="1"/>
  <c r="L71"/>
  <c r="S48"/>
  <c r="U48" s="1"/>
  <c r="V42"/>
  <c r="X42" s="1"/>
  <c r="S79"/>
  <c r="U79" s="1"/>
  <c r="S73"/>
  <c r="U73" s="1"/>
  <c r="S71"/>
  <c r="U71" s="1"/>
  <c r="W134"/>
  <c r="X134" s="1"/>
  <c r="L134"/>
  <c r="Q134"/>
  <c r="R134" s="1"/>
  <c r="T134"/>
  <c r="U134" s="1"/>
  <c r="N134"/>
  <c r="O134" s="1"/>
  <c r="M42"/>
  <c r="S36"/>
  <c r="U36" s="1"/>
  <c r="S42"/>
  <c r="U42" s="1"/>
  <c r="M36"/>
  <c r="O36" s="1"/>
  <c r="S67"/>
  <c r="U67" s="1"/>
  <c r="P70"/>
  <c r="R70" s="1"/>
  <c r="V13"/>
  <c r="X13" s="1"/>
  <c r="S50"/>
  <c r="U50" s="1"/>
  <c r="P16"/>
  <c r="R16" s="1"/>
  <c r="S69"/>
  <c r="U69" s="1"/>
  <c r="P28"/>
  <c r="R28" s="1"/>
  <c r="M79"/>
  <c r="P58"/>
  <c r="R58" s="1"/>
  <c r="S58"/>
  <c r="U58" s="1"/>
  <c r="L13"/>
  <c r="P13"/>
  <c r="R13" s="1"/>
  <c r="P50"/>
  <c r="R50" s="1"/>
  <c r="L16"/>
  <c r="M16"/>
  <c r="M69"/>
  <c r="V69"/>
  <c r="X69" s="1"/>
  <c r="V28"/>
  <c r="X28" s="1"/>
  <c r="V79"/>
  <c r="X79" s="1"/>
  <c r="M58"/>
  <c r="M28"/>
  <c r="O28" s="1"/>
  <c r="L68"/>
  <c r="P68"/>
  <c r="R68" s="1"/>
  <c r="P15"/>
  <c r="R15" s="1"/>
  <c r="S27"/>
  <c r="U27" s="1"/>
  <c r="V40"/>
  <c r="X40" s="1"/>
  <c r="M68"/>
  <c r="O68" s="1"/>
  <c r="M15"/>
  <c r="O15" s="1"/>
  <c r="S15"/>
  <c r="U15" s="1"/>
  <c r="M27"/>
  <c r="M93"/>
  <c r="O93" s="1"/>
  <c r="L40"/>
  <c r="L90"/>
  <c r="O29" i="15"/>
  <c r="AA29"/>
  <c r="L93" i="10"/>
  <c r="S93"/>
  <c r="U93" s="1"/>
  <c r="M90"/>
  <c r="O90" s="1"/>
  <c r="V93"/>
  <c r="X93" s="1"/>
  <c r="S90"/>
  <c r="U90" s="1"/>
  <c r="V90"/>
  <c r="X90" s="1"/>
  <c r="L70"/>
  <c r="S70"/>
  <c r="U70" s="1"/>
  <c r="S40"/>
  <c r="U40" s="1"/>
  <c r="M70"/>
  <c r="O70" s="1"/>
  <c r="P40"/>
  <c r="R40" s="1"/>
  <c r="O21" i="15"/>
  <c r="AA21"/>
  <c r="P35" i="10"/>
  <c r="R35" s="1"/>
  <c r="P67"/>
  <c r="R67" s="1"/>
  <c r="V67"/>
  <c r="X67" s="1"/>
  <c r="L49"/>
  <c r="M49"/>
  <c r="O49" s="1"/>
  <c r="V49"/>
  <c r="X49" s="1"/>
  <c r="V54"/>
  <c r="X54" s="1"/>
  <c r="P54"/>
  <c r="R54" s="1"/>
  <c r="L54"/>
  <c r="S59"/>
  <c r="U59" s="1"/>
  <c r="L59"/>
  <c r="V59"/>
  <c r="X59" s="1"/>
  <c r="P59"/>
  <c r="R59" s="1"/>
  <c r="M54"/>
  <c r="O54" s="1"/>
  <c r="P49"/>
  <c r="R49" s="1"/>
  <c r="M67"/>
  <c r="V35"/>
  <c r="X35" s="1"/>
  <c r="L35"/>
  <c r="P32"/>
  <c r="R32" s="1"/>
  <c r="M35"/>
  <c r="M32"/>
  <c r="O32" s="1"/>
  <c r="V32"/>
  <c r="X32" s="1"/>
  <c r="O74"/>
  <c r="W136"/>
  <c r="X136" s="1"/>
  <c r="T136"/>
  <c r="U136" s="1"/>
  <c r="Q136"/>
  <c r="R136" s="1"/>
  <c r="N136"/>
  <c r="O136" s="1"/>
  <c r="L136"/>
  <c r="I138"/>
  <c r="K137"/>
  <c r="Z137" s="1"/>
  <c r="AA137" s="1"/>
  <c r="P13" i="9"/>
  <c r="R13" s="1"/>
  <c r="M13"/>
  <c r="S13"/>
  <c r="U13" s="1"/>
  <c r="L13"/>
  <c r="V13"/>
  <c r="X13" s="1"/>
  <c r="J14"/>
  <c r="Y14" s="1"/>
  <c r="I139" l="1"/>
  <c r="K138"/>
  <c r="W137"/>
  <c r="X137" s="1"/>
  <c r="Z137"/>
  <c r="AA137" s="1"/>
  <c r="N137"/>
  <c r="O137" s="1"/>
  <c r="Q137"/>
  <c r="R137" s="1"/>
  <c r="T137"/>
  <c r="U137" s="1"/>
  <c r="L137"/>
  <c r="J49" i="19"/>
  <c r="I50"/>
  <c r="V48"/>
  <c r="X48" s="1"/>
  <c r="L48"/>
  <c r="S48"/>
  <c r="U48" s="1"/>
  <c r="P48"/>
  <c r="R48" s="1"/>
  <c r="Y48"/>
  <c r="AA48" s="1"/>
  <c r="M48"/>
  <c r="O48" s="1"/>
  <c r="V52" i="20"/>
  <c r="X52" s="1"/>
  <c r="P52"/>
  <c r="R52" s="1"/>
  <c r="L52"/>
  <c r="Y52"/>
  <c r="AA52" s="1"/>
  <c r="M52"/>
  <c r="O52" s="1"/>
  <c r="S52"/>
  <c r="U52" s="1"/>
  <c r="I54"/>
  <c r="J53"/>
  <c r="AA133" i="15"/>
  <c r="V35" i="17"/>
  <c r="X35" s="1"/>
  <c r="P35"/>
  <c r="R35" s="1"/>
  <c r="L35"/>
  <c r="Y35"/>
  <c r="AA35" s="1"/>
  <c r="S35"/>
  <c r="U35" s="1"/>
  <c r="M35"/>
  <c r="O35" s="1"/>
  <c r="I37"/>
  <c r="J36"/>
  <c r="V35" i="16"/>
  <c r="X35" s="1"/>
  <c r="P35"/>
  <c r="R35" s="1"/>
  <c r="L35"/>
  <c r="Y35"/>
  <c r="AA35" s="1"/>
  <c r="S35"/>
  <c r="U35" s="1"/>
  <c r="M35"/>
  <c r="O35" s="1"/>
  <c r="I37"/>
  <c r="J36"/>
  <c r="S96" i="10"/>
  <c r="U96" s="1"/>
  <c r="M96"/>
  <c r="O96" s="1"/>
  <c r="Y96"/>
  <c r="AA96" s="1"/>
  <c r="P96"/>
  <c r="R96" s="1"/>
  <c r="V96"/>
  <c r="X96" s="1"/>
  <c r="L96"/>
  <c r="I24" i="9"/>
  <c r="J23"/>
  <c r="J97" i="10"/>
  <c r="I98"/>
  <c r="AA12" i="9"/>
  <c r="X133" i="15"/>
  <c r="O133"/>
  <c r="U133"/>
  <c r="O85" i="10"/>
  <c r="O77"/>
  <c r="O89"/>
  <c r="O66"/>
  <c r="O34"/>
  <c r="O30"/>
  <c r="O41"/>
  <c r="O50"/>
  <c r="O51"/>
  <c r="O86"/>
  <c r="O46"/>
  <c r="O20"/>
  <c r="O83"/>
  <c r="O12" i="9"/>
  <c r="O24" i="10"/>
  <c r="O71"/>
  <c r="O60"/>
  <c r="O19"/>
  <c r="O69"/>
  <c r="O27"/>
  <c r="O94"/>
  <c r="O53"/>
  <c r="O38"/>
  <c r="O18"/>
  <c r="O64"/>
  <c r="O16"/>
  <c r="O43"/>
  <c r="O75"/>
  <c r="O42"/>
  <c r="O80"/>
  <c r="O79"/>
  <c r="O58"/>
  <c r="O67"/>
  <c r="O35"/>
  <c r="W137"/>
  <c r="X137" s="1"/>
  <c r="Q137"/>
  <c r="R137" s="1"/>
  <c r="N137"/>
  <c r="O137" s="1"/>
  <c r="T137"/>
  <c r="U137" s="1"/>
  <c r="L137"/>
  <c r="K138"/>
  <c r="Z138" s="1"/>
  <c r="AA138" s="1"/>
  <c r="I139"/>
  <c r="V14" i="9"/>
  <c r="X14" s="1"/>
  <c r="S14"/>
  <c r="U14" s="1"/>
  <c r="L14"/>
  <c r="P14"/>
  <c r="R14" s="1"/>
  <c r="M14"/>
  <c r="O13"/>
  <c r="AA13"/>
  <c r="J15"/>
  <c r="Y15" s="1"/>
  <c r="Z138" l="1"/>
  <c r="AA138" s="1"/>
  <c r="L138"/>
  <c r="N138"/>
  <c r="O138" s="1"/>
  <c r="T138"/>
  <c r="U138" s="1"/>
  <c r="Q138"/>
  <c r="R138" s="1"/>
  <c r="W138"/>
  <c r="X138" s="1"/>
  <c r="I140"/>
  <c r="K139"/>
  <c r="J50" i="19"/>
  <c r="I51"/>
  <c r="V49"/>
  <c r="X49" s="1"/>
  <c r="L49"/>
  <c r="S49"/>
  <c r="U49" s="1"/>
  <c r="P49"/>
  <c r="R49" s="1"/>
  <c r="Y49"/>
  <c r="AA49" s="1"/>
  <c r="M49"/>
  <c r="O49" s="1"/>
  <c r="Y53" i="20"/>
  <c r="AA53" s="1"/>
  <c r="S53"/>
  <c r="U53" s="1"/>
  <c r="M53"/>
  <c r="O53" s="1"/>
  <c r="P53"/>
  <c r="R53" s="1"/>
  <c r="L53"/>
  <c r="V53"/>
  <c r="X53" s="1"/>
  <c r="I55"/>
  <c r="J54"/>
  <c r="Y36" i="17"/>
  <c r="AA36" s="1"/>
  <c r="S36"/>
  <c r="U36" s="1"/>
  <c r="M36"/>
  <c r="O36" s="1"/>
  <c r="V36"/>
  <c r="X36" s="1"/>
  <c r="P36"/>
  <c r="R36" s="1"/>
  <c r="L36"/>
  <c r="I38"/>
  <c r="J37"/>
  <c r="Y36" i="16"/>
  <c r="AA36" s="1"/>
  <c r="S36"/>
  <c r="U36" s="1"/>
  <c r="M36"/>
  <c r="O36" s="1"/>
  <c r="V36"/>
  <c r="X36" s="1"/>
  <c r="P36"/>
  <c r="R36" s="1"/>
  <c r="L36"/>
  <c r="I38"/>
  <c r="J37"/>
  <c r="I99" i="10"/>
  <c r="J98"/>
  <c r="P97"/>
  <c r="R97" s="1"/>
  <c r="V97"/>
  <c r="X97" s="1"/>
  <c r="M97"/>
  <c r="O97" s="1"/>
  <c r="Y97"/>
  <c r="AA97" s="1"/>
  <c r="L97"/>
  <c r="S97"/>
  <c r="U97" s="1"/>
  <c r="I25" i="9"/>
  <c r="I26" s="1"/>
  <c r="I27" s="1"/>
  <c r="I28" s="1"/>
  <c r="I29" s="1"/>
  <c r="I30" s="1"/>
  <c r="I31" s="1"/>
  <c r="I32" s="1"/>
  <c r="I33" s="1"/>
  <c r="J24"/>
  <c r="K139" i="10"/>
  <c r="Z139" s="1"/>
  <c r="AA139" s="1"/>
  <c r="I140"/>
  <c r="W138"/>
  <c r="X138" s="1"/>
  <c r="Q138"/>
  <c r="R138" s="1"/>
  <c r="T138"/>
  <c r="U138" s="1"/>
  <c r="N138"/>
  <c r="O138" s="1"/>
  <c r="L138"/>
  <c r="L15" i="9"/>
  <c r="V15"/>
  <c r="X15" s="1"/>
  <c r="S15"/>
  <c r="U15" s="1"/>
  <c r="P15"/>
  <c r="R15" s="1"/>
  <c r="M15"/>
  <c r="J16"/>
  <c r="Y16" s="1"/>
  <c r="O14"/>
  <c r="AA14"/>
  <c r="Z139" l="1"/>
  <c r="AA139" s="1"/>
  <c r="L139"/>
  <c r="Q139"/>
  <c r="R139" s="1"/>
  <c r="T139"/>
  <c r="U139" s="1"/>
  <c r="W139"/>
  <c r="X139" s="1"/>
  <c r="N139"/>
  <c r="O139" s="1"/>
  <c r="I141"/>
  <c r="K140"/>
  <c r="J51" i="19"/>
  <c r="I52"/>
  <c r="V50"/>
  <c r="X50" s="1"/>
  <c r="L50"/>
  <c r="S50"/>
  <c r="U50" s="1"/>
  <c r="P50"/>
  <c r="R50" s="1"/>
  <c r="Y50"/>
  <c r="AA50" s="1"/>
  <c r="M50"/>
  <c r="O50" s="1"/>
  <c r="V54" i="20"/>
  <c r="X54" s="1"/>
  <c r="P54"/>
  <c r="R54" s="1"/>
  <c r="L54"/>
  <c r="Y54"/>
  <c r="AA54" s="1"/>
  <c r="M54"/>
  <c r="O54" s="1"/>
  <c r="S54"/>
  <c r="U54" s="1"/>
  <c r="I56"/>
  <c r="J55"/>
  <c r="V37" i="17"/>
  <c r="X37" s="1"/>
  <c r="P37"/>
  <c r="R37" s="1"/>
  <c r="L37"/>
  <c r="Y37"/>
  <c r="AA37" s="1"/>
  <c r="S37"/>
  <c r="U37" s="1"/>
  <c r="M37"/>
  <c r="O37" s="1"/>
  <c r="I39"/>
  <c r="J38"/>
  <c r="V37" i="16"/>
  <c r="X37" s="1"/>
  <c r="P37"/>
  <c r="R37" s="1"/>
  <c r="L37"/>
  <c r="Y37"/>
  <c r="AA37" s="1"/>
  <c r="S37"/>
  <c r="U37" s="1"/>
  <c r="M37"/>
  <c r="O37" s="1"/>
  <c r="I39"/>
  <c r="J38"/>
  <c r="P98" i="10"/>
  <c r="R98" s="1"/>
  <c r="L98"/>
  <c r="V98"/>
  <c r="X98" s="1"/>
  <c r="M98"/>
  <c r="O98" s="1"/>
  <c r="S98"/>
  <c r="U98" s="1"/>
  <c r="Y98"/>
  <c r="AA98" s="1"/>
  <c r="I34" i="9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J33"/>
  <c r="I100" i="10"/>
  <c r="J99"/>
  <c r="K140"/>
  <c r="Z140" s="1"/>
  <c r="AA140" s="1"/>
  <c r="I141"/>
  <c r="T139"/>
  <c r="U139" s="1"/>
  <c r="W139"/>
  <c r="X139" s="1"/>
  <c r="Q139"/>
  <c r="R139" s="1"/>
  <c r="N139"/>
  <c r="O139" s="1"/>
  <c r="L139"/>
  <c r="S16" i="9"/>
  <c r="U16" s="1"/>
  <c r="L16"/>
  <c r="V16"/>
  <c r="X16" s="1"/>
  <c r="P16"/>
  <c r="R16" s="1"/>
  <c r="M16"/>
  <c r="J17"/>
  <c r="Y17" s="1"/>
  <c r="AA15"/>
  <c r="O15"/>
  <c r="Z140" l="1"/>
  <c r="AA140" s="1"/>
  <c r="L140"/>
  <c r="Q140"/>
  <c r="R140" s="1"/>
  <c r="W140"/>
  <c r="X140" s="1"/>
  <c r="N140"/>
  <c r="O140" s="1"/>
  <c r="T140"/>
  <c r="U140" s="1"/>
  <c r="I142"/>
  <c r="K141"/>
  <c r="J52" i="19"/>
  <c r="I53"/>
  <c r="V51"/>
  <c r="X51" s="1"/>
  <c r="L51"/>
  <c r="S51"/>
  <c r="U51" s="1"/>
  <c r="P51"/>
  <c r="R51" s="1"/>
  <c r="Y51"/>
  <c r="AA51" s="1"/>
  <c r="M51"/>
  <c r="O51" s="1"/>
  <c r="Y55" i="20"/>
  <c r="AA55" s="1"/>
  <c r="S55"/>
  <c r="U55" s="1"/>
  <c r="M55"/>
  <c r="O55" s="1"/>
  <c r="P55"/>
  <c r="R55" s="1"/>
  <c r="L55"/>
  <c r="V55"/>
  <c r="X55" s="1"/>
  <c r="I57"/>
  <c r="J56"/>
  <c r="Y38" i="17"/>
  <c r="AA38" s="1"/>
  <c r="S38"/>
  <c r="U38" s="1"/>
  <c r="M38"/>
  <c r="O38" s="1"/>
  <c r="V38"/>
  <c r="X38" s="1"/>
  <c r="P38"/>
  <c r="R38" s="1"/>
  <c r="L38"/>
  <c r="I40"/>
  <c r="J39"/>
  <c r="Y38" i="16"/>
  <c r="AA38" s="1"/>
  <c r="S38"/>
  <c r="U38" s="1"/>
  <c r="M38"/>
  <c r="O38" s="1"/>
  <c r="V38"/>
  <c r="X38" s="1"/>
  <c r="P38"/>
  <c r="R38" s="1"/>
  <c r="L38"/>
  <c r="I40"/>
  <c r="J39"/>
  <c r="Y99" i="10"/>
  <c r="AA99" s="1"/>
  <c r="M99"/>
  <c r="O99" s="1"/>
  <c r="L99"/>
  <c r="S99"/>
  <c r="U99" s="1"/>
  <c r="P99"/>
  <c r="R99" s="1"/>
  <c r="V99"/>
  <c r="X99" s="1"/>
  <c r="J100"/>
  <c r="I101"/>
  <c r="I79" i="9"/>
  <c r="I80" s="1"/>
  <c r="I81" s="1"/>
  <c r="I82" s="1"/>
  <c r="I83" s="1"/>
  <c r="J78"/>
  <c r="K141" i="10"/>
  <c r="Z141" s="1"/>
  <c r="AA141" s="1"/>
  <c r="I142"/>
  <c r="T140"/>
  <c r="U140" s="1"/>
  <c r="W140"/>
  <c r="X140" s="1"/>
  <c r="Q140"/>
  <c r="R140" s="1"/>
  <c r="N140"/>
  <c r="O140" s="1"/>
  <c r="L140"/>
  <c r="J18" i="9"/>
  <c r="Y18" s="1"/>
  <c r="P17"/>
  <c r="R17" s="1"/>
  <c r="M17"/>
  <c r="L17"/>
  <c r="S17"/>
  <c r="U17" s="1"/>
  <c r="V17"/>
  <c r="X17" s="1"/>
  <c r="O16"/>
  <c r="AA16"/>
  <c r="W141" l="1"/>
  <c r="X141" s="1"/>
  <c r="N141"/>
  <c r="O141" s="1"/>
  <c r="Z141"/>
  <c r="AA141" s="1"/>
  <c r="L141"/>
  <c r="T141"/>
  <c r="U141" s="1"/>
  <c r="Q141"/>
  <c r="R141" s="1"/>
  <c r="I143"/>
  <c r="K142"/>
  <c r="J53" i="19"/>
  <c r="I54"/>
  <c r="V52"/>
  <c r="X52" s="1"/>
  <c r="P52"/>
  <c r="R52" s="1"/>
  <c r="S52"/>
  <c r="U52" s="1"/>
  <c r="Y52"/>
  <c r="AA52" s="1"/>
  <c r="L52"/>
  <c r="M52"/>
  <c r="O52" s="1"/>
  <c r="V56" i="20"/>
  <c r="X56" s="1"/>
  <c r="P56"/>
  <c r="R56" s="1"/>
  <c r="L56"/>
  <c r="Y56"/>
  <c r="AA56" s="1"/>
  <c r="M56"/>
  <c r="O56" s="1"/>
  <c r="S56"/>
  <c r="U56" s="1"/>
  <c r="I58"/>
  <c r="J57"/>
  <c r="V39" i="17"/>
  <c r="X39" s="1"/>
  <c r="P39"/>
  <c r="R39" s="1"/>
  <c r="L39"/>
  <c r="Y39"/>
  <c r="AA39" s="1"/>
  <c r="S39"/>
  <c r="U39" s="1"/>
  <c r="M39"/>
  <c r="O39" s="1"/>
  <c r="I41"/>
  <c r="J40"/>
  <c r="V39" i="16"/>
  <c r="X39" s="1"/>
  <c r="P39"/>
  <c r="R39" s="1"/>
  <c r="L39"/>
  <c r="Y39"/>
  <c r="AA39" s="1"/>
  <c r="S39"/>
  <c r="U39" s="1"/>
  <c r="M39"/>
  <c r="O39" s="1"/>
  <c r="I41"/>
  <c r="J40"/>
  <c r="I102" i="10"/>
  <c r="J101"/>
  <c r="I84" i="9"/>
  <c r="J83"/>
  <c r="P100" i="10"/>
  <c r="R100" s="1"/>
  <c r="V100"/>
  <c r="X100" s="1"/>
  <c r="M100"/>
  <c r="O100" s="1"/>
  <c r="L100"/>
  <c r="S100"/>
  <c r="U100" s="1"/>
  <c r="Y100"/>
  <c r="AA100" s="1"/>
  <c r="I143"/>
  <c r="K142"/>
  <c r="Z142" s="1"/>
  <c r="AA142" s="1"/>
  <c r="W141"/>
  <c r="X141" s="1"/>
  <c r="Q141"/>
  <c r="R141" s="1"/>
  <c r="T141"/>
  <c r="U141" s="1"/>
  <c r="N141"/>
  <c r="O141" s="1"/>
  <c r="L141"/>
  <c r="AA17" i="9"/>
  <c r="O17"/>
  <c r="P18"/>
  <c r="R18" s="1"/>
  <c r="M18"/>
  <c r="S18"/>
  <c r="U18" s="1"/>
  <c r="L18"/>
  <c r="V18"/>
  <c r="X18" s="1"/>
  <c r="J19"/>
  <c r="Y19" s="1"/>
  <c r="L142" l="1"/>
  <c r="Q142"/>
  <c r="R142" s="1"/>
  <c r="W142"/>
  <c r="X142" s="1"/>
  <c r="N142"/>
  <c r="O142" s="1"/>
  <c r="T142"/>
  <c r="U142" s="1"/>
  <c r="Z142"/>
  <c r="AA142" s="1"/>
  <c r="I144"/>
  <c r="K143"/>
  <c r="J54" i="19"/>
  <c r="I55"/>
  <c r="V53"/>
  <c r="X53" s="1"/>
  <c r="L53"/>
  <c r="Y53"/>
  <c r="AA53" s="1"/>
  <c r="P53"/>
  <c r="R53" s="1"/>
  <c r="S53"/>
  <c r="U53" s="1"/>
  <c r="M53"/>
  <c r="O53" s="1"/>
  <c r="Y57" i="20"/>
  <c r="AA57" s="1"/>
  <c r="S57"/>
  <c r="U57" s="1"/>
  <c r="M57"/>
  <c r="O57" s="1"/>
  <c r="P57"/>
  <c r="R57" s="1"/>
  <c r="L57"/>
  <c r="V57"/>
  <c r="X57" s="1"/>
  <c r="I59"/>
  <c r="J58"/>
  <c r="Y40" i="17"/>
  <c r="AA40" s="1"/>
  <c r="S40"/>
  <c r="U40" s="1"/>
  <c r="M40"/>
  <c r="O40" s="1"/>
  <c r="V40"/>
  <c r="X40" s="1"/>
  <c r="P40"/>
  <c r="R40" s="1"/>
  <c r="L40"/>
  <c r="I42"/>
  <c r="J41"/>
  <c r="Y40" i="16"/>
  <c r="AA40" s="1"/>
  <c r="S40"/>
  <c r="U40" s="1"/>
  <c r="M40"/>
  <c r="O40" s="1"/>
  <c r="V40"/>
  <c r="X40" s="1"/>
  <c r="P40"/>
  <c r="R40" s="1"/>
  <c r="L40"/>
  <c r="I42"/>
  <c r="J41"/>
  <c r="Y101" i="10"/>
  <c r="AA101" s="1"/>
  <c r="M101"/>
  <c r="O101" s="1"/>
  <c r="L101"/>
  <c r="S101"/>
  <c r="U101" s="1"/>
  <c r="P101"/>
  <c r="R101" s="1"/>
  <c r="V101"/>
  <c r="X101" s="1"/>
  <c r="I85" i="9"/>
  <c r="I86" s="1"/>
  <c r="I87" s="1"/>
  <c r="I88" s="1"/>
  <c r="I89" s="1"/>
  <c r="I90" s="1"/>
  <c r="I91" s="1"/>
  <c r="I92" s="1"/>
  <c r="J84"/>
  <c r="J102" i="10"/>
  <c r="I103"/>
  <c r="L142"/>
  <c r="W142"/>
  <c r="X142" s="1"/>
  <c r="Q142"/>
  <c r="R142" s="1"/>
  <c r="T142"/>
  <c r="U142" s="1"/>
  <c r="N142"/>
  <c r="O142" s="1"/>
  <c r="I144"/>
  <c r="K143"/>
  <c r="Z143" s="1"/>
  <c r="AA143" s="1"/>
  <c r="J20" i="9"/>
  <c r="Y20" s="1"/>
  <c r="O18"/>
  <c r="AA18"/>
  <c r="L19"/>
  <c r="V19"/>
  <c r="X19" s="1"/>
  <c r="S19"/>
  <c r="U19" s="1"/>
  <c r="M19"/>
  <c r="P19"/>
  <c r="R19" s="1"/>
  <c r="Z143" l="1"/>
  <c r="AA143" s="1"/>
  <c r="Q143"/>
  <c r="R143" s="1"/>
  <c r="L143"/>
  <c r="T143"/>
  <c r="U143" s="1"/>
  <c r="W143"/>
  <c r="X143" s="1"/>
  <c r="N143"/>
  <c r="O143" s="1"/>
  <c r="I145"/>
  <c r="K145" s="1"/>
  <c r="K144"/>
  <c r="J55" i="19"/>
  <c r="I56"/>
  <c r="V54"/>
  <c r="X54" s="1"/>
  <c r="L54"/>
  <c r="M54"/>
  <c r="O54" s="1"/>
  <c r="P54"/>
  <c r="R54" s="1"/>
  <c r="Y54"/>
  <c r="AA54" s="1"/>
  <c r="S54"/>
  <c r="U54" s="1"/>
  <c r="V58" i="20"/>
  <c r="X58" s="1"/>
  <c r="P58"/>
  <c r="R58" s="1"/>
  <c r="L58"/>
  <c r="Y58"/>
  <c r="AA58" s="1"/>
  <c r="M58"/>
  <c r="O58" s="1"/>
  <c r="S58"/>
  <c r="U58" s="1"/>
  <c r="I60"/>
  <c r="J59"/>
  <c r="V41" i="17"/>
  <c r="X41" s="1"/>
  <c r="P41"/>
  <c r="R41" s="1"/>
  <c r="L41"/>
  <c r="Y41"/>
  <c r="AA41" s="1"/>
  <c r="S41"/>
  <c r="U41" s="1"/>
  <c r="M41"/>
  <c r="O41" s="1"/>
  <c r="I43"/>
  <c r="J42"/>
  <c r="V41" i="16"/>
  <c r="X41" s="1"/>
  <c r="P41"/>
  <c r="R41" s="1"/>
  <c r="L41"/>
  <c r="Y41"/>
  <c r="AA41" s="1"/>
  <c r="S41"/>
  <c r="U41" s="1"/>
  <c r="M41"/>
  <c r="O41" s="1"/>
  <c r="I43"/>
  <c r="J42"/>
  <c r="J103" i="10"/>
  <c r="I104"/>
  <c r="P102"/>
  <c r="R102" s="1"/>
  <c r="M102"/>
  <c r="O102" s="1"/>
  <c r="V102"/>
  <c r="X102" s="1"/>
  <c r="Y102"/>
  <c r="AA102" s="1"/>
  <c r="L102"/>
  <c r="S102"/>
  <c r="U102" s="1"/>
  <c r="I93" i="9"/>
  <c r="J92"/>
  <c r="T143" i="10"/>
  <c r="U143" s="1"/>
  <c r="L143"/>
  <c r="Q143"/>
  <c r="R143" s="1"/>
  <c r="W143"/>
  <c r="X143" s="1"/>
  <c r="N143"/>
  <c r="O143" s="1"/>
  <c r="I145"/>
  <c r="K145" s="1"/>
  <c r="Z145" s="1"/>
  <c r="AA145" s="1"/>
  <c r="K144"/>
  <c r="Z144" s="1"/>
  <c r="AA144" s="1"/>
  <c r="AA19" i="9"/>
  <c r="O19"/>
  <c r="Y21"/>
  <c r="V20"/>
  <c r="X20" s="1"/>
  <c r="S20"/>
  <c r="U20" s="1"/>
  <c r="L20"/>
  <c r="M20"/>
  <c r="P20"/>
  <c r="R20" s="1"/>
  <c r="Z144" l="1"/>
  <c r="AA144" s="1"/>
  <c r="L144"/>
  <c r="Q144"/>
  <c r="R144" s="1"/>
  <c r="W144"/>
  <c r="X144" s="1"/>
  <c r="N144"/>
  <c r="O144" s="1"/>
  <c r="T144"/>
  <c r="U144" s="1"/>
  <c r="W145"/>
  <c r="X145" s="1"/>
  <c r="N145"/>
  <c r="O145" s="1"/>
  <c r="Z145"/>
  <c r="AA145" s="1"/>
  <c r="L145"/>
  <c r="T145"/>
  <c r="U145" s="1"/>
  <c r="Q145"/>
  <c r="R145" s="1"/>
  <c r="J56" i="19"/>
  <c r="I57"/>
  <c r="V55"/>
  <c r="X55" s="1"/>
  <c r="L55"/>
  <c r="Y55"/>
  <c r="AA55" s="1"/>
  <c r="P55"/>
  <c r="R55" s="1"/>
  <c r="S55"/>
  <c r="U55" s="1"/>
  <c r="M55"/>
  <c r="O55" s="1"/>
  <c r="Y59" i="20"/>
  <c r="AA59" s="1"/>
  <c r="S59"/>
  <c r="U59" s="1"/>
  <c r="M59"/>
  <c r="O59" s="1"/>
  <c r="P59"/>
  <c r="R59" s="1"/>
  <c r="L59"/>
  <c r="V59"/>
  <c r="X59" s="1"/>
  <c r="I61"/>
  <c r="J60"/>
  <c r="Y42" i="17"/>
  <c r="AA42" s="1"/>
  <c r="S42"/>
  <c r="U42" s="1"/>
  <c r="M42"/>
  <c r="O42" s="1"/>
  <c r="V42"/>
  <c r="X42" s="1"/>
  <c r="P42"/>
  <c r="R42" s="1"/>
  <c r="L42"/>
  <c r="I44"/>
  <c r="J43"/>
  <c r="Y42" i="16"/>
  <c r="AA42" s="1"/>
  <c r="S42"/>
  <c r="U42" s="1"/>
  <c r="M42"/>
  <c r="O42" s="1"/>
  <c r="V42"/>
  <c r="X42" s="1"/>
  <c r="P42"/>
  <c r="R42" s="1"/>
  <c r="L42"/>
  <c r="I44"/>
  <c r="J43"/>
  <c r="I105" i="10"/>
  <c r="J104"/>
  <c r="I94" i="9"/>
  <c r="J93"/>
  <c r="Y103" i="10"/>
  <c r="AA103" s="1"/>
  <c r="V103"/>
  <c r="X103" s="1"/>
  <c r="S103"/>
  <c r="U103" s="1"/>
  <c r="M103"/>
  <c r="O103" s="1"/>
  <c r="P103"/>
  <c r="R103" s="1"/>
  <c r="L103"/>
  <c r="W144"/>
  <c r="X144" s="1"/>
  <c r="T144"/>
  <c r="U144" s="1"/>
  <c r="L144"/>
  <c r="N144"/>
  <c r="O144" s="1"/>
  <c r="Q144"/>
  <c r="R144" s="1"/>
  <c r="N145"/>
  <c r="O145" s="1"/>
  <c r="T145"/>
  <c r="U145" s="1"/>
  <c r="Q145"/>
  <c r="R145" s="1"/>
  <c r="W145"/>
  <c r="X145" s="1"/>
  <c r="L145"/>
  <c r="O20" i="9"/>
  <c r="AA20"/>
  <c r="P21"/>
  <c r="R21" s="1"/>
  <c r="M21"/>
  <c r="S21"/>
  <c r="U21" s="1"/>
  <c r="V21"/>
  <c r="X21" s="1"/>
  <c r="L21"/>
  <c r="Y22"/>
  <c r="J57" i="19" l="1"/>
  <c r="I58"/>
  <c r="V56"/>
  <c r="X56" s="1"/>
  <c r="L56"/>
  <c r="M56"/>
  <c r="O56" s="1"/>
  <c r="P56"/>
  <c r="R56" s="1"/>
  <c r="Y56"/>
  <c r="AA56" s="1"/>
  <c r="S56"/>
  <c r="U56" s="1"/>
  <c r="V60" i="20"/>
  <c r="X60" s="1"/>
  <c r="P60"/>
  <c r="R60" s="1"/>
  <c r="L60"/>
  <c r="Y60"/>
  <c r="AA60" s="1"/>
  <c r="M60"/>
  <c r="O60" s="1"/>
  <c r="S60"/>
  <c r="U60" s="1"/>
  <c r="I62"/>
  <c r="J61"/>
  <c r="V43" i="17"/>
  <c r="X43" s="1"/>
  <c r="P43"/>
  <c r="R43" s="1"/>
  <c r="L43"/>
  <c r="Y43"/>
  <c r="AA43" s="1"/>
  <c r="S43"/>
  <c r="U43" s="1"/>
  <c r="M43"/>
  <c r="O43" s="1"/>
  <c r="I45"/>
  <c r="J44"/>
  <c r="V43" i="16"/>
  <c r="X43" s="1"/>
  <c r="P43"/>
  <c r="R43" s="1"/>
  <c r="L43"/>
  <c r="Y43"/>
  <c r="AA43" s="1"/>
  <c r="S43"/>
  <c r="U43" s="1"/>
  <c r="M43"/>
  <c r="O43" s="1"/>
  <c r="I45"/>
  <c r="J44"/>
  <c r="P104" i="10"/>
  <c r="R104" s="1"/>
  <c r="Y104"/>
  <c r="AA104" s="1"/>
  <c r="S104"/>
  <c r="U104" s="1"/>
  <c r="V104"/>
  <c r="X104" s="1"/>
  <c r="L104"/>
  <c r="M104"/>
  <c r="O104" s="1"/>
  <c r="I95" i="9"/>
  <c r="J94"/>
  <c r="I106" i="10"/>
  <c r="J105"/>
  <c r="Y23" i="9"/>
  <c r="AA21"/>
  <c r="O21"/>
  <c r="P22"/>
  <c r="R22" s="1"/>
  <c r="M22"/>
  <c r="S22"/>
  <c r="U22" s="1"/>
  <c r="V22"/>
  <c r="X22" s="1"/>
  <c r="L22"/>
  <c r="J58" i="19" l="1"/>
  <c r="I59"/>
  <c r="V57"/>
  <c r="X57" s="1"/>
  <c r="L57"/>
  <c r="Y57"/>
  <c r="AA57" s="1"/>
  <c r="P57"/>
  <c r="R57" s="1"/>
  <c r="S57"/>
  <c r="U57" s="1"/>
  <c r="M57"/>
  <c r="O57" s="1"/>
  <c r="Y61" i="20"/>
  <c r="AA61" s="1"/>
  <c r="S61"/>
  <c r="U61" s="1"/>
  <c r="M61"/>
  <c r="O61" s="1"/>
  <c r="P61"/>
  <c r="R61" s="1"/>
  <c r="L61"/>
  <c r="V61"/>
  <c r="X61" s="1"/>
  <c r="I63"/>
  <c r="J62"/>
  <c r="Y44" i="17"/>
  <c r="AA44" s="1"/>
  <c r="S44"/>
  <c r="U44" s="1"/>
  <c r="M44"/>
  <c r="O44" s="1"/>
  <c r="V44"/>
  <c r="X44" s="1"/>
  <c r="P44"/>
  <c r="R44" s="1"/>
  <c r="L44"/>
  <c r="J45"/>
  <c r="I46"/>
  <c r="Y44" i="16"/>
  <c r="AA44" s="1"/>
  <c r="S44"/>
  <c r="U44" s="1"/>
  <c r="M44"/>
  <c r="O44" s="1"/>
  <c r="V44"/>
  <c r="X44" s="1"/>
  <c r="P44"/>
  <c r="R44" s="1"/>
  <c r="L44"/>
  <c r="I46"/>
  <c r="J45"/>
  <c r="Y105" i="10"/>
  <c r="AA105" s="1"/>
  <c r="M105"/>
  <c r="O105" s="1"/>
  <c r="L105"/>
  <c r="S105"/>
  <c r="U105" s="1"/>
  <c r="P105"/>
  <c r="R105" s="1"/>
  <c r="V105"/>
  <c r="X105" s="1"/>
  <c r="J106"/>
  <c r="I107"/>
  <c r="I96" i="9"/>
  <c r="J95"/>
  <c r="O22"/>
  <c r="AA22"/>
  <c r="P23"/>
  <c r="R23" s="1"/>
  <c r="M23"/>
  <c r="S23"/>
  <c r="U23" s="1"/>
  <c r="L23"/>
  <c r="V23"/>
  <c r="X23" s="1"/>
  <c r="Y24"/>
  <c r="J59" i="19" l="1"/>
  <c r="I60"/>
  <c r="V58"/>
  <c r="X58" s="1"/>
  <c r="L58"/>
  <c r="M58"/>
  <c r="O58" s="1"/>
  <c r="P58"/>
  <c r="R58" s="1"/>
  <c r="Y58"/>
  <c r="AA58" s="1"/>
  <c r="S58"/>
  <c r="U58" s="1"/>
  <c r="V62" i="20"/>
  <c r="X62" s="1"/>
  <c r="P62"/>
  <c r="R62" s="1"/>
  <c r="L62"/>
  <c r="Y62"/>
  <c r="AA62" s="1"/>
  <c r="M62"/>
  <c r="O62" s="1"/>
  <c r="S62"/>
  <c r="U62" s="1"/>
  <c r="I64"/>
  <c r="J63"/>
  <c r="I47" i="17"/>
  <c r="J46"/>
  <c r="V45"/>
  <c r="X45" s="1"/>
  <c r="P45"/>
  <c r="R45" s="1"/>
  <c r="L45"/>
  <c r="Y45"/>
  <c r="AA45" s="1"/>
  <c r="S45"/>
  <c r="U45" s="1"/>
  <c r="M45"/>
  <c r="O45" s="1"/>
  <c r="V45" i="16"/>
  <c r="X45" s="1"/>
  <c r="P45"/>
  <c r="R45" s="1"/>
  <c r="L45"/>
  <c r="Y45"/>
  <c r="AA45" s="1"/>
  <c r="S45"/>
  <c r="U45" s="1"/>
  <c r="M45"/>
  <c r="O45" s="1"/>
  <c r="I47"/>
  <c r="J46"/>
  <c r="S95" i="9"/>
  <c r="U95" s="1"/>
  <c r="V95"/>
  <c r="X95" s="1"/>
  <c r="L95"/>
  <c r="Y95"/>
  <c r="AA95" s="1"/>
  <c r="M95"/>
  <c r="O95" s="1"/>
  <c r="P95"/>
  <c r="R95" s="1"/>
  <c r="I108" i="10"/>
  <c r="J107"/>
  <c r="I97" i="9"/>
  <c r="J96"/>
  <c r="P106" i="10"/>
  <c r="R106" s="1"/>
  <c r="S106"/>
  <c r="U106" s="1"/>
  <c r="L106"/>
  <c r="Y106"/>
  <c r="AA106" s="1"/>
  <c r="V106"/>
  <c r="X106" s="1"/>
  <c r="M106"/>
  <c r="O106" s="1"/>
  <c r="P24" i="9"/>
  <c r="R24" s="1"/>
  <c r="V24"/>
  <c r="X24" s="1"/>
  <c r="L24"/>
  <c r="S24"/>
  <c r="U24" s="1"/>
  <c r="M24"/>
  <c r="O23"/>
  <c r="AA23"/>
  <c r="J25"/>
  <c r="Y25" s="1"/>
  <c r="J60" i="19" l="1"/>
  <c r="I61"/>
  <c r="V59"/>
  <c r="X59" s="1"/>
  <c r="L59"/>
  <c r="Y59"/>
  <c r="AA59" s="1"/>
  <c r="P59"/>
  <c r="R59" s="1"/>
  <c r="S59"/>
  <c r="U59" s="1"/>
  <c r="M59"/>
  <c r="O59" s="1"/>
  <c r="Y63" i="20"/>
  <c r="AA63" s="1"/>
  <c r="S63"/>
  <c r="U63" s="1"/>
  <c r="M63"/>
  <c r="O63" s="1"/>
  <c r="P63"/>
  <c r="R63" s="1"/>
  <c r="L63"/>
  <c r="V63"/>
  <c r="X63" s="1"/>
  <c r="I65"/>
  <c r="J64"/>
  <c r="V46" i="17"/>
  <c r="X46" s="1"/>
  <c r="P46"/>
  <c r="R46" s="1"/>
  <c r="L46"/>
  <c r="Y46"/>
  <c r="AA46" s="1"/>
  <c r="S46"/>
  <c r="U46" s="1"/>
  <c r="M46"/>
  <c r="O46" s="1"/>
  <c r="I48"/>
  <c r="J47"/>
  <c r="Y46" i="16"/>
  <c r="AA46" s="1"/>
  <c r="S46"/>
  <c r="U46" s="1"/>
  <c r="M46"/>
  <c r="O46" s="1"/>
  <c r="V46"/>
  <c r="X46" s="1"/>
  <c r="P46"/>
  <c r="R46" s="1"/>
  <c r="L46"/>
  <c r="I48"/>
  <c r="J47"/>
  <c r="Y96" i="9"/>
  <c r="AA96" s="1"/>
  <c r="P96"/>
  <c r="R96" s="1"/>
  <c r="M96"/>
  <c r="O96" s="1"/>
  <c r="S96"/>
  <c r="U96" s="1"/>
  <c r="L96"/>
  <c r="V96"/>
  <c r="X96" s="1"/>
  <c r="Y107" i="10"/>
  <c r="AA107" s="1"/>
  <c r="V107"/>
  <c r="X107" s="1"/>
  <c r="M107"/>
  <c r="O107" s="1"/>
  <c r="L107"/>
  <c r="P107"/>
  <c r="R107" s="1"/>
  <c r="S107"/>
  <c r="U107" s="1"/>
  <c r="I98" i="9"/>
  <c r="I109" i="10"/>
  <c r="J108"/>
  <c r="V25" i="9"/>
  <c r="X25" s="1"/>
  <c r="S25"/>
  <c r="U25" s="1"/>
  <c r="P25"/>
  <c r="R25" s="1"/>
  <c r="M25"/>
  <c r="L25"/>
  <c r="J26"/>
  <c r="Y26" s="1"/>
  <c r="AA24"/>
  <c r="O24"/>
  <c r="J61" i="19" l="1"/>
  <c r="I62"/>
  <c r="V60"/>
  <c r="X60" s="1"/>
  <c r="L60"/>
  <c r="M60"/>
  <c r="O60" s="1"/>
  <c r="P60"/>
  <c r="R60" s="1"/>
  <c r="Y60"/>
  <c r="AA60" s="1"/>
  <c r="S60"/>
  <c r="U60" s="1"/>
  <c r="V64" i="20"/>
  <c r="X64" s="1"/>
  <c r="P64"/>
  <c r="R64" s="1"/>
  <c r="L64"/>
  <c r="Y64"/>
  <c r="AA64" s="1"/>
  <c r="M64"/>
  <c r="O64" s="1"/>
  <c r="S64"/>
  <c r="U64" s="1"/>
  <c r="I66"/>
  <c r="J65"/>
  <c r="Y47" i="17"/>
  <c r="AA47" s="1"/>
  <c r="S47"/>
  <c r="U47" s="1"/>
  <c r="M47"/>
  <c r="O47" s="1"/>
  <c r="V47"/>
  <c r="X47" s="1"/>
  <c r="P47"/>
  <c r="R47" s="1"/>
  <c r="L47"/>
  <c r="I49"/>
  <c r="J48"/>
  <c r="V47" i="16"/>
  <c r="X47" s="1"/>
  <c r="P47"/>
  <c r="R47" s="1"/>
  <c r="L47"/>
  <c r="Y47"/>
  <c r="AA47" s="1"/>
  <c r="S47"/>
  <c r="U47" s="1"/>
  <c r="M47"/>
  <c r="O47" s="1"/>
  <c r="I49"/>
  <c r="J48"/>
  <c r="Y108" i="10"/>
  <c r="AA108" s="1"/>
  <c r="S108"/>
  <c r="U108" s="1"/>
  <c r="L108"/>
  <c r="V108"/>
  <c r="X108" s="1"/>
  <c r="P108"/>
  <c r="R108" s="1"/>
  <c r="M108"/>
  <c r="O108" s="1"/>
  <c r="V97" i="9"/>
  <c r="X97" s="1"/>
  <c r="P97"/>
  <c r="R97" s="1"/>
  <c r="L97"/>
  <c r="Y97"/>
  <c r="AA97" s="1"/>
  <c r="M97"/>
  <c r="O97" s="1"/>
  <c r="S97"/>
  <c r="U97" s="1"/>
  <c r="I110" i="10"/>
  <c r="J109"/>
  <c r="I99" i="9"/>
  <c r="S26"/>
  <c r="U26" s="1"/>
  <c r="P26"/>
  <c r="R26" s="1"/>
  <c r="L26"/>
  <c r="V26"/>
  <c r="X26" s="1"/>
  <c r="M26"/>
  <c r="O25"/>
  <c r="AA25"/>
  <c r="J27"/>
  <c r="Y27" s="1"/>
  <c r="J62" i="19" l="1"/>
  <c r="I63"/>
  <c r="L61"/>
  <c r="P61"/>
  <c r="R61" s="1"/>
  <c r="S61"/>
  <c r="U61" s="1"/>
  <c r="M61"/>
  <c r="O61" s="1"/>
  <c r="V61"/>
  <c r="X61" s="1"/>
  <c r="Y61"/>
  <c r="AA61" s="1"/>
  <c r="Y65" i="20"/>
  <c r="AA65" s="1"/>
  <c r="S65"/>
  <c r="U65" s="1"/>
  <c r="M65"/>
  <c r="O65" s="1"/>
  <c r="P65"/>
  <c r="R65" s="1"/>
  <c r="L65"/>
  <c r="V65"/>
  <c r="X65" s="1"/>
  <c r="I67"/>
  <c r="J66"/>
  <c r="V48" i="17"/>
  <c r="X48" s="1"/>
  <c r="P48"/>
  <c r="R48" s="1"/>
  <c r="L48"/>
  <c r="Y48"/>
  <c r="AA48" s="1"/>
  <c r="S48"/>
  <c r="U48" s="1"/>
  <c r="M48"/>
  <c r="O48" s="1"/>
  <c r="I50"/>
  <c r="J49"/>
  <c r="Y48" i="16"/>
  <c r="AA48" s="1"/>
  <c r="S48"/>
  <c r="U48" s="1"/>
  <c r="M48"/>
  <c r="O48" s="1"/>
  <c r="V48"/>
  <c r="X48" s="1"/>
  <c r="P48"/>
  <c r="R48" s="1"/>
  <c r="L48"/>
  <c r="I50"/>
  <c r="J49"/>
  <c r="V98" i="9"/>
  <c r="X98" s="1"/>
  <c r="L98"/>
  <c r="Y98"/>
  <c r="AA98" s="1"/>
  <c r="P98"/>
  <c r="R98" s="1"/>
  <c r="S98"/>
  <c r="U98" s="1"/>
  <c r="M98"/>
  <c r="O98" s="1"/>
  <c r="Y109" i="10"/>
  <c r="AA109" s="1"/>
  <c r="S109"/>
  <c r="U109" s="1"/>
  <c r="V109"/>
  <c r="X109" s="1"/>
  <c r="M109"/>
  <c r="O109" s="1"/>
  <c r="P109"/>
  <c r="R109" s="1"/>
  <c r="L109"/>
  <c r="I100" i="9"/>
  <c r="I111" i="10"/>
  <c r="J110"/>
  <c r="M27" i="9"/>
  <c r="V27"/>
  <c r="X27" s="1"/>
  <c r="S27"/>
  <c r="U27" s="1"/>
  <c r="P27"/>
  <c r="R27" s="1"/>
  <c r="L27"/>
  <c r="J28"/>
  <c r="Y28" s="1"/>
  <c r="AA26"/>
  <c r="O26"/>
  <c r="J63" i="19" l="1"/>
  <c r="I64"/>
  <c r="V62"/>
  <c r="X62" s="1"/>
  <c r="L62"/>
  <c r="M62"/>
  <c r="O62" s="1"/>
  <c r="P62"/>
  <c r="R62" s="1"/>
  <c r="Y62"/>
  <c r="AA62" s="1"/>
  <c r="S62"/>
  <c r="U62" s="1"/>
  <c r="V66" i="20"/>
  <c r="X66" s="1"/>
  <c r="P66"/>
  <c r="R66" s="1"/>
  <c r="L66"/>
  <c r="Y66"/>
  <c r="AA66" s="1"/>
  <c r="M66"/>
  <c r="O66" s="1"/>
  <c r="S66"/>
  <c r="U66" s="1"/>
  <c r="I68"/>
  <c r="J67"/>
  <c r="Y49" i="17"/>
  <c r="AA49" s="1"/>
  <c r="S49"/>
  <c r="U49" s="1"/>
  <c r="M49"/>
  <c r="O49" s="1"/>
  <c r="V49"/>
  <c r="X49" s="1"/>
  <c r="P49"/>
  <c r="R49" s="1"/>
  <c r="L49"/>
  <c r="I51"/>
  <c r="J50"/>
  <c r="V49" i="16"/>
  <c r="X49" s="1"/>
  <c r="P49"/>
  <c r="R49" s="1"/>
  <c r="L49"/>
  <c r="Y49"/>
  <c r="AA49" s="1"/>
  <c r="S49"/>
  <c r="U49" s="1"/>
  <c r="M49"/>
  <c r="O49" s="1"/>
  <c r="I51"/>
  <c r="J50"/>
  <c r="Y110" i="10"/>
  <c r="AA110" s="1"/>
  <c r="P110"/>
  <c r="R110" s="1"/>
  <c r="S110"/>
  <c r="U110" s="1"/>
  <c r="M110"/>
  <c r="O110" s="1"/>
  <c r="V110"/>
  <c r="X110" s="1"/>
  <c r="L110"/>
  <c r="V99" i="9"/>
  <c r="X99" s="1"/>
  <c r="L99"/>
  <c r="S99"/>
  <c r="U99" s="1"/>
  <c r="P99"/>
  <c r="R99" s="1"/>
  <c r="Y99"/>
  <c r="AA99" s="1"/>
  <c r="M99"/>
  <c r="O99" s="1"/>
  <c r="I112" i="10"/>
  <c r="J111"/>
  <c r="I101" i="9"/>
  <c r="V28"/>
  <c r="X28" s="1"/>
  <c r="S28"/>
  <c r="U28" s="1"/>
  <c r="P28"/>
  <c r="R28" s="1"/>
  <c r="M28"/>
  <c r="L28"/>
  <c r="J29"/>
  <c r="Y29" s="1"/>
  <c r="O27"/>
  <c r="AA27"/>
  <c r="J64" i="19" l="1"/>
  <c r="I65"/>
  <c r="V63"/>
  <c r="X63" s="1"/>
  <c r="L63"/>
  <c r="Y63"/>
  <c r="AA63" s="1"/>
  <c r="P63"/>
  <c r="R63" s="1"/>
  <c r="S63"/>
  <c r="U63" s="1"/>
  <c r="M63"/>
  <c r="O63" s="1"/>
  <c r="Y67" i="20"/>
  <c r="AA67" s="1"/>
  <c r="S67"/>
  <c r="U67" s="1"/>
  <c r="M67"/>
  <c r="O67" s="1"/>
  <c r="P67"/>
  <c r="R67" s="1"/>
  <c r="L67"/>
  <c r="V67"/>
  <c r="X67" s="1"/>
  <c r="I69"/>
  <c r="J68"/>
  <c r="V50" i="17"/>
  <c r="X50" s="1"/>
  <c r="P50"/>
  <c r="R50" s="1"/>
  <c r="L50"/>
  <c r="Y50"/>
  <c r="AA50" s="1"/>
  <c r="S50"/>
  <c r="U50" s="1"/>
  <c r="M50"/>
  <c r="O50" s="1"/>
  <c r="I52"/>
  <c r="J51"/>
  <c r="V50" i="16"/>
  <c r="X50" s="1"/>
  <c r="Y50"/>
  <c r="AA50" s="1"/>
  <c r="M50"/>
  <c r="O50" s="1"/>
  <c r="S50"/>
  <c r="U50" s="1"/>
  <c r="P50"/>
  <c r="R50" s="1"/>
  <c r="L50"/>
  <c r="I52"/>
  <c r="J51"/>
  <c r="V100" i="9"/>
  <c r="X100" s="1"/>
  <c r="L100"/>
  <c r="M100"/>
  <c r="O100" s="1"/>
  <c r="P100"/>
  <c r="R100" s="1"/>
  <c r="Y100"/>
  <c r="AA100" s="1"/>
  <c r="S100"/>
  <c r="U100" s="1"/>
  <c r="Y111" i="10"/>
  <c r="AA111" s="1"/>
  <c r="L111"/>
  <c r="M111"/>
  <c r="O111" s="1"/>
  <c r="V111"/>
  <c r="X111" s="1"/>
  <c r="S111"/>
  <c r="U111" s="1"/>
  <c r="P111"/>
  <c r="R111" s="1"/>
  <c r="I102" i="9"/>
  <c r="I113" i="10"/>
  <c r="J112"/>
  <c r="J30" i="9"/>
  <c r="Y30" s="1"/>
  <c r="O28"/>
  <c r="AA28"/>
  <c r="P29"/>
  <c r="R29" s="1"/>
  <c r="M29"/>
  <c r="V29"/>
  <c r="X29" s="1"/>
  <c r="S29"/>
  <c r="U29" s="1"/>
  <c r="L29"/>
  <c r="J65" i="19" l="1"/>
  <c r="I66"/>
  <c r="V64"/>
  <c r="X64" s="1"/>
  <c r="L64"/>
  <c r="M64"/>
  <c r="O64" s="1"/>
  <c r="P64"/>
  <c r="R64" s="1"/>
  <c r="Y64"/>
  <c r="AA64" s="1"/>
  <c r="S64"/>
  <c r="U64" s="1"/>
  <c r="V68" i="20"/>
  <c r="X68" s="1"/>
  <c r="P68"/>
  <c r="R68" s="1"/>
  <c r="L68"/>
  <c r="Y68"/>
  <c r="AA68" s="1"/>
  <c r="M68"/>
  <c r="O68" s="1"/>
  <c r="S68"/>
  <c r="U68" s="1"/>
  <c r="I70"/>
  <c r="J69"/>
  <c r="Y51" i="17"/>
  <c r="AA51" s="1"/>
  <c r="S51"/>
  <c r="U51" s="1"/>
  <c r="M51"/>
  <c r="O51" s="1"/>
  <c r="V51"/>
  <c r="X51" s="1"/>
  <c r="P51"/>
  <c r="R51" s="1"/>
  <c r="L51"/>
  <c r="I53"/>
  <c r="J52"/>
  <c r="Y51" i="16"/>
  <c r="AA51" s="1"/>
  <c r="S51"/>
  <c r="U51" s="1"/>
  <c r="M51"/>
  <c r="O51" s="1"/>
  <c r="P51"/>
  <c r="R51" s="1"/>
  <c r="L51"/>
  <c r="V51"/>
  <c r="X51" s="1"/>
  <c r="I53"/>
  <c r="J52"/>
  <c r="Y112" i="10"/>
  <c r="AA112" s="1"/>
  <c r="V112"/>
  <c r="X112" s="1"/>
  <c r="S112"/>
  <c r="U112" s="1"/>
  <c r="P112"/>
  <c r="R112" s="1"/>
  <c r="M112"/>
  <c r="O112" s="1"/>
  <c r="L112"/>
  <c r="V101" i="9"/>
  <c r="X101" s="1"/>
  <c r="L101"/>
  <c r="S101"/>
  <c r="U101" s="1"/>
  <c r="P101"/>
  <c r="R101" s="1"/>
  <c r="Y101"/>
  <c r="AA101" s="1"/>
  <c r="M101"/>
  <c r="O101" s="1"/>
  <c r="I114" i="10"/>
  <c r="J113"/>
  <c r="I103" i="9"/>
  <c r="O29"/>
  <c r="AA29"/>
  <c r="J31"/>
  <c r="Y31" s="1"/>
  <c r="S30"/>
  <c r="U30" s="1"/>
  <c r="M30"/>
  <c r="V30"/>
  <c r="X30" s="1"/>
  <c r="L30"/>
  <c r="P30"/>
  <c r="R30" s="1"/>
  <c r="J66" i="19" l="1"/>
  <c r="I67"/>
  <c r="V65"/>
  <c r="X65" s="1"/>
  <c r="L65"/>
  <c r="Y65"/>
  <c r="AA65" s="1"/>
  <c r="P65"/>
  <c r="R65" s="1"/>
  <c r="S65"/>
  <c r="U65" s="1"/>
  <c r="M65"/>
  <c r="O65" s="1"/>
  <c r="Y69" i="20"/>
  <c r="AA69" s="1"/>
  <c r="S69"/>
  <c r="U69" s="1"/>
  <c r="M69"/>
  <c r="O69" s="1"/>
  <c r="P69"/>
  <c r="R69" s="1"/>
  <c r="L69"/>
  <c r="V69"/>
  <c r="X69" s="1"/>
  <c r="I71"/>
  <c r="J70"/>
  <c r="V52" i="17"/>
  <c r="X52" s="1"/>
  <c r="P52"/>
  <c r="R52" s="1"/>
  <c r="L52"/>
  <c r="S52"/>
  <c r="U52" s="1"/>
  <c r="Y52"/>
  <c r="AA52" s="1"/>
  <c r="M52"/>
  <c r="O52" s="1"/>
  <c r="J53"/>
  <c r="I54"/>
  <c r="V52" i="16"/>
  <c r="X52" s="1"/>
  <c r="P52"/>
  <c r="R52" s="1"/>
  <c r="L52"/>
  <c r="Y52"/>
  <c r="AA52" s="1"/>
  <c r="M52"/>
  <c r="O52" s="1"/>
  <c r="S52"/>
  <c r="U52" s="1"/>
  <c r="I54"/>
  <c r="J53"/>
  <c r="V102" i="9"/>
  <c r="X102" s="1"/>
  <c r="L102"/>
  <c r="Y102"/>
  <c r="AA102" s="1"/>
  <c r="P102"/>
  <c r="R102" s="1"/>
  <c r="S102"/>
  <c r="U102" s="1"/>
  <c r="M102"/>
  <c r="O102" s="1"/>
  <c r="Y113" i="10"/>
  <c r="AA113" s="1"/>
  <c r="V113"/>
  <c r="X113" s="1"/>
  <c r="M113"/>
  <c r="O113" s="1"/>
  <c r="S113"/>
  <c r="U113" s="1"/>
  <c r="L113"/>
  <c r="P113"/>
  <c r="R113" s="1"/>
  <c r="I104" i="9"/>
  <c r="I115" i="10"/>
  <c r="J114"/>
  <c r="AA30" i="9"/>
  <c r="O30"/>
  <c r="J32"/>
  <c r="Y32" s="1"/>
  <c r="M31"/>
  <c r="V31"/>
  <c r="X31" s="1"/>
  <c r="S31"/>
  <c r="U31" s="1"/>
  <c r="P31"/>
  <c r="R31" s="1"/>
  <c r="L31"/>
  <c r="J67" i="19" l="1"/>
  <c r="I68"/>
  <c r="V66"/>
  <c r="X66" s="1"/>
  <c r="L66"/>
  <c r="M66"/>
  <c r="O66" s="1"/>
  <c r="P66"/>
  <c r="R66" s="1"/>
  <c r="Y66"/>
  <c r="AA66" s="1"/>
  <c r="S66"/>
  <c r="U66" s="1"/>
  <c r="V70" i="20"/>
  <c r="X70" s="1"/>
  <c r="P70"/>
  <c r="R70" s="1"/>
  <c r="L70"/>
  <c r="Y70"/>
  <c r="AA70" s="1"/>
  <c r="M70"/>
  <c r="O70" s="1"/>
  <c r="S70"/>
  <c r="U70" s="1"/>
  <c r="I72"/>
  <c r="J71"/>
  <c r="I55" i="17"/>
  <c r="J54"/>
  <c r="Y53"/>
  <c r="AA53" s="1"/>
  <c r="S53"/>
  <c r="U53" s="1"/>
  <c r="M53"/>
  <c r="O53" s="1"/>
  <c r="V53"/>
  <c r="X53" s="1"/>
  <c r="P53"/>
  <c r="R53" s="1"/>
  <c r="L53"/>
  <c r="Y53" i="16"/>
  <c r="AA53" s="1"/>
  <c r="S53"/>
  <c r="U53" s="1"/>
  <c r="M53"/>
  <c r="O53" s="1"/>
  <c r="P53"/>
  <c r="R53" s="1"/>
  <c r="L53"/>
  <c r="V53"/>
  <c r="X53" s="1"/>
  <c r="I55"/>
  <c r="J54"/>
  <c r="M114" i="10"/>
  <c r="O114" s="1"/>
  <c r="S114"/>
  <c r="U114" s="1"/>
  <c r="P114"/>
  <c r="R114" s="1"/>
  <c r="L114"/>
  <c r="Y114"/>
  <c r="AA114" s="1"/>
  <c r="V114"/>
  <c r="X114" s="1"/>
  <c r="V103" i="9"/>
  <c r="X103" s="1"/>
  <c r="L103"/>
  <c r="M103"/>
  <c r="O103" s="1"/>
  <c r="P103"/>
  <c r="R103" s="1"/>
  <c r="Y103"/>
  <c r="AA103" s="1"/>
  <c r="S103"/>
  <c r="U103" s="1"/>
  <c r="I116" i="10"/>
  <c r="J115"/>
  <c r="I105" i="9"/>
  <c r="Y33"/>
  <c r="O31"/>
  <c r="AA31"/>
  <c r="V32"/>
  <c r="X32" s="1"/>
  <c r="L32"/>
  <c r="P32"/>
  <c r="R32" s="1"/>
  <c r="S32"/>
  <c r="U32" s="1"/>
  <c r="M32"/>
  <c r="J68" i="19" l="1"/>
  <c r="I69"/>
  <c r="V67"/>
  <c r="X67" s="1"/>
  <c r="L67"/>
  <c r="Y67"/>
  <c r="AA67" s="1"/>
  <c r="P67"/>
  <c r="R67" s="1"/>
  <c r="S67"/>
  <c r="U67" s="1"/>
  <c r="M67"/>
  <c r="O67" s="1"/>
  <c r="Y71" i="20"/>
  <c r="AA71" s="1"/>
  <c r="S71"/>
  <c r="U71" s="1"/>
  <c r="M71"/>
  <c r="O71" s="1"/>
  <c r="P71"/>
  <c r="R71" s="1"/>
  <c r="L71"/>
  <c r="V71"/>
  <c r="X71" s="1"/>
  <c r="I73"/>
  <c r="J72"/>
  <c r="V54" i="17"/>
  <c r="X54" s="1"/>
  <c r="P54"/>
  <c r="R54" s="1"/>
  <c r="L54"/>
  <c r="S54"/>
  <c r="U54" s="1"/>
  <c r="Y54"/>
  <c r="AA54" s="1"/>
  <c r="M54"/>
  <c r="O54" s="1"/>
  <c r="J55"/>
  <c r="I56"/>
  <c r="V54" i="16"/>
  <c r="X54" s="1"/>
  <c r="P54"/>
  <c r="R54" s="1"/>
  <c r="L54"/>
  <c r="Y54"/>
  <c r="AA54" s="1"/>
  <c r="M54"/>
  <c r="O54" s="1"/>
  <c r="S54"/>
  <c r="U54" s="1"/>
  <c r="I56"/>
  <c r="J55"/>
  <c r="V104" i="9"/>
  <c r="X104" s="1"/>
  <c r="L104"/>
  <c r="Y104"/>
  <c r="AA104" s="1"/>
  <c r="P104"/>
  <c r="R104" s="1"/>
  <c r="S104"/>
  <c r="U104" s="1"/>
  <c r="M104"/>
  <c r="O104" s="1"/>
  <c r="Y115" i="10"/>
  <c r="AA115" s="1"/>
  <c r="S115"/>
  <c r="U115" s="1"/>
  <c r="L115"/>
  <c r="V115"/>
  <c r="X115" s="1"/>
  <c r="P115"/>
  <c r="R115" s="1"/>
  <c r="M115"/>
  <c r="O115" s="1"/>
  <c r="I106" i="9"/>
  <c r="I117" i="10"/>
  <c r="J116"/>
  <c r="J34" i="9"/>
  <c r="Y34" s="1"/>
  <c r="AA32"/>
  <c r="O32"/>
  <c r="L33"/>
  <c r="P33"/>
  <c r="R33" s="1"/>
  <c r="V33"/>
  <c r="X33" s="1"/>
  <c r="M33"/>
  <c r="S33"/>
  <c r="U33" s="1"/>
  <c r="J69" i="19" l="1"/>
  <c r="I70"/>
  <c r="V68"/>
  <c r="X68" s="1"/>
  <c r="L68"/>
  <c r="M68"/>
  <c r="O68" s="1"/>
  <c r="P68"/>
  <c r="R68" s="1"/>
  <c r="Y68"/>
  <c r="AA68" s="1"/>
  <c r="S68"/>
  <c r="U68" s="1"/>
  <c r="V72" i="20"/>
  <c r="X72" s="1"/>
  <c r="P72"/>
  <c r="R72" s="1"/>
  <c r="L72"/>
  <c r="Y72"/>
  <c r="AA72" s="1"/>
  <c r="M72"/>
  <c r="O72" s="1"/>
  <c r="S72"/>
  <c r="U72" s="1"/>
  <c r="I74"/>
  <c r="J73"/>
  <c r="I57" i="17"/>
  <c r="J56"/>
  <c r="Y55"/>
  <c r="AA55" s="1"/>
  <c r="S55"/>
  <c r="U55" s="1"/>
  <c r="M55"/>
  <c r="O55" s="1"/>
  <c r="V55"/>
  <c r="X55" s="1"/>
  <c r="P55"/>
  <c r="R55" s="1"/>
  <c r="L55"/>
  <c r="Y55" i="16"/>
  <c r="AA55" s="1"/>
  <c r="S55"/>
  <c r="U55" s="1"/>
  <c r="M55"/>
  <c r="O55" s="1"/>
  <c r="P55"/>
  <c r="R55" s="1"/>
  <c r="L55"/>
  <c r="V55"/>
  <c r="X55" s="1"/>
  <c r="I57"/>
  <c r="J56"/>
  <c r="Y116" i="10"/>
  <c r="AA116" s="1"/>
  <c r="L116"/>
  <c r="V116"/>
  <c r="X116" s="1"/>
  <c r="S116"/>
  <c r="U116" s="1"/>
  <c r="P116"/>
  <c r="R116" s="1"/>
  <c r="M116"/>
  <c r="O116" s="1"/>
  <c r="V105" i="9"/>
  <c r="X105" s="1"/>
  <c r="L105"/>
  <c r="M105"/>
  <c r="O105" s="1"/>
  <c r="P105"/>
  <c r="R105" s="1"/>
  <c r="Y105"/>
  <c r="AA105" s="1"/>
  <c r="S105"/>
  <c r="U105" s="1"/>
  <c r="I118" i="10"/>
  <c r="J118" s="1"/>
  <c r="J117"/>
  <c r="I107" i="9"/>
  <c r="I108" s="1"/>
  <c r="I109" s="1"/>
  <c r="I110" s="1"/>
  <c r="I111" s="1"/>
  <c r="I112" s="1"/>
  <c r="I113" s="1"/>
  <c r="I114" s="1"/>
  <c r="I115" s="1"/>
  <c r="I116" s="1"/>
  <c r="I117" s="1"/>
  <c r="I118" s="1"/>
  <c r="J118" s="1"/>
  <c r="AA33"/>
  <c r="O33"/>
  <c r="J35"/>
  <c r="Y35" s="1"/>
  <c r="S34"/>
  <c r="U34" s="1"/>
  <c r="M34"/>
  <c r="P34"/>
  <c r="R34" s="1"/>
  <c r="L34"/>
  <c r="V34"/>
  <c r="X34" s="1"/>
  <c r="J70" i="19" l="1"/>
  <c r="I71"/>
  <c r="V69"/>
  <c r="X69" s="1"/>
  <c r="L69"/>
  <c r="Y69"/>
  <c r="AA69" s="1"/>
  <c r="P69"/>
  <c r="R69" s="1"/>
  <c r="S69"/>
  <c r="U69" s="1"/>
  <c r="M69"/>
  <c r="O69" s="1"/>
  <c r="Y73" i="20"/>
  <c r="AA73" s="1"/>
  <c r="S73"/>
  <c r="U73" s="1"/>
  <c r="M73"/>
  <c r="O73" s="1"/>
  <c r="P73"/>
  <c r="R73" s="1"/>
  <c r="L73"/>
  <c r="V73"/>
  <c r="X73" s="1"/>
  <c r="I75"/>
  <c r="J74"/>
  <c r="V56" i="17"/>
  <c r="X56" s="1"/>
  <c r="P56"/>
  <c r="R56" s="1"/>
  <c r="L56"/>
  <c r="S56"/>
  <c r="U56" s="1"/>
  <c r="Y56"/>
  <c r="AA56" s="1"/>
  <c r="M56"/>
  <c r="O56" s="1"/>
  <c r="I58"/>
  <c r="J57"/>
  <c r="V56" i="16"/>
  <c r="X56" s="1"/>
  <c r="P56"/>
  <c r="R56" s="1"/>
  <c r="L56"/>
  <c r="Y56"/>
  <c r="AA56" s="1"/>
  <c r="M56"/>
  <c r="O56" s="1"/>
  <c r="S56"/>
  <c r="U56" s="1"/>
  <c r="I58"/>
  <c r="J57"/>
  <c r="I119" i="10"/>
  <c r="J119" s="1"/>
  <c r="V106" i="9"/>
  <c r="X106" s="1"/>
  <c r="L106"/>
  <c r="Y106"/>
  <c r="AA106" s="1"/>
  <c r="P106"/>
  <c r="R106" s="1"/>
  <c r="S106"/>
  <c r="U106" s="1"/>
  <c r="M106"/>
  <c r="O106" s="1"/>
  <c r="V117" i="10"/>
  <c r="X117" s="1"/>
  <c r="L117"/>
  <c r="M117"/>
  <c r="O117" s="1"/>
  <c r="Y117"/>
  <c r="AA117" s="1"/>
  <c r="P117"/>
  <c r="R117" s="1"/>
  <c r="S117"/>
  <c r="U117" s="1"/>
  <c r="Y118"/>
  <c r="AA118" s="1"/>
  <c r="L118"/>
  <c r="V118"/>
  <c r="X118" s="1"/>
  <c r="S118"/>
  <c r="U118" s="1"/>
  <c r="P118"/>
  <c r="R118" s="1"/>
  <c r="M118"/>
  <c r="O118" s="1"/>
  <c r="AA34" i="9"/>
  <c r="O34"/>
  <c r="J36"/>
  <c r="Y36" s="1"/>
  <c r="L35"/>
  <c r="S35"/>
  <c r="U35" s="1"/>
  <c r="P35"/>
  <c r="R35" s="1"/>
  <c r="V35"/>
  <c r="X35" s="1"/>
  <c r="M35"/>
  <c r="J71" i="19" l="1"/>
  <c r="I72"/>
  <c r="V70"/>
  <c r="X70" s="1"/>
  <c r="L70"/>
  <c r="M70"/>
  <c r="O70" s="1"/>
  <c r="P70"/>
  <c r="R70" s="1"/>
  <c r="Y70"/>
  <c r="AA70" s="1"/>
  <c r="S70"/>
  <c r="U70" s="1"/>
  <c r="V74" i="20"/>
  <c r="X74" s="1"/>
  <c r="P74"/>
  <c r="R74" s="1"/>
  <c r="L74"/>
  <c r="Y74"/>
  <c r="AA74" s="1"/>
  <c r="M74"/>
  <c r="O74" s="1"/>
  <c r="S74"/>
  <c r="U74" s="1"/>
  <c r="I76"/>
  <c r="J75"/>
  <c r="Y57" i="17"/>
  <c r="AA57" s="1"/>
  <c r="S57"/>
  <c r="U57" s="1"/>
  <c r="M57"/>
  <c r="O57" s="1"/>
  <c r="V57"/>
  <c r="X57" s="1"/>
  <c r="P57"/>
  <c r="R57" s="1"/>
  <c r="L57"/>
  <c r="I59"/>
  <c r="J58"/>
  <c r="Y57" i="16"/>
  <c r="AA57" s="1"/>
  <c r="S57"/>
  <c r="U57" s="1"/>
  <c r="M57"/>
  <c r="O57" s="1"/>
  <c r="P57"/>
  <c r="R57" s="1"/>
  <c r="L57"/>
  <c r="V57"/>
  <c r="X57" s="1"/>
  <c r="I59"/>
  <c r="J58"/>
  <c r="L119" i="10"/>
  <c r="V119"/>
  <c r="X119" s="1"/>
  <c r="S119"/>
  <c r="U119" s="1"/>
  <c r="P119"/>
  <c r="R119" s="1"/>
  <c r="M119"/>
  <c r="O119" s="1"/>
  <c r="Y119"/>
  <c r="AA119" s="1"/>
  <c r="I120"/>
  <c r="J120" s="1"/>
  <c r="J37" i="9"/>
  <c r="Y37" s="1"/>
  <c r="AA35"/>
  <c r="O35"/>
  <c r="L36"/>
  <c r="P36"/>
  <c r="R36" s="1"/>
  <c r="V36"/>
  <c r="X36" s="1"/>
  <c r="S36"/>
  <c r="U36" s="1"/>
  <c r="M36"/>
  <c r="J72" i="19" l="1"/>
  <c r="I73"/>
  <c r="V71"/>
  <c r="X71" s="1"/>
  <c r="L71"/>
  <c r="Y71"/>
  <c r="AA71" s="1"/>
  <c r="P71"/>
  <c r="R71" s="1"/>
  <c r="S71"/>
  <c r="U71" s="1"/>
  <c r="M71"/>
  <c r="O71" s="1"/>
  <c r="Y75" i="20"/>
  <c r="AA75" s="1"/>
  <c r="S75"/>
  <c r="U75" s="1"/>
  <c r="M75"/>
  <c r="O75" s="1"/>
  <c r="P75"/>
  <c r="R75" s="1"/>
  <c r="L75"/>
  <c r="V75"/>
  <c r="X75" s="1"/>
  <c r="I77"/>
  <c r="J76"/>
  <c r="Y58" i="17"/>
  <c r="AA58" s="1"/>
  <c r="S58"/>
  <c r="U58" s="1"/>
  <c r="M58"/>
  <c r="O58" s="1"/>
  <c r="P58"/>
  <c r="R58" s="1"/>
  <c r="L58"/>
  <c r="V58"/>
  <c r="X58" s="1"/>
  <c r="I60"/>
  <c r="J59"/>
  <c r="V58" i="16"/>
  <c r="X58" s="1"/>
  <c r="P58"/>
  <c r="R58" s="1"/>
  <c r="L58"/>
  <c r="Y58"/>
  <c r="AA58" s="1"/>
  <c r="M58"/>
  <c r="O58" s="1"/>
  <c r="S58"/>
  <c r="U58" s="1"/>
  <c r="I60"/>
  <c r="J59"/>
  <c r="M120" i="10"/>
  <c r="O120" s="1"/>
  <c r="L120"/>
  <c r="P120"/>
  <c r="R120" s="1"/>
  <c r="V120"/>
  <c r="X120" s="1"/>
  <c r="Y120"/>
  <c r="AA120" s="1"/>
  <c r="S120"/>
  <c r="U120" s="1"/>
  <c r="I121"/>
  <c r="J121" s="1"/>
  <c r="J38" i="9"/>
  <c r="Y38" s="1"/>
  <c r="O36"/>
  <c r="AA36"/>
  <c r="V37"/>
  <c r="X37" s="1"/>
  <c r="S37"/>
  <c r="U37" s="1"/>
  <c r="M37"/>
  <c r="P37"/>
  <c r="R37" s="1"/>
  <c r="L37"/>
  <c r="J73" i="19" l="1"/>
  <c r="I74"/>
  <c r="V72"/>
  <c r="X72" s="1"/>
  <c r="L72"/>
  <c r="M72"/>
  <c r="O72" s="1"/>
  <c r="P72"/>
  <c r="R72" s="1"/>
  <c r="Y72"/>
  <c r="AA72" s="1"/>
  <c r="S72"/>
  <c r="U72" s="1"/>
  <c r="V76" i="20"/>
  <c r="X76" s="1"/>
  <c r="P76"/>
  <c r="R76" s="1"/>
  <c r="L76"/>
  <c r="Y76"/>
  <c r="AA76" s="1"/>
  <c r="M76"/>
  <c r="O76" s="1"/>
  <c r="S76"/>
  <c r="U76" s="1"/>
  <c r="I78"/>
  <c r="J77"/>
  <c r="V59" i="17"/>
  <c r="X59" s="1"/>
  <c r="P59"/>
  <c r="R59" s="1"/>
  <c r="L59"/>
  <c r="Y59"/>
  <c r="AA59" s="1"/>
  <c r="M59"/>
  <c r="O59" s="1"/>
  <c r="S59"/>
  <c r="U59" s="1"/>
  <c r="I61"/>
  <c r="J60"/>
  <c r="Y59" i="16"/>
  <c r="AA59" s="1"/>
  <c r="S59"/>
  <c r="U59" s="1"/>
  <c r="M59"/>
  <c r="O59" s="1"/>
  <c r="P59"/>
  <c r="R59" s="1"/>
  <c r="L59"/>
  <c r="V59"/>
  <c r="X59" s="1"/>
  <c r="I61"/>
  <c r="J60"/>
  <c r="M121" i="10"/>
  <c r="O121" s="1"/>
  <c r="L121"/>
  <c r="P121"/>
  <c r="R121" s="1"/>
  <c r="V121"/>
  <c r="X121" s="1"/>
  <c r="Y121"/>
  <c r="AA121" s="1"/>
  <c r="S121"/>
  <c r="U121" s="1"/>
  <c r="I122"/>
  <c r="J122" s="1"/>
  <c r="M38" i="9"/>
  <c r="V38"/>
  <c r="X38" s="1"/>
  <c r="S38"/>
  <c r="U38" s="1"/>
  <c r="P38"/>
  <c r="R38" s="1"/>
  <c r="L38"/>
  <c r="AA37"/>
  <c r="O37"/>
  <c r="J39"/>
  <c r="Y39" s="1"/>
  <c r="J74" i="19" l="1"/>
  <c r="I75"/>
  <c r="V73"/>
  <c r="X73" s="1"/>
  <c r="L73"/>
  <c r="Y73"/>
  <c r="AA73" s="1"/>
  <c r="P73"/>
  <c r="R73" s="1"/>
  <c r="S73"/>
  <c r="U73" s="1"/>
  <c r="M73"/>
  <c r="O73" s="1"/>
  <c r="Y77" i="20"/>
  <c r="AA77" s="1"/>
  <c r="S77"/>
  <c r="U77" s="1"/>
  <c r="M77"/>
  <c r="O77" s="1"/>
  <c r="P77"/>
  <c r="R77" s="1"/>
  <c r="L77"/>
  <c r="V77"/>
  <c r="X77" s="1"/>
  <c r="I79"/>
  <c r="J78"/>
  <c r="Y60" i="17"/>
  <c r="AA60" s="1"/>
  <c r="S60"/>
  <c r="U60" s="1"/>
  <c r="M60"/>
  <c r="O60" s="1"/>
  <c r="P60"/>
  <c r="R60" s="1"/>
  <c r="L60"/>
  <c r="V60"/>
  <c r="X60" s="1"/>
  <c r="I62"/>
  <c r="J61"/>
  <c r="V60" i="16"/>
  <c r="X60" s="1"/>
  <c r="P60"/>
  <c r="R60" s="1"/>
  <c r="L60"/>
  <c r="Y60"/>
  <c r="AA60" s="1"/>
  <c r="M60"/>
  <c r="O60" s="1"/>
  <c r="S60"/>
  <c r="U60" s="1"/>
  <c r="I62"/>
  <c r="J61"/>
  <c r="M122" i="10"/>
  <c r="O122" s="1"/>
  <c r="L122"/>
  <c r="P122"/>
  <c r="R122" s="1"/>
  <c r="V122"/>
  <c r="X122" s="1"/>
  <c r="Y122"/>
  <c r="AA122" s="1"/>
  <c r="S122"/>
  <c r="U122" s="1"/>
  <c r="I123"/>
  <c r="J123" s="1"/>
  <c r="J40" i="9"/>
  <c r="Y40" s="1"/>
  <c r="M39"/>
  <c r="S39"/>
  <c r="U39" s="1"/>
  <c r="V39"/>
  <c r="X39" s="1"/>
  <c r="P39"/>
  <c r="R39" s="1"/>
  <c r="L39"/>
  <c r="O38"/>
  <c r="AA38"/>
  <c r="J75" i="19" l="1"/>
  <c r="I76"/>
  <c r="V74"/>
  <c r="X74" s="1"/>
  <c r="L74"/>
  <c r="M74"/>
  <c r="O74" s="1"/>
  <c r="P74"/>
  <c r="R74" s="1"/>
  <c r="Y74"/>
  <c r="AA74" s="1"/>
  <c r="S74"/>
  <c r="U74" s="1"/>
  <c r="V78" i="20"/>
  <c r="X78" s="1"/>
  <c r="P78"/>
  <c r="R78" s="1"/>
  <c r="L78"/>
  <c r="Y78"/>
  <c r="AA78" s="1"/>
  <c r="M78"/>
  <c r="O78" s="1"/>
  <c r="S78"/>
  <c r="U78" s="1"/>
  <c r="I80"/>
  <c r="J79"/>
  <c r="V61" i="17"/>
  <c r="X61" s="1"/>
  <c r="P61"/>
  <c r="R61" s="1"/>
  <c r="L61"/>
  <c r="Y61"/>
  <c r="AA61" s="1"/>
  <c r="M61"/>
  <c r="O61" s="1"/>
  <c r="S61"/>
  <c r="U61" s="1"/>
  <c r="I63"/>
  <c r="J62"/>
  <c r="Y61" i="16"/>
  <c r="AA61" s="1"/>
  <c r="S61"/>
  <c r="U61" s="1"/>
  <c r="M61"/>
  <c r="O61" s="1"/>
  <c r="P61"/>
  <c r="R61" s="1"/>
  <c r="L61"/>
  <c r="V61"/>
  <c r="X61" s="1"/>
  <c r="I63"/>
  <c r="J62"/>
  <c r="M123" i="10"/>
  <c r="O123" s="1"/>
  <c r="L123"/>
  <c r="P123"/>
  <c r="R123" s="1"/>
  <c r="V123"/>
  <c r="X123" s="1"/>
  <c r="Y123"/>
  <c r="AA123" s="1"/>
  <c r="S123"/>
  <c r="U123" s="1"/>
  <c r="I124"/>
  <c r="J124" s="1"/>
  <c r="S40" i="9"/>
  <c r="U40" s="1"/>
  <c r="M40"/>
  <c r="L40"/>
  <c r="P40"/>
  <c r="R40" s="1"/>
  <c r="V40"/>
  <c r="X40" s="1"/>
  <c r="AA39"/>
  <c r="O39"/>
  <c r="J41"/>
  <c r="Y41" s="1"/>
  <c r="J76" i="19" l="1"/>
  <c r="I77"/>
  <c r="V75"/>
  <c r="X75" s="1"/>
  <c r="L75"/>
  <c r="Y75"/>
  <c r="AA75" s="1"/>
  <c r="P75"/>
  <c r="R75" s="1"/>
  <c r="S75"/>
  <c r="U75" s="1"/>
  <c r="M75"/>
  <c r="O75" s="1"/>
  <c r="Y79" i="20"/>
  <c r="AA79" s="1"/>
  <c r="S79"/>
  <c r="U79" s="1"/>
  <c r="M79"/>
  <c r="O79" s="1"/>
  <c r="P79"/>
  <c r="R79" s="1"/>
  <c r="L79"/>
  <c r="V79"/>
  <c r="X79" s="1"/>
  <c r="I81"/>
  <c r="J80"/>
  <c r="Y62" i="17"/>
  <c r="AA62" s="1"/>
  <c r="S62"/>
  <c r="U62" s="1"/>
  <c r="M62"/>
  <c r="O62" s="1"/>
  <c r="P62"/>
  <c r="R62" s="1"/>
  <c r="L62"/>
  <c r="V62"/>
  <c r="X62" s="1"/>
  <c r="I64"/>
  <c r="J63"/>
  <c r="V62" i="16"/>
  <c r="X62" s="1"/>
  <c r="P62"/>
  <c r="R62" s="1"/>
  <c r="L62"/>
  <c r="Y62"/>
  <c r="AA62" s="1"/>
  <c r="M62"/>
  <c r="O62" s="1"/>
  <c r="S62"/>
  <c r="U62" s="1"/>
  <c r="I64"/>
  <c r="J63"/>
  <c r="M124" i="10"/>
  <c r="O124" s="1"/>
  <c r="L124"/>
  <c r="P124"/>
  <c r="R124" s="1"/>
  <c r="V124"/>
  <c r="X124" s="1"/>
  <c r="Y124"/>
  <c r="AA124" s="1"/>
  <c r="S124"/>
  <c r="U124" s="1"/>
  <c r="I125"/>
  <c r="J125" s="1"/>
  <c r="P41" i="9"/>
  <c r="R41" s="1"/>
  <c r="L41"/>
  <c r="V41"/>
  <c r="X41" s="1"/>
  <c r="M41"/>
  <c r="S41"/>
  <c r="U41" s="1"/>
  <c r="O40"/>
  <c r="AA40"/>
  <c r="J42"/>
  <c r="Y42" s="1"/>
  <c r="J77" i="19" l="1"/>
  <c r="I78"/>
  <c r="V76"/>
  <c r="X76" s="1"/>
  <c r="L76"/>
  <c r="M76"/>
  <c r="O76" s="1"/>
  <c r="P76"/>
  <c r="R76" s="1"/>
  <c r="Y76"/>
  <c r="AA76" s="1"/>
  <c r="S76"/>
  <c r="U76" s="1"/>
  <c r="V80" i="20"/>
  <c r="X80" s="1"/>
  <c r="P80"/>
  <c r="R80" s="1"/>
  <c r="L80"/>
  <c r="Y80"/>
  <c r="AA80" s="1"/>
  <c r="M80"/>
  <c r="O80" s="1"/>
  <c r="S80"/>
  <c r="U80" s="1"/>
  <c r="I82"/>
  <c r="J81"/>
  <c r="V63" i="17"/>
  <c r="X63" s="1"/>
  <c r="P63"/>
  <c r="R63" s="1"/>
  <c r="L63"/>
  <c r="Y63"/>
  <c r="AA63" s="1"/>
  <c r="M63"/>
  <c r="O63" s="1"/>
  <c r="S63"/>
  <c r="U63" s="1"/>
  <c r="I65"/>
  <c r="J64"/>
  <c r="Y63" i="16"/>
  <c r="AA63" s="1"/>
  <c r="S63"/>
  <c r="U63" s="1"/>
  <c r="M63"/>
  <c r="O63" s="1"/>
  <c r="P63"/>
  <c r="R63" s="1"/>
  <c r="L63"/>
  <c r="V63"/>
  <c r="X63" s="1"/>
  <c r="I65"/>
  <c r="J64"/>
  <c r="M125" i="10"/>
  <c r="O125" s="1"/>
  <c r="L125"/>
  <c r="P125"/>
  <c r="R125" s="1"/>
  <c r="V125"/>
  <c r="X125" s="1"/>
  <c r="Y125"/>
  <c r="AA125" s="1"/>
  <c r="S125"/>
  <c r="U125" s="1"/>
  <c r="I126"/>
  <c r="J126" s="1"/>
  <c r="L42" i="9"/>
  <c r="P42"/>
  <c r="R42" s="1"/>
  <c r="V42"/>
  <c r="X42" s="1"/>
  <c r="S42"/>
  <c r="U42" s="1"/>
  <c r="M42"/>
  <c r="AA41"/>
  <c r="O41"/>
  <c r="J43"/>
  <c r="Y43" s="1"/>
  <c r="J78" i="19" l="1"/>
  <c r="I79"/>
  <c r="V77"/>
  <c r="X77" s="1"/>
  <c r="L77"/>
  <c r="Y77"/>
  <c r="AA77" s="1"/>
  <c r="P77"/>
  <c r="R77" s="1"/>
  <c r="S77"/>
  <c r="U77" s="1"/>
  <c r="M77"/>
  <c r="O77" s="1"/>
  <c r="Y81" i="20"/>
  <c r="AA81" s="1"/>
  <c r="S81"/>
  <c r="U81" s="1"/>
  <c r="M81"/>
  <c r="O81" s="1"/>
  <c r="P81"/>
  <c r="R81" s="1"/>
  <c r="L81"/>
  <c r="V81"/>
  <c r="X81" s="1"/>
  <c r="I83"/>
  <c r="J82"/>
  <c r="Y64" i="17"/>
  <c r="AA64" s="1"/>
  <c r="S64"/>
  <c r="U64" s="1"/>
  <c r="M64"/>
  <c r="O64" s="1"/>
  <c r="P64"/>
  <c r="R64" s="1"/>
  <c r="L64"/>
  <c r="V64"/>
  <c r="X64" s="1"/>
  <c r="I66"/>
  <c r="J65"/>
  <c r="V64" i="16"/>
  <c r="X64" s="1"/>
  <c r="P64"/>
  <c r="R64" s="1"/>
  <c r="L64"/>
  <c r="Y64"/>
  <c r="AA64" s="1"/>
  <c r="M64"/>
  <c r="O64" s="1"/>
  <c r="S64"/>
  <c r="U64" s="1"/>
  <c r="I66"/>
  <c r="J65"/>
  <c r="M126" i="10"/>
  <c r="O126" s="1"/>
  <c r="L126"/>
  <c r="P126"/>
  <c r="R126" s="1"/>
  <c r="V126"/>
  <c r="X126" s="1"/>
  <c r="Y126"/>
  <c r="AA126" s="1"/>
  <c r="S126"/>
  <c r="U126" s="1"/>
  <c r="I127"/>
  <c r="J127" s="1"/>
  <c r="L43" i="9"/>
  <c r="S43"/>
  <c r="U43" s="1"/>
  <c r="P43"/>
  <c r="R43" s="1"/>
  <c r="M43"/>
  <c r="V43"/>
  <c r="X43" s="1"/>
  <c r="J44"/>
  <c r="Y44" s="1"/>
  <c r="O42"/>
  <c r="AA42"/>
  <c r="J79" i="19" l="1"/>
  <c r="I80"/>
  <c r="V78"/>
  <c r="X78" s="1"/>
  <c r="L78"/>
  <c r="M78"/>
  <c r="O78" s="1"/>
  <c r="P78"/>
  <c r="R78" s="1"/>
  <c r="Y78"/>
  <c r="AA78" s="1"/>
  <c r="S78"/>
  <c r="U78" s="1"/>
  <c r="V82" i="20"/>
  <c r="X82" s="1"/>
  <c r="P82"/>
  <c r="R82" s="1"/>
  <c r="L82"/>
  <c r="Y82"/>
  <c r="AA82" s="1"/>
  <c r="M82"/>
  <c r="O82" s="1"/>
  <c r="S82"/>
  <c r="U82" s="1"/>
  <c r="I84"/>
  <c r="J83"/>
  <c r="V65" i="17"/>
  <c r="X65" s="1"/>
  <c r="P65"/>
  <c r="R65" s="1"/>
  <c r="L65"/>
  <c r="Y65"/>
  <c r="AA65" s="1"/>
  <c r="M65"/>
  <c r="O65" s="1"/>
  <c r="S65"/>
  <c r="U65" s="1"/>
  <c r="I67"/>
  <c r="J66"/>
  <c r="Y65" i="16"/>
  <c r="AA65" s="1"/>
  <c r="S65"/>
  <c r="U65" s="1"/>
  <c r="M65"/>
  <c r="O65" s="1"/>
  <c r="P65"/>
  <c r="R65" s="1"/>
  <c r="L65"/>
  <c r="V65"/>
  <c r="X65" s="1"/>
  <c r="I67"/>
  <c r="J66"/>
  <c r="M127" i="10"/>
  <c r="O127" s="1"/>
  <c r="L127"/>
  <c r="P127"/>
  <c r="R127" s="1"/>
  <c r="V127"/>
  <c r="X127" s="1"/>
  <c r="Y127"/>
  <c r="AA127" s="1"/>
  <c r="S127"/>
  <c r="U127" s="1"/>
  <c r="I128"/>
  <c r="J128" s="1"/>
  <c r="V44" i="9"/>
  <c r="X44" s="1"/>
  <c r="P44"/>
  <c r="R44" s="1"/>
  <c r="S44"/>
  <c r="U44" s="1"/>
  <c r="L44"/>
  <c r="M44"/>
  <c r="AA43"/>
  <c r="O43"/>
  <c r="J45"/>
  <c r="Y45" s="1"/>
  <c r="J80" i="19" l="1"/>
  <c r="I81"/>
  <c r="V79"/>
  <c r="X79" s="1"/>
  <c r="L79"/>
  <c r="Y79"/>
  <c r="AA79" s="1"/>
  <c r="P79"/>
  <c r="R79" s="1"/>
  <c r="S79"/>
  <c r="U79" s="1"/>
  <c r="M79"/>
  <c r="O79" s="1"/>
  <c r="Y83" i="20"/>
  <c r="AA83" s="1"/>
  <c r="S83"/>
  <c r="U83" s="1"/>
  <c r="M83"/>
  <c r="O83" s="1"/>
  <c r="P83"/>
  <c r="R83" s="1"/>
  <c r="L83"/>
  <c r="V83"/>
  <c r="X83" s="1"/>
  <c r="I85"/>
  <c r="J84"/>
  <c r="Y66" i="17"/>
  <c r="AA66" s="1"/>
  <c r="S66"/>
  <c r="U66" s="1"/>
  <c r="M66"/>
  <c r="O66" s="1"/>
  <c r="P66"/>
  <c r="R66" s="1"/>
  <c r="L66"/>
  <c r="V66"/>
  <c r="X66" s="1"/>
  <c r="I68"/>
  <c r="J67"/>
  <c r="V66" i="16"/>
  <c r="X66" s="1"/>
  <c r="P66"/>
  <c r="R66" s="1"/>
  <c r="L66"/>
  <c r="Y66"/>
  <c r="AA66" s="1"/>
  <c r="M66"/>
  <c r="O66" s="1"/>
  <c r="S66"/>
  <c r="U66" s="1"/>
  <c r="I68"/>
  <c r="J67"/>
  <c r="M128" i="10"/>
  <c r="O128" s="1"/>
  <c r="L128"/>
  <c r="P128"/>
  <c r="R128" s="1"/>
  <c r="V128"/>
  <c r="X128" s="1"/>
  <c r="Y128"/>
  <c r="AA128" s="1"/>
  <c r="S128"/>
  <c r="U128" s="1"/>
  <c r="I129"/>
  <c r="J129" s="1"/>
  <c r="J46" i="9"/>
  <c r="Y46" s="1"/>
  <c r="V45"/>
  <c r="X45" s="1"/>
  <c r="S45"/>
  <c r="U45" s="1"/>
  <c r="M45"/>
  <c r="P45"/>
  <c r="R45" s="1"/>
  <c r="L45"/>
  <c r="AA44"/>
  <c r="O44"/>
  <c r="J81" i="19" l="1"/>
  <c r="I82"/>
  <c r="V80"/>
  <c r="X80" s="1"/>
  <c r="L80"/>
  <c r="M80"/>
  <c r="O80" s="1"/>
  <c r="P80"/>
  <c r="R80" s="1"/>
  <c r="Y80"/>
  <c r="AA80" s="1"/>
  <c r="S80"/>
  <c r="U80" s="1"/>
  <c r="V84" i="20"/>
  <c r="X84" s="1"/>
  <c r="P84"/>
  <c r="R84" s="1"/>
  <c r="L84"/>
  <c r="Y84"/>
  <c r="AA84" s="1"/>
  <c r="M84"/>
  <c r="O84" s="1"/>
  <c r="S84"/>
  <c r="U84" s="1"/>
  <c r="I86"/>
  <c r="J85"/>
  <c r="V67" i="17"/>
  <c r="X67" s="1"/>
  <c r="P67"/>
  <c r="R67" s="1"/>
  <c r="L67"/>
  <c r="Y67"/>
  <c r="AA67" s="1"/>
  <c r="M67"/>
  <c r="O67" s="1"/>
  <c r="S67"/>
  <c r="U67" s="1"/>
  <c r="I69"/>
  <c r="J68"/>
  <c r="Y67" i="16"/>
  <c r="AA67" s="1"/>
  <c r="S67"/>
  <c r="U67" s="1"/>
  <c r="M67"/>
  <c r="O67" s="1"/>
  <c r="P67"/>
  <c r="R67" s="1"/>
  <c r="L67"/>
  <c r="V67"/>
  <c r="X67" s="1"/>
  <c r="I69"/>
  <c r="J68"/>
  <c r="P129" i="10"/>
  <c r="R129" s="1"/>
  <c r="V129"/>
  <c r="X129" s="1"/>
  <c r="M129"/>
  <c r="O129" s="1"/>
  <c r="Y129"/>
  <c r="AA129" s="1"/>
  <c r="L129"/>
  <c r="S129"/>
  <c r="U129" s="1"/>
  <c r="I130"/>
  <c r="J130" s="1"/>
  <c r="L46" i="9"/>
  <c r="V46"/>
  <c r="X46" s="1"/>
  <c r="M46"/>
  <c r="P46"/>
  <c r="R46" s="1"/>
  <c r="S46"/>
  <c r="U46" s="1"/>
  <c r="AA45"/>
  <c r="O45"/>
  <c r="J47"/>
  <c r="Y47" s="1"/>
  <c r="J82" i="19" l="1"/>
  <c r="I83"/>
  <c r="V81"/>
  <c r="X81" s="1"/>
  <c r="L81"/>
  <c r="Y81"/>
  <c r="AA81" s="1"/>
  <c r="P81"/>
  <c r="R81" s="1"/>
  <c r="S81"/>
  <c r="U81" s="1"/>
  <c r="M81"/>
  <c r="O81" s="1"/>
  <c r="Y85" i="20"/>
  <c r="AA85" s="1"/>
  <c r="S85"/>
  <c r="U85" s="1"/>
  <c r="M85"/>
  <c r="O85" s="1"/>
  <c r="P85"/>
  <c r="R85" s="1"/>
  <c r="L85"/>
  <c r="V85"/>
  <c r="X85" s="1"/>
  <c r="I87"/>
  <c r="J86"/>
  <c r="Y68" i="17"/>
  <c r="AA68" s="1"/>
  <c r="S68"/>
  <c r="U68" s="1"/>
  <c r="M68"/>
  <c r="O68" s="1"/>
  <c r="P68"/>
  <c r="R68" s="1"/>
  <c r="L68"/>
  <c r="V68"/>
  <c r="X68" s="1"/>
  <c r="J69"/>
  <c r="I70"/>
  <c r="V68" i="16"/>
  <c r="X68" s="1"/>
  <c r="P68"/>
  <c r="R68" s="1"/>
  <c r="L68"/>
  <c r="Y68"/>
  <c r="AA68" s="1"/>
  <c r="M68"/>
  <c r="O68" s="1"/>
  <c r="S68"/>
  <c r="U68" s="1"/>
  <c r="I70"/>
  <c r="J69"/>
  <c r="P130" i="10"/>
  <c r="R130" s="1"/>
  <c r="M130"/>
  <c r="O130" s="1"/>
  <c r="V130"/>
  <c r="X130" s="1"/>
  <c r="L130"/>
  <c r="Y130"/>
  <c r="AA130" s="1"/>
  <c r="S130"/>
  <c r="U130" s="1"/>
  <c r="M47" i="9"/>
  <c r="S47"/>
  <c r="U47" s="1"/>
  <c r="V47"/>
  <c r="X47" s="1"/>
  <c r="P47"/>
  <c r="R47" s="1"/>
  <c r="L47"/>
  <c r="J48"/>
  <c r="Y48" s="1"/>
  <c r="O46"/>
  <c r="AA46"/>
  <c r="J83" i="19" l="1"/>
  <c r="I84"/>
  <c r="V82"/>
  <c r="X82" s="1"/>
  <c r="L82"/>
  <c r="M82"/>
  <c r="O82" s="1"/>
  <c r="P82"/>
  <c r="R82" s="1"/>
  <c r="Y82"/>
  <c r="AA82" s="1"/>
  <c r="S82"/>
  <c r="U82" s="1"/>
  <c r="V86" i="20"/>
  <c r="X86" s="1"/>
  <c r="P86"/>
  <c r="R86" s="1"/>
  <c r="L86"/>
  <c r="Y86"/>
  <c r="AA86" s="1"/>
  <c r="M86"/>
  <c r="O86" s="1"/>
  <c r="S86"/>
  <c r="U86" s="1"/>
  <c r="I88"/>
  <c r="J87"/>
  <c r="I71" i="17"/>
  <c r="J70"/>
  <c r="V69"/>
  <c r="X69" s="1"/>
  <c r="P69"/>
  <c r="R69" s="1"/>
  <c r="L69"/>
  <c r="Y69"/>
  <c r="AA69" s="1"/>
  <c r="M69"/>
  <c r="O69" s="1"/>
  <c r="S69"/>
  <c r="U69" s="1"/>
  <c r="Y69" i="16"/>
  <c r="AA69" s="1"/>
  <c r="S69"/>
  <c r="U69" s="1"/>
  <c r="M69"/>
  <c r="O69" s="1"/>
  <c r="P69"/>
  <c r="R69" s="1"/>
  <c r="L69"/>
  <c r="V69"/>
  <c r="X69" s="1"/>
  <c r="I71"/>
  <c r="J70"/>
  <c r="P48" i="9"/>
  <c r="R48" s="1"/>
  <c r="V48"/>
  <c r="X48" s="1"/>
  <c r="L48"/>
  <c r="M48"/>
  <c r="S48"/>
  <c r="U48" s="1"/>
  <c r="J49"/>
  <c r="Y49" s="1"/>
  <c r="AA47"/>
  <c r="O47"/>
  <c r="J84" i="19" l="1"/>
  <c r="I85"/>
  <c r="V83"/>
  <c r="X83" s="1"/>
  <c r="L83"/>
  <c r="Y83"/>
  <c r="AA83" s="1"/>
  <c r="P83"/>
  <c r="R83" s="1"/>
  <c r="S83"/>
  <c r="U83" s="1"/>
  <c r="M83"/>
  <c r="O83" s="1"/>
  <c r="Y87" i="20"/>
  <c r="AA87" s="1"/>
  <c r="S87"/>
  <c r="U87" s="1"/>
  <c r="M87"/>
  <c r="O87" s="1"/>
  <c r="P87"/>
  <c r="R87" s="1"/>
  <c r="L87"/>
  <c r="V87"/>
  <c r="X87" s="1"/>
  <c r="I89"/>
  <c r="J88"/>
  <c r="V70" i="17"/>
  <c r="X70" s="1"/>
  <c r="P70"/>
  <c r="R70" s="1"/>
  <c r="L70"/>
  <c r="S70"/>
  <c r="U70" s="1"/>
  <c r="Y70"/>
  <c r="AA70" s="1"/>
  <c r="M70"/>
  <c r="O70" s="1"/>
  <c r="J71"/>
  <c r="I72"/>
  <c r="V70" i="16"/>
  <c r="X70" s="1"/>
  <c r="P70"/>
  <c r="R70" s="1"/>
  <c r="L70"/>
  <c r="Y70"/>
  <c r="AA70" s="1"/>
  <c r="M70"/>
  <c r="O70" s="1"/>
  <c r="S70"/>
  <c r="U70" s="1"/>
  <c r="I72"/>
  <c r="J71"/>
  <c r="P49" i="9"/>
  <c r="R49" s="1"/>
  <c r="L49"/>
  <c r="S49"/>
  <c r="U49" s="1"/>
  <c r="V49"/>
  <c r="X49" s="1"/>
  <c r="M49"/>
  <c r="AA48"/>
  <c r="O48"/>
  <c r="J50"/>
  <c r="Y50" s="1"/>
  <c r="J85" i="19" l="1"/>
  <c r="I86"/>
  <c r="V84"/>
  <c r="X84" s="1"/>
  <c r="L84"/>
  <c r="M84"/>
  <c r="O84" s="1"/>
  <c r="P84"/>
  <c r="R84" s="1"/>
  <c r="Y84"/>
  <c r="AA84" s="1"/>
  <c r="S84"/>
  <c r="U84" s="1"/>
  <c r="V88" i="20"/>
  <c r="X88" s="1"/>
  <c r="P88"/>
  <c r="R88" s="1"/>
  <c r="L88"/>
  <c r="Y88"/>
  <c r="AA88" s="1"/>
  <c r="M88"/>
  <c r="O88" s="1"/>
  <c r="S88"/>
  <c r="U88" s="1"/>
  <c r="I90"/>
  <c r="J89"/>
  <c r="I73" i="17"/>
  <c r="J72"/>
  <c r="Y71"/>
  <c r="AA71" s="1"/>
  <c r="S71"/>
  <c r="U71" s="1"/>
  <c r="M71"/>
  <c r="O71" s="1"/>
  <c r="V71"/>
  <c r="X71" s="1"/>
  <c r="P71"/>
  <c r="R71" s="1"/>
  <c r="L71"/>
  <c r="Y71" i="16"/>
  <c r="AA71" s="1"/>
  <c r="S71"/>
  <c r="U71" s="1"/>
  <c r="M71"/>
  <c r="O71" s="1"/>
  <c r="P71"/>
  <c r="R71" s="1"/>
  <c r="L71"/>
  <c r="V71"/>
  <c r="X71" s="1"/>
  <c r="I73"/>
  <c r="J72"/>
  <c r="L50" i="9"/>
  <c r="M50"/>
  <c r="S50"/>
  <c r="U50" s="1"/>
  <c r="P50"/>
  <c r="R50" s="1"/>
  <c r="V50"/>
  <c r="X50" s="1"/>
  <c r="J51"/>
  <c r="Y51" s="1"/>
  <c r="AA49"/>
  <c r="O49"/>
  <c r="J86" i="19" l="1"/>
  <c r="I87"/>
  <c r="V85"/>
  <c r="X85" s="1"/>
  <c r="L85"/>
  <c r="Y85"/>
  <c r="AA85" s="1"/>
  <c r="P85"/>
  <c r="R85" s="1"/>
  <c r="S85"/>
  <c r="U85" s="1"/>
  <c r="M85"/>
  <c r="O85" s="1"/>
  <c r="Y89" i="20"/>
  <c r="AA89" s="1"/>
  <c r="S89"/>
  <c r="U89" s="1"/>
  <c r="M89"/>
  <c r="O89" s="1"/>
  <c r="P89"/>
  <c r="R89" s="1"/>
  <c r="L89"/>
  <c r="V89"/>
  <c r="X89" s="1"/>
  <c r="I91"/>
  <c r="J90"/>
  <c r="V72" i="17"/>
  <c r="X72" s="1"/>
  <c r="P72"/>
  <c r="R72" s="1"/>
  <c r="L72"/>
  <c r="S72"/>
  <c r="U72" s="1"/>
  <c r="Y72"/>
  <c r="AA72" s="1"/>
  <c r="M72"/>
  <c r="O72" s="1"/>
  <c r="J73"/>
  <c r="I74"/>
  <c r="V72" i="16"/>
  <c r="X72" s="1"/>
  <c r="P72"/>
  <c r="R72" s="1"/>
  <c r="L72"/>
  <c r="Y72"/>
  <c r="AA72" s="1"/>
  <c r="M72"/>
  <c r="O72" s="1"/>
  <c r="S72"/>
  <c r="U72" s="1"/>
  <c r="I74"/>
  <c r="J73"/>
  <c r="L51" i="9"/>
  <c r="V51"/>
  <c r="X51" s="1"/>
  <c r="M51"/>
  <c r="S51"/>
  <c r="U51" s="1"/>
  <c r="P51"/>
  <c r="R51" s="1"/>
  <c r="AA50"/>
  <c r="O50"/>
  <c r="J52"/>
  <c r="Y52" s="1"/>
  <c r="J87" i="19" l="1"/>
  <c r="I88"/>
  <c r="V86"/>
  <c r="X86" s="1"/>
  <c r="L86"/>
  <c r="M86"/>
  <c r="O86" s="1"/>
  <c r="P86"/>
  <c r="R86" s="1"/>
  <c r="Y86"/>
  <c r="AA86" s="1"/>
  <c r="S86"/>
  <c r="U86" s="1"/>
  <c r="V90" i="20"/>
  <c r="X90" s="1"/>
  <c r="P90"/>
  <c r="R90" s="1"/>
  <c r="L90"/>
  <c r="Y90"/>
  <c r="AA90" s="1"/>
  <c r="M90"/>
  <c r="O90" s="1"/>
  <c r="S90"/>
  <c r="U90" s="1"/>
  <c r="I92"/>
  <c r="J91"/>
  <c r="I75" i="17"/>
  <c r="J74"/>
  <c r="Y73"/>
  <c r="AA73" s="1"/>
  <c r="S73"/>
  <c r="U73" s="1"/>
  <c r="M73"/>
  <c r="O73" s="1"/>
  <c r="V73"/>
  <c r="X73" s="1"/>
  <c r="P73"/>
  <c r="R73" s="1"/>
  <c r="L73"/>
  <c r="Y73" i="16"/>
  <c r="AA73" s="1"/>
  <c r="S73"/>
  <c r="U73" s="1"/>
  <c r="M73"/>
  <c r="O73" s="1"/>
  <c r="P73"/>
  <c r="R73" s="1"/>
  <c r="L73"/>
  <c r="V73"/>
  <c r="X73" s="1"/>
  <c r="I75"/>
  <c r="J74"/>
  <c r="P52" i="9"/>
  <c r="R52" s="1"/>
  <c r="M52"/>
  <c r="V52"/>
  <c r="X52" s="1"/>
  <c r="S52"/>
  <c r="U52" s="1"/>
  <c r="L52"/>
  <c r="J53"/>
  <c r="Y53" s="1"/>
  <c r="AA51"/>
  <c r="O51"/>
  <c r="J88" i="19" l="1"/>
  <c r="I89"/>
  <c r="V87"/>
  <c r="X87" s="1"/>
  <c r="L87"/>
  <c r="Y87"/>
  <c r="AA87" s="1"/>
  <c r="P87"/>
  <c r="R87" s="1"/>
  <c r="S87"/>
  <c r="U87" s="1"/>
  <c r="M87"/>
  <c r="O87" s="1"/>
  <c r="Y91" i="20"/>
  <c r="AA91" s="1"/>
  <c r="S91"/>
  <c r="U91" s="1"/>
  <c r="M91"/>
  <c r="O91" s="1"/>
  <c r="P91"/>
  <c r="R91" s="1"/>
  <c r="L91"/>
  <c r="V91"/>
  <c r="X91" s="1"/>
  <c r="I93"/>
  <c r="J92"/>
  <c r="V74" i="17"/>
  <c r="X74" s="1"/>
  <c r="P74"/>
  <c r="R74" s="1"/>
  <c r="L74"/>
  <c r="S74"/>
  <c r="U74" s="1"/>
  <c r="Y74"/>
  <c r="AA74" s="1"/>
  <c r="M74"/>
  <c r="O74" s="1"/>
  <c r="J75"/>
  <c r="I76"/>
  <c r="V74" i="16"/>
  <c r="X74" s="1"/>
  <c r="P74"/>
  <c r="R74" s="1"/>
  <c r="L74"/>
  <c r="Y74"/>
  <c r="AA74" s="1"/>
  <c r="M74"/>
  <c r="O74" s="1"/>
  <c r="S74"/>
  <c r="U74" s="1"/>
  <c r="I76"/>
  <c r="J75"/>
  <c r="P53" i="9"/>
  <c r="R53" s="1"/>
  <c r="L53"/>
  <c r="S53"/>
  <c r="U53" s="1"/>
  <c r="V53"/>
  <c r="X53" s="1"/>
  <c r="M53"/>
  <c r="AA52"/>
  <c r="O52"/>
  <c r="J54"/>
  <c r="Y54" s="1"/>
  <c r="J89" i="19" l="1"/>
  <c r="I90"/>
  <c r="V88"/>
  <c r="X88" s="1"/>
  <c r="L88"/>
  <c r="M88"/>
  <c r="O88" s="1"/>
  <c r="P88"/>
  <c r="R88" s="1"/>
  <c r="Y88"/>
  <c r="AA88" s="1"/>
  <c r="S88"/>
  <c r="U88" s="1"/>
  <c r="V92" i="20"/>
  <c r="X92" s="1"/>
  <c r="P92"/>
  <c r="R92" s="1"/>
  <c r="L92"/>
  <c r="Y92"/>
  <c r="AA92" s="1"/>
  <c r="M92"/>
  <c r="O92" s="1"/>
  <c r="S92"/>
  <c r="U92" s="1"/>
  <c r="I94"/>
  <c r="J93"/>
  <c r="I77" i="17"/>
  <c r="J76"/>
  <c r="Y75"/>
  <c r="AA75" s="1"/>
  <c r="S75"/>
  <c r="U75" s="1"/>
  <c r="M75"/>
  <c r="O75" s="1"/>
  <c r="V75"/>
  <c r="X75" s="1"/>
  <c r="P75"/>
  <c r="R75" s="1"/>
  <c r="L75"/>
  <c r="Y75" i="16"/>
  <c r="AA75" s="1"/>
  <c r="S75"/>
  <c r="U75" s="1"/>
  <c r="M75"/>
  <c r="O75" s="1"/>
  <c r="P75"/>
  <c r="R75" s="1"/>
  <c r="L75"/>
  <c r="V75"/>
  <c r="X75" s="1"/>
  <c r="I77"/>
  <c r="J76"/>
  <c r="L54" i="9"/>
  <c r="M54"/>
  <c r="S54"/>
  <c r="U54" s="1"/>
  <c r="P54"/>
  <c r="R54" s="1"/>
  <c r="V54"/>
  <c r="X54" s="1"/>
  <c r="J55"/>
  <c r="Y55" s="1"/>
  <c r="AA53"/>
  <c r="O53"/>
  <c r="J90" i="19" l="1"/>
  <c r="I91"/>
  <c r="V89"/>
  <c r="X89" s="1"/>
  <c r="L89"/>
  <c r="Y89"/>
  <c r="AA89" s="1"/>
  <c r="P89"/>
  <c r="R89" s="1"/>
  <c r="S89"/>
  <c r="U89" s="1"/>
  <c r="M89"/>
  <c r="O89" s="1"/>
  <c r="Y93" i="20"/>
  <c r="AA93" s="1"/>
  <c r="S93"/>
  <c r="U93" s="1"/>
  <c r="M93"/>
  <c r="O93" s="1"/>
  <c r="P93"/>
  <c r="R93" s="1"/>
  <c r="L93"/>
  <c r="V93"/>
  <c r="X93" s="1"/>
  <c r="I95"/>
  <c r="J94"/>
  <c r="V76" i="17"/>
  <c r="X76" s="1"/>
  <c r="P76"/>
  <c r="R76" s="1"/>
  <c r="L76"/>
  <c r="S76"/>
  <c r="U76" s="1"/>
  <c r="Y76"/>
  <c r="AA76" s="1"/>
  <c r="M76"/>
  <c r="O76" s="1"/>
  <c r="J77"/>
  <c r="I78"/>
  <c r="V76" i="16"/>
  <c r="X76" s="1"/>
  <c r="P76"/>
  <c r="R76" s="1"/>
  <c r="L76"/>
  <c r="Y76"/>
  <c r="AA76" s="1"/>
  <c r="M76"/>
  <c r="O76" s="1"/>
  <c r="S76"/>
  <c r="U76" s="1"/>
  <c r="I78"/>
  <c r="J77"/>
  <c r="S55" i="9"/>
  <c r="U55" s="1"/>
  <c r="V55"/>
  <c r="X55" s="1"/>
  <c r="P55"/>
  <c r="R55" s="1"/>
  <c r="M55"/>
  <c r="L55"/>
  <c r="AA54"/>
  <c r="O54"/>
  <c r="J56"/>
  <c r="Y56" s="1"/>
  <c r="J91" i="19" l="1"/>
  <c r="I92"/>
  <c r="V90"/>
  <c r="X90" s="1"/>
  <c r="L90"/>
  <c r="M90"/>
  <c r="O90" s="1"/>
  <c r="P90"/>
  <c r="R90" s="1"/>
  <c r="Y90"/>
  <c r="AA90" s="1"/>
  <c r="S90"/>
  <c r="U90" s="1"/>
  <c r="V94" i="20"/>
  <c r="X94" s="1"/>
  <c r="P94"/>
  <c r="R94" s="1"/>
  <c r="L94"/>
  <c r="Y94"/>
  <c r="AA94" s="1"/>
  <c r="M94"/>
  <c r="O94" s="1"/>
  <c r="S94"/>
  <c r="U94" s="1"/>
  <c r="I96"/>
  <c r="J95"/>
  <c r="I79" i="17"/>
  <c r="J78"/>
  <c r="Y77"/>
  <c r="AA77" s="1"/>
  <c r="S77"/>
  <c r="U77" s="1"/>
  <c r="M77"/>
  <c r="O77" s="1"/>
  <c r="V77"/>
  <c r="X77" s="1"/>
  <c r="P77"/>
  <c r="R77" s="1"/>
  <c r="L77"/>
  <c r="Y77" i="16"/>
  <c r="AA77" s="1"/>
  <c r="S77"/>
  <c r="U77" s="1"/>
  <c r="M77"/>
  <c r="O77" s="1"/>
  <c r="P77"/>
  <c r="R77" s="1"/>
  <c r="L77"/>
  <c r="V77"/>
  <c r="X77" s="1"/>
  <c r="I79"/>
  <c r="J78"/>
  <c r="S56" i="9"/>
  <c r="U56" s="1"/>
  <c r="V56"/>
  <c r="X56" s="1"/>
  <c r="P56"/>
  <c r="R56" s="1"/>
  <c r="M56"/>
  <c r="L56"/>
  <c r="AA55"/>
  <c r="O55"/>
  <c r="J57"/>
  <c r="Y57" s="1"/>
  <c r="J92" i="19" l="1"/>
  <c r="I93"/>
  <c r="V91"/>
  <c r="X91" s="1"/>
  <c r="L91"/>
  <c r="Y91"/>
  <c r="AA91" s="1"/>
  <c r="P91"/>
  <c r="R91" s="1"/>
  <c r="S91"/>
  <c r="U91" s="1"/>
  <c r="M91"/>
  <c r="O91" s="1"/>
  <c r="Y95" i="20"/>
  <c r="AA95" s="1"/>
  <c r="S95"/>
  <c r="U95" s="1"/>
  <c r="M95"/>
  <c r="O95" s="1"/>
  <c r="P95"/>
  <c r="R95" s="1"/>
  <c r="L95"/>
  <c r="V95"/>
  <c r="X95" s="1"/>
  <c r="I97"/>
  <c r="J96"/>
  <c r="V78" i="17"/>
  <c r="X78" s="1"/>
  <c r="P78"/>
  <c r="R78" s="1"/>
  <c r="L78"/>
  <c r="S78"/>
  <c r="U78" s="1"/>
  <c r="Y78"/>
  <c r="AA78" s="1"/>
  <c r="M78"/>
  <c r="O78" s="1"/>
  <c r="J79"/>
  <c r="I80"/>
  <c r="V78" i="16"/>
  <c r="X78" s="1"/>
  <c r="P78"/>
  <c r="R78" s="1"/>
  <c r="L78"/>
  <c r="Y78"/>
  <c r="AA78" s="1"/>
  <c r="M78"/>
  <c r="O78" s="1"/>
  <c r="S78"/>
  <c r="U78" s="1"/>
  <c r="I80"/>
  <c r="J79"/>
  <c r="L57" i="9"/>
  <c r="P57"/>
  <c r="R57" s="1"/>
  <c r="V57"/>
  <c r="X57" s="1"/>
  <c r="M57"/>
  <c r="S57"/>
  <c r="U57" s="1"/>
  <c r="AA56"/>
  <c r="O56"/>
  <c r="J58"/>
  <c r="Y58" s="1"/>
  <c r="J93" i="19" l="1"/>
  <c r="I94"/>
  <c r="V92"/>
  <c r="X92" s="1"/>
  <c r="L92"/>
  <c r="M92"/>
  <c r="O92" s="1"/>
  <c r="P92"/>
  <c r="R92" s="1"/>
  <c r="Y92"/>
  <c r="AA92" s="1"/>
  <c r="S92"/>
  <c r="U92" s="1"/>
  <c r="V96" i="20"/>
  <c r="X96" s="1"/>
  <c r="P96"/>
  <c r="R96" s="1"/>
  <c r="L96"/>
  <c r="Y96"/>
  <c r="AA96" s="1"/>
  <c r="M96"/>
  <c r="O96" s="1"/>
  <c r="S96"/>
  <c r="U96" s="1"/>
  <c r="I98"/>
  <c r="J97"/>
  <c r="I81" i="17"/>
  <c r="J80"/>
  <c r="Y79"/>
  <c r="AA79" s="1"/>
  <c r="S79"/>
  <c r="U79" s="1"/>
  <c r="M79"/>
  <c r="O79" s="1"/>
  <c r="V79"/>
  <c r="X79" s="1"/>
  <c r="P79"/>
  <c r="R79" s="1"/>
  <c r="L79"/>
  <c r="Y79" i="16"/>
  <c r="AA79" s="1"/>
  <c r="S79"/>
  <c r="U79" s="1"/>
  <c r="M79"/>
  <c r="O79" s="1"/>
  <c r="P79"/>
  <c r="R79" s="1"/>
  <c r="L79"/>
  <c r="V79"/>
  <c r="X79" s="1"/>
  <c r="I81"/>
  <c r="J80"/>
  <c r="M58" i="9"/>
  <c r="V58"/>
  <c r="X58" s="1"/>
  <c r="S58"/>
  <c r="U58" s="1"/>
  <c r="P58"/>
  <c r="R58" s="1"/>
  <c r="L58"/>
  <c r="AA57"/>
  <c r="O57"/>
  <c r="J59"/>
  <c r="Y59" s="1"/>
  <c r="I95" i="19" l="1"/>
  <c r="J95" s="1"/>
  <c r="J94"/>
  <c r="V93"/>
  <c r="X93" s="1"/>
  <c r="Y93"/>
  <c r="AA93" s="1"/>
  <c r="P93"/>
  <c r="R93" s="1"/>
  <c r="S93"/>
  <c r="U93" s="1"/>
  <c r="M93"/>
  <c r="O93" s="1"/>
  <c r="L93"/>
  <c r="Y97" i="20"/>
  <c r="AA97" s="1"/>
  <c r="S97"/>
  <c r="U97" s="1"/>
  <c r="M97"/>
  <c r="O97" s="1"/>
  <c r="P97"/>
  <c r="R97" s="1"/>
  <c r="L97"/>
  <c r="V97"/>
  <c r="X97" s="1"/>
  <c r="I99"/>
  <c r="J98"/>
  <c r="V80" i="17"/>
  <c r="X80" s="1"/>
  <c r="P80"/>
  <c r="R80" s="1"/>
  <c r="L80"/>
  <c r="S80"/>
  <c r="U80" s="1"/>
  <c r="Y80"/>
  <c r="AA80" s="1"/>
  <c r="M80"/>
  <c r="O80" s="1"/>
  <c r="I82"/>
  <c r="J81"/>
  <c r="V80" i="16"/>
  <c r="X80" s="1"/>
  <c r="P80"/>
  <c r="R80" s="1"/>
  <c r="L80"/>
  <c r="Y80"/>
  <c r="AA80" s="1"/>
  <c r="M80"/>
  <c r="O80" s="1"/>
  <c r="S80"/>
  <c r="U80" s="1"/>
  <c r="I82"/>
  <c r="J81"/>
  <c r="V59" i="9"/>
  <c r="X59" s="1"/>
  <c r="M59"/>
  <c r="L59"/>
  <c r="S59"/>
  <c r="U59" s="1"/>
  <c r="P59"/>
  <c r="R59" s="1"/>
  <c r="J60"/>
  <c r="Y60" s="1"/>
  <c r="AA58"/>
  <c r="O58"/>
  <c r="V94" i="19" l="1"/>
  <c r="X94" s="1"/>
  <c r="L94"/>
  <c r="M94"/>
  <c r="O94" s="1"/>
  <c r="P94"/>
  <c r="R94" s="1"/>
  <c r="Y94"/>
  <c r="AA94" s="1"/>
  <c r="S94"/>
  <c r="U94" s="1"/>
  <c r="I96"/>
  <c r="J96" s="1"/>
  <c r="V98" i="20"/>
  <c r="X98" s="1"/>
  <c r="P98"/>
  <c r="R98" s="1"/>
  <c r="L98"/>
  <c r="Y98"/>
  <c r="AA98" s="1"/>
  <c r="M98"/>
  <c r="O98" s="1"/>
  <c r="S98"/>
  <c r="U98" s="1"/>
  <c r="I100"/>
  <c r="J99"/>
  <c r="Y81" i="17"/>
  <c r="AA81" s="1"/>
  <c r="S81"/>
  <c r="U81" s="1"/>
  <c r="M81"/>
  <c r="O81" s="1"/>
  <c r="V81"/>
  <c r="X81" s="1"/>
  <c r="P81"/>
  <c r="R81" s="1"/>
  <c r="L81"/>
  <c r="I83"/>
  <c r="J82"/>
  <c r="Y81" i="16"/>
  <c r="AA81" s="1"/>
  <c r="S81"/>
  <c r="U81" s="1"/>
  <c r="M81"/>
  <c r="O81" s="1"/>
  <c r="P81"/>
  <c r="R81" s="1"/>
  <c r="L81"/>
  <c r="V81"/>
  <c r="X81" s="1"/>
  <c r="I83"/>
  <c r="J82"/>
  <c r="S60" i="9"/>
  <c r="U60" s="1"/>
  <c r="L60"/>
  <c r="V60"/>
  <c r="X60" s="1"/>
  <c r="P60"/>
  <c r="R60" s="1"/>
  <c r="M60"/>
  <c r="AA59"/>
  <c r="O59"/>
  <c r="J61"/>
  <c r="Y61" s="1"/>
  <c r="I97" i="19" l="1"/>
  <c r="J97" s="1"/>
  <c r="V95"/>
  <c r="X95" s="1"/>
  <c r="L95"/>
  <c r="Y95"/>
  <c r="AA95" s="1"/>
  <c r="P95"/>
  <c r="R95" s="1"/>
  <c r="S95"/>
  <c r="U95" s="1"/>
  <c r="M95"/>
  <c r="O95" s="1"/>
  <c r="Y99" i="20"/>
  <c r="AA99" s="1"/>
  <c r="S99"/>
  <c r="U99" s="1"/>
  <c r="M99"/>
  <c r="O99" s="1"/>
  <c r="P99"/>
  <c r="R99" s="1"/>
  <c r="L99"/>
  <c r="V99"/>
  <c r="X99" s="1"/>
  <c r="J100"/>
  <c r="I101"/>
  <c r="Y82" i="17"/>
  <c r="AA82" s="1"/>
  <c r="S82"/>
  <c r="U82" s="1"/>
  <c r="M82"/>
  <c r="O82" s="1"/>
  <c r="P82"/>
  <c r="R82" s="1"/>
  <c r="L82"/>
  <c r="V82"/>
  <c r="X82" s="1"/>
  <c r="I84"/>
  <c r="J83"/>
  <c r="V82" i="16"/>
  <c r="X82" s="1"/>
  <c r="P82"/>
  <c r="R82" s="1"/>
  <c r="L82"/>
  <c r="Y82"/>
  <c r="AA82" s="1"/>
  <c r="M82"/>
  <c r="O82" s="1"/>
  <c r="S82"/>
  <c r="U82" s="1"/>
  <c r="I84"/>
  <c r="J83"/>
  <c r="S61" i="9"/>
  <c r="U61" s="1"/>
  <c r="P61"/>
  <c r="R61" s="1"/>
  <c r="L61"/>
  <c r="M61"/>
  <c r="V61"/>
  <c r="X61" s="1"/>
  <c r="J62"/>
  <c r="Y62" s="1"/>
  <c r="O60"/>
  <c r="AA60"/>
  <c r="I98" i="19" l="1"/>
  <c r="J98" s="1"/>
  <c r="V96"/>
  <c r="X96" s="1"/>
  <c r="L96"/>
  <c r="M96"/>
  <c r="O96" s="1"/>
  <c r="P96"/>
  <c r="R96" s="1"/>
  <c r="Y96"/>
  <c r="AA96" s="1"/>
  <c r="S96"/>
  <c r="U96" s="1"/>
  <c r="I102" i="20"/>
  <c r="J101"/>
  <c r="Y100"/>
  <c r="AA100" s="1"/>
  <c r="V100"/>
  <c r="X100" s="1"/>
  <c r="P100"/>
  <c r="R100" s="1"/>
  <c r="L100"/>
  <c r="M100"/>
  <c r="O100" s="1"/>
  <c r="S100"/>
  <c r="U100" s="1"/>
  <c r="V83" i="17"/>
  <c r="X83" s="1"/>
  <c r="P83"/>
  <c r="R83" s="1"/>
  <c r="L83"/>
  <c r="Y83"/>
  <c r="AA83" s="1"/>
  <c r="M83"/>
  <c r="O83" s="1"/>
  <c r="S83"/>
  <c r="U83" s="1"/>
  <c r="I85"/>
  <c r="J84"/>
  <c r="Y83" i="16"/>
  <c r="AA83" s="1"/>
  <c r="S83"/>
  <c r="U83" s="1"/>
  <c r="M83"/>
  <c r="O83" s="1"/>
  <c r="P83"/>
  <c r="R83" s="1"/>
  <c r="L83"/>
  <c r="V83"/>
  <c r="X83" s="1"/>
  <c r="I85"/>
  <c r="J84"/>
  <c r="J63" i="9"/>
  <c r="Y63" s="1"/>
  <c r="AA61"/>
  <c r="O61"/>
  <c r="V62"/>
  <c r="X62" s="1"/>
  <c r="M62"/>
  <c r="S62"/>
  <c r="U62" s="1"/>
  <c r="L62"/>
  <c r="P62"/>
  <c r="R62" s="1"/>
  <c r="I99" i="19" l="1"/>
  <c r="J99" s="1"/>
  <c r="V97"/>
  <c r="X97" s="1"/>
  <c r="L97"/>
  <c r="Y97"/>
  <c r="AA97" s="1"/>
  <c r="P97"/>
  <c r="R97" s="1"/>
  <c r="S97"/>
  <c r="U97" s="1"/>
  <c r="M97"/>
  <c r="O97" s="1"/>
  <c r="V101" i="20"/>
  <c r="X101" s="1"/>
  <c r="P101"/>
  <c r="R101" s="1"/>
  <c r="L101"/>
  <c r="S101"/>
  <c r="U101" s="1"/>
  <c r="M101"/>
  <c r="O101" s="1"/>
  <c r="Y101"/>
  <c r="AA101" s="1"/>
  <c r="J102"/>
  <c r="I103"/>
  <c r="Y84" i="17"/>
  <c r="AA84" s="1"/>
  <c r="S84"/>
  <c r="U84" s="1"/>
  <c r="M84"/>
  <c r="O84" s="1"/>
  <c r="P84"/>
  <c r="R84" s="1"/>
  <c r="L84"/>
  <c r="V84"/>
  <c r="X84" s="1"/>
  <c r="I86"/>
  <c r="J85"/>
  <c r="V84" i="16"/>
  <c r="X84" s="1"/>
  <c r="P84"/>
  <c r="R84" s="1"/>
  <c r="L84"/>
  <c r="Y84"/>
  <c r="AA84" s="1"/>
  <c r="M84"/>
  <c r="O84" s="1"/>
  <c r="S84"/>
  <c r="U84" s="1"/>
  <c r="I86"/>
  <c r="J85"/>
  <c r="AA62" i="9"/>
  <c r="O62"/>
  <c r="J64"/>
  <c r="Y64" s="1"/>
  <c r="V63"/>
  <c r="X63" s="1"/>
  <c r="M63"/>
  <c r="L63"/>
  <c r="P63"/>
  <c r="R63" s="1"/>
  <c r="S63"/>
  <c r="U63" s="1"/>
  <c r="Y98" i="19" l="1"/>
  <c r="AA98" s="1"/>
  <c r="M98"/>
  <c r="O98" s="1"/>
  <c r="V98"/>
  <c r="X98" s="1"/>
  <c r="L98"/>
  <c r="S98"/>
  <c r="U98" s="1"/>
  <c r="P98"/>
  <c r="R98" s="1"/>
  <c r="I100"/>
  <c r="J100" s="1"/>
  <c r="I104" i="20"/>
  <c r="J103"/>
  <c r="Y102"/>
  <c r="AA102" s="1"/>
  <c r="S102"/>
  <c r="U102" s="1"/>
  <c r="M102"/>
  <c r="O102" s="1"/>
  <c r="V102"/>
  <c r="X102" s="1"/>
  <c r="P102"/>
  <c r="R102" s="1"/>
  <c r="L102"/>
  <c r="V85" i="17"/>
  <c r="X85" s="1"/>
  <c r="P85"/>
  <c r="R85" s="1"/>
  <c r="L85"/>
  <c r="Y85"/>
  <c r="AA85" s="1"/>
  <c r="M85"/>
  <c r="O85" s="1"/>
  <c r="S85"/>
  <c r="U85" s="1"/>
  <c r="I87"/>
  <c r="J86"/>
  <c r="Y85" i="16"/>
  <c r="AA85" s="1"/>
  <c r="S85"/>
  <c r="U85" s="1"/>
  <c r="M85"/>
  <c r="O85" s="1"/>
  <c r="P85"/>
  <c r="R85" s="1"/>
  <c r="L85"/>
  <c r="V85"/>
  <c r="X85" s="1"/>
  <c r="I87"/>
  <c r="J86"/>
  <c r="AA63" i="9"/>
  <c r="O63"/>
  <c r="J65"/>
  <c r="Y65" s="1"/>
  <c r="V64"/>
  <c r="X64" s="1"/>
  <c r="M64"/>
  <c r="L64"/>
  <c r="S64"/>
  <c r="U64" s="1"/>
  <c r="P64"/>
  <c r="R64" s="1"/>
  <c r="I101" i="19" l="1"/>
  <c r="J101" s="1"/>
  <c r="Y99"/>
  <c r="AA99" s="1"/>
  <c r="L99"/>
  <c r="S99"/>
  <c r="U99" s="1"/>
  <c r="V99"/>
  <c r="X99" s="1"/>
  <c r="P99"/>
  <c r="R99" s="1"/>
  <c r="M99"/>
  <c r="O99" s="1"/>
  <c r="V103" i="20"/>
  <c r="X103" s="1"/>
  <c r="P103"/>
  <c r="R103" s="1"/>
  <c r="L103"/>
  <c r="S103"/>
  <c r="U103" s="1"/>
  <c r="Y103"/>
  <c r="AA103" s="1"/>
  <c r="M103"/>
  <c r="O103" s="1"/>
  <c r="J104"/>
  <c r="I105"/>
  <c r="Y86" i="17"/>
  <c r="AA86" s="1"/>
  <c r="S86"/>
  <c r="U86" s="1"/>
  <c r="M86"/>
  <c r="O86" s="1"/>
  <c r="P86"/>
  <c r="R86" s="1"/>
  <c r="L86"/>
  <c r="V86"/>
  <c r="X86" s="1"/>
  <c r="I88"/>
  <c r="J87"/>
  <c r="V86" i="16"/>
  <c r="X86" s="1"/>
  <c r="P86"/>
  <c r="R86" s="1"/>
  <c r="L86"/>
  <c r="Y86"/>
  <c r="AA86" s="1"/>
  <c r="M86"/>
  <c r="O86" s="1"/>
  <c r="S86"/>
  <c r="U86" s="1"/>
  <c r="I88"/>
  <c r="J87"/>
  <c r="AA64" i="9"/>
  <c r="O64"/>
  <c r="J66"/>
  <c r="Y66" s="1"/>
  <c r="S65"/>
  <c r="U65" s="1"/>
  <c r="M65"/>
  <c r="V65"/>
  <c r="X65" s="1"/>
  <c r="L65"/>
  <c r="P65"/>
  <c r="R65" s="1"/>
  <c r="I102" i="19" l="1"/>
  <c r="J102" s="1"/>
  <c r="M100"/>
  <c r="O100" s="1"/>
  <c r="S100"/>
  <c r="U100" s="1"/>
  <c r="P100"/>
  <c r="R100" s="1"/>
  <c r="V100"/>
  <c r="X100" s="1"/>
  <c r="Y100"/>
  <c r="AA100" s="1"/>
  <c r="L100"/>
  <c r="I106" i="20"/>
  <c r="J105"/>
  <c r="Y104"/>
  <c r="AA104" s="1"/>
  <c r="S104"/>
  <c r="U104" s="1"/>
  <c r="M104"/>
  <c r="O104" s="1"/>
  <c r="V104"/>
  <c r="X104" s="1"/>
  <c r="L104"/>
  <c r="P104"/>
  <c r="R104" s="1"/>
  <c r="V87" i="17"/>
  <c r="X87" s="1"/>
  <c r="P87"/>
  <c r="R87" s="1"/>
  <c r="L87"/>
  <c r="Y87"/>
  <c r="AA87" s="1"/>
  <c r="M87"/>
  <c r="O87" s="1"/>
  <c r="S87"/>
  <c r="U87" s="1"/>
  <c r="I89"/>
  <c r="J88"/>
  <c r="Y87" i="16"/>
  <c r="AA87" s="1"/>
  <c r="S87"/>
  <c r="U87" s="1"/>
  <c r="M87"/>
  <c r="O87" s="1"/>
  <c r="P87"/>
  <c r="R87" s="1"/>
  <c r="L87"/>
  <c r="V87"/>
  <c r="X87" s="1"/>
  <c r="I89"/>
  <c r="J88"/>
  <c r="AA65" i="9"/>
  <c r="O65"/>
  <c r="J67"/>
  <c r="Y67" s="1"/>
  <c r="L66"/>
  <c r="P66"/>
  <c r="R66" s="1"/>
  <c r="V66"/>
  <c r="X66" s="1"/>
  <c r="S66"/>
  <c r="U66" s="1"/>
  <c r="M66"/>
  <c r="Y101" i="19" l="1"/>
  <c r="AA101" s="1"/>
  <c r="P101"/>
  <c r="R101" s="1"/>
  <c r="S101"/>
  <c r="U101" s="1"/>
  <c r="V101"/>
  <c r="X101" s="1"/>
  <c r="L101"/>
  <c r="M101"/>
  <c r="O101" s="1"/>
  <c r="I103"/>
  <c r="J103" s="1"/>
  <c r="V105" i="20"/>
  <c r="X105" s="1"/>
  <c r="P105"/>
  <c r="R105" s="1"/>
  <c r="L105"/>
  <c r="S105"/>
  <c r="U105" s="1"/>
  <c r="M105"/>
  <c r="O105" s="1"/>
  <c r="Y105"/>
  <c r="AA105" s="1"/>
  <c r="J106"/>
  <c r="I107"/>
  <c r="Y88" i="17"/>
  <c r="AA88" s="1"/>
  <c r="S88"/>
  <c r="U88" s="1"/>
  <c r="M88"/>
  <c r="O88" s="1"/>
  <c r="P88"/>
  <c r="R88" s="1"/>
  <c r="L88"/>
  <c r="V88"/>
  <c r="X88" s="1"/>
  <c r="I90"/>
  <c r="J89"/>
  <c r="V88" i="16"/>
  <c r="X88" s="1"/>
  <c r="P88"/>
  <c r="R88" s="1"/>
  <c r="L88"/>
  <c r="Y88"/>
  <c r="AA88" s="1"/>
  <c r="M88"/>
  <c r="O88" s="1"/>
  <c r="S88"/>
  <c r="U88" s="1"/>
  <c r="I90"/>
  <c r="J89"/>
  <c r="J68" i="9"/>
  <c r="Y68" s="1"/>
  <c r="AA66"/>
  <c r="O66"/>
  <c r="L67"/>
  <c r="P67"/>
  <c r="R67" s="1"/>
  <c r="S67"/>
  <c r="U67" s="1"/>
  <c r="M67"/>
  <c r="V67"/>
  <c r="X67" s="1"/>
  <c r="I104" i="19" l="1"/>
  <c r="J104" s="1"/>
  <c r="Y102"/>
  <c r="AA102" s="1"/>
  <c r="M102"/>
  <c r="O102" s="1"/>
  <c r="L102"/>
  <c r="S102"/>
  <c r="U102" s="1"/>
  <c r="P102"/>
  <c r="R102" s="1"/>
  <c r="V102"/>
  <c r="X102" s="1"/>
  <c r="I108" i="20"/>
  <c r="J107"/>
  <c r="Y106"/>
  <c r="AA106" s="1"/>
  <c r="S106"/>
  <c r="U106" s="1"/>
  <c r="M106"/>
  <c r="O106" s="1"/>
  <c r="V106"/>
  <c r="X106" s="1"/>
  <c r="P106"/>
  <c r="R106" s="1"/>
  <c r="L106"/>
  <c r="V89" i="17"/>
  <c r="X89" s="1"/>
  <c r="P89"/>
  <c r="R89" s="1"/>
  <c r="L89"/>
  <c r="Y89"/>
  <c r="AA89" s="1"/>
  <c r="M89"/>
  <c r="O89" s="1"/>
  <c r="S89"/>
  <c r="U89" s="1"/>
  <c r="I91"/>
  <c r="J90"/>
  <c r="Y89" i="16"/>
  <c r="AA89" s="1"/>
  <c r="S89"/>
  <c r="U89" s="1"/>
  <c r="M89"/>
  <c r="O89" s="1"/>
  <c r="P89"/>
  <c r="R89" s="1"/>
  <c r="L89"/>
  <c r="V89"/>
  <c r="X89" s="1"/>
  <c r="I91"/>
  <c r="J90"/>
  <c r="AA67" i="9"/>
  <c r="O67"/>
  <c r="J69"/>
  <c r="Y69" s="1"/>
  <c r="M68"/>
  <c r="S68"/>
  <c r="U68" s="1"/>
  <c r="L68"/>
  <c r="V68"/>
  <c r="X68" s="1"/>
  <c r="P68"/>
  <c r="R68" s="1"/>
  <c r="Y103" i="19" l="1"/>
  <c r="AA103" s="1"/>
  <c r="M103"/>
  <c r="O103" s="1"/>
  <c r="S103"/>
  <c r="U103" s="1"/>
  <c r="V103"/>
  <c r="X103" s="1"/>
  <c r="P103"/>
  <c r="R103" s="1"/>
  <c r="L103"/>
  <c r="I105"/>
  <c r="J105" s="1"/>
  <c r="V107" i="20"/>
  <c r="X107" s="1"/>
  <c r="P107"/>
  <c r="R107" s="1"/>
  <c r="L107"/>
  <c r="S107"/>
  <c r="U107" s="1"/>
  <c r="Y107"/>
  <c r="AA107" s="1"/>
  <c r="M107"/>
  <c r="O107" s="1"/>
  <c r="J108"/>
  <c r="I109"/>
  <c r="Y90" i="17"/>
  <c r="AA90" s="1"/>
  <c r="S90"/>
  <c r="U90" s="1"/>
  <c r="M90"/>
  <c r="O90" s="1"/>
  <c r="P90"/>
  <c r="R90" s="1"/>
  <c r="L90"/>
  <c r="V90"/>
  <c r="X90" s="1"/>
  <c r="I92"/>
  <c r="J91"/>
  <c r="V90" i="16"/>
  <c r="X90" s="1"/>
  <c r="P90"/>
  <c r="R90" s="1"/>
  <c r="L90"/>
  <c r="Y90"/>
  <c r="AA90" s="1"/>
  <c r="M90"/>
  <c r="O90" s="1"/>
  <c r="S90"/>
  <c r="U90" s="1"/>
  <c r="I92"/>
  <c r="J91"/>
  <c r="J70" i="9"/>
  <c r="Y70" s="1"/>
  <c r="AA68"/>
  <c r="O68"/>
  <c r="S69"/>
  <c r="U69" s="1"/>
  <c r="V69"/>
  <c r="X69" s="1"/>
  <c r="M69"/>
  <c r="P69"/>
  <c r="R69" s="1"/>
  <c r="L69"/>
  <c r="Y104" i="19" l="1"/>
  <c r="AA104" s="1"/>
  <c r="S104"/>
  <c r="U104" s="1"/>
  <c r="P104"/>
  <c r="R104" s="1"/>
  <c r="V104"/>
  <c r="X104" s="1"/>
  <c r="M104"/>
  <c r="O104" s="1"/>
  <c r="L104"/>
  <c r="I106"/>
  <c r="J106" s="1"/>
  <c r="I110" i="20"/>
  <c r="J109"/>
  <c r="Y108"/>
  <c r="AA108" s="1"/>
  <c r="S108"/>
  <c r="U108" s="1"/>
  <c r="M108"/>
  <c r="O108" s="1"/>
  <c r="V108"/>
  <c r="X108" s="1"/>
  <c r="L108"/>
  <c r="P108"/>
  <c r="R108" s="1"/>
  <c r="V91" i="17"/>
  <c r="X91" s="1"/>
  <c r="P91"/>
  <c r="R91" s="1"/>
  <c r="L91"/>
  <c r="Y91"/>
  <c r="AA91" s="1"/>
  <c r="M91"/>
  <c r="O91" s="1"/>
  <c r="S91"/>
  <c r="U91" s="1"/>
  <c r="I93"/>
  <c r="J92"/>
  <c r="Y91" i="16"/>
  <c r="AA91" s="1"/>
  <c r="S91"/>
  <c r="U91" s="1"/>
  <c r="M91"/>
  <c r="O91" s="1"/>
  <c r="P91"/>
  <c r="R91" s="1"/>
  <c r="L91"/>
  <c r="V91"/>
  <c r="X91" s="1"/>
  <c r="I93"/>
  <c r="J92"/>
  <c r="J71" i="9"/>
  <c r="Y71" s="1"/>
  <c r="AA69"/>
  <c r="O69"/>
  <c r="P70"/>
  <c r="R70" s="1"/>
  <c r="M70"/>
  <c r="V70"/>
  <c r="X70" s="1"/>
  <c r="S70"/>
  <c r="U70" s="1"/>
  <c r="L70"/>
  <c r="I107" i="19" l="1"/>
  <c r="S105"/>
  <c r="U105" s="1"/>
  <c r="V105"/>
  <c r="X105" s="1"/>
  <c r="L105"/>
  <c r="Y105"/>
  <c r="AA105" s="1"/>
  <c r="M105"/>
  <c r="O105" s="1"/>
  <c r="P105"/>
  <c r="R105" s="1"/>
  <c r="V109" i="20"/>
  <c r="X109" s="1"/>
  <c r="P109"/>
  <c r="R109" s="1"/>
  <c r="L109"/>
  <c r="S109"/>
  <c r="U109" s="1"/>
  <c r="M109"/>
  <c r="O109" s="1"/>
  <c r="Y109"/>
  <c r="AA109" s="1"/>
  <c r="J110"/>
  <c r="I111"/>
  <c r="Y92" i="17"/>
  <c r="AA92" s="1"/>
  <c r="S92"/>
  <c r="U92" s="1"/>
  <c r="M92"/>
  <c r="O92" s="1"/>
  <c r="P92"/>
  <c r="R92" s="1"/>
  <c r="L92"/>
  <c r="V92"/>
  <c r="X92" s="1"/>
  <c r="J93"/>
  <c r="I94"/>
  <c r="V92" i="16"/>
  <c r="X92" s="1"/>
  <c r="P92"/>
  <c r="R92" s="1"/>
  <c r="L92"/>
  <c r="Y92"/>
  <c r="AA92" s="1"/>
  <c r="M92"/>
  <c r="O92" s="1"/>
  <c r="S92"/>
  <c r="U92" s="1"/>
  <c r="I94"/>
  <c r="J93"/>
  <c r="AA70" i="9"/>
  <c r="O70"/>
  <c r="J72"/>
  <c r="Y72" s="1"/>
  <c r="V71"/>
  <c r="X71" s="1"/>
  <c r="M71"/>
  <c r="L71"/>
  <c r="P71"/>
  <c r="R71" s="1"/>
  <c r="S71"/>
  <c r="U71" s="1"/>
  <c r="Y106" i="19" l="1"/>
  <c r="AA106" s="1"/>
  <c r="M106"/>
  <c r="O106" s="1"/>
  <c r="S106"/>
  <c r="U106" s="1"/>
  <c r="P106"/>
  <c r="R106" s="1"/>
  <c r="V106"/>
  <c r="X106" s="1"/>
  <c r="L106"/>
  <c r="J107"/>
  <c r="I108"/>
  <c r="I112" i="20"/>
  <c r="J111"/>
  <c r="Y110"/>
  <c r="AA110" s="1"/>
  <c r="S110"/>
  <c r="U110" s="1"/>
  <c r="M110"/>
  <c r="O110" s="1"/>
  <c r="V110"/>
  <c r="X110" s="1"/>
  <c r="P110"/>
  <c r="R110" s="1"/>
  <c r="L110"/>
  <c r="I95" i="17"/>
  <c r="J95" s="1"/>
  <c r="J94"/>
  <c r="V93"/>
  <c r="X93" s="1"/>
  <c r="P93"/>
  <c r="R93" s="1"/>
  <c r="L93"/>
  <c r="Y93"/>
  <c r="AA93" s="1"/>
  <c r="M93"/>
  <c r="O93" s="1"/>
  <c r="S93"/>
  <c r="U93" s="1"/>
  <c r="Y93" i="16"/>
  <c r="AA93" s="1"/>
  <c r="S93"/>
  <c r="U93" s="1"/>
  <c r="M93"/>
  <c r="O93" s="1"/>
  <c r="P93"/>
  <c r="R93" s="1"/>
  <c r="L93"/>
  <c r="V93"/>
  <c r="X93" s="1"/>
  <c r="I95"/>
  <c r="J94"/>
  <c r="AA71" i="9"/>
  <c r="O71"/>
  <c r="J73"/>
  <c r="Y73" s="1"/>
  <c r="P72"/>
  <c r="R72" s="1"/>
  <c r="S72"/>
  <c r="U72" s="1"/>
  <c r="V72"/>
  <c r="X72" s="1"/>
  <c r="L72"/>
  <c r="M72"/>
  <c r="L107" i="19" l="1"/>
  <c r="S107"/>
  <c r="U107" s="1"/>
  <c r="V107"/>
  <c r="X107" s="1"/>
  <c r="P107"/>
  <c r="R107" s="1"/>
  <c r="Y107"/>
  <c r="AA107" s="1"/>
  <c r="M107"/>
  <c r="O107" s="1"/>
  <c r="J108"/>
  <c r="I109"/>
  <c r="V111" i="20"/>
  <c r="X111" s="1"/>
  <c r="P111"/>
  <c r="R111" s="1"/>
  <c r="L111"/>
  <c r="S111"/>
  <c r="U111" s="1"/>
  <c r="Y111"/>
  <c r="AA111" s="1"/>
  <c r="M111"/>
  <c r="O111" s="1"/>
  <c r="J112"/>
  <c r="I113"/>
  <c r="V94" i="17"/>
  <c r="X94" s="1"/>
  <c r="P94"/>
  <c r="R94" s="1"/>
  <c r="L94"/>
  <c r="S94"/>
  <c r="U94" s="1"/>
  <c r="Y94"/>
  <c r="AA94" s="1"/>
  <c r="M94"/>
  <c r="O94" s="1"/>
  <c r="I96"/>
  <c r="J96" s="1"/>
  <c r="V94" i="16"/>
  <c r="X94" s="1"/>
  <c r="P94"/>
  <c r="R94" s="1"/>
  <c r="L94"/>
  <c r="Y94"/>
  <c r="AA94" s="1"/>
  <c r="M94"/>
  <c r="O94" s="1"/>
  <c r="S94"/>
  <c r="U94" s="1"/>
  <c r="I96"/>
  <c r="J95"/>
  <c r="J74" i="9"/>
  <c r="Y74" s="1"/>
  <c r="AA72"/>
  <c r="O72"/>
  <c r="S73"/>
  <c r="U73" s="1"/>
  <c r="P73"/>
  <c r="R73" s="1"/>
  <c r="L73"/>
  <c r="M73"/>
  <c r="V73"/>
  <c r="X73" s="1"/>
  <c r="S108" i="19" l="1"/>
  <c r="U108" s="1"/>
  <c r="P108"/>
  <c r="R108" s="1"/>
  <c r="V108"/>
  <c r="X108" s="1"/>
  <c r="Y108"/>
  <c r="AA108" s="1"/>
  <c r="M108"/>
  <c r="O108" s="1"/>
  <c r="L108"/>
  <c r="I110"/>
  <c r="J109"/>
  <c r="I114" i="20"/>
  <c r="J113"/>
  <c r="Y112"/>
  <c r="AA112" s="1"/>
  <c r="S112"/>
  <c r="U112" s="1"/>
  <c r="M112"/>
  <c r="O112" s="1"/>
  <c r="V112"/>
  <c r="X112" s="1"/>
  <c r="L112"/>
  <c r="P112"/>
  <c r="R112" s="1"/>
  <c r="I97" i="17"/>
  <c r="J97" s="1"/>
  <c r="Y95"/>
  <c r="AA95" s="1"/>
  <c r="S95"/>
  <c r="U95" s="1"/>
  <c r="M95"/>
  <c r="O95" s="1"/>
  <c r="V95"/>
  <c r="X95" s="1"/>
  <c r="P95"/>
  <c r="R95" s="1"/>
  <c r="L95"/>
  <c r="Y95" i="16"/>
  <c r="AA95" s="1"/>
  <c r="S95"/>
  <c r="U95" s="1"/>
  <c r="M95"/>
  <c r="O95" s="1"/>
  <c r="P95"/>
  <c r="R95" s="1"/>
  <c r="L95"/>
  <c r="V95"/>
  <c r="X95" s="1"/>
  <c r="I97"/>
  <c r="J96"/>
  <c r="AA73" i="9"/>
  <c r="O73"/>
  <c r="J75"/>
  <c r="Y75" s="1"/>
  <c r="L74"/>
  <c r="V74"/>
  <c r="X74" s="1"/>
  <c r="M74"/>
  <c r="S74"/>
  <c r="U74" s="1"/>
  <c r="P74"/>
  <c r="R74" s="1"/>
  <c r="Y109" i="19" l="1"/>
  <c r="AA109" s="1"/>
  <c r="M109"/>
  <c r="O109" s="1"/>
  <c r="P109"/>
  <c r="R109" s="1"/>
  <c r="S109"/>
  <c r="U109" s="1"/>
  <c r="V109"/>
  <c r="X109" s="1"/>
  <c r="L109"/>
  <c r="I111"/>
  <c r="J110"/>
  <c r="V113" i="20"/>
  <c r="X113" s="1"/>
  <c r="P113"/>
  <c r="R113" s="1"/>
  <c r="L113"/>
  <c r="S113"/>
  <c r="U113" s="1"/>
  <c r="M113"/>
  <c r="O113" s="1"/>
  <c r="Y113"/>
  <c r="AA113" s="1"/>
  <c r="J114"/>
  <c r="I115"/>
  <c r="V96" i="17"/>
  <c r="X96" s="1"/>
  <c r="P96"/>
  <c r="R96" s="1"/>
  <c r="L96"/>
  <c r="S96"/>
  <c r="U96" s="1"/>
  <c r="Y96"/>
  <c r="AA96" s="1"/>
  <c r="M96"/>
  <c r="O96" s="1"/>
  <c r="I98"/>
  <c r="J98" s="1"/>
  <c r="V96" i="16"/>
  <c r="X96" s="1"/>
  <c r="P96"/>
  <c r="R96" s="1"/>
  <c r="L96"/>
  <c r="Y96"/>
  <c r="AA96" s="1"/>
  <c r="M96"/>
  <c r="O96" s="1"/>
  <c r="S96"/>
  <c r="U96" s="1"/>
  <c r="I98"/>
  <c r="J97"/>
  <c r="J76" i="9"/>
  <c r="Y76" s="1"/>
  <c r="O74"/>
  <c r="AA74"/>
  <c r="M75"/>
  <c r="V75"/>
  <c r="X75" s="1"/>
  <c r="S75"/>
  <c r="U75" s="1"/>
  <c r="P75"/>
  <c r="R75" s="1"/>
  <c r="L75"/>
  <c r="Y110" i="19" l="1"/>
  <c r="AA110" s="1"/>
  <c r="M110"/>
  <c r="O110" s="1"/>
  <c r="S110"/>
  <c r="U110" s="1"/>
  <c r="P110"/>
  <c r="R110" s="1"/>
  <c r="V110"/>
  <c r="X110" s="1"/>
  <c r="L110"/>
  <c r="I112"/>
  <c r="J111"/>
  <c r="I116" i="20"/>
  <c r="J115"/>
  <c r="Y114"/>
  <c r="AA114" s="1"/>
  <c r="S114"/>
  <c r="U114" s="1"/>
  <c r="M114"/>
  <c r="O114" s="1"/>
  <c r="V114"/>
  <c r="X114" s="1"/>
  <c r="P114"/>
  <c r="R114" s="1"/>
  <c r="L114"/>
  <c r="Y97" i="17"/>
  <c r="AA97" s="1"/>
  <c r="S97"/>
  <c r="U97" s="1"/>
  <c r="M97"/>
  <c r="O97" s="1"/>
  <c r="V97"/>
  <c r="X97" s="1"/>
  <c r="P97"/>
  <c r="R97" s="1"/>
  <c r="L97"/>
  <c r="I99"/>
  <c r="J99" s="1"/>
  <c r="Y97" i="16"/>
  <c r="AA97" s="1"/>
  <c r="S97"/>
  <c r="U97" s="1"/>
  <c r="M97"/>
  <c r="O97" s="1"/>
  <c r="P97"/>
  <c r="R97" s="1"/>
  <c r="L97"/>
  <c r="V97"/>
  <c r="X97" s="1"/>
  <c r="I99"/>
  <c r="J98"/>
  <c r="J77" i="9"/>
  <c r="Y77" s="1"/>
  <c r="AA75"/>
  <c r="O75"/>
  <c r="V76"/>
  <c r="X76" s="1"/>
  <c r="M76"/>
  <c r="P76"/>
  <c r="R76" s="1"/>
  <c r="L76"/>
  <c r="S76"/>
  <c r="U76" s="1"/>
  <c r="Y111" i="19" l="1"/>
  <c r="AA111" s="1"/>
  <c r="L111"/>
  <c r="S111"/>
  <c r="U111" s="1"/>
  <c r="V111"/>
  <c r="X111" s="1"/>
  <c r="P111"/>
  <c r="R111" s="1"/>
  <c r="M111"/>
  <c r="O111" s="1"/>
  <c r="J112"/>
  <c r="I113"/>
  <c r="V115" i="20"/>
  <c r="X115" s="1"/>
  <c r="P115"/>
  <c r="R115" s="1"/>
  <c r="L115"/>
  <c r="S115"/>
  <c r="U115" s="1"/>
  <c r="Y115"/>
  <c r="AA115" s="1"/>
  <c r="M115"/>
  <c r="O115" s="1"/>
  <c r="J116"/>
  <c r="I117"/>
  <c r="V98" i="17"/>
  <c r="X98" s="1"/>
  <c r="P98"/>
  <c r="R98" s="1"/>
  <c r="L98"/>
  <c r="Y98"/>
  <c r="AA98" s="1"/>
  <c r="M98"/>
  <c r="O98" s="1"/>
  <c r="S98"/>
  <c r="U98" s="1"/>
  <c r="I100"/>
  <c r="J100" s="1"/>
  <c r="V98" i="16"/>
  <c r="X98" s="1"/>
  <c r="P98"/>
  <c r="R98" s="1"/>
  <c r="L98"/>
  <c r="Y98"/>
  <c r="AA98" s="1"/>
  <c r="M98"/>
  <c r="O98" s="1"/>
  <c r="S98"/>
  <c r="U98" s="1"/>
  <c r="J99"/>
  <c r="I100"/>
  <c r="AA76" i="9"/>
  <c r="O76"/>
  <c r="Y78"/>
  <c r="S77"/>
  <c r="U77" s="1"/>
  <c r="P77"/>
  <c r="R77" s="1"/>
  <c r="V77"/>
  <c r="X77" s="1"/>
  <c r="M77"/>
  <c r="L77"/>
  <c r="J113" i="19" l="1"/>
  <c r="I114"/>
  <c r="Y112"/>
  <c r="AA112" s="1"/>
  <c r="M112"/>
  <c r="O112" s="1"/>
  <c r="L112"/>
  <c r="S112"/>
  <c r="U112" s="1"/>
  <c r="P112"/>
  <c r="R112" s="1"/>
  <c r="V112"/>
  <c r="X112" s="1"/>
  <c r="I118" i="20"/>
  <c r="J117"/>
  <c r="Y116"/>
  <c r="AA116" s="1"/>
  <c r="S116"/>
  <c r="U116" s="1"/>
  <c r="M116"/>
  <c r="O116" s="1"/>
  <c r="V116"/>
  <c r="X116" s="1"/>
  <c r="L116"/>
  <c r="P116"/>
  <c r="R116" s="1"/>
  <c r="Y99" i="17"/>
  <c r="AA99" s="1"/>
  <c r="S99"/>
  <c r="U99" s="1"/>
  <c r="M99"/>
  <c r="O99" s="1"/>
  <c r="P99"/>
  <c r="R99" s="1"/>
  <c r="L99"/>
  <c r="V99"/>
  <c r="X99" s="1"/>
  <c r="I101"/>
  <c r="J101" s="1"/>
  <c r="I101" i="16"/>
  <c r="J100"/>
  <c r="Y99"/>
  <c r="AA99" s="1"/>
  <c r="S99"/>
  <c r="U99" s="1"/>
  <c r="M99"/>
  <c r="O99" s="1"/>
  <c r="V99"/>
  <c r="X99" s="1"/>
  <c r="L99"/>
  <c r="P99"/>
  <c r="R99" s="1"/>
  <c r="AA77" i="9"/>
  <c r="O77"/>
  <c r="J79"/>
  <c r="Y79" s="1"/>
  <c r="P78"/>
  <c r="R78" s="1"/>
  <c r="M78"/>
  <c r="S78"/>
  <c r="U78" s="1"/>
  <c r="V78"/>
  <c r="X78" s="1"/>
  <c r="L78"/>
  <c r="J114" i="19" l="1"/>
  <c r="I115"/>
  <c r="S113"/>
  <c r="U113" s="1"/>
  <c r="V113"/>
  <c r="X113" s="1"/>
  <c r="L113"/>
  <c r="Y113"/>
  <c r="AA113" s="1"/>
  <c r="M113"/>
  <c r="O113" s="1"/>
  <c r="P113"/>
  <c r="R113" s="1"/>
  <c r="V117" i="20"/>
  <c r="X117" s="1"/>
  <c r="P117"/>
  <c r="R117" s="1"/>
  <c r="L117"/>
  <c r="S117"/>
  <c r="U117" s="1"/>
  <c r="M117"/>
  <c r="O117" s="1"/>
  <c r="Y117"/>
  <c r="AA117" s="1"/>
  <c r="J118"/>
  <c r="I119"/>
  <c r="V100" i="17"/>
  <c r="X100" s="1"/>
  <c r="P100"/>
  <c r="R100" s="1"/>
  <c r="L100"/>
  <c r="Y100"/>
  <c r="AA100" s="1"/>
  <c r="M100"/>
  <c r="O100" s="1"/>
  <c r="S100"/>
  <c r="U100" s="1"/>
  <c r="I102"/>
  <c r="J102" s="1"/>
  <c r="V100" i="16"/>
  <c r="X100" s="1"/>
  <c r="P100"/>
  <c r="R100" s="1"/>
  <c r="L100"/>
  <c r="S100"/>
  <c r="U100" s="1"/>
  <c r="M100"/>
  <c r="O100" s="1"/>
  <c r="Y100"/>
  <c r="AA100" s="1"/>
  <c r="J101"/>
  <c r="I102"/>
  <c r="AA78" i="9"/>
  <c r="O78"/>
  <c r="J80"/>
  <c r="Y80" s="1"/>
  <c r="S79"/>
  <c r="U79" s="1"/>
  <c r="L79"/>
  <c r="P79"/>
  <c r="R79" s="1"/>
  <c r="V79"/>
  <c r="X79" s="1"/>
  <c r="M79"/>
  <c r="J115" i="19" l="1"/>
  <c r="I116"/>
  <c r="Y114"/>
  <c r="AA114" s="1"/>
  <c r="L114"/>
  <c r="S114"/>
  <c r="U114" s="1"/>
  <c r="P114"/>
  <c r="R114" s="1"/>
  <c r="V114"/>
  <c r="X114" s="1"/>
  <c r="M114"/>
  <c r="O114" s="1"/>
  <c r="I120" i="20"/>
  <c r="J119"/>
  <c r="Y118"/>
  <c r="AA118" s="1"/>
  <c r="S118"/>
  <c r="U118" s="1"/>
  <c r="M118"/>
  <c r="O118" s="1"/>
  <c r="V118"/>
  <c r="X118" s="1"/>
  <c r="P118"/>
  <c r="R118" s="1"/>
  <c r="L118"/>
  <c r="Y101" i="17"/>
  <c r="AA101" s="1"/>
  <c r="S101"/>
  <c r="U101" s="1"/>
  <c r="M101"/>
  <c r="O101" s="1"/>
  <c r="P101"/>
  <c r="R101" s="1"/>
  <c r="L101"/>
  <c r="V101"/>
  <c r="X101" s="1"/>
  <c r="I103"/>
  <c r="J103" s="1"/>
  <c r="I103" i="16"/>
  <c r="J102"/>
  <c r="Y101"/>
  <c r="AA101" s="1"/>
  <c r="S101"/>
  <c r="U101" s="1"/>
  <c r="M101"/>
  <c r="O101" s="1"/>
  <c r="V101"/>
  <c r="X101" s="1"/>
  <c r="P101"/>
  <c r="R101" s="1"/>
  <c r="L101"/>
  <c r="V80" i="9"/>
  <c r="X80" s="1"/>
  <c r="M80"/>
  <c r="L80"/>
  <c r="S80"/>
  <c r="U80" s="1"/>
  <c r="P80"/>
  <c r="R80" s="1"/>
  <c r="O79"/>
  <c r="AA79"/>
  <c r="J81"/>
  <c r="Y81" s="1"/>
  <c r="I117" i="19" l="1"/>
  <c r="J116"/>
  <c r="Y115"/>
  <c r="AA115" s="1"/>
  <c r="M115"/>
  <c r="O115" s="1"/>
  <c r="L115"/>
  <c r="S115"/>
  <c r="U115" s="1"/>
  <c r="V115"/>
  <c r="X115" s="1"/>
  <c r="P115"/>
  <c r="R115" s="1"/>
  <c r="V119" i="20"/>
  <c r="X119" s="1"/>
  <c r="P119"/>
  <c r="R119" s="1"/>
  <c r="L119"/>
  <c r="S119"/>
  <c r="U119" s="1"/>
  <c r="Y119"/>
  <c r="AA119" s="1"/>
  <c r="M119"/>
  <c r="O119" s="1"/>
  <c r="J120"/>
  <c r="I121"/>
  <c r="V102" i="17"/>
  <c r="X102" s="1"/>
  <c r="P102"/>
  <c r="R102" s="1"/>
  <c r="L102"/>
  <c r="Y102"/>
  <c r="AA102" s="1"/>
  <c r="M102"/>
  <c r="O102" s="1"/>
  <c r="S102"/>
  <c r="U102" s="1"/>
  <c r="I104"/>
  <c r="J104" s="1"/>
  <c r="V102" i="16"/>
  <c r="X102" s="1"/>
  <c r="P102"/>
  <c r="R102" s="1"/>
  <c r="L102"/>
  <c r="S102"/>
  <c r="U102" s="1"/>
  <c r="Y102"/>
  <c r="AA102" s="1"/>
  <c r="M102"/>
  <c r="O102" s="1"/>
  <c r="J103"/>
  <c r="I104"/>
  <c r="P81" i="9"/>
  <c r="R81" s="1"/>
  <c r="V81"/>
  <c r="X81" s="1"/>
  <c r="S81"/>
  <c r="U81" s="1"/>
  <c r="M81"/>
  <c r="L81"/>
  <c r="O80"/>
  <c r="AA80"/>
  <c r="J82"/>
  <c r="Y82" s="1"/>
  <c r="M116" i="19" l="1"/>
  <c r="O116" s="1"/>
  <c r="S116"/>
  <c r="U116" s="1"/>
  <c r="P116"/>
  <c r="R116" s="1"/>
  <c r="V116"/>
  <c r="X116" s="1"/>
  <c r="Y116"/>
  <c r="AA116" s="1"/>
  <c r="L116"/>
  <c r="J117"/>
  <c r="I118"/>
  <c r="J121" i="20"/>
  <c r="I122"/>
  <c r="Y120"/>
  <c r="AA120" s="1"/>
  <c r="S120"/>
  <c r="U120" s="1"/>
  <c r="M120"/>
  <c r="O120" s="1"/>
  <c r="V120"/>
  <c r="X120" s="1"/>
  <c r="L120"/>
  <c r="P120"/>
  <c r="R120" s="1"/>
  <c r="Y103" i="17"/>
  <c r="AA103" s="1"/>
  <c r="S103"/>
  <c r="U103" s="1"/>
  <c r="M103"/>
  <c r="O103" s="1"/>
  <c r="P103"/>
  <c r="R103" s="1"/>
  <c r="L103"/>
  <c r="V103"/>
  <c r="X103" s="1"/>
  <c r="I105"/>
  <c r="J105" s="1"/>
  <c r="I105" i="16"/>
  <c r="J104"/>
  <c r="Y103"/>
  <c r="AA103" s="1"/>
  <c r="S103"/>
  <c r="U103" s="1"/>
  <c r="M103"/>
  <c r="O103" s="1"/>
  <c r="V103"/>
  <c r="X103" s="1"/>
  <c r="L103"/>
  <c r="P103"/>
  <c r="R103" s="1"/>
  <c r="M82" i="9"/>
  <c r="S82"/>
  <c r="U82" s="1"/>
  <c r="V82"/>
  <c r="X82" s="1"/>
  <c r="P82"/>
  <c r="R82" s="1"/>
  <c r="L82"/>
  <c r="O81"/>
  <c r="AA81"/>
  <c r="Y83"/>
  <c r="I119" i="19" l="1"/>
  <c r="J118"/>
  <c r="Y117"/>
  <c r="AA117" s="1"/>
  <c r="M117"/>
  <c r="O117" s="1"/>
  <c r="P117"/>
  <c r="R117" s="1"/>
  <c r="S117"/>
  <c r="U117" s="1"/>
  <c r="V117"/>
  <c r="X117" s="1"/>
  <c r="L117"/>
  <c r="I123" i="20"/>
  <c r="J122"/>
  <c r="V121"/>
  <c r="X121" s="1"/>
  <c r="P121"/>
  <c r="R121" s="1"/>
  <c r="L121"/>
  <c r="S121"/>
  <c r="U121" s="1"/>
  <c r="M121"/>
  <c r="O121" s="1"/>
  <c r="Y121"/>
  <c r="AA121" s="1"/>
  <c r="V104" i="17"/>
  <c r="X104" s="1"/>
  <c r="P104"/>
  <c r="R104" s="1"/>
  <c r="L104"/>
  <c r="Y104"/>
  <c r="AA104" s="1"/>
  <c r="M104"/>
  <c r="O104" s="1"/>
  <c r="S104"/>
  <c r="U104" s="1"/>
  <c r="I106"/>
  <c r="J106" s="1"/>
  <c r="V104" i="16"/>
  <c r="X104" s="1"/>
  <c r="P104"/>
  <c r="R104" s="1"/>
  <c r="L104"/>
  <c r="S104"/>
  <c r="U104" s="1"/>
  <c r="M104"/>
  <c r="O104" s="1"/>
  <c r="Y104"/>
  <c r="AA104" s="1"/>
  <c r="J105"/>
  <c r="I106"/>
  <c r="V83" i="9"/>
  <c r="X83" s="1"/>
  <c r="M83"/>
  <c r="P83"/>
  <c r="R83" s="1"/>
  <c r="S83"/>
  <c r="U83" s="1"/>
  <c r="L83"/>
  <c r="Y84"/>
  <c r="AA82"/>
  <c r="O82"/>
  <c r="Y118" i="19" l="1"/>
  <c r="AA118" s="1"/>
  <c r="S118"/>
  <c r="U118" s="1"/>
  <c r="P118"/>
  <c r="R118" s="1"/>
  <c r="V118"/>
  <c r="X118" s="1"/>
  <c r="M118"/>
  <c r="O118" s="1"/>
  <c r="L118"/>
  <c r="I120"/>
  <c r="J119"/>
  <c r="V122" i="20"/>
  <c r="X122" s="1"/>
  <c r="P122"/>
  <c r="R122" s="1"/>
  <c r="L122"/>
  <c r="S122"/>
  <c r="U122" s="1"/>
  <c r="M122"/>
  <c r="O122" s="1"/>
  <c r="Y122"/>
  <c r="AA122" s="1"/>
  <c r="J123"/>
  <c r="I124"/>
  <c r="Y105" i="17"/>
  <c r="AA105" s="1"/>
  <c r="S105"/>
  <c r="U105" s="1"/>
  <c r="M105"/>
  <c r="O105" s="1"/>
  <c r="P105"/>
  <c r="R105" s="1"/>
  <c r="L105"/>
  <c r="V105"/>
  <c r="X105" s="1"/>
  <c r="I107"/>
  <c r="I107" i="16"/>
  <c r="J106"/>
  <c r="Y105"/>
  <c r="AA105" s="1"/>
  <c r="S105"/>
  <c r="U105" s="1"/>
  <c r="M105"/>
  <c r="O105" s="1"/>
  <c r="V105"/>
  <c r="X105" s="1"/>
  <c r="P105"/>
  <c r="R105" s="1"/>
  <c r="L105"/>
  <c r="J85" i="9"/>
  <c r="Y85" s="1"/>
  <c r="O83"/>
  <c r="AA83"/>
  <c r="P84"/>
  <c r="R84" s="1"/>
  <c r="S84"/>
  <c r="U84" s="1"/>
  <c r="L84"/>
  <c r="V84"/>
  <c r="X84" s="1"/>
  <c r="M84"/>
  <c r="I121" i="19" l="1"/>
  <c r="J120"/>
  <c r="S119"/>
  <c r="U119" s="1"/>
  <c r="V119"/>
  <c r="X119" s="1"/>
  <c r="P119"/>
  <c r="R119" s="1"/>
  <c r="Y119"/>
  <c r="AA119" s="1"/>
  <c r="M119"/>
  <c r="O119" s="1"/>
  <c r="L119"/>
  <c r="I125" i="20"/>
  <c r="J124"/>
  <c r="Y123"/>
  <c r="AA123" s="1"/>
  <c r="S123"/>
  <c r="U123" s="1"/>
  <c r="M123"/>
  <c r="O123" s="1"/>
  <c r="V123"/>
  <c r="X123" s="1"/>
  <c r="P123"/>
  <c r="R123" s="1"/>
  <c r="L123"/>
  <c r="I108" i="17"/>
  <c r="J107"/>
  <c r="Y106"/>
  <c r="AA106" s="1"/>
  <c r="S106"/>
  <c r="U106" s="1"/>
  <c r="M106"/>
  <c r="O106" s="1"/>
  <c r="V106"/>
  <c r="X106" s="1"/>
  <c r="L106"/>
  <c r="P106"/>
  <c r="R106" s="1"/>
  <c r="V106" i="16"/>
  <c r="X106" s="1"/>
  <c r="P106"/>
  <c r="R106" s="1"/>
  <c r="L106"/>
  <c r="S106"/>
  <c r="U106" s="1"/>
  <c r="Y106"/>
  <c r="AA106" s="1"/>
  <c r="M106"/>
  <c r="O106" s="1"/>
  <c r="J107"/>
  <c r="I108"/>
  <c r="V85" i="9"/>
  <c r="X85" s="1"/>
  <c r="M85"/>
  <c r="S85"/>
  <c r="U85" s="1"/>
  <c r="P85"/>
  <c r="R85" s="1"/>
  <c r="L85"/>
  <c r="O84"/>
  <c r="AA84"/>
  <c r="J86"/>
  <c r="Y86" s="1"/>
  <c r="M120" i="19" l="1"/>
  <c r="O120" s="1"/>
  <c r="S120"/>
  <c r="U120" s="1"/>
  <c r="P120"/>
  <c r="R120" s="1"/>
  <c r="V120"/>
  <c r="X120" s="1"/>
  <c r="Y120"/>
  <c r="AA120" s="1"/>
  <c r="L120"/>
  <c r="I122"/>
  <c r="J121"/>
  <c r="V124" i="20"/>
  <c r="X124" s="1"/>
  <c r="P124"/>
  <c r="R124" s="1"/>
  <c r="L124"/>
  <c r="S124"/>
  <c r="U124" s="1"/>
  <c r="Y124"/>
  <c r="AA124" s="1"/>
  <c r="M124"/>
  <c r="O124" s="1"/>
  <c r="J125"/>
  <c r="I126"/>
  <c r="V107" i="17"/>
  <c r="X107" s="1"/>
  <c r="P107"/>
  <c r="R107" s="1"/>
  <c r="L107"/>
  <c r="S107"/>
  <c r="U107" s="1"/>
  <c r="M107"/>
  <c r="O107" s="1"/>
  <c r="Y107"/>
  <c r="AA107" s="1"/>
  <c r="J108"/>
  <c r="I109"/>
  <c r="I109" i="16"/>
  <c r="J108"/>
  <c r="Y107"/>
  <c r="AA107" s="1"/>
  <c r="S107"/>
  <c r="U107" s="1"/>
  <c r="M107"/>
  <c r="O107" s="1"/>
  <c r="V107"/>
  <c r="X107" s="1"/>
  <c r="L107"/>
  <c r="P107"/>
  <c r="R107" s="1"/>
  <c r="J87" i="9"/>
  <c r="Y87" s="1"/>
  <c r="O85"/>
  <c r="AA85"/>
  <c r="V86"/>
  <c r="X86" s="1"/>
  <c r="P86"/>
  <c r="R86" s="1"/>
  <c r="M86"/>
  <c r="S86"/>
  <c r="U86" s="1"/>
  <c r="L86"/>
  <c r="V121" i="19" l="1"/>
  <c r="X121" s="1"/>
  <c r="M121"/>
  <c r="O121" s="1"/>
  <c r="Y121"/>
  <c r="AA121" s="1"/>
  <c r="L121"/>
  <c r="S121"/>
  <c r="U121" s="1"/>
  <c r="P121"/>
  <c r="R121" s="1"/>
  <c r="I123"/>
  <c r="J122"/>
  <c r="I127" i="20"/>
  <c r="J126"/>
  <c r="Y125"/>
  <c r="AA125" s="1"/>
  <c r="S125"/>
  <c r="U125" s="1"/>
  <c r="M125"/>
  <c r="O125" s="1"/>
  <c r="V125"/>
  <c r="X125" s="1"/>
  <c r="L125"/>
  <c r="P125"/>
  <c r="R125" s="1"/>
  <c r="I110" i="17"/>
  <c r="J109"/>
  <c r="Y108"/>
  <c r="AA108" s="1"/>
  <c r="S108"/>
  <c r="U108" s="1"/>
  <c r="M108"/>
  <c r="O108" s="1"/>
  <c r="V108"/>
  <c r="X108" s="1"/>
  <c r="P108"/>
  <c r="R108" s="1"/>
  <c r="L108"/>
  <c r="V108" i="16"/>
  <c r="X108" s="1"/>
  <c r="P108"/>
  <c r="R108" s="1"/>
  <c r="L108"/>
  <c r="S108"/>
  <c r="U108" s="1"/>
  <c r="M108"/>
  <c r="O108" s="1"/>
  <c r="Y108"/>
  <c r="AA108" s="1"/>
  <c r="J109"/>
  <c r="I110"/>
  <c r="M87" i="9"/>
  <c r="S87"/>
  <c r="U87" s="1"/>
  <c r="V87"/>
  <c r="X87" s="1"/>
  <c r="P87"/>
  <c r="R87" s="1"/>
  <c r="L87"/>
  <c r="AA86"/>
  <c r="O86"/>
  <c r="J88"/>
  <c r="Y88" s="1"/>
  <c r="P122" i="19" l="1"/>
  <c r="R122" s="1"/>
  <c r="Y122"/>
  <c r="AA122" s="1"/>
  <c r="S122"/>
  <c r="U122" s="1"/>
  <c r="V122"/>
  <c r="X122" s="1"/>
  <c r="L122"/>
  <c r="M122"/>
  <c r="O122" s="1"/>
  <c r="I124"/>
  <c r="J123"/>
  <c r="V126" i="20"/>
  <c r="X126" s="1"/>
  <c r="P126"/>
  <c r="R126" s="1"/>
  <c r="L126"/>
  <c r="S126"/>
  <c r="U126" s="1"/>
  <c r="M126"/>
  <c r="O126" s="1"/>
  <c r="Y126"/>
  <c r="AA126" s="1"/>
  <c r="J127"/>
  <c r="I128"/>
  <c r="V109" i="17"/>
  <c r="X109" s="1"/>
  <c r="P109"/>
  <c r="R109" s="1"/>
  <c r="L109"/>
  <c r="S109"/>
  <c r="U109" s="1"/>
  <c r="Y109"/>
  <c r="AA109" s="1"/>
  <c r="M109"/>
  <c r="O109" s="1"/>
  <c r="J110"/>
  <c r="I111"/>
  <c r="I111" i="16"/>
  <c r="J110"/>
  <c r="Y109"/>
  <c r="AA109" s="1"/>
  <c r="S109"/>
  <c r="U109" s="1"/>
  <c r="M109"/>
  <c r="O109" s="1"/>
  <c r="V109"/>
  <c r="X109" s="1"/>
  <c r="P109"/>
  <c r="R109" s="1"/>
  <c r="L109"/>
  <c r="L88" i="9"/>
  <c r="S88"/>
  <c r="U88" s="1"/>
  <c r="V88"/>
  <c r="X88" s="1"/>
  <c r="P88"/>
  <c r="R88" s="1"/>
  <c r="M88"/>
  <c r="J89"/>
  <c r="Y89" s="1"/>
  <c r="O87"/>
  <c r="AA87"/>
  <c r="L123" i="19" l="1"/>
  <c r="P123"/>
  <c r="R123" s="1"/>
  <c r="S123"/>
  <c r="U123" s="1"/>
  <c r="M123"/>
  <c r="O123" s="1"/>
  <c r="V123"/>
  <c r="X123" s="1"/>
  <c r="Y123"/>
  <c r="AA123" s="1"/>
  <c r="J124"/>
  <c r="I125"/>
  <c r="I129" i="20"/>
  <c r="J128"/>
  <c r="Y127"/>
  <c r="AA127" s="1"/>
  <c r="S127"/>
  <c r="U127" s="1"/>
  <c r="M127"/>
  <c r="O127" s="1"/>
  <c r="V127"/>
  <c r="X127" s="1"/>
  <c r="P127"/>
  <c r="R127" s="1"/>
  <c r="L127"/>
  <c r="I112" i="17"/>
  <c r="J111"/>
  <c r="Y110"/>
  <c r="AA110" s="1"/>
  <c r="S110"/>
  <c r="U110" s="1"/>
  <c r="M110"/>
  <c r="O110" s="1"/>
  <c r="V110"/>
  <c r="X110" s="1"/>
  <c r="L110"/>
  <c r="P110"/>
  <c r="R110" s="1"/>
  <c r="V110" i="16"/>
  <c r="X110" s="1"/>
  <c r="P110"/>
  <c r="R110" s="1"/>
  <c r="L110"/>
  <c r="S110"/>
  <c r="U110" s="1"/>
  <c r="Y110"/>
  <c r="AA110" s="1"/>
  <c r="M110"/>
  <c r="O110" s="1"/>
  <c r="J111"/>
  <c r="I112"/>
  <c r="V89" i="9"/>
  <c r="X89" s="1"/>
  <c r="L89"/>
  <c r="S89"/>
  <c r="U89" s="1"/>
  <c r="P89"/>
  <c r="R89" s="1"/>
  <c r="M89"/>
  <c r="J90"/>
  <c r="Y90" s="1"/>
  <c r="O88"/>
  <c r="AA88"/>
  <c r="I126" i="19" l="1"/>
  <c r="J125"/>
  <c r="M124"/>
  <c r="O124" s="1"/>
  <c r="P124"/>
  <c r="R124" s="1"/>
  <c r="Y124"/>
  <c r="AA124" s="1"/>
  <c r="S124"/>
  <c r="U124" s="1"/>
  <c r="V124"/>
  <c r="X124" s="1"/>
  <c r="L124"/>
  <c r="V128" i="20"/>
  <c r="X128" s="1"/>
  <c r="P128"/>
  <c r="R128" s="1"/>
  <c r="L128"/>
  <c r="S128"/>
  <c r="U128" s="1"/>
  <c r="Y128"/>
  <c r="AA128" s="1"/>
  <c r="M128"/>
  <c r="O128" s="1"/>
  <c r="J129"/>
  <c r="I130"/>
  <c r="J130" s="1"/>
  <c r="V111" i="17"/>
  <c r="X111" s="1"/>
  <c r="P111"/>
  <c r="R111" s="1"/>
  <c r="L111"/>
  <c r="S111"/>
  <c r="U111" s="1"/>
  <c r="M111"/>
  <c r="O111" s="1"/>
  <c r="Y111"/>
  <c r="AA111" s="1"/>
  <c r="J112"/>
  <c r="I113"/>
  <c r="I113" i="16"/>
  <c r="J112"/>
  <c r="Y111"/>
  <c r="AA111" s="1"/>
  <c r="S111"/>
  <c r="U111" s="1"/>
  <c r="M111"/>
  <c r="O111" s="1"/>
  <c r="V111"/>
  <c r="X111" s="1"/>
  <c r="L111"/>
  <c r="P111"/>
  <c r="R111" s="1"/>
  <c r="J91" i="9"/>
  <c r="Y91" s="1"/>
  <c r="M90"/>
  <c r="S90"/>
  <c r="U90" s="1"/>
  <c r="V90"/>
  <c r="X90" s="1"/>
  <c r="P90"/>
  <c r="R90" s="1"/>
  <c r="L90"/>
  <c r="AA89"/>
  <c r="O89"/>
  <c r="V125" i="19" l="1"/>
  <c r="X125" s="1"/>
  <c r="M125"/>
  <c r="O125" s="1"/>
  <c r="P125"/>
  <c r="R125" s="1"/>
  <c r="S125"/>
  <c r="U125" s="1"/>
  <c r="Y125"/>
  <c r="AA125" s="1"/>
  <c r="L125"/>
  <c r="J126"/>
  <c r="I127"/>
  <c r="V130" i="20"/>
  <c r="X130" s="1"/>
  <c r="P130"/>
  <c r="R130" s="1"/>
  <c r="L130"/>
  <c r="S130"/>
  <c r="U130" s="1"/>
  <c r="M130"/>
  <c r="O130" s="1"/>
  <c r="Y130"/>
  <c r="AA130" s="1"/>
  <c r="Y129"/>
  <c r="AA129" s="1"/>
  <c r="S129"/>
  <c r="U129" s="1"/>
  <c r="M129"/>
  <c r="O129" s="1"/>
  <c r="V129"/>
  <c r="X129" s="1"/>
  <c r="L129"/>
  <c r="P129"/>
  <c r="R129" s="1"/>
  <c r="I114" i="17"/>
  <c r="J113"/>
  <c r="Y112"/>
  <c r="AA112" s="1"/>
  <c r="S112"/>
  <c r="U112" s="1"/>
  <c r="M112"/>
  <c r="O112" s="1"/>
  <c r="V112"/>
  <c r="X112" s="1"/>
  <c r="P112"/>
  <c r="R112" s="1"/>
  <c r="L112"/>
  <c r="V112" i="16"/>
  <c r="X112" s="1"/>
  <c r="P112"/>
  <c r="R112" s="1"/>
  <c r="L112"/>
  <c r="S112"/>
  <c r="U112" s="1"/>
  <c r="M112"/>
  <c r="O112" s="1"/>
  <c r="Y112"/>
  <c r="AA112" s="1"/>
  <c r="J113"/>
  <c r="I114"/>
  <c r="Y92" i="9"/>
  <c r="AA90"/>
  <c r="O90"/>
  <c r="P91"/>
  <c r="R91" s="1"/>
  <c r="M91"/>
  <c r="S91"/>
  <c r="U91" s="1"/>
  <c r="V91"/>
  <c r="X91" s="1"/>
  <c r="L91"/>
  <c r="J127" i="19" l="1"/>
  <c r="I128"/>
  <c r="L126"/>
  <c r="P126"/>
  <c r="R126" s="1"/>
  <c r="Y126"/>
  <c r="AA126" s="1"/>
  <c r="S126"/>
  <c r="U126" s="1"/>
  <c r="V126"/>
  <c r="X126" s="1"/>
  <c r="M126"/>
  <c r="O126" s="1"/>
  <c r="V113" i="17"/>
  <c r="X113" s="1"/>
  <c r="P113"/>
  <c r="R113" s="1"/>
  <c r="L113"/>
  <c r="S113"/>
  <c r="U113" s="1"/>
  <c r="Y113"/>
  <c r="AA113" s="1"/>
  <c r="M113"/>
  <c r="O113" s="1"/>
  <c r="J114"/>
  <c r="I115"/>
  <c r="I115" i="16"/>
  <c r="J114"/>
  <c r="Y113"/>
  <c r="AA113" s="1"/>
  <c r="S113"/>
  <c r="U113" s="1"/>
  <c r="M113"/>
  <c r="O113" s="1"/>
  <c r="V113"/>
  <c r="X113" s="1"/>
  <c r="P113"/>
  <c r="R113" s="1"/>
  <c r="L113"/>
  <c r="AA91" i="9"/>
  <c r="O91"/>
  <c r="Y93"/>
  <c r="P92"/>
  <c r="R92" s="1"/>
  <c r="S92"/>
  <c r="U92" s="1"/>
  <c r="M92"/>
  <c r="V92"/>
  <c r="X92" s="1"/>
  <c r="L92"/>
  <c r="I129" i="19" l="1"/>
  <c r="J128"/>
  <c r="P127"/>
  <c r="R127" s="1"/>
  <c r="S127"/>
  <c r="U127" s="1"/>
  <c r="M127"/>
  <c r="O127" s="1"/>
  <c r="V127"/>
  <c r="X127" s="1"/>
  <c r="L127"/>
  <c r="Y127"/>
  <c r="AA127" s="1"/>
  <c r="I116" i="17"/>
  <c r="J115"/>
  <c r="Y114"/>
  <c r="AA114" s="1"/>
  <c r="S114"/>
  <c r="U114" s="1"/>
  <c r="M114"/>
  <c r="O114" s="1"/>
  <c r="V114"/>
  <c r="X114" s="1"/>
  <c r="L114"/>
  <c r="P114"/>
  <c r="R114" s="1"/>
  <c r="V114" i="16"/>
  <c r="X114" s="1"/>
  <c r="P114"/>
  <c r="R114" s="1"/>
  <c r="L114"/>
  <c r="S114"/>
  <c r="U114" s="1"/>
  <c r="Y114"/>
  <c r="AA114" s="1"/>
  <c r="M114"/>
  <c r="O114" s="1"/>
  <c r="J115"/>
  <c r="I116"/>
  <c r="J107" i="9"/>
  <c r="S107" s="1"/>
  <c r="U107" s="1"/>
  <c r="Y94"/>
  <c r="O92"/>
  <c r="AA92"/>
  <c r="P93"/>
  <c r="R93" s="1"/>
  <c r="L93"/>
  <c r="S93"/>
  <c r="U93" s="1"/>
  <c r="V93"/>
  <c r="X93" s="1"/>
  <c r="M93"/>
  <c r="J129" i="19" l="1"/>
  <c r="I130"/>
  <c r="J130" s="1"/>
  <c r="V128"/>
  <c r="X128" s="1"/>
  <c r="L128"/>
  <c r="M128"/>
  <c r="O128" s="1"/>
  <c r="P128"/>
  <c r="R128" s="1"/>
  <c r="Y128"/>
  <c r="AA128" s="1"/>
  <c r="S128"/>
  <c r="U128" s="1"/>
  <c r="V115" i="17"/>
  <c r="X115" s="1"/>
  <c r="P115"/>
  <c r="R115" s="1"/>
  <c r="L115"/>
  <c r="S115"/>
  <c r="U115" s="1"/>
  <c r="M115"/>
  <c r="O115" s="1"/>
  <c r="Y115"/>
  <c r="AA115" s="1"/>
  <c r="J116"/>
  <c r="I117"/>
  <c r="I117" i="16"/>
  <c r="J116"/>
  <c r="Y115"/>
  <c r="AA115" s="1"/>
  <c r="S115"/>
  <c r="U115" s="1"/>
  <c r="M115"/>
  <c r="O115" s="1"/>
  <c r="V115"/>
  <c r="X115" s="1"/>
  <c r="L115"/>
  <c r="P115"/>
  <c r="R115" s="1"/>
  <c r="P107" i="9"/>
  <c r="R107" s="1"/>
  <c r="Y107"/>
  <c r="AA107" s="1"/>
  <c r="M107"/>
  <c r="O107" s="1"/>
  <c r="V107"/>
  <c r="X107" s="1"/>
  <c r="L107"/>
  <c r="AA93"/>
  <c r="O93"/>
  <c r="P94"/>
  <c r="R94" s="1"/>
  <c r="V94"/>
  <c r="X94" s="1"/>
  <c r="M94"/>
  <c r="S94"/>
  <c r="U94" s="1"/>
  <c r="L94"/>
  <c r="V130" i="19" l="1"/>
  <c r="X130" s="1"/>
  <c r="L130"/>
  <c r="M130"/>
  <c r="O130" s="1"/>
  <c r="P130"/>
  <c r="R130" s="1"/>
  <c r="Y130"/>
  <c r="AA130" s="1"/>
  <c r="S130"/>
  <c r="U130" s="1"/>
  <c r="V129"/>
  <c r="X129" s="1"/>
  <c r="L129"/>
  <c r="M129"/>
  <c r="O129" s="1"/>
  <c r="P129"/>
  <c r="R129" s="1"/>
  <c r="S129"/>
  <c r="U129" s="1"/>
  <c r="Y129"/>
  <c r="AA129" s="1"/>
  <c r="J117" i="17"/>
  <c r="I118"/>
  <c r="Y116"/>
  <c r="AA116" s="1"/>
  <c r="S116"/>
  <c r="U116" s="1"/>
  <c r="M116"/>
  <c r="O116" s="1"/>
  <c r="V116"/>
  <c r="X116" s="1"/>
  <c r="P116"/>
  <c r="R116" s="1"/>
  <c r="L116"/>
  <c r="V116" i="16"/>
  <c r="X116" s="1"/>
  <c r="P116"/>
  <c r="R116" s="1"/>
  <c r="L116"/>
  <c r="S116"/>
  <c r="U116" s="1"/>
  <c r="M116"/>
  <c r="O116" s="1"/>
  <c r="Y116"/>
  <c r="AA116" s="1"/>
  <c r="J117"/>
  <c r="I118"/>
  <c r="J108" i="9"/>
  <c r="Y108" s="1"/>
  <c r="AA94"/>
  <c r="O94"/>
  <c r="J118" i="17" l="1"/>
  <c r="I119"/>
  <c r="V117"/>
  <c r="X117" s="1"/>
  <c r="P117"/>
  <c r="R117" s="1"/>
  <c r="L117"/>
  <c r="S117"/>
  <c r="U117" s="1"/>
  <c r="Y117"/>
  <c r="AA117" s="1"/>
  <c r="M117"/>
  <c r="O117" s="1"/>
  <c r="I119" i="16"/>
  <c r="J118"/>
  <c r="Y117"/>
  <c r="AA117" s="1"/>
  <c r="S117"/>
  <c r="U117" s="1"/>
  <c r="M117"/>
  <c r="O117" s="1"/>
  <c r="V117"/>
  <c r="X117" s="1"/>
  <c r="P117"/>
  <c r="R117" s="1"/>
  <c r="L117"/>
  <c r="J109" i="9"/>
  <c r="Y109" s="1"/>
  <c r="L108"/>
  <c r="V108"/>
  <c r="X108" s="1"/>
  <c r="S108"/>
  <c r="U108" s="1"/>
  <c r="M108"/>
  <c r="P108"/>
  <c r="R108" s="1"/>
  <c r="J119" i="17" l="1"/>
  <c r="I120"/>
  <c r="V118"/>
  <c r="X118" s="1"/>
  <c r="P118"/>
  <c r="R118" s="1"/>
  <c r="L118"/>
  <c r="Y118"/>
  <c r="AA118" s="1"/>
  <c r="M118"/>
  <c r="O118" s="1"/>
  <c r="S118"/>
  <c r="U118" s="1"/>
  <c r="V118" i="16"/>
  <c r="X118" s="1"/>
  <c r="P118"/>
  <c r="R118" s="1"/>
  <c r="L118"/>
  <c r="S118"/>
  <c r="U118" s="1"/>
  <c r="Y118"/>
  <c r="AA118" s="1"/>
  <c r="M118"/>
  <c r="O118" s="1"/>
  <c r="J119"/>
  <c r="I120"/>
  <c r="O108" i="9"/>
  <c r="AA108"/>
  <c r="J110"/>
  <c r="Y110" s="1"/>
  <c r="P109"/>
  <c r="R109" s="1"/>
  <c r="S109"/>
  <c r="U109" s="1"/>
  <c r="M109"/>
  <c r="V109"/>
  <c r="X109" s="1"/>
  <c r="L109"/>
  <c r="J120" i="17" l="1"/>
  <c r="I121"/>
  <c r="V119"/>
  <c r="X119" s="1"/>
  <c r="P119"/>
  <c r="R119" s="1"/>
  <c r="L119"/>
  <c r="Y119"/>
  <c r="AA119" s="1"/>
  <c r="M119"/>
  <c r="O119" s="1"/>
  <c r="S119"/>
  <c r="U119" s="1"/>
  <c r="I121" i="16"/>
  <c r="J120"/>
  <c r="Y119"/>
  <c r="AA119" s="1"/>
  <c r="S119"/>
  <c r="U119" s="1"/>
  <c r="M119"/>
  <c r="O119" s="1"/>
  <c r="V119"/>
  <c r="X119" s="1"/>
  <c r="L119"/>
  <c r="P119"/>
  <c r="R119" s="1"/>
  <c r="J111" i="9"/>
  <c r="Y111" s="1"/>
  <c r="O109"/>
  <c r="AA109"/>
  <c r="L110"/>
  <c r="S110"/>
  <c r="U110" s="1"/>
  <c r="M110"/>
  <c r="P110"/>
  <c r="R110" s="1"/>
  <c r="V110"/>
  <c r="X110" s="1"/>
  <c r="I122" i="17" l="1"/>
  <c r="J121"/>
  <c r="V120"/>
  <c r="X120" s="1"/>
  <c r="P120"/>
  <c r="R120" s="1"/>
  <c r="L120"/>
  <c r="Y120"/>
  <c r="AA120" s="1"/>
  <c r="M120"/>
  <c r="O120" s="1"/>
  <c r="S120"/>
  <c r="U120" s="1"/>
  <c r="V120" i="16"/>
  <c r="X120" s="1"/>
  <c r="P120"/>
  <c r="R120" s="1"/>
  <c r="L120"/>
  <c r="S120"/>
  <c r="U120" s="1"/>
  <c r="M120"/>
  <c r="O120" s="1"/>
  <c r="Y120"/>
  <c r="AA120" s="1"/>
  <c r="J121"/>
  <c r="I122"/>
  <c r="J112" i="9"/>
  <c r="Y112" s="1"/>
  <c r="AA110"/>
  <c r="O110"/>
  <c r="L111"/>
  <c r="V111"/>
  <c r="X111" s="1"/>
  <c r="S111"/>
  <c r="U111" s="1"/>
  <c r="P111"/>
  <c r="R111" s="1"/>
  <c r="M111"/>
  <c r="Y121" i="17" l="1"/>
  <c r="AA121" s="1"/>
  <c r="V121"/>
  <c r="X121" s="1"/>
  <c r="P121"/>
  <c r="R121" s="1"/>
  <c r="L121"/>
  <c r="M121"/>
  <c r="O121" s="1"/>
  <c r="S121"/>
  <c r="U121" s="1"/>
  <c r="I123"/>
  <c r="J123" s="1"/>
  <c r="J122"/>
  <c r="I123" i="16"/>
  <c r="J122"/>
  <c r="Y121"/>
  <c r="AA121" s="1"/>
  <c r="S121"/>
  <c r="U121" s="1"/>
  <c r="V121"/>
  <c r="X121" s="1"/>
  <c r="M121"/>
  <c r="O121" s="1"/>
  <c r="P121"/>
  <c r="R121" s="1"/>
  <c r="L121"/>
  <c r="L112" i="9"/>
  <c r="M112"/>
  <c r="S112"/>
  <c r="U112" s="1"/>
  <c r="P112"/>
  <c r="R112" s="1"/>
  <c r="V112"/>
  <c r="X112" s="1"/>
  <c r="O111"/>
  <c r="AA111"/>
  <c r="J113"/>
  <c r="Y113" s="1"/>
  <c r="Y122" i="17" l="1"/>
  <c r="AA122" s="1"/>
  <c r="S122"/>
  <c r="U122" s="1"/>
  <c r="M122"/>
  <c r="O122" s="1"/>
  <c r="V122"/>
  <c r="X122" s="1"/>
  <c r="P122"/>
  <c r="R122" s="1"/>
  <c r="L122"/>
  <c r="I124"/>
  <c r="V122" i="16"/>
  <c r="X122" s="1"/>
  <c r="P122"/>
  <c r="R122" s="1"/>
  <c r="L122"/>
  <c r="S122"/>
  <c r="U122" s="1"/>
  <c r="M122"/>
  <c r="O122" s="1"/>
  <c r="Y122"/>
  <c r="AA122" s="1"/>
  <c r="J123"/>
  <c r="I124"/>
  <c r="V113" i="9"/>
  <c r="X113" s="1"/>
  <c r="S113"/>
  <c r="U113" s="1"/>
  <c r="M113"/>
  <c r="L113"/>
  <c r="P113"/>
  <c r="R113" s="1"/>
  <c r="O112"/>
  <c r="AA112"/>
  <c r="J114"/>
  <c r="Y114" s="1"/>
  <c r="Y123" i="17" l="1"/>
  <c r="AA123" s="1"/>
  <c r="S123"/>
  <c r="U123" s="1"/>
  <c r="M123"/>
  <c r="O123" s="1"/>
  <c r="P123"/>
  <c r="R123" s="1"/>
  <c r="L123"/>
  <c r="V123"/>
  <c r="X123" s="1"/>
  <c r="I125"/>
  <c r="J125" s="1"/>
  <c r="J124"/>
  <c r="I125" i="16"/>
  <c r="J124"/>
  <c r="Y123"/>
  <c r="AA123" s="1"/>
  <c r="S123"/>
  <c r="U123" s="1"/>
  <c r="M123"/>
  <c r="O123" s="1"/>
  <c r="V123"/>
  <c r="X123" s="1"/>
  <c r="P123"/>
  <c r="R123" s="1"/>
  <c r="L123"/>
  <c r="J115" i="9"/>
  <c r="Y115" s="1"/>
  <c r="V114"/>
  <c r="X114" s="1"/>
  <c r="M114"/>
  <c r="L114"/>
  <c r="S114"/>
  <c r="U114" s="1"/>
  <c r="P114"/>
  <c r="R114" s="1"/>
  <c r="AA113"/>
  <c r="O113"/>
  <c r="Y124" i="17" l="1"/>
  <c r="AA124" s="1"/>
  <c r="S124"/>
  <c r="U124" s="1"/>
  <c r="M124"/>
  <c r="O124" s="1"/>
  <c r="V124"/>
  <c r="X124" s="1"/>
  <c r="P124"/>
  <c r="R124" s="1"/>
  <c r="L124"/>
  <c r="I126"/>
  <c r="V124" i="16"/>
  <c r="X124" s="1"/>
  <c r="P124"/>
  <c r="R124" s="1"/>
  <c r="L124"/>
  <c r="S124"/>
  <c r="U124" s="1"/>
  <c r="Y124"/>
  <c r="AA124" s="1"/>
  <c r="M124"/>
  <c r="O124" s="1"/>
  <c r="J125"/>
  <c r="I126"/>
  <c r="O114" i="9"/>
  <c r="AA114"/>
  <c r="V115"/>
  <c r="X115" s="1"/>
  <c r="M115"/>
  <c r="S115"/>
  <c r="U115" s="1"/>
  <c r="P115"/>
  <c r="R115" s="1"/>
  <c r="L115"/>
  <c r="J116"/>
  <c r="Y116" s="1"/>
  <c r="Y125" i="17" l="1"/>
  <c r="AA125" s="1"/>
  <c r="S125"/>
  <c r="U125" s="1"/>
  <c r="M125"/>
  <c r="O125" s="1"/>
  <c r="P125"/>
  <c r="R125" s="1"/>
  <c r="L125"/>
  <c r="V125"/>
  <c r="X125" s="1"/>
  <c r="I127"/>
  <c r="J127" s="1"/>
  <c r="J126"/>
  <c r="I127" i="16"/>
  <c r="J126"/>
  <c r="Y125"/>
  <c r="AA125" s="1"/>
  <c r="S125"/>
  <c r="U125" s="1"/>
  <c r="M125"/>
  <c r="O125" s="1"/>
  <c r="V125"/>
  <c r="X125" s="1"/>
  <c r="L125"/>
  <c r="P125"/>
  <c r="R125" s="1"/>
  <c r="S116" i="9"/>
  <c r="U116" s="1"/>
  <c r="L116"/>
  <c r="V116"/>
  <c r="X116" s="1"/>
  <c r="P116"/>
  <c r="R116" s="1"/>
  <c r="M116"/>
  <c r="O115"/>
  <c r="AA115"/>
  <c r="J117"/>
  <c r="Y117" s="1"/>
  <c r="Y126" i="17" l="1"/>
  <c r="AA126" s="1"/>
  <c r="S126"/>
  <c r="U126" s="1"/>
  <c r="M126"/>
  <c r="O126" s="1"/>
  <c r="V126"/>
  <c r="X126" s="1"/>
  <c r="P126"/>
  <c r="R126" s="1"/>
  <c r="L126"/>
  <c r="I128"/>
  <c r="V126" i="16"/>
  <c r="X126" s="1"/>
  <c r="P126"/>
  <c r="R126" s="1"/>
  <c r="L126"/>
  <c r="S126"/>
  <c r="U126" s="1"/>
  <c r="M126"/>
  <c r="O126" s="1"/>
  <c r="Y126"/>
  <c r="AA126" s="1"/>
  <c r="J127"/>
  <c r="I128"/>
  <c r="Y118" i="9"/>
  <c r="I119"/>
  <c r="J119" s="1"/>
  <c r="M117"/>
  <c r="V117"/>
  <c r="X117" s="1"/>
  <c r="L117"/>
  <c r="S117"/>
  <c r="U117" s="1"/>
  <c r="P117"/>
  <c r="R117" s="1"/>
  <c r="L118"/>
  <c r="P118"/>
  <c r="R118" s="1"/>
  <c r="V118"/>
  <c r="X118" s="1"/>
  <c r="M118"/>
  <c r="S118"/>
  <c r="U118" s="1"/>
  <c r="AA116"/>
  <c r="O116"/>
  <c r="Y127" i="17" l="1"/>
  <c r="AA127" s="1"/>
  <c r="S127"/>
  <c r="U127" s="1"/>
  <c r="M127"/>
  <c r="O127" s="1"/>
  <c r="P127"/>
  <c r="R127" s="1"/>
  <c r="L127"/>
  <c r="V127"/>
  <c r="X127" s="1"/>
  <c r="I129"/>
  <c r="J129" s="1"/>
  <c r="J128"/>
  <c r="I129" i="16"/>
  <c r="J128"/>
  <c r="Y127"/>
  <c r="AA127" s="1"/>
  <c r="S127"/>
  <c r="U127" s="1"/>
  <c r="M127"/>
  <c r="O127" s="1"/>
  <c r="V127"/>
  <c r="X127" s="1"/>
  <c r="P127"/>
  <c r="R127" s="1"/>
  <c r="L127"/>
  <c r="I120" i="9"/>
  <c r="J120" s="1"/>
  <c r="AA118"/>
  <c r="O118"/>
  <c r="AA117"/>
  <c r="O117"/>
  <c r="Y128" i="17" l="1"/>
  <c r="AA128" s="1"/>
  <c r="S128"/>
  <c r="U128" s="1"/>
  <c r="M128"/>
  <c r="O128" s="1"/>
  <c r="V128"/>
  <c r="X128" s="1"/>
  <c r="P128"/>
  <c r="R128" s="1"/>
  <c r="L128"/>
  <c r="I130"/>
  <c r="J130" s="1"/>
  <c r="V128" i="16"/>
  <c r="X128" s="1"/>
  <c r="P128"/>
  <c r="R128" s="1"/>
  <c r="L128"/>
  <c r="S128"/>
  <c r="U128" s="1"/>
  <c r="Y128"/>
  <c r="AA128" s="1"/>
  <c r="M128"/>
  <c r="O128" s="1"/>
  <c r="J129"/>
  <c r="I130"/>
  <c r="J130" s="1"/>
  <c r="I121" i="9"/>
  <c r="J121" s="1"/>
  <c r="Y129" i="17" l="1"/>
  <c r="AA129" s="1"/>
  <c r="S129"/>
  <c r="U129" s="1"/>
  <c r="M129"/>
  <c r="O129" s="1"/>
  <c r="P129"/>
  <c r="R129" s="1"/>
  <c r="L129"/>
  <c r="V129"/>
  <c r="X129" s="1"/>
  <c r="V130"/>
  <c r="X130" s="1"/>
  <c r="P130"/>
  <c r="R130" s="1"/>
  <c r="L130"/>
  <c r="Y130"/>
  <c r="AA130" s="1"/>
  <c r="M130"/>
  <c r="O130" s="1"/>
  <c r="S130"/>
  <c r="U130" s="1"/>
  <c r="V130" i="16"/>
  <c r="X130" s="1"/>
  <c r="P130"/>
  <c r="R130" s="1"/>
  <c r="L130"/>
  <c r="S130"/>
  <c r="U130" s="1"/>
  <c r="M130"/>
  <c r="O130" s="1"/>
  <c r="Y130"/>
  <c r="AA130" s="1"/>
  <c r="Y129"/>
  <c r="AA129" s="1"/>
  <c r="S129"/>
  <c r="U129" s="1"/>
  <c r="M129"/>
  <c r="O129" s="1"/>
  <c r="V129"/>
  <c r="X129" s="1"/>
  <c r="L129"/>
  <c r="P129"/>
  <c r="R129" s="1"/>
  <c r="M120" i="9"/>
  <c r="O120" s="1"/>
  <c r="Y120"/>
  <c r="AA120" s="1"/>
  <c r="P120"/>
  <c r="R120" s="1"/>
  <c r="S120"/>
  <c r="U120" s="1"/>
  <c r="L120"/>
  <c r="V120"/>
  <c r="X120" s="1"/>
  <c r="I122"/>
  <c r="J122" s="1"/>
  <c r="M121" l="1"/>
  <c r="O121" s="1"/>
  <c r="Y121"/>
  <c r="AA121" s="1"/>
  <c r="P121"/>
  <c r="R121" s="1"/>
  <c r="S121"/>
  <c r="U121" s="1"/>
  <c r="L121"/>
  <c r="V121"/>
  <c r="X121" s="1"/>
  <c r="I123"/>
  <c r="J123" s="1"/>
  <c r="I124" l="1"/>
  <c r="J124" s="1"/>
  <c r="L122"/>
  <c r="V122"/>
  <c r="X122" s="1"/>
  <c r="M122"/>
  <c r="O122" s="1"/>
  <c r="P122"/>
  <c r="R122" s="1"/>
  <c r="S122"/>
  <c r="U122" s="1"/>
  <c r="Y122"/>
  <c r="AA122" s="1"/>
  <c r="L123" l="1"/>
  <c r="V123"/>
  <c r="X123" s="1"/>
  <c r="M123"/>
  <c r="O123" s="1"/>
  <c r="P123"/>
  <c r="R123" s="1"/>
  <c r="S123"/>
  <c r="U123" s="1"/>
  <c r="Y123"/>
  <c r="AA123" s="1"/>
  <c r="I125"/>
  <c r="J125" s="1"/>
  <c r="M124" l="1"/>
  <c r="O124" s="1"/>
  <c r="Y124"/>
  <c r="AA124" s="1"/>
  <c r="P124"/>
  <c r="R124" s="1"/>
  <c r="S124"/>
  <c r="U124" s="1"/>
  <c r="L124"/>
  <c r="V124"/>
  <c r="X124" s="1"/>
  <c r="I126"/>
  <c r="J126" s="1"/>
  <c r="M125" l="1"/>
  <c r="O125" s="1"/>
  <c r="Y125"/>
  <c r="AA125" s="1"/>
  <c r="P125"/>
  <c r="R125" s="1"/>
  <c r="S125"/>
  <c r="U125" s="1"/>
  <c r="L125"/>
  <c r="V125"/>
  <c r="X125" s="1"/>
  <c r="I127"/>
  <c r="J127" s="1"/>
  <c r="I128" l="1"/>
  <c r="J128" s="1"/>
  <c r="L126"/>
  <c r="V126"/>
  <c r="X126" s="1"/>
  <c r="Y126"/>
  <c r="AA126" s="1"/>
  <c r="P126"/>
  <c r="R126" s="1"/>
  <c r="M126"/>
  <c r="O126" s="1"/>
  <c r="S126"/>
  <c r="U126" s="1"/>
  <c r="L127" l="1"/>
  <c r="V127"/>
  <c r="X127" s="1"/>
  <c r="Y127"/>
  <c r="AA127" s="1"/>
  <c r="P127"/>
  <c r="R127" s="1"/>
  <c r="M127"/>
  <c r="O127" s="1"/>
  <c r="S127"/>
  <c r="U127" s="1"/>
  <c r="I129"/>
  <c r="J129" s="1"/>
  <c r="I130" l="1"/>
  <c r="J130" s="1"/>
  <c r="L128"/>
  <c r="V128"/>
  <c r="X128" s="1"/>
  <c r="S128"/>
  <c r="U128" s="1"/>
  <c r="P128"/>
  <c r="R128" s="1"/>
  <c r="M128"/>
  <c r="O128" s="1"/>
  <c r="Y128"/>
  <c r="AA128" s="1"/>
  <c r="L129" l="1"/>
  <c r="V129"/>
  <c r="X129" s="1"/>
  <c r="S129"/>
  <c r="U129" s="1"/>
  <c r="P129"/>
  <c r="R129" s="1"/>
  <c r="M129"/>
  <c r="O129" s="1"/>
  <c r="Y129"/>
  <c r="AA129" s="1"/>
  <c r="M130"/>
  <c r="O130" s="1"/>
  <c r="Y130"/>
  <c r="AA130" s="1"/>
  <c r="P130"/>
  <c r="R130" s="1"/>
  <c r="S130"/>
  <c r="U130" s="1"/>
  <c r="L130"/>
  <c r="V130"/>
  <c r="X130" s="1"/>
  <c r="S119" l="1"/>
  <c r="U119" s="1"/>
  <c r="L119"/>
  <c r="Y119"/>
  <c r="AA119" s="1"/>
  <c r="M119"/>
  <c r="O119" s="1"/>
  <c r="V119"/>
  <c r="X119" s="1"/>
  <c r="P119"/>
  <c r="R119" s="1"/>
  <c r="AA12" i="15" l="1"/>
</calcChain>
</file>

<file path=xl/sharedStrings.xml><?xml version="1.0" encoding="utf-8"?>
<sst xmlns="http://schemas.openxmlformats.org/spreadsheetml/2006/main" count="483" uniqueCount="202">
  <si>
    <t>SOMA</t>
  </si>
  <si>
    <t>CÁLCULO DE PARCELAS RETROATIVAS - ORIENTAÇÃO PARA ACORDO JUDICIAL</t>
  </si>
  <si>
    <t>Advocacia Geral da União - Procuradoria Geral Federal</t>
  </si>
  <si>
    <t>OBS: SEM CORREÇÃO E SEM JUROS</t>
  </si>
  <si>
    <t>D.I.B.</t>
  </si>
  <si>
    <t>01/01/2010 R$</t>
  </si>
  <si>
    <t>01/02/2010 R$</t>
  </si>
  <si>
    <t>01/03/2010 R$</t>
  </si>
  <si>
    <t>01/04/2010 R$</t>
  </si>
  <si>
    <t>01/05/2010 R$</t>
  </si>
  <si>
    <t>01/06/2010 R$</t>
  </si>
  <si>
    <t>01/07/2010 R$</t>
  </si>
  <si>
    <t>01/08/2010 R$</t>
  </si>
  <si>
    <t>01/09/2010 R$</t>
  </si>
  <si>
    <t>01/10/2010 R$</t>
  </si>
  <si>
    <t>01/11/2010 R$</t>
  </si>
  <si>
    <t>01/12/2010 R$</t>
  </si>
  <si>
    <t>01/01/2011 R$</t>
  </si>
  <si>
    <t>01/02/2011 R$</t>
  </si>
  <si>
    <t>01/03/2011 R$</t>
  </si>
  <si>
    <t>01/04/2011 R$</t>
  </si>
  <si>
    <t>01/05/2011 R$</t>
  </si>
  <si>
    <t>01/06/2011 R$</t>
  </si>
  <si>
    <t>01/07/2011 R$</t>
  </si>
  <si>
    <t>01/08/2011 R$</t>
  </si>
  <si>
    <t>01/09/2011 R$</t>
  </si>
  <si>
    <t>01/10/2011 R$</t>
  </si>
  <si>
    <t>01/11/2011 R$</t>
  </si>
  <si>
    <t>01/12/2011 R$</t>
  </si>
  <si>
    <t>01/01/2012 R$</t>
  </si>
  <si>
    <t>01/02/2012 R$</t>
  </si>
  <si>
    <t>01/03/2012 R$</t>
  </si>
  <si>
    <t>01/04/2012 R$</t>
  </si>
  <si>
    <t>01/05/2012 R$</t>
  </si>
  <si>
    <t>01/06/2012 R$</t>
  </si>
  <si>
    <t>01/07/2012 R$</t>
  </si>
  <si>
    <t>Valor</t>
  </si>
  <si>
    <t>Indice</t>
  </si>
  <si>
    <t xml:space="preserve">Exerc. ant. </t>
  </si>
  <si>
    <t>Soma 90%</t>
  </si>
  <si>
    <t>SOMA EXERCÍCIO ATUAL EM:</t>
  </si>
  <si>
    <t>L O A S</t>
  </si>
  <si>
    <t>Nº Parcelas</t>
  </si>
  <si>
    <t>Valor Corr.</t>
  </si>
  <si>
    <t>Juros</t>
  </si>
  <si>
    <t>Valor Juros</t>
  </si>
  <si>
    <t>Soma 80%</t>
  </si>
  <si>
    <t>Soma 70%</t>
  </si>
  <si>
    <t>Soma 60%</t>
  </si>
  <si>
    <t>01/08/2012 R$</t>
  </si>
  <si>
    <t>01/09/2012 R$</t>
  </si>
  <si>
    <t>01/10/2012 R$</t>
  </si>
  <si>
    <t>01/11/2012 R$</t>
  </si>
  <si>
    <t>01/12/2012 R$</t>
  </si>
  <si>
    <t>01/01/2013 R$</t>
  </si>
  <si>
    <t>Soma 50%</t>
  </si>
  <si>
    <t>01/02/2013 R$</t>
  </si>
  <si>
    <t>01/03/2013 R$</t>
  </si>
  <si>
    <t>01/04/2013 R$</t>
  </si>
  <si>
    <t>01/05/2013 R$</t>
  </si>
  <si>
    <t>01/06/2013 R$</t>
  </si>
  <si>
    <t>01/07/2013 R$</t>
  </si>
  <si>
    <t>01/08/2013 R$</t>
  </si>
  <si>
    <t>Exerc atual</t>
  </si>
  <si>
    <t>01/09/2013 R$</t>
  </si>
  <si>
    <t>01/10/2013 R$</t>
  </si>
  <si>
    <t>01/11/2013 R$</t>
  </si>
  <si>
    <t>01/12/2013 R$</t>
  </si>
  <si>
    <t>S A L Á R I O   M A T E R N I D A D E</t>
  </si>
  <si>
    <t>TOTAL 100%</t>
  </si>
  <si>
    <t>13º 4/12</t>
  </si>
  <si>
    <t>01/01/2014 R$</t>
  </si>
  <si>
    <t>01/02/2014 R$</t>
  </si>
  <si>
    <t>01/03/2014 R$</t>
  </si>
  <si>
    <t>01/04/2014 R$</t>
  </si>
  <si>
    <t>01/05/2014 R$</t>
  </si>
  <si>
    <t>01/06/2014 R$</t>
  </si>
  <si>
    <t>01/07/2014 R$</t>
  </si>
  <si>
    <t>01/08/2014 R$</t>
  </si>
  <si>
    <t>01/09/2014 R$</t>
  </si>
  <si>
    <t>01/10/2014 R$</t>
  </si>
  <si>
    <t>01/11/2014 R$</t>
  </si>
  <si>
    <t>Exerc Atual</t>
  </si>
  <si>
    <t>01/12/2014 R$</t>
  </si>
  <si>
    <t>01/01/2015 R$</t>
  </si>
  <si>
    <t>Obs: D.I.P. (Data Início Pgto-Adm): SEM PAGAMENTO ADM.</t>
  </si>
  <si>
    <t>01/02/2015 R$</t>
  </si>
  <si>
    <t>01/03/2015 R$</t>
  </si>
  <si>
    <t>01/04/2015 R$</t>
  </si>
  <si>
    <t>01/05/2015 R$</t>
  </si>
  <si>
    <t>01/06/2015 R$</t>
  </si>
  <si>
    <t>01/07/2015 R$</t>
  </si>
  <si>
    <t>01/08/2015 R$</t>
  </si>
  <si>
    <t>01/09/2015 R$</t>
  </si>
  <si>
    <t>01/10/2015 R$</t>
  </si>
  <si>
    <t>01/11/2015 R$</t>
  </si>
  <si>
    <t>01/12/2015 R$</t>
  </si>
  <si>
    <t>01/01/2016 R$</t>
  </si>
  <si>
    <t>01/02/2016 R$</t>
  </si>
  <si>
    <t>01/03/2016 R$</t>
  </si>
  <si>
    <t>ATUALIZADO ATÉ COMPETÊNCIA:</t>
  </si>
  <si>
    <t>Obs: D.I.P. (Data Início Pgto-Adm) em:</t>
  </si>
  <si>
    <t>01/04/2016 R$</t>
  </si>
  <si>
    <t>01/05/2016 R$</t>
  </si>
  <si>
    <t>01/06/2016 R$</t>
  </si>
  <si>
    <t>01/07/2016 R$</t>
  </si>
  <si>
    <t>01/08/2016 R$</t>
  </si>
  <si>
    <t>01/09/2016 R$</t>
  </si>
  <si>
    <t>01/10/2016 R$</t>
  </si>
  <si>
    <t>01/11/2016 R$</t>
  </si>
  <si>
    <t>01/12/2016 R$</t>
  </si>
  <si>
    <t>01/01/2017 R$</t>
  </si>
  <si>
    <t>01/02/2017 R$</t>
  </si>
  <si>
    <t>01/03/2017 R$</t>
  </si>
  <si>
    <t>01/04/2017 R$</t>
  </si>
  <si>
    <t>01/05/2017 R$</t>
  </si>
  <si>
    <t>01/06/2017 R$</t>
  </si>
  <si>
    <t>01/07/2017 R$</t>
  </si>
  <si>
    <t>01/08/2017 R$</t>
  </si>
  <si>
    <t>01/09/2017 R$</t>
  </si>
  <si>
    <t>01/10/2017 R$</t>
  </si>
  <si>
    <t>01/11/2017 R$</t>
  </si>
  <si>
    <t>100% SEM  13º</t>
  </si>
  <si>
    <t>C/ 13º</t>
  </si>
  <si>
    <t xml:space="preserve">C/ 13º </t>
  </si>
  <si>
    <t>01/12/2017 R$</t>
  </si>
  <si>
    <t>01/01/2018 R$</t>
  </si>
  <si>
    <t>01/02/2018 R$</t>
  </si>
  <si>
    <t>01/03/2018 R$</t>
  </si>
  <si>
    <t>01/04/2018 R$</t>
  </si>
  <si>
    <t>01/05/2018 R$</t>
  </si>
  <si>
    <t>Exer  atual</t>
  </si>
  <si>
    <t xml:space="preserve">Exerc ant. </t>
  </si>
  <si>
    <t>Soma 95%</t>
  </si>
  <si>
    <t>01/06/2018 R$</t>
  </si>
  <si>
    <t>01/07/2018 R$</t>
  </si>
  <si>
    <t>01/08/2018 R$</t>
  </si>
  <si>
    <t>01/09/2018 R$</t>
  </si>
  <si>
    <t>01/10/2018 R$</t>
  </si>
  <si>
    <t>01/11/2018 R$</t>
  </si>
  <si>
    <t>01/12/2018 R$</t>
  </si>
  <si>
    <t>01/01/2019 R$</t>
  </si>
  <si>
    <t>01/02/2019 R$</t>
  </si>
  <si>
    <t>01/03/2019 R$</t>
  </si>
  <si>
    <t>01/04/2019 R$</t>
  </si>
  <si>
    <t>01/05/2019 R$</t>
  </si>
  <si>
    <t>I P C A - E após 03/2015</t>
  </si>
  <si>
    <t>01/06/2019 R$</t>
  </si>
  <si>
    <t>01/07/2019 R$</t>
  </si>
  <si>
    <t>01/08/2019 R$</t>
  </si>
  <si>
    <t>01/09/2019 R$</t>
  </si>
  <si>
    <t>01/10/2019 R$</t>
  </si>
  <si>
    <t>01/11/2019 R$</t>
  </si>
  <si>
    <t>01/12/2019 R$</t>
  </si>
  <si>
    <t>TOTAL 100% (TETO)</t>
  </si>
  <si>
    <t>ATUALIZADO ATÉ:</t>
  </si>
  <si>
    <t xml:space="preserve">Soma </t>
  </si>
  <si>
    <t>SOMA TOTAL</t>
  </si>
  <si>
    <t>TOTAL SEM LIMITE</t>
  </si>
  <si>
    <t>Com 13º Integral 1º ano-Sem teto</t>
  </si>
  <si>
    <t>100% c/13º prop(teto)</t>
  </si>
  <si>
    <t>01/01/2020 R$</t>
  </si>
  <si>
    <t>LIMITE DE ALÇADA DO JEF (TETO):</t>
  </si>
  <si>
    <t>Jrs</t>
  </si>
  <si>
    <t>Vr jrs</t>
  </si>
  <si>
    <t>Exerc ant</t>
  </si>
  <si>
    <t>ORTN/OTN/BTN até 02/91 + INPC até 12/92 + IRSM até 02/94 + URV até 06/94 + IPCR até 06/95 + INPC até 04/96 + IGPDI até 09/2006 + INPC + TR + IPCA-E após 03/2015.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</si>
  <si>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S/ JUROS</t>
    </r>
  </si>
  <si>
    <r>
      <t xml:space="preserve">OBS: CORREÇÃO IPCA-E após 03/2015 - </t>
    </r>
    <r>
      <rPr>
        <b/>
        <u/>
        <sz val="9"/>
        <color indexed="10"/>
        <rFont val="Arial"/>
        <family val="2"/>
      </rPr>
      <t>S/ JUROS</t>
    </r>
  </si>
  <si>
    <t>SOMA EXERC. ANTERIOR. EM:</t>
  </si>
  <si>
    <t>01/02/2020 R$</t>
  </si>
  <si>
    <t>13º Integral-1º ano</t>
  </si>
  <si>
    <t>01/03/2020 R$</t>
  </si>
  <si>
    <t>Procuradoria Federal Especializada-INSS -Setor de Cálculos e Pagamentos Judiciais-INSS</t>
  </si>
  <si>
    <t>01/04/2020 R$</t>
  </si>
  <si>
    <t>01/05/2020 R$</t>
  </si>
  <si>
    <t>01/06/2020 R$</t>
  </si>
  <si>
    <t>01/07/2020 R$</t>
  </si>
  <si>
    <t>01/08/2020 R$</t>
  </si>
  <si>
    <t>01/09/2020 R$</t>
  </si>
  <si>
    <t>01/10/2020 R$</t>
  </si>
  <si>
    <t>01/11/2020 R$</t>
  </si>
  <si>
    <t xml:space="preserve">OBS: CORREÇÃO IPCA-E após 03/2015 - </t>
  </si>
  <si>
    <t xml:space="preserve">S E G U R O  -  D E F E S O </t>
  </si>
  <si>
    <t>IPCA-E após 03/2015.</t>
  </si>
  <si>
    <t>01/12/2020 R$</t>
  </si>
  <si>
    <t>Sem juros</t>
  </si>
  <si>
    <t>01/01/2021 R$</t>
  </si>
  <si>
    <t>01/02/2021 R$</t>
  </si>
  <si>
    <t>CITAÇÃO: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</si>
  <si>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c/ JUROS:</t>
    </r>
  </si>
  <si>
    <t>BPC / LOAS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</si>
  <si>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c/ JUROS</t>
    </r>
  </si>
  <si>
    <t>01/03/2021 R$</t>
  </si>
  <si>
    <t>01/04/2021 R$</t>
  </si>
  <si>
    <r>
      <t>100%</t>
    </r>
    <r>
      <rPr>
        <b/>
        <sz val="7.5"/>
        <color rgb="FF00B0F0"/>
        <rFont val="Catriel"/>
      </rPr>
      <t xml:space="preserve"> </t>
    </r>
    <r>
      <rPr>
        <b/>
        <sz val="7.5"/>
        <color theme="3" tint="0.39997558519241921"/>
        <rFont val="Catriel"/>
      </rPr>
      <t>SEM  13º</t>
    </r>
  </si>
  <si>
    <t>01/05/2021 R$</t>
  </si>
  <si>
    <t>01/06/2021 R$</t>
  </si>
  <si>
    <t>01/07/2021 R$</t>
  </si>
  <si>
    <t>01/08/2021 R$</t>
  </si>
  <si>
    <t>Atualização:</t>
  </si>
  <si>
    <t>jrs:</t>
  </si>
</sst>
</file>

<file path=xl/styles.xml><?xml version="1.0" encoding="utf-8"?>
<styleSheet xmlns="http://schemas.openxmlformats.org/spreadsheetml/2006/main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(* #,##0.00_);_(* \(#,##0.00\);_(* &quot;-&quot;??_);_(@_)"/>
    <numFmt numFmtId="166" formatCode="mm/yyyy"/>
    <numFmt numFmtId="167" formatCode="0.000000000"/>
    <numFmt numFmtId="168" formatCode="_(* #,##0.0000000_);_(* \(#,##0.000000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_(* #,##0.0000_);_(* \(#,##0.0000\);_(* &quot;-&quot;??_);_(@_)"/>
    <numFmt numFmtId="172" formatCode="0.0%"/>
    <numFmt numFmtId="173" formatCode="0.00000%"/>
  </numFmts>
  <fonts count="5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name val="Aparajita"/>
      <family val="2"/>
    </font>
    <font>
      <sz val="10"/>
      <color indexed="8"/>
      <name val="Arial"/>
      <family val="2"/>
    </font>
    <font>
      <b/>
      <sz val="8"/>
      <name val="Courier New"/>
      <family val="3"/>
    </font>
    <font>
      <b/>
      <sz val="7.5"/>
      <name val="Catriel"/>
    </font>
    <font>
      <sz val="6"/>
      <name val="Eras Light ITC"/>
      <family val="2"/>
    </font>
    <font>
      <b/>
      <sz val="6"/>
      <name val="Eras Light ITC"/>
      <family val="2"/>
    </font>
    <font>
      <b/>
      <sz val="6"/>
      <color indexed="10"/>
      <name val="Eras Light ITC"/>
      <family val="2"/>
    </font>
    <font>
      <sz val="9"/>
      <color indexed="10"/>
      <name val="Arial"/>
      <family val="2"/>
    </font>
    <font>
      <sz val="6"/>
      <color indexed="10"/>
      <name val="Eras Light ITC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6"/>
      <color indexed="8"/>
      <name val="Eras Light ITC"/>
      <family val="2"/>
    </font>
    <font>
      <sz val="6"/>
      <color indexed="8"/>
      <name val="Catriel"/>
    </font>
    <font>
      <sz val="6"/>
      <name val="Catriel"/>
    </font>
    <font>
      <sz val="7"/>
      <name val="Catriel"/>
    </font>
    <font>
      <b/>
      <sz val="6"/>
      <name val="Catriel"/>
    </font>
    <font>
      <b/>
      <u/>
      <sz val="9"/>
      <color indexed="10"/>
      <name val="Arial"/>
      <family val="2"/>
    </font>
    <font>
      <b/>
      <sz val="7"/>
      <name val="Catriel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6"/>
      <color rgb="FF000000"/>
      <name val="Catriel"/>
    </font>
    <font>
      <strike/>
      <sz val="6"/>
      <color theme="1" tint="0.499984740745262"/>
      <name val="Catriel"/>
    </font>
    <font>
      <sz val="10"/>
      <color rgb="FFC00000"/>
      <name val="Aparajita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Eras Light ITC"/>
      <family val="2"/>
    </font>
    <font>
      <b/>
      <sz val="9"/>
      <color rgb="FFC00000"/>
      <name val="Arial"/>
      <family val="2"/>
    </font>
    <font>
      <b/>
      <sz val="8"/>
      <color theme="1"/>
      <name val="Courier New"/>
      <family val="3"/>
    </font>
    <font>
      <sz val="6"/>
      <color theme="1"/>
      <name val="Catriel"/>
    </font>
    <font>
      <b/>
      <sz val="7"/>
      <name val="Courier New"/>
      <family val="3"/>
    </font>
    <font>
      <b/>
      <sz val="11"/>
      <color rgb="FFFF0000"/>
      <name val="Arial"/>
      <family val="2"/>
    </font>
    <font>
      <b/>
      <sz val="11"/>
      <color theme="2"/>
      <name val="Arial"/>
      <family val="2"/>
    </font>
    <font>
      <b/>
      <sz val="6"/>
      <color indexed="8"/>
      <name val="Catriel"/>
    </font>
    <font>
      <b/>
      <sz val="6"/>
      <color rgb="FFFF0000"/>
      <name val="Catriel"/>
    </font>
    <font>
      <b/>
      <sz val="6"/>
      <color theme="3" tint="0.59999389629810485"/>
      <name val="Catriel"/>
    </font>
    <font>
      <b/>
      <sz val="6"/>
      <name val="Courier New"/>
      <family val="3"/>
    </font>
    <font>
      <b/>
      <sz val="7.5"/>
      <color rgb="FFFF0000"/>
      <name val="Catriel"/>
    </font>
    <font>
      <strike/>
      <sz val="6"/>
      <name val="Catriel"/>
    </font>
    <font>
      <strike/>
      <sz val="6"/>
      <color theme="1"/>
      <name val="Catriel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.5"/>
      <color theme="3" tint="0.39997558519241921"/>
      <name val="Catriel"/>
    </font>
    <font>
      <b/>
      <sz val="7.5"/>
      <color rgb="FF00B0F0"/>
      <name val="Catrie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10" fontId="10" fillId="0" borderId="0" xfId="0" applyNumberFormat="1" applyFont="1"/>
    <xf numFmtId="167" fontId="10" fillId="0" borderId="0" xfId="0" applyNumberFormat="1" applyFont="1"/>
    <xf numFmtId="165" fontId="10" fillId="0" borderId="0" xfId="4" applyFont="1"/>
    <xf numFmtId="165" fontId="10" fillId="0" borderId="0" xfId="0" applyNumberFormat="1" applyFont="1"/>
    <xf numFmtId="4" fontId="9" fillId="0" borderId="0" xfId="0" applyNumberFormat="1" applyFont="1"/>
    <xf numFmtId="4" fontId="10" fillId="0" borderId="0" xfId="0" applyNumberFormat="1" applyFont="1"/>
    <xf numFmtId="0" fontId="10" fillId="0" borderId="0" xfId="0" applyFont="1" applyBorder="1"/>
    <xf numFmtId="10" fontId="9" fillId="0" borderId="0" xfId="0" applyNumberFormat="1" applyFont="1"/>
    <xf numFmtId="0" fontId="30" fillId="0" borderId="0" xfId="0" applyFont="1"/>
    <xf numFmtId="10" fontId="30" fillId="0" borderId="0" xfId="0" applyNumberFormat="1" applyFont="1"/>
    <xf numFmtId="4" fontId="30" fillId="0" borderId="0" xfId="0" applyNumberFormat="1" applyFont="1"/>
    <xf numFmtId="0" fontId="3" fillId="3" borderId="0" xfId="0" applyFont="1" applyFill="1"/>
    <xf numFmtId="0" fontId="30" fillId="0" borderId="0" xfId="0" applyFont="1" applyAlignment="1">
      <alignment vertical="center"/>
    </xf>
    <xf numFmtId="10" fontId="30" fillId="0" borderId="0" xfId="0" applyNumberFormat="1" applyFont="1" applyAlignment="1">
      <alignment vertical="center"/>
    </xf>
    <xf numFmtId="0" fontId="1" fillId="0" borderId="0" xfId="0" applyFont="1"/>
    <xf numFmtId="0" fontId="12" fillId="0" borderId="0" xfId="0" applyFont="1"/>
    <xf numFmtId="165" fontId="12" fillId="0" borderId="0" xfId="4" applyFont="1" applyFill="1" applyBorder="1"/>
    <xf numFmtId="0" fontId="13" fillId="0" borderId="0" xfId="0" applyFont="1" applyBorder="1"/>
    <xf numFmtId="0" fontId="31" fillId="0" borderId="0" xfId="0" applyFont="1" applyAlignment="1">
      <alignment vertical="center"/>
    </xf>
    <xf numFmtId="0" fontId="31" fillId="0" borderId="0" xfId="0" applyFont="1"/>
    <xf numFmtId="0" fontId="0" fillId="4" borderId="0" xfId="0" applyFill="1"/>
    <xf numFmtId="0" fontId="16" fillId="0" borderId="0" xfId="0" applyFont="1"/>
    <xf numFmtId="4" fontId="18" fillId="0" borderId="0" xfId="0" applyNumberFormat="1" applyFont="1"/>
    <xf numFmtId="0" fontId="21" fillId="0" borderId="0" xfId="0" applyFont="1"/>
    <xf numFmtId="9" fontId="14" fillId="0" borderId="1" xfId="0" applyNumberFormat="1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0" fontId="30" fillId="4" borderId="0" xfId="0" applyFont="1" applyFill="1"/>
    <xf numFmtId="10" fontId="30" fillId="4" borderId="0" xfId="0" applyNumberFormat="1" applyFont="1" applyFill="1"/>
    <xf numFmtId="4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7" fillId="0" borderId="0" xfId="0" applyFont="1"/>
    <xf numFmtId="4" fontId="20" fillId="0" borderId="0" xfId="0" applyNumberFormat="1" applyFont="1" applyAlignment="1"/>
    <xf numFmtId="0" fontId="3" fillId="5" borderId="0" xfId="0" applyFont="1" applyFill="1"/>
    <xf numFmtId="166" fontId="24" fillId="0" borderId="5" xfId="0" applyNumberFormat="1" applyFont="1" applyFill="1" applyBorder="1" applyAlignment="1" applyProtection="1">
      <alignment horizontal="center"/>
    </xf>
    <xf numFmtId="165" fontId="24" fillId="0" borderId="6" xfId="4" applyFont="1" applyFill="1" applyBorder="1" applyProtection="1"/>
    <xf numFmtId="10" fontId="32" fillId="0" borderId="7" xfId="0" applyNumberFormat="1" applyFont="1" applyBorder="1"/>
    <xf numFmtId="165" fontId="25" fillId="2" borderId="8" xfId="4" applyFont="1" applyFill="1" applyBorder="1"/>
    <xf numFmtId="165" fontId="25" fillId="2" borderId="9" xfId="4" applyFont="1" applyFill="1" applyBorder="1"/>
    <xf numFmtId="165" fontId="25" fillId="2" borderId="5" xfId="4" applyFont="1" applyFill="1" applyBorder="1"/>
    <xf numFmtId="165" fontId="25" fillId="2" borderId="10" xfId="4" applyFont="1" applyFill="1" applyBorder="1"/>
    <xf numFmtId="165" fontId="25" fillId="2" borderId="11" xfId="4" applyFont="1" applyFill="1" applyBorder="1"/>
    <xf numFmtId="165" fontId="25" fillId="2" borderId="12" xfId="4" applyFont="1" applyFill="1" applyBorder="1"/>
    <xf numFmtId="165" fontId="25" fillId="2" borderId="13" xfId="4" applyFont="1" applyFill="1" applyBorder="1"/>
    <xf numFmtId="166" fontId="24" fillId="4" borderId="5" xfId="0" applyNumberFormat="1" applyFont="1" applyFill="1" applyBorder="1" applyAlignment="1" applyProtection="1">
      <alignment horizontal="center"/>
    </xf>
    <xf numFmtId="165" fontId="24" fillId="4" borderId="14" xfId="4" applyFont="1" applyFill="1" applyBorder="1" applyProtection="1"/>
    <xf numFmtId="4" fontId="24" fillId="4" borderId="11" xfId="0" applyNumberFormat="1" applyFont="1" applyFill="1" applyBorder="1" applyProtection="1"/>
    <xf numFmtId="10" fontId="32" fillId="4" borderId="14" xfId="0" applyNumberFormat="1" applyFont="1" applyFill="1" applyBorder="1"/>
    <xf numFmtId="4" fontId="24" fillId="4" borderId="14" xfId="0" applyNumberFormat="1" applyFont="1" applyFill="1" applyBorder="1" applyProtection="1"/>
    <xf numFmtId="165" fontId="24" fillId="4" borderId="11" xfId="4" applyFont="1" applyFill="1" applyBorder="1" applyProtection="1"/>
    <xf numFmtId="165" fontId="33" fillId="4" borderId="15" xfId="4" applyFont="1" applyFill="1" applyBorder="1"/>
    <xf numFmtId="165" fontId="25" fillId="4" borderId="8" xfId="4" applyFont="1" applyFill="1" applyBorder="1"/>
    <xf numFmtId="165" fontId="25" fillId="4" borderId="9" xfId="4" applyFont="1" applyFill="1" applyBorder="1"/>
    <xf numFmtId="165" fontId="25" fillId="4" borderId="5" xfId="4" applyFont="1" applyFill="1" applyBorder="1"/>
    <xf numFmtId="165" fontId="25" fillId="4" borderId="10" xfId="4" applyFont="1" applyFill="1" applyBorder="1"/>
    <xf numFmtId="165" fontId="25" fillId="4" borderId="11" xfId="4" applyFont="1" applyFill="1" applyBorder="1"/>
    <xf numFmtId="165" fontId="24" fillId="0" borderId="14" xfId="4" applyFont="1" applyFill="1" applyBorder="1" applyProtection="1"/>
    <xf numFmtId="4" fontId="24" fillId="0" borderId="11" xfId="0" applyNumberFormat="1" applyFont="1" applyFill="1" applyBorder="1" applyProtection="1"/>
    <xf numFmtId="4" fontId="24" fillId="0" borderId="14" xfId="0" applyNumberFormat="1" applyFont="1" applyFill="1" applyBorder="1" applyProtection="1"/>
    <xf numFmtId="165" fontId="24" fillId="0" borderId="11" xfId="4" applyFont="1" applyFill="1" applyBorder="1" applyProtection="1"/>
    <xf numFmtId="165" fontId="33" fillId="2" borderId="15" xfId="4" applyFont="1" applyFill="1" applyBorder="1"/>
    <xf numFmtId="165" fontId="25" fillId="3" borderId="8" xfId="4" applyFont="1" applyFill="1" applyBorder="1"/>
    <xf numFmtId="165" fontId="25" fillId="3" borderId="9" xfId="4" applyFont="1" applyFill="1" applyBorder="1"/>
    <xf numFmtId="165" fontId="25" fillId="4" borderId="9" xfId="4" applyFont="1" applyFill="1" applyBorder="1" applyAlignment="1">
      <alignment horizontal="center"/>
    </xf>
    <xf numFmtId="166" fontId="24" fillId="0" borderId="16" xfId="0" applyNumberFormat="1" applyFont="1" applyFill="1" applyBorder="1" applyAlignment="1" applyProtection="1">
      <alignment horizontal="center"/>
    </xf>
    <xf numFmtId="165" fontId="24" fillId="0" borderId="17" xfId="4" applyFont="1" applyFill="1" applyBorder="1" applyProtection="1"/>
    <xf numFmtId="167" fontId="24" fillId="0" borderId="17" xfId="0" applyNumberFormat="1" applyFont="1" applyFill="1" applyBorder="1" applyProtection="1"/>
    <xf numFmtId="10" fontId="24" fillId="0" borderId="17" xfId="3" applyNumberFormat="1" applyFont="1" applyFill="1" applyBorder="1" applyProtection="1"/>
    <xf numFmtId="4" fontId="24" fillId="0" borderId="17" xfId="0" applyNumberFormat="1" applyFont="1" applyFill="1" applyBorder="1" applyProtection="1"/>
    <xf numFmtId="165" fontId="24" fillId="0" borderId="18" xfId="4" applyFont="1" applyFill="1" applyBorder="1" applyProtection="1"/>
    <xf numFmtId="165" fontId="25" fillId="0" borderId="19" xfId="4" applyFont="1" applyFill="1" applyBorder="1"/>
    <xf numFmtId="165" fontId="25" fillId="0" borderId="17" xfId="4" applyFont="1" applyFill="1" applyBorder="1"/>
    <xf numFmtId="165" fontId="25" fillId="0" borderId="18" xfId="4" applyFont="1" applyFill="1" applyBorder="1"/>
    <xf numFmtId="165" fontId="25" fillId="0" borderId="16" xfId="4" applyFont="1" applyFill="1" applyBorder="1"/>
    <xf numFmtId="165" fontId="25" fillId="0" borderId="20" xfId="4" applyFont="1" applyFill="1" applyBorder="1"/>
    <xf numFmtId="4" fontId="24" fillId="0" borderId="6" xfId="0" applyNumberFormat="1" applyFont="1" applyFill="1" applyBorder="1" applyProtection="1"/>
    <xf numFmtId="10" fontId="32" fillId="0" borderId="6" xfId="0" applyNumberFormat="1" applyFont="1" applyBorder="1"/>
    <xf numFmtId="165" fontId="24" fillId="0" borderId="21" xfId="4" applyFont="1" applyFill="1" applyBorder="1" applyProtection="1"/>
    <xf numFmtId="165" fontId="33" fillId="2" borderId="22" xfId="4" applyFont="1" applyFill="1" applyBorder="1"/>
    <xf numFmtId="10" fontId="32" fillId="0" borderId="14" xfId="0" applyNumberFormat="1" applyFont="1" applyBorder="1"/>
    <xf numFmtId="165" fontId="33" fillId="3" borderId="15" xfId="4" applyFont="1" applyFill="1" applyBorder="1"/>
    <xf numFmtId="165" fontId="27" fillId="4" borderId="23" xfId="4" applyFont="1" applyFill="1" applyBorder="1"/>
    <xf numFmtId="165" fontId="25" fillId="4" borderId="19" xfId="4" applyFont="1" applyFill="1" applyBorder="1"/>
    <xf numFmtId="165" fontId="25" fillId="4" borderId="17" xfId="4" applyFont="1" applyFill="1" applyBorder="1"/>
    <xf numFmtId="168" fontId="32" fillId="0" borderId="7" xfId="4" applyNumberFormat="1" applyFont="1" applyBorder="1"/>
    <xf numFmtId="168" fontId="32" fillId="0" borderId="6" xfId="4" applyNumberFormat="1" applyFont="1" applyBorder="1"/>
    <xf numFmtId="165" fontId="34" fillId="0" borderId="0" xfId="4" applyFont="1" applyFill="1" applyBorder="1" applyProtection="1"/>
    <xf numFmtId="165" fontId="34" fillId="0" borderId="0" xfId="4" applyFont="1" applyFill="1" applyBorder="1"/>
    <xf numFmtId="165" fontId="25" fillId="3" borderId="6" xfId="4" applyFont="1" applyFill="1" applyBorder="1"/>
    <xf numFmtId="165" fontId="25" fillId="2" borderId="6" xfId="4" applyFont="1" applyFill="1" applyBorder="1" applyAlignment="1">
      <alignment horizontal="center"/>
    </xf>
    <xf numFmtId="165" fontId="25" fillId="4" borderId="14" xfId="4" applyFont="1" applyFill="1" applyBorder="1"/>
    <xf numFmtId="165" fontId="25" fillId="4" borderId="14" xfId="4" applyFont="1" applyFill="1" applyBorder="1" applyAlignment="1">
      <alignment horizontal="center"/>
    </xf>
    <xf numFmtId="165" fontId="25" fillId="3" borderId="14" xfId="4" applyFont="1" applyFill="1" applyBorder="1"/>
    <xf numFmtId="165" fontId="25" fillId="2" borderId="14" xfId="4" applyFont="1" applyFill="1" applyBorder="1" applyAlignment="1">
      <alignment horizontal="center"/>
    </xf>
    <xf numFmtId="165" fontId="25" fillId="4" borderId="15" xfId="4" applyFont="1" applyFill="1" applyBorder="1"/>
    <xf numFmtId="165" fontId="25" fillId="2" borderId="15" xfId="4" applyFont="1" applyFill="1" applyBorder="1"/>
    <xf numFmtId="165" fontId="25" fillId="2" borderId="22" xfId="4" applyFont="1" applyFill="1" applyBorder="1"/>
    <xf numFmtId="0" fontId="11" fillId="4" borderId="0" xfId="0" applyFont="1" applyFill="1"/>
    <xf numFmtId="0" fontId="3" fillId="4" borderId="0" xfId="0" applyFont="1" applyFill="1"/>
    <xf numFmtId="17" fontId="19" fillId="4" borderId="0" xfId="0" applyNumberFormat="1" applyFont="1" applyFill="1"/>
    <xf numFmtId="0" fontId="8" fillId="5" borderId="0" xfId="0" applyFont="1" applyFill="1"/>
    <xf numFmtId="0" fontId="4" fillId="5" borderId="0" xfId="0" applyFont="1" applyFill="1"/>
    <xf numFmtId="0" fontId="8" fillId="5" borderId="0" xfId="0" applyFont="1" applyFill="1" applyAlignment="1"/>
    <xf numFmtId="0" fontId="36" fillId="3" borderId="0" xfId="0" applyFont="1" applyFill="1"/>
    <xf numFmtId="0" fontId="26" fillId="0" borderId="23" xfId="0" applyFont="1" applyBorder="1"/>
    <xf numFmtId="0" fontId="26" fillId="0" borderId="15" xfId="0" applyFont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166" fontId="24" fillId="4" borderId="14" xfId="0" applyNumberFormat="1" applyFont="1" applyFill="1" applyBorder="1" applyAlignment="1" applyProtection="1">
      <alignment horizontal="center"/>
    </xf>
    <xf numFmtId="166" fontId="24" fillId="0" borderId="14" xfId="0" applyNumberFormat="1" applyFont="1" applyFill="1" applyBorder="1" applyAlignment="1" applyProtection="1">
      <alignment horizontal="center"/>
    </xf>
    <xf numFmtId="165" fontId="25" fillId="4" borderId="18" xfId="4" applyFont="1" applyFill="1" applyBorder="1"/>
    <xf numFmtId="165" fontId="25" fillId="2" borderId="14" xfId="4" applyFont="1" applyFill="1" applyBorder="1"/>
    <xf numFmtId="165" fontId="25" fillId="2" borderId="6" xfId="4" applyFont="1" applyFill="1" applyBorder="1"/>
    <xf numFmtId="0" fontId="26" fillId="4" borderId="26" xfId="0" applyFont="1" applyFill="1" applyBorder="1" applyAlignment="1">
      <alignment horizontal="center"/>
    </xf>
    <xf numFmtId="165" fontId="25" fillId="4" borderId="23" xfId="4" applyFont="1" applyFill="1" applyBorder="1"/>
    <xf numFmtId="165" fontId="25" fillId="2" borderId="21" xfId="4" applyFont="1" applyFill="1" applyBorder="1" applyAlignment="1">
      <alignment horizontal="center"/>
    </xf>
    <xf numFmtId="165" fontId="25" fillId="4" borderId="11" xfId="4" applyFont="1" applyFill="1" applyBorder="1" applyAlignment="1">
      <alignment horizontal="center"/>
    </xf>
    <xf numFmtId="165" fontId="25" fillId="3" borderId="28" xfId="4" applyFont="1" applyFill="1" applyBorder="1"/>
    <xf numFmtId="165" fontId="25" fillId="2" borderId="11" xfId="4" applyFont="1" applyFill="1" applyBorder="1" applyAlignment="1">
      <alignment horizontal="center"/>
    </xf>
    <xf numFmtId="165" fontId="25" fillId="3" borderId="10" xfId="4" applyFont="1" applyFill="1" applyBorder="1"/>
    <xf numFmtId="165" fontId="33" fillId="2" borderId="14" xfId="4" applyFont="1" applyFill="1" applyBorder="1"/>
    <xf numFmtId="165" fontId="33" fillId="4" borderId="14" xfId="4" applyFont="1" applyFill="1" applyBorder="1"/>
    <xf numFmtId="10" fontId="32" fillId="4" borderId="6" xfId="0" applyNumberFormat="1" applyFont="1" applyFill="1" applyBorder="1"/>
    <xf numFmtId="165" fontId="33" fillId="2" borderId="6" xfId="4" applyFont="1" applyFill="1" applyBorder="1"/>
    <xf numFmtId="0" fontId="4" fillId="0" borderId="0" xfId="0" applyFont="1"/>
    <xf numFmtId="165" fontId="25" fillId="0" borderId="23" xfId="4" applyFont="1" applyFill="1" applyBorder="1"/>
    <xf numFmtId="165" fontId="25" fillId="3" borderId="11" xfId="4" applyFont="1" applyFill="1" applyBorder="1" applyAlignment="1">
      <alignment horizontal="center"/>
    </xf>
    <xf numFmtId="165" fontId="25" fillId="3" borderId="5" xfId="4" applyFont="1" applyFill="1" applyBorder="1"/>
    <xf numFmtId="165" fontId="24" fillId="0" borderId="31" xfId="4" applyFont="1" applyFill="1" applyBorder="1" applyProtection="1"/>
    <xf numFmtId="165" fontId="25" fillId="4" borderId="32" xfId="4" applyFont="1" applyFill="1" applyBorder="1"/>
    <xf numFmtId="165" fontId="25" fillId="2" borderId="22" xfId="4" applyFont="1" applyFill="1" applyBorder="1" applyAlignment="1">
      <alignment horizontal="center"/>
    </xf>
    <xf numFmtId="165" fontId="25" fillId="4" borderId="15" xfId="4" applyFont="1" applyFill="1" applyBorder="1" applyAlignment="1">
      <alignment horizontal="center"/>
    </xf>
    <xf numFmtId="165" fontId="25" fillId="2" borderId="15" xfId="4" applyFont="1" applyFill="1" applyBorder="1" applyAlignment="1">
      <alignment horizontal="center"/>
    </xf>
    <xf numFmtId="4" fontId="24" fillId="0" borderId="31" xfId="0" applyNumberFormat="1" applyFont="1" applyFill="1" applyBorder="1" applyProtection="1"/>
    <xf numFmtId="165" fontId="40" fillId="2" borderId="9" xfId="4" applyFont="1" applyFill="1" applyBorder="1"/>
    <xf numFmtId="165" fontId="40" fillId="4" borderId="9" xfId="4" applyFont="1" applyFill="1" applyBorder="1"/>
    <xf numFmtId="165" fontId="40" fillId="3" borderId="9" xfId="4" applyFont="1" applyFill="1" applyBorder="1"/>
    <xf numFmtId="165" fontId="40" fillId="4" borderId="9" xfId="4" applyFont="1" applyFill="1" applyBorder="1" applyAlignment="1">
      <alignment horizontal="center"/>
    </xf>
    <xf numFmtId="9" fontId="14" fillId="0" borderId="24" xfId="0" applyNumberFormat="1" applyFont="1" applyBorder="1" applyAlignment="1"/>
    <xf numFmtId="9" fontId="14" fillId="0" borderId="35" xfId="0" applyNumberFormat="1" applyFont="1" applyBorder="1" applyAlignment="1"/>
    <xf numFmtId="9" fontId="14" fillId="0" borderId="4" xfId="0" applyNumberFormat="1" applyFont="1" applyBorder="1" applyAlignment="1"/>
    <xf numFmtId="9" fontId="14" fillId="5" borderId="24" xfId="0" applyNumberFormat="1" applyFont="1" applyFill="1" applyBorder="1" applyAlignment="1"/>
    <xf numFmtId="9" fontId="14" fillId="5" borderId="35" xfId="0" applyNumberFormat="1" applyFont="1" applyFill="1" applyBorder="1" applyAlignment="1"/>
    <xf numFmtId="9" fontId="14" fillId="5" borderId="4" xfId="0" applyNumberFormat="1" applyFont="1" applyFill="1" applyBorder="1" applyAlignment="1"/>
    <xf numFmtId="9" fontId="14" fillId="4" borderId="24" xfId="0" applyNumberFormat="1" applyFont="1" applyFill="1" applyBorder="1" applyAlignment="1"/>
    <xf numFmtId="9" fontId="14" fillId="4" borderId="4" xfId="0" applyNumberFormat="1" applyFont="1" applyFill="1" applyBorder="1" applyAlignment="1"/>
    <xf numFmtId="4" fontId="30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24" fillId="0" borderId="12" xfId="0" applyNumberFormat="1" applyFont="1" applyFill="1" applyBorder="1" applyAlignment="1" applyProtection="1">
      <alignment horizontal="center"/>
    </xf>
    <xf numFmtId="166" fontId="24" fillId="4" borderId="16" xfId="0" applyNumberFormat="1" applyFont="1" applyFill="1" applyBorder="1" applyAlignment="1" applyProtection="1">
      <alignment horizontal="center"/>
    </xf>
    <xf numFmtId="0" fontId="26" fillId="4" borderId="37" xfId="0" applyFont="1" applyFill="1" applyBorder="1" applyAlignment="1">
      <alignment horizontal="center"/>
    </xf>
    <xf numFmtId="4" fontId="24" fillId="0" borderId="21" xfId="0" applyNumberFormat="1" applyFont="1" applyFill="1" applyBorder="1" applyProtection="1"/>
    <xf numFmtId="165" fontId="24" fillId="4" borderId="6" xfId="4" applyFont="1" applyFill="1" applyBorder="1" applyProtection="1"/>
    <xf numFmtId="165" fontId="25" fillId="2" borderId="28" xfId="4" applyFont="1" applyFill="1" applyBorder="1"/>
    <xf numFmtId="165" fontId="25" fillId="2" borderId="21" xfId="4" applyFont="1" applyFill="1" applyBorder="1"/>
    <xf numFmtId="9" fontId="41" fillId="0" borderId="4" xfId="0" applyNumberFormat="1" applyFont="1" applyBorder="1" applyAlignment="1">
      <alignment horizontal="center" vertical="center" wrapText="1"/>
    </xf>
    <xf numFmtId="17" fontId="43" fillId="7" borderId="0" xfId="0" applyNumberFormat="1" applyFont="1" applyFill="1"/>
    <xf numFmtId="165" fontId="44" fillId="3" borderId="21" xfId="4" applyFont="1" applyFill="1" applyBorder="1" applyProtection="1"/>
    <xf numFmtId="165" fontId="44" fillId="4" borderId="11" xfId="4" applyFont="1" applyFill="1" applyBorder="1" applyProtection="1"/>
    <xf numFmtId="165" fontId="46" fillId="4" borderId="11" xfId="4" applyFont="1" applyFill="1" applyBorder="1" applyProtection="1"/>
    <xf numFmtId="9" fontId="47" fillId="0" borderId="2" xfId="0" applyNumberFormat="1" applyFont="1" applyBorder="1" applyAlignment="1">
      <alignment horizontal="center" vertical="center" wrapText="1"/>
    </xf>
    <xf numFmtId="17" fontId="0" fillId="0" borderId="0" xfId="0" applyNumberFormat="1"/>
    <xf numFmtId="165" fontId="24" fillId="4" borderId="27" xfId="4" applyFont="1" applyFill="1" applyBorder="1" applyProtection="1"/>
    <xf numFmtId="4" fontId="24" fillId="0" borderId="27" xfId="0" applyNumberFormat="1" applyFont="1" applyFill="1" applyBorder="1" applyProtection="1"/>
    <xf numFmtId="10" fontId="32" fillId="4" borderId="27" xfId="0" applyNumberFormat="1" applyFont="1" applyFill="1" applyBorder="1"/>
    <xf numFmtId="165" fontId="24" fillId="0" borderId="27" xfId="4" applyFont="1" applyFill="1" applyBorder="1" applyProtection="1"/>
    <xf numFmtId="165" fontId="33" fillId="2" borderId="27" xfId="4" applyFont="1" applyFill="1" applyBorder="1"/>
    <xf numFmtId="165" fontId="25" fillId="2" borderId="27" xfId="4" applyFont="1" applyFill="1" applyBorder="1"/>
    <xf numFmtId="165" fontId="25" fillId="3" borderId="27" xfId="4" applyFont="1" applyFill="1" applyBorder="1"/>
    <xf numFmtId="165" fontId="25" fillId="2" borderId="38" xfId="4" applyFont="1" applyFill="1" applyBorder="1"/>
    <xf numFmtId="0" fontId="26" fillId="4" borderId="14" xfId="0" applyFont="1" applyFill="1" applyBorder="1" applyAlignment="1">
      <alignment horizontal="center"/>
    </xf>
    <xf numFmtId="165" fontId="40" fillId="2" borderId="14" xfId="4" applyFont="1" applyFill="1" applyBorder="1"/>
    <xf numFmtId="165" fontId="40" fillId="4" borderId="14" xfId="4" applyFont="1" applyFill="1" applyBorder="1"/>
    <xf numFmtId="165" fontId="40" fillId="3" borderId="14" xfId="4" applyFont="1" applyFill="1" applyBorder="1"/>
    <xf numFmtId="165" fontId="40" fillId="4" borderId="14" xfId="4" applyFont="1" applyFill="1" applyBorder="1" applyAlignment="1">
      <alignment horizontal="center"/>
    </xf>
    <xf numFmtId="165" fontId="25" fillId="3" borderId="23" xfId="4" applyFont="1" applyFill="1" applyBorder="1"/>
    <xf numFmtId="165" fontId="25" fillId="3" borderId="9" xfId="4" applyFont="1" applyFill="1" applyBorder="1" applyAlignment="1">
      <alignment horizontal="center"/>
    </xf>
    <xf numFmtId="165" fontId="25" fillId="3" borderId="11" xfId="4" applyFont="1" applyFill="1" applyBorder="1"/>
    <xf numFmtId="165" fontId="45" fillId="5" borderId="11" xfId="4" applyFont="1" applyFill="1" applyBorder="1" applyProtection="1"/>
    <xf numFmtId="44" fontId="23" fillId="0" borderId="0" xfId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166" fontId="37" fillId="0" borderId="0" xfId="0" applyNumberFormat="1" applyFont="1" applyFill="1" applyBorder="1" applyAlignment="1" applyProtection="1">
      <alignment horizontal="center" vertical="center"/>
    </xf>
    <xf numFmtId="9" fontId="14" fillId="0" borderId="36" xfId="0" applyNumberFormat="1" applyFont="1" applyBorder="1" applyAlignment="1">
      <alignment horizontal="center" vertical="center" wrapText="1"/>
    </xf>
    <xf numFmtId="166" fontId="23" fillId="0" borderId="0" xfId="0" applyNumberFormat="1" applyFont="1" applyFill="1" applyBorder="1" applyAlignment="1" applyProtection="1">
      <alignment horizontal="center" vertical="center"/>
    </xf>
    <xf numFmtId="165" fontId="25" fillId="2" borderId="40" xfId="4" applyFont="1" applyFill="1" applyBorder="1"/>
    <xf numFmtId="165" fontId="25" fillId="3" borderId="7" xfId="4" applyFont="1" applyFill="1" applyBorder="1"/>
    <xf numFmtId="165" fontId="40" fillId="2" borderId="7" xfId="4" applyFont="1" applyFill="1" applyBorder="1"/>
    <xf numFmtId="9" fontId="41" fillId="0" borderId="1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41" xfId="0" applyNumberFormat="1" applyFont="1" applyBorder="1" applyAlignment="1">
      <alignment horizontal="center" vertical="center" wrapText="1"/>
    </xf>
    <xf numFmtId="165" fontId="24" fillId="4" borderId="7" xfId="4" applyFont="1" applyFill="1" applyBorder="1" applyProtection="1"/>
    <xf numFmtId="4" fontId="24" fillId="0" borderId="7" xfId="0" applyNumberFormat="1" applyFont="1" applyFill="1" applyBorder="1" applyProtection="1"/>
    <xf numFmtId="165" fontId="24" fillId="0" borderId="7" xfId="4" applyFont="1" applyFill="1" applyBorder="1" applyProtection="1"/>
    <xf numFmtId="165" fontId="25" fillId="2" borderId="7" xfId="4" applyFont="1" applyFill="1" applyBorder="1"/>
    <xf numFmtId="9" fontId="41" fillId="0" borderId="2" xfId="0" applyNumberFormat="1" applyFont="1" applyBorder="1" applyAlignment="1">
      <alignment horizontal="center" vertical="center" wrapText="1"/>
    </xf>
    <xf numFmtId="9" fontId="41" fillId="6" borderId="3" xfId="0" applyNumberFormat="1" applyFont="1" applyFill="1" applyBorder="1" applyAlignment="1">
      <alignment horizontal="center" vertical="center" wrapText="1"/>
    </xf>
    <xf numFmtId="9" fontId="41" fillId="0" borderId="36" xfId="0" applyNumberFormat="1" applyFont="1" applyBorder="1" applyAlignment="1">
      <alignment horizontal="center" vertical="center" wrapText="1"/>
    </xf>
    <xf numFmtId="9" fontId="41" fillId="0" borderId="41" xfId="0" applyNumberFormat="1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/>
    </xf>
    <xf numFmtId="166" fontId="24" fillId="0" borderId="7" xfId="0" applyNumberFormat="1" applyFont="1" applyFill="1" applyBorder="1" applyAlignment="1" applyProtection="1">
      <alignment horizontal="center"/>
    </xf>
    <xf numFmtId="9" fontId="39" fillId="6" borderId="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/>
    <xf numFmtId="43" fontId="3" fillId="0" borderId="0" xfId="0" applyNumberFormat="1" applyFont="1"/>
    <xf numFmtId="166" fontId="24" fillId="0" borderId="28" xfId="0" applyNumberFormat="1" applyFont="1" applyFill="1" applyBorder="1" applyAlignment="1" applyProtection="1">
      <alignment horizontal="center"/>
    </xf>
    <xf numFmtId="166" fontId="24" fillId="4" borderId="8" xfId="0" applyNumberFormat="1" applyFont="1" applyFill="1" applyBorder="1" applyAlignment="1" applyProtection="1">
      <alignment horizontal="center"/>
    </xf>
    <xf numFmtId="166" fontId="24" fillId="0" borderId="8" xfId="0" applyNumberFormat="1" applyFont="1" applyFill="1" applyBorder="1" applyAlignment="1" applyProtection="1">
      <alignment horizontal="center"/>
    </xf>
    <xf numFmtId="166" fontId="24" fillId="0" borderId="43" xfId="0" applyNumberFormat="1" applyFont="1" applyFill="1" applyBorder="1" applyAlignment="1" applyProtection="1">
      <alignment horizontal="center"/>
    </xf>
    <xf numFmtId="0" fontId="26" fillId="4" borderId="22" xfId="0" applyFont="1" applyFill="1" applyBorder="1" applyAlignment="1">
      <alignment horizontal="center"/>
    </xf>
    <xf numFmtId="169" fontId="32" fillId="0" borderId="6" xfId="4" applyNumberFormat="1" applyFont="1" applyBorder="1"/>
    <xf numFmtId="169" fontId="32" fillId="4" borderId="14" xfId="4" applyNumberFormat="1" applyFont="1" applyFill="1" applyBorder="1"/>
    <xf numFmtId="169" fontId="32" fillId="0" borderId="14" xfId="4" applyNumberFormat="1" applyFont="1" applyBorder="1"/>
    <xf numFmtId="169" fontId="17" fillId="0" borderId="0" xfId="0" applyNumberFormat="1" applyFont="1" applyBorder="1" applyAlignment="1">
      <alignment vertical="center"/>
    </xf>
    <xf numFmtId="9" fontId="14" fillId="0" borderId="44" xfId="0" applyNumberFormat="1" applyFont="1" applyBorder="1" applyAlignment="1">
      <alignment horizontal="center" vertical="center" wrapText="1"/>
    </xf>
    <xf numFmtId="9" fontId="14" fillId="0" borderId="45" xfId="0" applyNumberFormat="1" applyFont="1" applyBorder="1" applyAlignment="1">
      <alignment horizontal="center" vertical="center" wrapText="1"/>
    </xf>
    <xf numFmtId="9" fontId="14" fillId="6" borderId="47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47" xfId="0" applyNumberFormat="1" applyFont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/>
    </xf>
    <xf numFmtId="166" fontId="24" fillId="4" borderId="19" xfId="0" applyNumberFormat="1" applyFont="1" applyFill="1" applyBorder="1" applyAlignment="1" applyProtection="1">
      <alignment horizontal="center"/>
    </xf>
    <xf numFmtId="165" fontId="24" fillId="4" borderId="17" xfId="4" applyFont="1" applyFill="1" applyBorder="1" applyProtection="1"/>
    <xf numFmtId="169" fontId="32" fillId="4" borderId="17" xfId="4" applyNumberFormat="1" applyFont="1" applyFill="1" applyBorder="1"/>
    <xf numFmtId="4" fontId="24" fillId="4" borderId="17" xfId="0" applyNumberFormat="1" applyFont="1" applyFill="1" applyBorder="1" applyProtection="1"/>
    <xf numFmtId="10" fontId="32" fillId="4" borderId="17" xfId="0" applyNumberFormat="1" applyFont="1" applyFill="1" applyBorder="1"/>
    <xf numFmtId="165" fontId="33" fillId="4" borderId="17" xfId="4" applyFont="1" applyFill="1" applyBorder="1"/>
    <xf numFmtId="165" fontId="25" fillId="4" borderId="17" xfId="4" applyFont="1" applyFill="1" applyBorder="1" applyAlignment="1">
      <alignment horizontal="center"/>
    </xf>
    <xf numFmtId="165" fontId="25" fillId="4" borderId="20" xfId="4" applyFont="1" applyFill="1" applyBorder="1"/>
    <xf numFmtId="0" fontId="26" fillId="0" borderId="22" xfId="0" applyFont="1" applyBorder="1" applyAlignment="1">
      <alignment horizontal="center"/>
    </xf>
    <xf numFmtId="169" fontId="32" fillId="4" borderId="6" xfId="4" applyNumberFormat="1" applyFont="1" applyFill="1" applyBorder="1"/>
    <xf numFmtId="169" fontId="17" fillId="0" borderId="0" xfId="0" applyNumberFormat="1" applyFont="1" applyAlignment="1">
      <alignment vertical="center"/>
    </xf>
    <xf numFmtId="169" fontId="32" fillId="0" borderId="27" xfId="4" applyNumberFormat="1" applyFont="1" applyBorder="1"/>
    <xf numFmtId="169" fontId="24" fillId="0" borderId="31" xfId="4" applyNumberFormat="1" applyFont="1" applyFill="1" applyBorder="1" applyProtection="1"/>
    <xf numFmtId="169" fontId="24" fillId="0" borderId="17" xfId="0" applyNumberFormat="1" applyFont="1" applyFill="1" applyBorder="1" applyProtection="1"/>
    <xf numFmtId="0" fontId="26" fillId="0" borderId="0" xfId="0" applyFont="1" applyBorder="1"/>
    <xf numFmtId="0" fontId="0" fillId="0" borderId="0" xfId="0" applyBorder="1"/>
    <xf numFmtId="166" fontId="24" fillId="0" borderId="39" xfId="0" applyNumberFormat="1" applyFont="1" applyFill="1" applyBorder="1" applyAlignment="1" applyProtection="1">
      <alignment horizontal="center"/>
    </xf>
    <xf numFmtId="4" fontId="24" fillId="4" borderId="27" xfId="0" applyNumberFormat="1" applyFont="1" applyFill="1" applyBorder="1" applyProtection="1"/>
    <xf numFmtId="0" fontId="26" fillId="0" borderId="24" xfId="0" applyFont="1" applyBorder="1"/>
    <xf numFmtId="0" fontId="17" fillId="0" borderId="35" xfId="0" applyFont="1" applyBorder="1" applyAlignment="1">
      <alignment vertical="center"/>
    </xf>
    <xf numFmtId="169" fontId="17" fillId="0" borderId="35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6" fillId="0" borderId="41" xfId="0" applyFont="1" applyBorder="1"/>
    <xf numFmtId="0" fontId="17" fillId="0" borderId="3" xfId="0" applyFont="1" applyBorder="1" applyAlignment="1">
      <alignment vertical="center"/>
    </xf>
    <xf numFmtId="169" fontId="17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40" fillId="2" borderId="48" xfId="4" applyFont="1" applyFill="1" applyBorder="1"/>
    <xf numFmtId="165" fontId="40" fillId="4" borderId="32" xfId="4" applyFont="1" applyFill="1" applyBorder="1" applyAlignment="1">
      <alignment horizontal="center"/>
    </xf>
    <xf numFmtId="165" fontId="25" fillId="4" borderId="16" xfId="4" applyFont="1" applyFill="1" applyBorder="1"/>
    <xf numFmtId="169" fontId="32" fillId="4" borderId="7" xfId="4" applyNumberFormat="1" applyFont="1" applyFill="1" applyBorder="1"/>
    <xf numFmtId="0" fontId="0" fillId="0" borderId="1" xfId="0" applyBorder="1"/>
    <xf numFmtId="165" fontId="24" fillId="0" borderId="13" xfId="4" applyFont="1" applyFill="1" applyBorder="1" applyProtection="1"/>
    <xf numFmtId="165" fontId="24" fillId="0" borderId="20" xfId="4" applyFont="1" applyFill="1" applyBorder="1" applyProtection="1"/>
    <xf numFmtId="0" fontId="3" fillId="0" borderId="0" xfId="0" applyFont="1" applyBorder="1"/>
    <xf numFmtId="4" fontId="18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26" fillId="4" borderId="27" xfId="0" applyFont="1" applyFill="1" applyBorder="1" applyAlignment="1">
      <alignment horizontal="center"/>
    </xf>
    <xf numFmtId="166" fontId="24" fillId="4" borderId="27" xfId="0" applyNumberFormat="1" applyFont="1" applyFill="1" applyBorder="1" applyAlignment="1" applyProtection="1">
      <alignment horizontal="center"/>
    </xf>
    <xf numFmtId="0" fontId="26" fillId="4" borderId="42" xfId="0" applyFont="1" applyFill="1" applyBorder="1" applyAlignment="1">
      <alignment horizontal="center"/>
    </xf>
    <xf numFmtId="165" fontId="40" fillId="4" borderId="17" xfId="4" applyFont="1" applyFill="1" applyBorder="1" applyAlignment="1">
      <alignment horizontal="center"/>
    </xf>
    <xf numFmtId="0" fontId="0" fillId="3" borderId="0" xfId="0" applyFill="1"/>
    <xf numFmtId="0" fontId="36" fillId="4" borderId="0" xfId="0" applyFont="1" applyFill="1"/>
    <xf numFmtId="14" fontId="38" fillId="0" borderId="3" xfId="0" applyNumberFormat="1" applyFont="1" applyBorder="1" applyAlignment="1"/>
    <xf numFmtId="166" fontId="36" fillId="3" borderId="0" xfId="0" applyNumberFormat="1" applyFont="1" applyFill="1" applyAlignment="1"/>
    <xf numFmtId="0" fontId="26" fillId="4" borderId="29" xfId="0" applyFont="1" applyFill="1" applyBorder="1" applyAlignment="1">
      <alignment horizontal="center"/>
    </xf>
    <xf numFmtId="165" fontId="45" fillId="5" borderId="21" xfId="4" applyFont="1" applyFill="1" applyBorder="1" applyProtection="1"/>
    <xf numFmtId="165" fontId="25" fillId="2" borderId="48" xfId="4" applyFont="1" applyFill="1" applyBorder="1"/>
    <xf numFmtId="168" fontId="32" fillId="0" borderId="50" xfId="4" applyNumberFormat="1" applyFont="1" applyBorder="1"/>
    <xf numFmtId="4" fontId="24" fillId="4" borderId="18" xfId="0" applyNumberFormat="1" applyFont="1" applyFill="1" applyBorder="1" applyProtection="1"/>
    <xf numFmtId="165" fontId="45" fillId="5" borderId="18" xfId="4" applyFont="1" applyFill="1" applyBorder="1" applyProtection="1"/>
    <xf numFmtId="165" fontId="25" fillId="4" borderId="32" xfId="4" applyFont="1" applyFill="1" applyBorder="1" applyAlignment="1">
      <alignment horizontal="center"/>
    </xf>
    <xf numFmtId="4" fontId="24" fillId="4" borderId="21" xfId="0" applyNumberFormat="1" applyFont="1" applyFill="1" applyBorder="1" applyProtection="1"/>
    <xf numFmtId="4" fontId="24" fillId="4" borderId="6" xfId="0" applyNumberFormat="1" applyFont="1" applyFill="1" applyBorder="1" applyProtection="1"/>
    <xf numFmtId="166" fontId="24" fillId="4" borderId="17" xfId="0" applyNumberFormat="1" applyFont="1" applyFill="1" applyBorder="1" applyAlignment="1" applyProtection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165" fontId="24" fillId="4" borderId="18" xfId="4" applyFont="1" applyFill="1" applyBorder="1" applyProtection="1"/>
    <xf numFmtId="0" fontId="26" fillId="4" borderId="12" xfId="0" applyFont="1" applyFill="1" applyBorder="1" applyAlignment="1">
      <alignment horizontal="center"/>
    </xf>
    <xf numFmtId="165" fontId="24" fillId="4" borderId="21" xfId="4" applyFont="1" applyFill="1" applyBorder="1" applyProtection="1"/>
    <xf numFmtId="165" fontId="40" fillId="2" borderId="6" xfId="4" applyFont="1" applyFill="1" applyBorder="1"/>
    <xf numFmtId="165" fontId="40" fillId="4" borderId="17" xfId="4" applyFont="1" applyFill="1" applyBorder="1"/>
    <xf numFmtId="9" fontId="14" fillId="6" borderId="1" xfId="0" applyNumberFormat="1" applyFont="1" applyFill="1" applyBorder="1" applyAlignment="1">
      <alignment horizontal="center" vertical="center" wrapText="1"/>
    </xf>
    <xf numFmtId="165" fontId="49" fillId="2" borderId="6" xfId="4" applyFont="1" applyFill="1" applyBorder="1"/>
    <xf numFmtId="165" fontId="49" fillId="4" borderId="14" xfId="4" applyFont="1" applyFill="1" applyBorder="1"/>
    <xf numFmtId="165" fontId="49" fillId="2" borderId="14" xfId="4" applyFont="1" applyFill="1" applyBorder="1"/>
    <xf numFmtId="165" fontId="49" fillId="4" borderId="17" xfId="4" applyFont="1" applyFill="1" applyBorder="1"/>
    <xf numFmtId="165" fontId="49" fillId="2" borderId="7" xfId="4" applyFont="1" applyFill="1" applyBorder="1"/>
    <xf numFmtId="165" fontId="50" fillId="2" borderId="6" xfId="4" applyFont="1" applyFill="1" applyBorder="1"/>
    <xf numFmtId="165" fontId="50" fillId="4" borderId="14" xfId="4" applyFont="1" applyFill="1" applyBorder="1"/>
    <xf numFmtId="165" fontId="50" fillId="2" borderId="14" xfId="4" applyFont="1" applyFill="1" applyBorder="1"/>
    <xf numFmtId="165" fontId="50" fillId="4" borderId="17" xfId="4" applyFont="1" applyFill="1" applyBorder="1"/>
    <xf numFmtId="165" fontId="50" fillId="2" borderId="7" xfId="4" applyFont="1" applyFill="1" applyBorder="1"/>
    <xf numFmtId="165" fontId="50" fillId="4" borderId="27" xfId="4" applyFont="1" applyFill="1" applyBorder="1"/>
    <xf numFmtId="165" fontId="25" fillId="3" borderId="15" xfId="4" applyFont="1" applyFill="1" applyBorder="1"/>
    <xf numFmtId="170" fontId="32" fillId="0" borderId="14" xfId="4" applyNumberFormat="1" applyFont="1" applyBorder="1"/>
    <xf numFmtId="170" fontId="32" fillId="0" borderId="6" xfId="4" applyNumberFormat="1" applyFont="1" applyBorder="1"/>
    <xf numFmtId="170" fontId="17" fillId="0" borderId="35" xfId="0" applyNumberFormat="1" applyFont="1" applyBorder="1" applyAlignment="1">
      <alignment vertical="center"/>
    </xf>
    <xf numFmtId="170" fontId="17" fillId="0" borderId="0" xfId="0" applyNumberFormat="1" applyFont="1" applyBorder="1" applyAlignment="1">
      <alignment vertical="center"/>
    </xf>
    <xf numFmtId="171" fontId="32" fillId="0" borderId="6" xfId="4" applyNumberFormat="1" applyFont="1" applyBorder="1"/>
    <xf numFmtId="171" fontId="32" fillId="4" borderId="14" xfId="4" applyNumberFormat="1" applyFont="1" applyFill="1" applyBorder="1"/>
    <xf numFmtId="171" fontId="32" fillId="0" borderId="14" xfId="4" applyNumberFormat="1" applyFont="1" applyBorder="1"/>
    <xf numFmtId="171" fontId="32" fillId="4" borderId="27" xfId="4" applyNumberFormat="1" applyFont="1" applyFill="1" applyBorder="1"/>
    <xf numFmtId="171" fontId="32" fillId="4" borderId="17" xfId="4" applyNumberFormat="1" applyFont="1" applyFill="1" applyBorder="1"/>
    <xf numFmtId="171" fontId="17" fillId="0" borderId="35" xfId="0" applyNumberFormat="1" applyFont="1" applyBorder="1" applyAlignment="1">
      <alignment vertical="center"/>
    </xf>
    <xf numFmtId="171" fontId="17" fillId="0" borderId="0" xfId="0" applyNumberFormat="1" applyFont="1" applyBorder="1" applyAlignment="1">
      <alignment vertical="center"/>
    </xf>
    <xf numFmtId="170" fontId="32" fillId="0" borderId="7" xfId="4" applyNumberFormat="1" applyFont="1" applyBorder="1"/>
    <xf numFmtId="170" fontId="32" fillId="0" borderId="50" xfId="4" applyNumberFormat="1" applyFont="1" applyBorder="1"/>
    <xf numFmtId="170" fontId="32" fillId="0" borderId="49" xfId="4" applyNumberFormat="1" applyFont="1" applyBorder="1"/>
    <xf numFmtId="170" fontId="24" fillId="0" borderId="31" xfId="4" applyNumberFormat="1" applyFont="1" applyFill="1" applyBorder="1" applyProtection="1"/>
    <xf numFmtId="172" fontId="32" fillId="0" borderId="6" xfId="0" applyNumberFormat="1" applyFont="1" applyBorder="1"/>
    <xf numFmtId="172" fontId="32" fillId="0" borderId="7" xfId="0" applyNumberFormat="1" applyFont="1" applyBorder="1"/>
    <xf numFmtId="172" fontId="32" fillId="0" borderId="50" xfId="0" applyNumberFormat="1" applyFont="1" applyBorder="1"/>
    <xf numFmtId="172" fontId="32" fillId="0" borderId="14" xfId="0" applyNumberFormat="1" applyFont="1" applyBorder="1"/>
    <xf numFmtId="172" fontId="32" fillId="4" borderId="6" xfId="0" applyNumberFormat="1" applyFont="1" applyFill="1" applyBorder="1"/>
    <xf numFmtId="172" fontId="32" fillId="4" borderId="14" xfId="0" applyNumberFormat="1" applyFont="1" applyFill="1" applyBorder="1"/>
    <xf numFmtId="172" fontId="32" fillId="4" borderId="17" xfId="0" applyNumberFormat="1" applyFont="1" applyFill="1" applyBorder="1"/>
    <xf numFmtId="172" fontId="32" fillId="4" borderId="7" xfId="0" applyNumberFormat="1" applyFont="1" applyFill="1" applyBorder="1"/>
    <xf numFmtId="172" fontId="32" fillId="4" borderId="27" xfId="0" applyNumberFormat="1" applyFont="1" applyFill="1" applyBorder="1"/>
    <xf numFmtId="0" fontId="4" fillId="0" borderId="0" xfId="0" applyFont="1" applyAlignment="1">
      <alignment horizontal="right"/>
    </xf>
    <xf numFmtId="17" fontId="4" fillId="0" borderId="0" xfId="0" applyNumberFormat="1" applyFont="1"/>
    <xf numFmtId="165" fontId="25" fillId="4" borderId="37" xfId="4" applyFont="1" applyFill="1" applyBorder="1" applyAlignment="1">
      <alignment horizontal="center"/>
    </xf>
    <xf numFmtId="165" fontId="25" fillId="4" borderId="5" xfId="4" applyFont="1" applyFill="1" applyBorder="1" applyAlignment="1">
      <alignment horizontal="center"/>
    </xf>
    <xf numFmtId="165" fontId="25" fillId="4" borderId="8" xfId="4" applyFont="1" applyFill="1" applyBorder="1" applyAlignment="1">
      <alignment horizontal="center"/>
    </xf>
    <xf numFmtId="165" fontId="25" fillId="4" borderId="51" xfId="4" applyFont="1" applyFill="1" applyBorder="1" applyAlignment="1">
      <alignment horizontal="center"/>
    </xf>
    <xf numFmtId="10" fontId="32" fillId="0" borderId="50" xfId="0" applyNumberFormat="1" applyFont="1" applyBorder="1"/>
    <xf numFmtId="165" fontId="45" fillId="4" borderId="18" xfId="4" applyFont="1" applyFill="1" applyBorder="1" applyProtection="1"/>
    <xf numFmtId="165" fontId="25" fillId="4" borderId="52" xfId="4" applyFont="1" applyFill="1" applyBorder="1" applyAlignment="1"/>
    <xf numFmtId="0" fontId="35" fillId="8" borderId="0" xfId="0" applyFont="1" applyFill="1"/>
    <xf numFmtId="0" fontId="51" fillId="8" borderId="0" xfId="0" applyFont="1" applyFill="1"/>
    <xf numFmtId="166" fontId="24" fillId="4" borderId="12" xfId="0" applyNumberFormat="1" applyFont="1" applyFill="1" applyBorder="1" applyAlignment="1" applyProtection="1">
      <alignment horizontal="center"/>
    </xf>
    <xf numFmtId="169" fontId="32" fillId="4" borderId="27" xfId="4" applyNumberFormat="1" applyFont="1" applyFill="1" applyBorder="1"/>
    <xf numFmtId="165" fontId="49" fillId="4" borderId="27" xfId="4" applyFont="1" applyFill="1" applyBorder="1"/>
    <xf numFmtId="165" fontId="25" fillId="4" borderId="27" xfId="4" applyFont="1" applyFill="1" applyBorder="1"/>
    <xf numFmtId="165" fontId="40" fillId="4" borderId="27" xfId="4" applyFont="1" applyFill="1" applyBorder="1" applyAlignment="1">
      <alignment horizontal="center"/>
    </xf>
    <xf numFmtId="165" fontId="25" fillId="4" borderId="38" xfId="4" applyFont="1" applyFill="1" applyBorder="1"/>
    <xf numFmtId="4" fontId="24" fillId="4" borderId="7" xfId="0" applyNumberFormat="1" applyFont="1" applyFill="1" applyBorder="1" applyProtection="1"/>
    <xf numFmtId="165" fontId="24" fillId="4" borderId="49" xfId="4" applyFont="1" applyFill="1" applyBorder="1" applyProtection="1"/>
    <xf numFmtId="16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5" fontId="33" fillId="2" borderId="42" xfId="4" applyFont="1" applyFill="1" applyBorder="1"/>
    <xf numFmtId="165" fontId="25" fillId="3" borderId="39" xfId="4" applyFont="1" applyFill="1" applyBorder="1"/>
    <xf numFmtId="165" fontId="25" fillId="2" borderId="53" xfId="4" applyFont="1" applyFill="1" applyBorder="1" applyAlignment="1">
      <alignment horizontal="center"/>
    </xf>
    <xf numFmtId="165" fontId="25" fillId="2" borderId="54" xfId="4" applyFont="1" applyFill="1" applyBorder="1"/>
    <xf numFmtId="166" fontId="42" fillId="3" borderId="0" xfId="0" applyNumberFormat="1" applyFont="1" applyFill="1" applyAlignment="1">
      <alignment horizontal="center"/>
    </xf>
    <xf numFmtId="9" fontId="14" fillId="0" borderId="36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173" fontId="32" fillId="0" borderId="6" xfId="4" applyNumberFormat="1" applyFont="1" applyBorder="1"/>
    <xf numFmtId="173" fontId="32" fillId="0" borderId="7" xfId="4" applyNumberFormat="1" applyFont="1" applyBorder="1"/>
    <xf numFmtId="173" fontId="32" fillId="0" borderId="50" xfId="4" applyNumberFormat="1" applyFont="1" applyBorder="1"/>
    <xf numFmtId="173" fontId="32" fillId="0" borderId="49" xfId="4" applyNumberFormat="1" applyFont="1" applyBorder="1"/>
    <xf numFmtId="17" fontId="36" fillId="4" borderId="0" xfId="0" applyNumberFormat="1" applyFont="1" applyFill="1"/>
    <xf numFmtId="17" fontId="36" fillId="4" borderId="0" xfId="0" applyNumberFormat="1" applyFont="1" applyFill="1" applyAlignment="1">
      <alignment horizontal="center"/>
    </xf>
    <xf numFmtId="166" fontId="42" fillId="3" borderId="0" xfId="0" applyNumberFormat="1" applyFont="1" applyFill="1" applyAlignment="1"/>
    <xf numFmtId="0" fontId="26" fillId="4" borderId="34" xfId="0" applyFont="1" applyFill="1" applyBorder="1" applyAlignment="1">
      <alignment horizontal="center"/>
    </xf>
    <xf numFmtId="4" fontId="24" fillId="0" borderId="53" xfId="0" applyNumberFormat="1" applyFont="1" applyFill="1" applyBorder="1" applyProtection="1"/>
    <xf numFmtId="165" fontId="45" fillId="5" borderId="53" xfId="4" applyFont="1" applyFill="1" applyBorder="1" applyProtection="1"/>
    <xf numFmtId="165" fontId="25" fillId="2" borderId="42" xfId="4" applyFont="1" applyFill="1" applyBorder="1"/>
    <xf numFmtId="165" fontId="25" fillId="2" borderId="39" xfId="4" applyFont="1" applyFill="1" applyBorder="1"/>
    <xf numFmtId="165" fontId="25" fillId="2" borderId="55" xfId="4" applyFont="1" applyFill="1" applyBorder="1"/>
    <xf numFmtId="165" fontId="25" fillId="2" borderId="53" xfId="4" applyFont="1" applyFill="1" applyBorder="1"/>
    <xf numFmtId="168" fontId="32" fillId="0" borderId="49" xfId="4" applyNumberFormat="1" applyFont="1" applyBorder="1"/>
    <xf numFmtId="4" fontId="24" fillId="4" borderId="56" xfId="0" applyNumberFormat="1" applyFont="1" applyFill="1" applyBorder="1" applyProtection="1"/>
    <xf numFmtId="165" fontId="45" fillId="5" borderId="56" xfId="4" applyFont="1" applyFill="1" applyBorder="1" applyProtection="1"/>
    <xf numFmtId="165" fontId="25" fillId="4" borderId="26" xfId="4" applyFont="1" applyFill="1" applyBorder="1"/>
    <xf numFmtId="165" fontId="25" fillId="4" borderId="43" xfId="4" applyFont="1" applyFill="1" applyBorder="1"/>
    <xf numFmtId="165" fontId="25" fillId="4" borderId="57" xfId="4" applyFont="1" applyFill="1" applyBorder="1"/>
    <xf numFmtId="165" fontId="25" fillId="4" borderId="58" xfId="4" applyFont="1" applyFill="1" applyBorder="1"/>
    <xf numFmtId="165" fontId="25" fillId="4" borderId="56" xfId="4" applyFont="1" applyFill="1" applyBorder="1"/>
    <xf numFmtId="166" fontId="24" fillId="4" borderId="28" xfId="0" applyNumberFormat="1" applyFont="1" applyFill="1" applyBorder="1" applyAlignment="1" applyProtection="1">
      <alignment horizontal="center"/>
    </xf>
    <xf numFmtId="165" fontId="25" fillId="4" borderId="57" xfId="4" applyFont="1" applyFill="1" applyBorder="1" applyAlignment="1">
      <alignment horizontal="center"/>
    </xf>
    <xf numFmtId="4" fontId="24" fillId="4" borderId="53" xfId="0" applyNumberFormat="1" applyFont="1" applyFill="1" applyBorder="1" applyProtection="1"/>
    <xf numFmtId="165" fontId="25" fillId="3" borderId="55" xfId="4" applyFont="1" applyFill="1" applyBorder="1" applyAlignment="1">
      <alignment horizontal="center"/>
    </xf>
    <xf numFmtId="165" fontId="25" fillId="3" borderId="54" xfId="4" applyFont="1" applyFill="1" applyBorder="1"/>
    <xf numFmtId="165" fontId="25" fillId="3" borderId="40" xfId="4" applyFont="1" applyFill="1" applyBorder="1"/>
    <xf numFmtId="165" fontId="25" fillId="3" borderId="53" xfId="4" applyFont="1" applyFill="1" applyBorder="1"/>
    <xf numFmtId="165" fontId="24" fillId="4" borderId="31" xfId="4" applyFont="1" applyFill="1" applyBorder="1" applyProtection="1"/>
    <xf numFmtId="9" fontId="14" fillId="5" borderId="4" xfId="0" quotePrefix="1" applyNumberFormat="1" applyFont="1" applyFill="1" applyBorder="1" applyAlignment="1"/>
    <xf numFmtId="0" fontId="1" fillId="0" borderId="0" xfId="0" applyFont="1" applyAlignment="1">
      <alignment horizontal="center"/>
    </xf>
    <xf numFmtId="166" fontId="42" fillId="3" borderId="0" xfId="0" applyNumberFormat="1" applyFont="1" applyFill="1" applyAlignment="1">
      <alignment horizontal="center"/>
    </xf>
    <xf numFmtId="14" fontId="35" fillId="0" borderId="3" xfId="0" applyNumberFormat="1" applyFont="1" applyBorder="1" applyAlignment="1">
      <alignment horizontal="center"/>
    </xf>
    <xf numFmtId="166" fontId="27" fillId="5" borderId="29" xfId="0" applyNumberFormat="1" applyFont="1" applyFill="1" applyBorder="1" applyAlignment="1" applyProtection="1">
      <alignment horizontal="center" vertical="center" textRotation="90" wrapText="1"/>
    </xf>
    <xf numFmtId="166" fontId="27" fillId="5" borderId="34" xfId="0" applyNumberFormat="1" applyFont="1" applyFill="1" applyBorder="1" applyAlignment="1" applyProtection="1">
      <alignment horizontal="center" vertical="center" textRotation="90" wrapText="1"/>
    </xf>
    <xf numFmtId="166" fontId="15" fillId="0" borderId="29" xfId="0" applyNumberFormat="1" applyFont="1" applyFill="1" applyBorder="1" applyAlignment="1" applyProtection="1">
      <alignment horizontal="center" vertical="center" wrapText="1"/>
    </xf>
    <xf numFmtId="166" fontId="15" fillId="0" borderId="36" xfId="0" applyNumberFormat="1" applyFont="1" applyFill="1" applyBorder="1" applyAlignment="1" applyProtection="1">
      <alignment horizontal="center" vertical="center" wrapText="1"/>
    </xf>
    <xf numFmtId="4" fontId="15" fillId="0" borderId="29" xfId="0" applyNumberFormat="1" applyFont="1" applyFill="1" applyBorder="1" applyAlignment="1" applyProtection="1">
      <alignment horizontal="center" vertical="center" wrapText="1"/>
    </xf>
    <xf numFmtId="4" fontId="15" fillId="0" borderId="36" xfId="0" applyNumberFormat="1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9" fontId="14" fillId="5" borderId="30" xfId="0" applyNumberFormat="1" applyFont="1" applyFill="1" applyBorder="1" applyAlignment="1">
      <alignment horizontal="center"/>
    </xf>
    <xf numFmtId="9" fontId="14" fillId="5" borderId="33" xfId="0" applyNumberFormat="1" applyFont="1" applyFill="1" applyBorder="1" applyAlignment="1">
      <alignment horizontal="center"/>
    </xf>
    <xf numFmtId="9" fontId="14" fillId="5" borderId="25" xfId="0" applyNumberFormat="1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33" xfId="0" applyNumberFormat="1" applyFont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4" fontId="15" fillId="0" borderId="29" xfId="0" applyNumberFormat="1" applyFont="1" applyBorder="1" applyAlignment="1" applyProtection="1">
      <alignment horizontal="center" vertical="center" wrapText="1"/>
    </xf>
    <xf numFmtId="4" fontId="15" fillId="0" borderId="36" xfId="0" applyNumberFormat="1" applyFont="1" applyBorder="1" applyAlignment="1" applyProtection="1">
      <alignment horizontal="center" vertical="center" wrapText="1"/>
    </xf>
    <xf numFmtId="9" fontId="14" fillId="0" borderId="29" xfId="0" applyNumberFormat="1" applyFont="1" applyBorder="1" applyAlignment="1">
      <alignment horizontal="center" vertical="justify" wrapText="1"/>
    </xf>
    <xf numFmtId="9" fontId="14" fillId="0" borderId="41" xfId="0" applyNumberFormat="1" applyFont="1" applyBorder="1" applyAlignment="1">
      <alignment horizontal="center" vertical="justify" wrapText="1"/>
    </xf>
    <xf numFmtId="9" fontId="14" fillId="6" borderId="33" xfId="0" quotePrefix="1" applyNumberFormat="1" applyFont="1" applyFill="1" applyBorder="1" applyAlignment="1">
      <alignment horizontal="center"/>
    </xf>
    <xf numFmtId="0" fontId="14" fillId="6" borderId="33" xfId="0" quotePrefix="1" applyFont="1" applyFill="1" applyBorder="1" applyAlignment="1">
      <alignment horizontal="center"/>
    </xf>
    <xf numFmtId="0" fontId="14" fillId="6" borderId="25" xfId="0" quotePrefix="1" applyFont="1" applyFill="1" applyBorder="1" applyAlignment="1">
      <alignment horizontal="center"/>
    </xf>
    <xf numFmtId="43" fontId="45" fillId="0" borderId="0" xfId="0" applyNumberFormat="1" applyFont="1" applyAlignment="1">
      <alignment horizontal="center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44" fontId="23" fillId="0" borderId="0" xfId="2" applyFont="1" applyAlignment="1">
      <alignment horizontal="center"/>
    </xf>
    <xf numFmtId="166" fontId="37" fillId="0" borderId="0" xfId="0" applyNumberFormat="1" applyFont="1" applyFill="1" applyAlignment="1" applyProtection="1">
      <alignment horizontal="center"/>
    </xf>
    <xf numFmtId="44" fontId="23" fillId="0" borderId="35" xfId="1" applyFont="1" applyBorder="1" applyAlignment="1">
      <alignment horizontal="center" vertical="center"/>
    </xf>
    <xf numFmtId="44" fontId="23" fillId="0" borderId="4" xfId="1" applyFont="1" applyBorder="1" applyAlignment="1">
      <alignment horizontal="center" vertical="center"/>
    </xf>
    <xf numFmtId="166" fontId="37" fillId="0" borderId="35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Alignment="1">
      <alignment horizontal="center"/>
    </xf>
    <xf numFmtId="44" fontId="23" fillId="0" borderId="0" xfId="1" applyFont="1" applyAlignment="1">
      <alignment horizontal="center"/>
    </xf>
    <xf numFmtId="166" fontId="29" fillId="5" borderId="29" xfId="0" applyNumberFormat="1" applyFont="1" applyFill="1" applyBorder="1" applyAlignment="1" applyProtection="1">
      <alignment horizontal="center" vertical="center" textRotation="90" wrapText="1"/>
    </xf>
    <xf numFmtId="166" fontId="29" fillId="5" borderId="34" xfId="0" applyNumberFormat="1" applyFont="1" applyFill="1" applyBorder="1" applyAlignment="1" applyProtection="1">
      <alignment horizontal="center" vertical="center" textRotation="90" wrapText="1"/>
    </xf>
    <xf numFmtId="44" fontId="23" fillId="0" borderId="3" xfId="1" applyFont="1" applyBorder="1" applyAlignment="1">
      <alignment horizontal="center" vertical="center"/>
    </xf>
    <xf numFmtId="44" fontId="23" fillId="0" borderId="2" xfId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 wrapText="1"/>
    </xf>
    <xf numFmtId="9" fontId="14" fillId="0" borderId="36" xfId="0" applyNumberFormat="1" applyFont="1" applyBorder="1" applyAlignment="1">
      <alignment horizontal="center" vertical="center" wrapText="1"/>
    </xf>
    <xf numFmtId="166" fontId="23" fillId="0" borderId="3" xfId="0" applyNumberFormat="1" applyFont="1" applyFill="1" applyBorder="1" applyAlignment="1" applyProtection="1">
      <alignment horizontal="center" vertical="center"/>
    </xf>
    <xf numFmtId="9" fontId="14" fillId="5" borderId="24" xfId="0" applyNumberFormat="1" applyFont="1" applyFill="1" applyBorder="1" applyAlignment="1">
      <alignment horizontal="center"/>
    </xf>
    <xf numFmtId="9" fontId="14" fillId="5" borderId="35" xfId="0" applyNumberFormat="1" applyFont="1" applyFill="1" applyBorder="1" applyAlignment="1">
      <alignment horizontal="center"/>
    </xf>
    <xf numFmtId="9" fontId="14" fillId="5" borderId="4" xfId="0" applyNumberFormat="1" applyFont="1" applyFill="1" applyBorder="1" applyAlignment="1">
      <alignment horizontal="center"/>
    </xf>
    <xf numFmtId="166" fontId="23" fillId="0" borderId="0" xfId="0" applyNumberFormat="1" applyFont="1" applyFill="1" applyAlignment="1" applyProtection="1">
      <alignment horizontal="center"/>
    </xf>
    <xf numFmtId="14" fontId="38" fillId="0" borderId="3" xfId="0" applyNumberFormat="1" applyFont="1" applyBorder="1" applyAlignment="1">
      <alignment horizontal="center"/>
    </xf>
    <xf numFmtId="9" fontId="14" fillId="0" borderId="24" xfId="0" applyNumberFormat="1" applyFont="1" applyBorder="1" applyAlignment="1">
      <alignment horizontal="center"/>
    </xf>
    <xf numFmtId="9" fontId="14" fillId="0" borderId="35" xfId="0" applyNumberFormat="1" applyFont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36" fillId="3" borderId="0" xfId="0" applyFont="1" applyFill="1" applyAlignment="1">
      <alignment horizontal="center"/>
    </xf>
    <xf numFmtId="9" fontId="14" fillId="6" borderId="24" xfId="0" quotePrefix="1" applyNumberFormat="1" applyFont="1" applyFill="1" applyBorder="1" applyAlignment="1">
      <alignment horizontal="center"/>
    </xf>
    <xf numFmtId="9" fontId="14" fillId="6" borderId="35" xfId="0" quotePrefix="1" applyNumberFormat="1" applyFont="1" applyFill="1" applyBorder="1" applyAlignment="1">
      <alignment horizontal="center"/>
    </xf>
    <xf numFmtId="9" fontId="14" fillId="6" borderId="4" xfId="0" quotePrefix="1" applyNumberFormat="1" applyFont="1" applyFill="1" applyBorder="1" applyAlignment="1">
      <alignment horizontal="center"/>
    </xf>
    <xf numFmtId="9" fontId="41" fillId="5" borderId="24" xfId="0" applyNumberFormat="1" applyFont="1" applyFill="1" applyBorder="1" applyAlignment="1">
      <alignment horizontal="center"/>
    </xf>
    <xf numFmtId="9" fontId="41" fillId="5" borderId="35" xfId="0" applyNumberFormat="1" applyFont="1" applyFill="1" applyBorder="1" applyAlignment="1">
      <alignment horizontal="center"/>
    </xf>
    <xf numFmtId="9" fontId="41" fillId="5" borderId="4" xfId="0" applyNumberFormat="1" applyFont="1" applyFill="1" applyBorder="1" applyAlignment="1">
      <alignment horizontal="center"/>
    </xf>
    <xf numFmtId="166" fontId="23" fillId="0" borderId="35" xfId="0" applyNumberFormat="1" applyFont="1" applyFill="1" applyBorder="1" applyAlignment="1" applyProtection="1">
      <alignment horizontal="center" vertical="center"/>
    </xf>
    <xf numFmtId="9" fontId="41" fillId="0" borderId="24" xfId="0" applyNumberFormat="1" applyFont="1" applyBorder="1" applyAlignment="1">
      <alignment horizontal="center"/>
    </xf>
    <xf numFmtId="9" fontId="41" fillId="0" borderId="35" xfId="0" applyNumberFormat="1" applyFont="1" applyBorder="1" applyAlignment="1">
      <alignment horizontal="center"/>
    </xf>
    <xf numFmtId="9" fontId="41" fillId="0" borderId="4" xfId="0" applyNumberFormat="1" applyFont="1" applyBorder="1" applyAlignment="1">
      <alignment horizontal="center"/>
    </xf>
    <xf numFmtId="9" fontId="41" fillId="0" borderId="29" xfId="0" applyNumberFormat="1" applyFont="1" applyBorder="1" applyAlignment="1">
      <alignment horizontal="center" vertical="justify" wrapText="1"/>
    </xf>
    <xf numFmtId="9" fontId="41" fillId="0" borderId="36" xfId="0" applyNumberFormat="1" applyFont="1" applyBorder="1" applyAlignment="1">
      <alignment horizontal="center" vertical="justify" wrapText="1"/>
    </xf>
    <xf numFmtId="0" fontId="14" fillId="6" borderId="35" xfId="0" quotePrefix="1" applyFont="1" applyFill="1" applyBorder="1" applyAlignment="1">
      <alignment horizontal="center"/>
    </xf>
    <xf numFmtId="0" fontId="14" fillId="6" borderId="4" xfId="0" quotePrefix="1" applyFont="1" applyFill="1" applyBorder="1" applyAlignment="1">
      <alignment horizontal="center"/>
    </xf>
    <xf numFmtId="166" fontId="29" fillId="0" borderId="29" xfId="0" applyNumberFormat="1" applyFont="1" applyFill="1" applyBorder="1" applyAlignment="1" applyProtection="1">
      <alignment horizontal="center" vertical="center" wrapText="1"/>
    </xf>
    <xf numFmtId="166" fontId="29" fillId="0" borderId="36" xfId="0" applyNumberFormat="1" applyFont="1" applyFill="1" applyBorder="1" applyAlignment="1" applyProtection="1">
      <alignment horizontal="center" vertical="center" wrapText="1"/>
    </xf>
    <xf numFmtId="4" fontId="29" fillId="0" borderId="29" xfId="0" applyNumberFormat="1" applyFont="1" applyFill="1" applyBorder="1" applyAlignment="1" applyProtection="1">
      <alignment horizontal="center" vertical="center" wrapText="1"/>
    </xf>
    <xf numFmtId="4" fontId="29" fillId="0" borderId="36" xfId="0" applyNumberFormat="1" applyFont="1" applyFill="1" applyBorder="1" applyAlignment="1" applyProtection="1">
      <alignment horizontal="center" vertical="center" wrapText="1"/>
    </xf>
    <xf numFmtId="0" fontId="29" fillId="0" borderId="29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 wrapText="1"/>
    </xf>
    <xf numFmtId="166" fontId="27" fillId="5" borderId="36" xfId="0" applyNumberFormat="1" applyFont="1" applyFill="1" applyBorder="1" applyAlignment="1" applyProtection="1">
      <alignment horizontal="center" vertical="center" textRotation="90" wrapText="1"/>
    </xf>
    <xf numFmtId="166" fontId="15" fillId="0" borderId="25" xfId="0" applyNumberFormat="1" applyFont="1" applyFill="1" applyBorder="1" applyAlignment="1" applyProtection="1">
      <alignment horizontal="center" vertical="center" wrapText="1"/>
    </xf>
    <xf numFmtId="166" fontId="15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9" fontId="14" fillId="5" borderId="24" xfId="0" quotePrefix="1" applyNumberFormat="1" applyFont="1" applyFill="1" applyBorder="1" applyAlignment="1">
      <alignment horizontal="center"/>
    </xf>
    <xf numFmtId="9" fontId="14" fillId="5" borderId="35" xfId="0" quotePrefix="1" applyNumberFormat="1" applyFont="1" applyFill="1" applyBorder="1" applyAlignment="1">
      <alignment horizontal="center"/>
    </xf>
    <xf numFmtId="166" fontId="23" fillId="0" borderId="4" xfId="0" applyNumberFormat="1" applyFont="1" applyFill="1" applyBorder="1" applyAlignment="1" applyProtection="1">
      <alignment horizontal="center" vertical="center"/>
    </xf>
    <xf numFmtId="44" fontId="23" fillId="0" borderId="0" xfId="2" applyFont="1" applyBorder="1" applyAlignment="1">
      <alignment horizontal="center" vertical="center"/>
    </xf>
    <xf numFmtId="166" fontId="29" fillId="5" borderId="36" xfId="0" applyNumberFormat="1" applyFont="1" applyFill="1" applyBorder="1" applyAlignment="1" applyProtection="1">
      <alignment horizontal="center" vertical="center" textRotation="90" wrapText="1"/>
    </xf>
    <xf numFmtId="4" fontId="48" fillId="5" borderId="29" xfId="0" applyNumberFormat="1" applyFont="1" applyFill="1" applyBorder="1" applyAlignment="1" applyProtection="1">
      <alignment horizontal="center" vertical="center" wrapText="1"/>
    </xf>
    <xf numFmtId="4" fontId="48" fillId="5" borderId="36" xfId="0" applyNumberFormat="1" applyFont="1" applyFill="1" applyBorder="1" applyAlignment="1" applyProtection="1">
      <alignment horizontal="center" vertical="center" wrapText="1"/>
    </xf>
    <xf numFmtId="9" fontId="14" fillId="0" borderId="36" xfId="0" applyNumberFormat="1" applyFont="1" applyBorder="1" applyAlignment="1">
      <alignment horizontal="center" vertical="justify" wrapText="1"/>
    </xf>
    <xf numFmtId="17" fontId="36" fillId="4" borderId="0" xfId="0" applyNumberFormat="1" applyFont="1" applyFill="1" applyAlignment="1">
      <alignment horizontal="center"/>
    </xf>
    <xf numFmtId="9" fontId="14" fillId="5" borderId="29" xfId="0" applyNumberFormat="1" applyFont="1" applyFill="1" applyBorder="1" applyAlignment="1">
      <alignment horizontal="center" vertical="center"/>
    </xf>
    <xf numFmtId="9" fontId="14" fillId="5" borderId="36" xfId="0" applyNumberFormat="1" applyFont="1" applyFill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9" fontId="14" fillId="0" borderId="36" xfId="0" applyNumberFormat="1" applyFont="1" applyBorder="1" applyAlignment="1">
      <alignment horizontal="center" vertical="center"/>
    </xf>
    <xf numFmtId="9" fontId="14" fillId="4" borderId="29" xfId="0" applyNumberFormat="1" applyFont="1" applyFill="1" applyBorder="1" applyAlignment="1">
      <alignment horizontal="center" vertical="center"/>
    </xf>
    <xf numFmtId="9" fontId="14" fillId="4" borderId="36" xfId="0" applyNumberFormat="1" applyFont="1" applyFill="1" applyBorder="1" applyAlignment="1">
      <alignment horizontal="center" vertical="center"/>
    </xf>
    <xf numFmtId="9" fontId="14" fillId="6" borderId="29" xfId="0" quotePrefix="1" applyNumberFormat="1" applyFont="1" applyFill="1" applyBorder="1" applyAlignment="1">
      <alignment horizontal="center" vertical="center"/>
    </xf>
    <xf numFmtId="9" fontId="14" fillId="6" borderId="36" xfId="0" quotePrefix="1" applyNumberFormat="1" applyFont="1" applyFill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36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Moeda" xfId="1" builtinId="4"/>
    <cellStyle name="Moeda 2" xfId="2"/>
    <cellStyle name="Normal" xfId="0" builtinId="0"/>
    <cellStyle name="Porcentagem" xfId="3" builtinId="5"/>
    <cellStyle name="Separador de milhares" xfId="4" builtinId="3"/>
  </cellStyles>
  <dxfs count="33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1029" name="Object 1" hidden="1"/>
        <xdr:cNvSpPr>
          <a:spLocks noChangeArrowheads="1"/>
        </xdr:cNvSpPr>
      </xdr:nvSpPr>
      <xdr:spPr bwMode="auto">
        <a:xfrm>
          <a:off x="279082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9525</xdr:rowOff>
    </xdr:from>
    <xdr:to>
      <xdr:col>8</xdr:col>
      <xdr:colOff>409575</xdr:colOff>
      <xdr:row>1</xdr:row>
      <xdr:rowOff>142875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9525"/>
          <a:ext cx="333375" cy="29527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77934</xdr:colOff>
      <xdr:row>7</xdr:row>
      <xdr:rowOff>51955</xdr:rowOff>
    </xdr:from>
    <xdr:to>
      <xdr:col>14</xdr:col>
      <xdr:colOff>277093</xdr:colOff>
      <xdr:row>8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195457" y="1013114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86591</xdr:colOff>
      <xdr:row>7</xdr:row>
      <xdr:rowOff>60614</xdr:rowOff>
    </xdr:from>
    <xdr:to>
      <xdr:col>17</xdr:col>
      <xdr:colOff>285750</xdr:colOff>
      <xdr:row>9</xdr:row>
      <xdr:rowOff>1</xdr:rowOff>
    </xdr:to>
    <xdr:sp macro="" textlink="">
      <xdr:nvSpPr>
        <xdr:cNvPr id="5" name="Seta para baixo 6"/>
        <xdr:cNvSpPr/>
      </xdr:nvSpPr>
      <xdr:spPr bwMode="auto">
        <a:xfrm>
          <a:off x="6788727" y="100445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112568</xdr:colOff>
      <xdr:row>7</xdr:row>
      <xdr:rowOff>51954</xdr:rowOff>
    </xdr:from>
    <xdr:to>
      <xdr:col>20</xdr:col>
      <xdr:colOff>311727</xdr:colOff>
      <xdr:row>8</xdr:row>
      <xdr:rowOff>147204</xdr:rowOff>
    </xdr:to>
    <xdr:sp macro="" textlink="">
      <xdr:nvSpPr>
        <xdr:cNvPr id="6" name="Seta para baixo 6"/>
        <xdr:cNvSpPr/>
      </xdr:nvSpPr>
      <xdr:spPr bwMode="auto">
        <a:xfrm>
          <a:off x="8113568" y="99579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129886</xdr:colOff>
      <xdr:row>7</xdr:row>
      <xdr:rowOff>51955</xdr:rowOff>
    </xdr:from>
    <xdr:to>
      <xdr:col>26</xdr:col>
      <xdr:colOff>329045</xdr:colOff>
      <xdr:row>8</xdr:row>
      <xdr:rowOff>147205</xdr:rowOff>
    </xdr:to>
    <xdr:sp macro="" textlink="">
      <xdr:nvSpPr>
        <xdr:cNvPr id="7" name="Seta para baixo 6"/>
        <xdr:cNvSpPr/>
      </xdr:nvSpPr>
      <xdr:spPr bwMode="auto">
        <a:xfrm>
          <a:off x="9516341" y="995796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216478</xdr:colOff>
      <xdr:row>6</xdr:row>
      <xdr:rowOff>121226</xdr:rowOff>
    </xdr:from>
    <xdr:to>
      <xdr:col>11</xdr:col>
      <xdr:colOff>355024</xdr:colOff>
      <xdr:row>7</xdr:row>
      <xdr:rowOff>164521</xdr:rowOff>
    </xdr:to>
    <xdr:sp macro="" textlink="">
      <xdr:nvSpPr>
        <xdr:cNvPr id="8" name="Seta para baixo 5"/>
        <xdr:cNvSpPr/>
      </xdr:nvSpPr>
      <xdr:spPr bwMode="auto">
        <a:xfrm>
          <a:off x="4121728" y="891885"/>
          <a:ext cx="138546" cy="23379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155860</xdr:colOff>
      <xdr:row>7</xdr:row>
      <xdr:rowOff>51954</xdr:rowOff>
    </xdr:from>
    <xdr:to>
      <xdr:col>23</xdr:col>
      <xdr:colOff>355019</xdr:colOff>
      <xdr:row>9</xdr:row>
      <xdr:rowOff>0</xdr:rowOff>
    </xdr:to>
    <xdr:sp macro="" textlink="">
      <xdr:nvSpPr>
        <xdr:cNvPr id="9" name="Seta para baixo 6"/>
        <xdr:cNvSpPr/>
      </xdr:nvSpPr>
      <xdr:spPr bwMode="auto">
        <a:xfrm>
          <a:off x="8979474" y="1013113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9</xdr:col>
      <xdr:colOff>0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181350" y="190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055" name="Object 1" hidden="1"/>
        <xdr:cNvSpPr>
          <a:spLocks noChangeArrowheads="1"/>
        </xdr:cNvSpPr>
      </xdr:nvSpPr>
      <xdr:spPr bwMode="auto">
        <a:xfrm>
          <a:off x="287655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056" name="Object 2" hidden="1"/>
        <xdr:cNvSpPr>
          <a:spLocks noChangeArrowheads="1"/>
        </xdr:cNvSpPr>
      </xdr:nvSpPr>
      <xdr:spPr bwMode="auto">
        <a:xfrm>
          <a:off x="287655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2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112567</xdr:colOff>
      <xdr:row>7</xdr:row>
      <xdr:rowOff>60615</xdr:rowOff>
    </xdr:from>
    <xdr:to>
      <xdr:col>14</xdr:col>
      <xdr:colOff>311726</xdr:colOff>
      <xdr:row>8</xdr:row>
      <xdr:rowOff>155865</xdr:rowOff>
    </xdr:to>
    <xdr:sp macro="" textlink="">
      <xdr:nvSpPr>
        <xdr:cNvPr id="5" name="Seta para baixo 4"/>
        <xdr:cNvSpPr/>
      </xdr:nvSpPr>
      <xdr:spPr bwMode="auto">
        <a:xfrm>
          <a:off x="5593772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112567</xdr:colOff>
      <xdr:row>7</xdr:row>
      <xdr:rowOff>60615</xdr:rowOff>
    </xdr:from>
    <xdr:to>
      <xdr:col>17</xdr:col>
      <xdr:colOff>311726</xdr:colOff>
      <xdr:row>8</xdr:row>
      <xdr:rowOff>155865</xdr:rowOff>
    </xdr:to>
    <xdr:sp macro="" textlink="">
      <xdr:nvSpPr>
        <xdr:cNvPr id="6" name="Seta para baixo 5"/>
        <xdr:cNvSpPr/>
      </xdr:nvSpPr>
      <xdr:spPr bwMode="auto">
        <a:xfrm>
          <a:off x="6866658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112567</xdr:colOff>
      <xdr:row>7</xdr:row>
      <xdr:rowOff>60615</xdr:rowOff>
    </xdr:from>
    <xdr:to>
      <xdr:col>20</xdr:col>
      <xdr:colOff>311726</xdr:colOff>
      <xdr:row>8</xdr:row>
      <xdr:rowOff>155865</xdr:rowOff>
    </xdr:to>
    <xdr:sp macro="" textlink="">
      <xdr:nvSpPr>
        <xdr:cNvPr id="7" name="Seta para baixo 6"/>
        <xdr:cNvSpPr/>
      </xdr:nvSpPr>
      <xdr:spPr bwMode="auto">
        <a:xfrm>
          <a:off x="8139544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117764</xdr:colOff>
      <xdr:row>7</xdr:row>
      <xdr:rowOff>65812</xdr:rowOff>
    </xdr:from>
    <xdr:to>
      <xdr:col>23</xdr:col>
      <xdr:colOff>316923</xdr:colOff>
      <xdr:row>8</xdr:row>
      <xdr:rowOff>161062</xdr:rowOff>
    </xdr:to>
    <xdr:sp macro="" textlink="">
      <xdr:nvSpPr>
        <xdr:cNvPr id="8" name="Seta para baixo 7"/>
        <xdr:cNvSpPr/>
      </xdr:nvSpPr>
      <xdr:spPr bwMode="auto">
        <a:xfrm>
          <a:off x="9434946" y="1044289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112568</xdr:colOff>
      <xdr:row>7</xdr:row>
      <xdr:rowOff>60615</xdr:rowOff>
    </xdr:from>
    <xdr:to>
      <xdr:col>26</xdr:col>
      <xdr:colOff>311727</xdr:colOff>
      <xdr:row>8</xdr:row>
      <xdr:rowOff>155865</xdr:rowOff>
    </xdr:to>
    <xdr:sp macro="" textlink="">
      <xdr:nvSpPr>
        <xdr:cNvPr id="9" name="Seta para baixo 8"/>
        <xdr:cNvSpPr/>
      </xdr:nvSpPr>
      <xdr:spPr bwMode="auto">
        <a:xfrm>
          <a:off x="9447068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199159</xdr:colOff>
      <xdr:row>6</xdr:row>
      <xdr:rowOff>173182</xdr:rowOff>
    </xdr:from>
    <xdr:to>
      <xdr:col>11</xdr:col>
      <xdr:colOff>372341</xdr:colOff>
      <xdr:row>8</xdr:row>
      <xdr:rowOff>60614</xdr:rowOff>
    </xdr:to>
    <xdr:sp macro="" textlink="">
      <xdr:nvSpPr>
        <xdr:cNvPr id="10" name="Seta para baixo 5"/>
        <xdr:cNvSpPr/>
      </xdr:nvSpPr>
      <xdr:spPr bwMode="auto">
        <a:xfrm>
          <a:off x="4433454" y="943841"/>
          <a:ext cx="173182" cy="25111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00350" y="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00350" y="0"/>
          <a:ext cx="342900" cy="31432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173182</xdr:colOff>
      <xdr:row>7</xdr:row>
      <xdr:rowOff>165387</xdr:rowOff>
    </xdr:from>
    <xdr:to>
      <xdr:col>14</xdr:col>
      <xdr:colOff>320387</xdr:colOff>
      <xdr:row>8</xdr:row>
      <xdr:rowOff>163657</xdr:rowOff>
    </xdr:to>
    <xdr:sp macro="" textlink="">
      <xdr:nvSpPr>
        <xdr:cNvPr id="7" name="Seta para baixo 6"/>
        <xdr:cNvSpPr/>
      </xdr:nvSpPr>
      <xdr:spPr bwMode="auto">
        <a:xfrm>
          <a:off x="5290705" y="1117887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277091</xdr:colOff>
      <xdr:row>8</xdr:row>
      <xdr:rowOff>155863</xdr:rowOff>
    </xdr:from>
    <xdr:to>
      <xdr:col>11</xdr:col>
      <xdr:colOff>424294</xdr:colOff>
      <xdr:row>9</xdr:row>
      <xdr:rowOff>155864</xdr:rowOff>
    </xdr:to>
    <xdr:sp macro="" textlink="">
      <xdr:nvSpPr>
        <xdr:cNvPr id="9" name="Seta para baixo 5"/>
        <xdr:cNvSpPr/>
      </xdr:nvSpPr>
      <xdr:spPr bwMode="auto">
        <a:xfrm>
          <a:off x="4165023" y="1281545"/>
          <a:ext cx="147203" cy="16452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8</xdr:row>
      <xdr:rowOff>863</xdr:rowOff>
    </xdr:from>
    <xdr:to>
      <xdr:col>17</xdr:col>
      <xdr:colOff>346362</xdr:colOff>
      <xdr:row>9</xdr:row>
      <xdr:rowOff>7792</xdr:rowOff>
    </xdr:to>
    <xdr:sp macro="" textlink="">
      <xdr:nvSpPr>
        <xdr:cNvPr id="10" name="Seta para baixo 6"/>
        <xdr:cNvSpPr/>
      </xdr:nvSpPr>
      <xdr:spPr bwMode="auto">
        <a:xfrm>
          <a:off x="6546271" y="1126545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199159</xdr:colOff>
      <xdr:row>7</xdr:row>
      <xdr:rowOff>164523</xdr:rowOff>
    </xdr:from>
    <xdr:to>
      <xdr:col>20</xdr:col>
      <xdr:colOff>346364</xdr:colOff>
      <xdr:row>8</xdr:row>
      <xdr:rowOff>162793</xdr:rowOff>
    </xdr:to>
    <xdr:sp macro="" textlink="">
      <xdr:nvSpPr>
        <xdr:cNvPr id="11" name="Seta para baixo 6"/>
        <xdr:cNvSpPr/>
      </xdr:nvSpPr>
      <xdr:spPr bwMode="auto">
        <a:xfrm>
          <a:off x="7775864" y="1117023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199159</xdr:colOff>
      <xdr:row>7</xdr:row>
      <xdr:rowOff>164523</xdr:rowOff>
    </xdr:from>
    <xdr:to>
      <xdr:col>23</xdr:col>
      <xdr:colOff>346364</xdr:colOff>
      <xdr:row>8</xdr:row>
      <xdr:rowOff>162793</xdr:rowOff>
    </xdr:to>
    <xdr:sp macro="" textlink="">
      <xdr:nvSpPr>
        <xdr:cNvPr id="12" name="Seta para baixo 6"/>
        <xdr:cNvSpPr/>
      </xdr:nvSpPr>
      <xdr:spPr bwMode="auto">
        <a:xfrm>
          <a:off x="9005454" y="1117023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216478</xdr:colOff>
      <xdr:row>8</xdr:row>
      <xdr:rowOff>0</xdr:rowOff>
    </xdr:from>
    <xdr:to>
      <xdr:col>26</xdr:col>
      <xdr:colOff>363683</xdr:colOff>
      <xdr:row>9</xdr:row>
      <xdr:rowOff>6929</xdr:rowOff>
    </xdr:to>
    <xdr:sp macro="" textlink="">
      <xdr:nvSpPr>
        <xdr:cNvPr id="13" name="Seta para baixo 6"/>
        <xdr:cNvSpPr/>
      </xdr:nvSpPr>
      <xdr:spPr bwMode="auto">
        <a:xfrm>
          <a:off x="10252364" y="1125682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73386" y="1117024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10" name="Seta para baixo 5"/>
        <xdr:cNvSpPr/>
      </xdr:nvSpPr>
      <xdr:spPr bwMode="auto">
        <a:xfrm>
          <a:off x="4190999" y="1117023"/>
          <a:ext cx="138545" cy="155863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12" name="Seta para baixo 4"/>
        <xdr:cNvSpPr/>
      </xdr:nvSpPr>
      <xdr:spPr bwMode="auto">
        <a:xfrm>
          <a:off x="6554930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13" name="Seta para baixo 4"/>
        <xdr:cNvSpPr/>
      </xdr:nvSpPr>
      <xdr:spPr bwMode="auto">
        <a:xfrm>
          <a:off x="7801841" y="1117022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14" name="Seta para baixo 4"/>
        <xdr:cNvSpPr/>
      </xdr:nvSpPr>
      <xdr:spPr bwMode="auto">
        <a:xfrm>
          <a:off x="9014113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5" name="Seta para baixo 4"/>
        <xdr:cNvSpPr/>
      </xdr:nvSpPr>
      <xdr:spPr bwMode="auto">
        <a:xfrm>
          <a:off x="10261022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476500" y="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342900" cy="31432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173182</xdr:colOff>
      <xdr:row>7</xdr:row>
      <xdr:rowOff>165387</xdr:rowOff>
    </xdr:from>
    <xdr:to>
      <xdr:col>14</xdr:col>
      <xdr:colOff>320387</xdr:colOff>
      <xdr:row>8</xdr:row>
      <xdr:rowOff>163657</xdr:rowOff>
    </xdr:to>
    <xdr:sp macro="" textlink="">
      <xdr:nvSpPr>
        <xdr:cNvPr id="4" name="Seta para baixo 6"/>
        <xdr:cNvSpPr/>
      </xdr:nvSpPr>
      <xdr:spPr bwMode="auto">
        <a:xfrm>
          <a:off x="5326207" y="1070262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277091</xdr:colOff>
      <xdr:row>8</xdr:row>
      <xdr:rowOff>155863</xdr:rowOff>
    </xdr:from>
    <xdr:to>
      <xdr:col>11</xdr:col>
      <xdr:colOff>424294</xdr:colOff>
      <xdr:row>9</xdr:row>
      <xdr:rowOff>155864</xdr:rowOff>
    </xdr:to>
    <xdr:sp macro="" textlink="">
      <xdr:nvSpPr>
        <xdr:cNvPr id="5" name="Seta para baixo 5"/>
        <xdr:cNvSpPr/>
      </xdr:nvSpPr>
      <xdr:spPr bwMode="auto">
        <a:xfrm>
          <a:off x="4087091" y="1232188"/>
          <a:ext cx="147203" cy="161926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8</xdr:row>
      <xdr:rowOff>863</xdr:rowOff>
    </xdr:from>
    <xdr:to>
      <xdr:col>17</xdr:col>
      <xdr:colOff>346362</xdr:colOff>
      <xdr:row>9</xdr:row>
      <xdr:rowOff>7792</xdr:rowOff>
    </xdr:to>
    <xdr:sp macro="" textlink="">
      <xdr:nvSpPr>
        <xdr:cNvPr id="6" name="Seta para baixo 6"/>
        <xdr:cNvSpPr/>
      </xdr:nvSpPr>
      <xdr:spPr bwMode="auto">
        <a:xfrm>
          <a:off x="6695207" y="1077188"/>
          <a:ext cx="147205" cy="16885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199159</xdr:colOff>
      <xdr:row>7</xdr:row>
      <xdr:rowOff>164523</xdr:rowOff>
    </xdr:from>
    <xdr:to>
      <xdr:col>20</xdr:col>
      <xdr:colOff>346364</xdr:colOff>
      <xdr:row>8</xdr:row>
      <xdr:rowOff>162793</xdr:rowOff>
    </xdr:to>
    <xdr:sp macro="" textlink="">
      <xdr:nvSpPr>
        <xdr:cNvPr id="7" name="Seta para baixo 6"/>
        <xdr:cNvSpPr/>
      </xdr:nvSpPr>
      <xdr:spPr bwMode="auto">
        <a:xfrm>
          <a:off x="8038234" y="1069398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199159</xdr:colOff>
      <xdr:row>7</xdr:row>
      <xdr:rowOff>164523</xdr:rowOff>
    </xdr:from>
    <xdr:to>
      <xdr:col>23</xdr:col>
      <xdr:colOff>346364</xdr:colOff>
      <xdr:row>8</xdr:row>
      <xdr:rowOff>162793</xdr:rowOff>
    </xdr:to>
    <xdr:sp macro="" textlink="">
      <xdr:nvSpPr>
        <xdr:cNvPr id="8" name="Seta para baixo 6"/>
        <xdr:cNvSpPr/>
      </xdr:nvSpPr>
      <xdr:spPr bwMode="auto">
        <a:xfrm>
          <a:off x="9381259" y="1069398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216478</xdr:colOff>
      <xdr:row>8</xdr:row>
      <xdr:rowOff>0</xdr:rowOff>
    </xdr:from>
    <xdr:to>
      <xdr:col>26</xdr:col>
      <xdr:colOff>363683</xdr:colOff>
      <xdr:row>9</xdr:row>
      <xdr:rowOff>6929</xdr:rowOff>
    </xdr:to>
    <xdr:sp macro="" textlink="">
      <xdr:nvSpPr>
        <xdr:cNvPr id="9" name="Seta para baixo 6"/>
        <xdr:cNvSpPr/>
      </xdr:nvSpPr>
      <xdr:spPr bwMode="auto">
        <a:xfrm>
          <a:off x="10741603" y="1076325"/>
          <a:ext cx="147205" cy="16885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58127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58127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1275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81179" y="1117024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6" name="Seta para baixo 5"/>
        <xdr:cNvSpPr/>
      </xdr:nvSpPr>
      <xdr:spPr bwMode="auto">
        <a:xfrm>
          <a:off x="4152033" y="1117023"/>
          <a:ext cx="138545" cy="154131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7" name="Seta para baixo 4"/>
        <xdr:cNvSpPr/>
      </xdr:nvSpPr>
      <xdr:spPr bwMode="auto">
        <a:xfrm>
          <a:off x="6619007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8" name="Seta para baixo 4"/>
        <xdr:cNvSpPr/>
      </xdr:nvSpPr>
      <xdr:spPr bwMode="auto">
        <a:xfrm>
          <a:off x="7903152" y="1117022"/>
          <a:ext cx="147205" cy="17145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9" name="Seta para baixo 4"/>
        <xdr:cNvSpPr/>
      </xdr:nvSpPr>
      <xdr:spPr bwMode="auto">
        <a:xfrm>
          <a:off x="9133608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0" name="Seta para baixo 4"/>
        <xdr:cNvSpPr/>
      </xdr:nvSpPr>
      <xdr:spPr bwMode="auto">
        <a:xfrm>
          <a:off x="10398702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8</xdr:col>
      <xdr:colOff>409575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009900" y="19050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361950</xdr:colOff>
      <xdr:row>2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90850" y="19050"/>
          <a:ext cx="314325" cy="27622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233796</xdr:colOff>
      <xdr:row>8</xdr:row>
      <xdr:rowOff>164523</xdr:rowOff>
    </xdr:from>
    <xdr:to>
      <xdr:col>14</xdr:col>
      <xdr:colOff>372341</xdr:colOff>
      <xdr:row>9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377296" y="1107498"/>
          <a:ext cx="138545" cy="1541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8</xdr:row>
      <xdr:rowOff>155865</xdr:rowOff>
    </xdr:from>
    <xdr:to>
      <xdr:col>20</xdr:col>
      <xdr:colOff>355018</xdr:colOff>
      <xdr:row>10</xdr:row>
      <xdr:rowOff>0</xdr:rowOff>
    </xdr:to>
    <xdr:sp macro="" textlink="">
      <xdr:nvSpPr>
        <xdr:cNvPr id="5" name="Seta para baixo 6"/>
        <xdr:cNvSpPr/>
      </xdr:nvSpPr>
      <xdr:spPr bwMode="auto">
        <a:xfrm>
          <a:off x="7560252" y="1098840"/>
          <a:ext cx="138541" cy="16798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216477</xdr:colOff>
      <xdr:row>8</xdr:row>
      <xdr:rowOff>155863</xdr:rowOff>
    </xdr:from>
    <xdr:to>
      <xdr:col>17</xdr:col>
      <xdr:colOff>355018</xdr:colOff>
      <xdr:row>9</xdr:row>
      <xdr:rowOff>155861</xdr:rowOff>
    </xdr:to>
    <xdr:sp macro="" textlink="">
      <xdr:nvSpPr>
        <xdr:cNvPr id="6" name="Seta para baixo 6"/>
        <xdr:cNvSpPr/>
      </xdr:nvSpPr>
      <xdr:spPr bwMode="auto">
        <a:xfrm>
          <a:off x="6464877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216475</xdr:colOff>
      <xdr:row>8</xdr:row>
      <xdr:rowOff>155863</xdr:rowOff>
    </xdr:from>
    <xdr:to>
      <xdr:col>23</xdr:col>
      <xdr:colOff>355016</xdr:colOff>
      <xdr:row>9</xdr:row>
      <xdr:rowOff>155861</xdr:rowOff>
    </xdr:to>
    <xdr:sp macro="" textlink="">
      <xdr:nvSpPr>
        <xdr:cNvPr id="7" name="Seta para baixo 6"/>
        <xdr:cNvSpPr/>
      </xdr:nvSpPr>
      <xdr:spPr bwMode="auto">
        <a:xfrm>
          <a:off x="8674675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242452</xdr:colOff>
      <xdr:row>8</xdr:row>
      <xdr:rowOff>155863</xdr:rowOff>
    </xdr:from>
    <xdr:to>
      <xdr:col>26</xdr:col>
      <xdr:colOff>380993</xdr:colOff>
      <xdr:row>9</xdr:row>
      <xdr:rowOff>155861</xdr:rowOff>
    </xdr:to>
    <xdr:sp macro="" textlink="">
      <xdr:nvSpPr>
        <xdr:cNvPr id="8" name="Seta para baixo 6"/>
        <xdr:cNvSpPr/>
      </xdr:nvSpPr>
      <xdr:spPr bwMode="auto">
        <a:xfrm>
          <a:off x="9805552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8</xdr:col>
      <xdr:colOff>409575</xdr:colOff>
      <xdr:row>2</xdr:row>
      <xdr:rowOff>152400</xdr:rowOff>
    </xdr:to>
    <xdr:sp macro="" textlink="">
      <xdr:nvSpPr>
        <xdr:cNvPr id="19461" name="Object 1" hidden="1"/>
        <xdr:cNvSpPr>
          <a:spLocks noChangeArrowheads="1"/>
        </xdr:cNvSpPr>
      </xdr:nvSpPr>
      <xdr:spPr bwMode="auto">
        <a:xfrm>
          <a:off x="2867025" y="285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361950</xdr:colOff>
      <xdr:row>2</xdr:row>
      <xdr:rowOff>133350</xdr:rowOff>
    </xdr:to>
    <xdr:pic>
      <xdr:nvPicPr>
        <xdr:cNvPr id="19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47975" y="47625"/>
          <a:ext cx="314325" cy="29527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233796</xdr:colOff>
      <xdr:row>8</xdr:row>
      <xdr:rowOff>164523</xdr:rowOff>
    </xdr:from>
    <xdr:to>
      <xdr:col>14</xdr:col>
      <xdr:colOff>372341</xdr:colOff>
      <xdr:row>9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385955" y="1108364"/>
          <a:ext cx="138545" cy="15586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8</xdr:row>
      <xdr:rowOff>155865</xdr:rowOff>
    </xdr:from>
    <xdr:to>
      <xdr:col>20</xdr:col>
      <xdr:colOff>355018</xdr:colOff>
      <xdr:row>10</xdr:row>
      <xdr:rowOff>0</xdr:rowOff>
    </xdr:to>
    <xdr:sp macro="" textlink="">
      <xdr:nvSpPr>
        <xdr:cNvPr id="8" name="Seta para baixo 6"/>
        <xdr:cNvSpPr/>
      </xdr:nvSpPr>
      <xdr:spPr bwMode="auto">
        <a:xfrm>
          <a:off x="7559386" y="1099706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216477</xdr:colOff>
      <xdr:row>8</xdr:row>
      <xdr:rowOff>155863</xdr:rowOff>
    </xdr:from>
    <xdr:to>
      <xdr:col>17</xdr:col>
      <xdr:colOff>355018</xdr:colOff>
      <xdr:row>9</xdr:row>
      <xdr:rowOff>155861</xdr:rowOff>
    </xdr:to>
    <xdr:sp macro="" textlink="">
      <xdr:nvSpPr>
        <xdr:cNvPr id="9" name="Seta para baixo 6"/>
        <xdr:cNvSpPr/>
      </xdr:nvSpPr>
      <xdr:spPr bwMode="auto">
        <a:xfrm>
          <a:off x="6468341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216475</xdr:colOff>
      <xdr:row>8</xdr:row>
      <xdr:rowOff>155863</xdr:rowOff>
    </xdr:from>
    <xdr:to>
      <xdr:col>23</xdr:col>
      <xdr:colOff>355016</xdr:colOff>
      <xdr:row>9</xdr:row>
      <xdr:rowOff>155861</xdr:rowOff>
    </xdr:to>
    <xdr:sp macro="" textlink="">
      <xdr:nvSpPr>
        <xdr:cNvPr id="10" name="Seta para baixo 6"/>
        <xdr:cNvSpPr/>
      </xdr:nvSpPr>
      <xdr:spPr bwMode="auto">
        <a:xfrm>
          <a:off x="8667748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242452</xdr:colOff>
      <xdr:row>8</xdr:row>
      <xdr:rowOff>155863</xdr:rowOff>
    </xdr:from>
    <xdr:to>
      <xdr:col>26</xdr:col>
      <xdr:colOff>380993</xdr:colOff>
      <xdr:row>9</xdr:row>
      <xdr:rowOff>155861</xdr:rowOff>
    </xdr:to>
    <xdr:sp macro="" textlink="">
      <xdr:nvSpPr>
        <xdr:cNvPr id="11" name="Seta para baixo 6"/>
        <xdr:cNvSpPr/>
      </xdr:nvSpPr>
      <xdr:spPr bwMode="auto">
        <a:xfrm>
          <a:off x="9793429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9</xdr:col>
      <xdr:colOff>0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181350" y="190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18"/>
  <sheetViews>
    <sheetView view="pageBreakPreview" zoomScale="110" zoomScaleNormal="110" zoomScaleSheetLayoutView="110" workbookViewId="0">
      <pane ySplit="10" topLeftCell="A11" activePane="bottomLeft" state="frozen"/>
      <selection activeCell="I135" sqref="I135"/>
      <selection pane="bottomLeft" activeCell="A11" sqref="A11"/>
    </sheetView>
  </sheetViews>
  <sheetFormatPr defaultRowHeight="12.75"/>
  <cols>
    <col min="1" max="1" width="3.140625" customWidth="1"/>
    <col min="2" max="2" width="5.28515625" style="1" customWidth="1"/>
    <col min="3" max="3" width="5.85546875" style="1" customWidth="1"/>
    <col min="4" max="4" width="4.7109375" style="1" customWidth="1"/>
    <col min="5" max="5" width="5.28515625" style="1" customWidth="1"/>
    <col min="6" max="6" width="3.7109375" style="1" customWidth="1"/>
    <col min="7" max="7" width="3" style="1" customWidth="1"/>
    <col min="8" max="8" width="6" style="1" customWidth="1"/>
    <col min="9" max="9" width="6.85546875" style="1" customWidth="1"/>
    <col min="10" max="10" width="6.5703125" style="1" customWidth="1"/>
    <col min="11" max="12" width="6.42578125" style="1" customWidth="1"/>
    <col min="13" max="13" width="6.5703125" style="1" customWidth="1"/>
    <col min="14" max="14" width="6.28515625" style="1" customWidth="1"/>
    <col min="15" max="15" width="6.42578125" style="1" customWidth="1"/>
    <col min="16" max="16" width="6.5703125" style="1" customWidth="1"/>
    <col min="17" max="17" width="6.28515625" customWidth="1"/>
    <col min="18" max="18" width="6.42578125" customWidth="1"/>
    <col min="19" max="19" width="6.5703125" customWidth="1"/>
    <col min="20" max="22" width="6.42578125" customWidth="1"/>
    <col min="23" max="23" width="6" customWidth="1"/>
    <col min="24" max="25" width="6.42578125" customWidth="1"/>
    <col min="26" max="26" width="5.85546875" customWidth="1"/>
    <col min="27" max="27" width="6.5703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173</v>
      </c>
      <c r="L4" s="2"/>
      <c r="M4" s="2"/>
    </row>
    <row r="5" spans="1:27">
      <c r="I5" s="4" t="s">
        <v>1</v>
      </c>
    </row>
    <row r="6" spans="1:27" ht="3" customHeight="1"/>
    <row r="7" spans="1:27" ht="13.5" customHeight="1">
      <c r="B7" s="112" t="s">
        <v>3</v>
      </c>
      <c r="C7" s="113"/>
      <c r="D7" s="45"/>
      <c r="E7" s="45"/>
      <c r="F7" s="45"/>
      <c r="G7" s="45"/>
      <c r="H7" s="45"/>
      <c r="T7" s="115" t="s">
        <v>155</v>
      </c>
      <c r="U7" s="21"/>
      <c r="V7" s="21"/>
      <c r="W7" s="390">
        <f>'base(indices)'!H1</f>
        <v>44440</v>
      </c>
      <c r="X7" s="390"/>
    </row>
    <row r="8" spans="1:27" ht="13.5" thickBot="1">
      <c r="B8" s="6" t="s">
        <v>101</v>
      </c>
      <c r="I8" s="391">
        <f>W7</f>
        <v>44440</v>
      </c>
      <c r="J8" s="391"/>
      <c r="K8" s="109"/>
      <c r="L8" s="109"/>
      <c r="M8" s="110"/>
      <c r="N8" s="111"/>
      <c r="O8" s="110"/>
      <c r="P8" s="110"/>
      <c r="Q8" s="30"/>
    </row>
    <row r="9" spans="1:27" ht="12.75" customHeight="1" thickBot="1">
      <c r="A9" s="392" t="s">
        <v>42</v>
      </c>
      <c r="B9" s="394" t="s">
        <v>4</v>
      </c>
      <c r="C9" s="396" t="s">
        <v>36</v>
      </c>
      <c r="D9" s="398" t="s">
        <v>37</v>
      </c>
      <c r="E9" s="398" t="s">
        <v>43</v>
      </c>
      <c r="F9" s="414" t="s">
        <v>163</v>
      </c>
      <c r="G9" s="414" t="s">
        <v>164</v>
      </c>
      <c r="H9" s="406" t="s">
        <v>156</v>
      </c>
      <c r="I9" s="408" t="s">
        <v>171</v>
      </c>
      <c r="J9" s="410" t="s">
        <v>154</v>
      </c>
      <c r="K9" s="411"/>
      <c r="L9" s="412"/>
      <c r="M9" s="403">
        <v>0.95</v>
      </c>
      <c r="N9" s="404"/>
      <c r="O9" s="405"/>
      <c r="P9" s="400">
        <v>0.9</v>
      </c>
      <c r="Q9" s="401"/>
      <c r="R9" s="402"/>
      <c r="S9" s="403">
        <v>0.8</v>
      </c>
      <c r="T9" s="404"/>
      <c r="U9" s="405"/>
      <c r="V9" s="400">
        <v>0.7</v>
      </c>
      <c r="W9" s="401"/>
      <c r="X9" s="402"/>
      <c r="Y9" s="400">
        <v>0.6</v>
      </c>
      <c r="Z9" s="401"/>
      <c r="AA9" s="402"/>
    </row>
    <row r="10" spans="1:27" ht="31.5" customHeight="1" thickBot="1">
      <c r="A10" s="393"/>
      <c r="B10" s="395"/>
      <c r="C10" s="397"/>
      <c r="D10" s="399"/>
      <c r="E10" s="399"/>
      <c r="F10" s="415"/>
      <c r="G10" s="415"/>
      <c r="H10" s="407"/>
      <c r="I10" s="409"/>
      <c r="J10" s="224" t="s">
        <v>165</v>
      </c>
      <c r="K10" s="225" t="s">
        <v>63</v>
      </c>
      <c r="L10" s="226" t="s">
        <v>0</v>
      </c>
      <c r="M10" s="224" t="s">
        <v>165</v>
      </c>
      <c r="N10" s="225" t="s">
        <v>63</v>
      </c>
      <c r="O10" s="228" t="s">
        <v>133</v>
      </c>
      <c r="P10" s="224" t="s">
        <v>165</v>
      </c>
      <c r="Q10" s="225" t="s">
        <v>63</v>
      </c>
      <c r="R10" s="227" t="s">
        <v>39</v>
      </c>
      <c r="S10" s="224" t="s">
        <v>165</v>
      </c>
      <c r="T10" s="225" t="s">
        <v>63</v>
      </c>
      <c r="U10" s="227" t="s">
        <v>46</v>
      </c>
      <c r="V10" s="224" t="s">
        <v>165</v>
      </c>
      <c r="W10" s="225" t="s">
        <v>63</v>
      </c>
      <c r="X10" s="227" t="s">
        <v>47</v>
      </c>
      <c r="Y10" s="224" t="s">
        <v>165</v>
      </c>
      <c r="Z10" s="225" t="s">
        <v>63</v>
      </c>
      <c r="AA10" s="227" t="s">
        <v>48</v>
      </c>
    </row>
    <row r="11" spans="1:27" ht="13.5" customHeight="1">
      <c r="A11" s="219">
        <v>120</v>
      </c>
      <c r="B11" s="215">
        <v>40544</v>
      </c>
      <c r="C11" s="47">
        <v>540</v>
      </c>
      <c r="D11" s="309">
        <v>1</v>
      </c>
      <c r="E11" s="87">
        <f t="shared" ref="E11:E69" si="0">C11*D11</f>
        <v>540</v>
      </c>
      <c r="F11" s="133">
        <v>0</v>
      </c>
      <c r="G11" s="87">
        <f t="shared" ref="G11:G68" si="1">E11*F11</f>
        <v>0</v>
      </c>
      <c r="H11" s="47">
        <f t="shared" ref="H11:H42" si="2">E11+G11</f>
        <v>540</v>
      </c>
      <c r="I11" s="134">
        <f>H131</f>
        <v>106207</v>
      </c>
      <c r="J11" s="205">
        <f>IF((I11-H$21+(H$21/12*12))+K11&gt;=H149,H149-K11,(I11-H$21+(H$21/12*12)))</f>
        <v>57200</v>
      </c>
      <c r="K11" s="205">
        <f t="shared" ref="K11:K42" si="3">H$148</f>
        <v>8800</v>
      </c>
      <c r="L11" s="205">
        <f t="shared" ref="L11:L20" si="4">J11+K11</f>
        <v>66000</v>
      </c>
      <c r="M11" s="205">
        <f t="shared" ref="M11:M20" si="5">J11*M$9</f>
        <v>54340</v>
      </c>
      <c r="N11" s="205">
        <f t="shared" ref="N11:N20" si="6">K11*M$9</f>
        <v>8360</v>
      </c>
      <c r="O11" s="205">
        <f t="shared" ref="O11:O20" si="7">M11+N11</f>
        <v>62700</v>
      </c>
      <c r="P11" s="197">
        <f t="shared" ref="P11:P29" si="8">J11*$P$9</f>
        <v>51480</v>
      </c>
      <c r="Q11" s="205">
        <f t="shared" ref="Q11:Q70" si="9">K11*P$9</f>
        <v>7920</v>
      </c>
      <c r="R11" s="205">
        <f t="shared" ref="R11:R36" si="10">P11+Q11</f>
        <v>59400</v>
      </c>
      <c r="S11" s="205">
        <f t="shared" ref="S11:S23" si="11">J11*S$9</f>
        <v>45760</v>
      </c>
      <c r="T11" s="205">
        <f t="shared" ref="T11:T70" si="12">K11*S$9</f>
        <v>7040</v>
      </c>
      <c r="U11" s="205">
        <f t="shared" ref="U11:U23" si="13">S11+T11</f>
        <v>52800</v>
      </c>
      <c r="V11" s="205">
        <f t="shared" ref="V11:V22" si="14">J11*V$9</f>
        <v>40040</v>
      </c>
      <c r="W11" s="205">
        <f t="shared" ref="W11:W70" si="15">K11*V$9</f>
        <v>6160</v>
      </c>
      <c r="X11" s="205">
        <f t="shared" ref="X11:X22" si="16">V11+W11</f>
        <v>46200</v>
      </c>
      <c r="Y11" s="205">
        <f t="shared" ref="Y11:Y42" si="17">J11*Y$9</f>
        <v>34320</v>
      </c>
      <c r="Z11" s="205">
        <f t="shared" ref="Z11:Z42" si="18">K11*Y$9</f>
        <v>5280</v>
      </c>
      <c r="AA11" s="196">
        <f t="shared" ref="AA11:AA69" si="19">Y11+Z11</f>
        <v>39600</v>
      </c>
    </row>
    <row r="12" spans="1:27" ht="13.5" customHeight="1">
      <c r="A12" s="118">
        <v>119</v>
      </c>
      <c r="B12" s="216">
        <v>40575</v>
      </c>
      <c r="C12" s="68">
        <v>540</v>
      </c>
      <c r="D12" s="310">
        <v>1</v>
      </c>
      <c r="E12" s="60">
        <f t="shared" si="0"/>
        <v>540</v>
      </c>
      <c r="F12" s="59">
        <v>0</v>
      </c>
      <c r="G12" s="60">
        <f t="shared" si="1"/>
        <v>0</v>
      </c>
      <c r="H12" s="57">
        <f t="shared" si="2"/>
        <v>540</v>
      </c>
      <c r="I12" s="132">
        <f>I11-H11</f>
        <v>105667</v>
      </c>
      <c r="J12" s="102">
        <f>IF((I12-H$21+(H$21/12*11))+K12&gt;H149,H149-K12,(I12-H$21+(H$21/12*11)))</f>
        <v>57200</v>
      </c>
      <c r="K12" s="102">
        <f t="shared" si="3"/>
        <v>8800</v>
      </c>
      <c r="L12" s="102">
        <f t="shared" si="4"/>
        <v>66000</v>
      </c>
      <c r="M12" s="102">
        <f t="shared" si="5"/>
        <v>54340</v>
      </c>
      <c r="N12" s="102">
        <f t="shared" si="6"/>
        <v>8360</v>
      </c>
      <c r="O12" s="102">
        <f t="shared" si="7"/>
        <v>62700</v>
      </c>
      <c r="P12" s="102">
        <f t="shared" si="8"/>
        <v>51480</v>
      </c>
      <c r="Q12" s="102">
        <f t="shared" si="9"/>
        <v>7920</v>
      </c>
      <c r="R12" s="102">
        <f t="shared" si="10"/>
        <v>59400</v>
      </c>
      <c r="S12" s="102">
        <f t="shared" si="11"/>
        <v>45760</v>
      </c>
      <c r="T12" s="102">
        <f t="shared" si="12"/>
        <v>7040</v>
      </c>
      <c r="U12" s="102">
        <f t="shared" si="13"/>
        <v>52800</v>
      </c>
      <c r="V12" s="102">
        <f t="shared" si="14"/>
        <v>40040</v>
      </c>
      <c r="W12" s="102">
        <f t="shared" si="15"/>
        <v>6160</v>
      </c>
      <c r="X12" s="102">
        <f t="shared" si="16"/>
        <v>46200</v>
      </c>
      <c r="Y12" s="102">
        <f t="shared" si="17"/>
        <v>34320</v>
      </c>
      <c r="Z12" s="102">
        <f t="shared" si="18"/>
        <v>5280</v>
      </c>
      <c r="AA12" s="66">
        <f t="shared" si="19"/>
        <v>39600</v>
      </c>
    </row>
    <row r="13" spans="1:27" ht="13.5" customHeight="1">
      <c r="A13" s="118">
        <v>118</v>
      </c>
      <c r="B13" s="217">
        <v>40603</v>
      </c>
      <c r="C13" s="68">
        <v>545</v>
      </c>
      <c r="D13" s="311">
        <v>1</v>
      </c>
      <c r="E13" s="70">
        <f t="shared" si="0"/>
        <v>545</v>
      </c>
      <c r="F13" s="59">
        <v>0</v>
      </c>
      <c r="G13" s="70">
        <f t="shared" si="1"/>
        <v>0</v>
      </c>
      <c r="H13" s="68">
        <f t="shared" si="2"/>
        <v>545</v>
      </c>
      <c r="I13" s="131">
        <f t="shared" ref="I13:I76" si="20">I12-H12</f>
        <v>105127</v>
      </c>
      <c r="J13" s="122">
        <f>IF((I13-H$21+(H$21/12*10))+K13&gt;H149,H149-K13,(I13-H$21+(H$21/12*10)))</f>
        <v>57200</v>
      </c>
      <c r="K13" s="122">
        <f t="shared" si="3"/>
        <v>8800</v>
      </c>
      <c r="L13" s="122">
        <f t="shared" si="4"/>
        <v>66000</v>
      </c>
      <c r="M13" s="122">
        <f t="shared" si="5"/>
        <v>54340</v>
      </c>
      <c r="N13" s="122">
        <f t="shared" si="6"/>
        <v>8360</v>
      </c>
      <c r="O13" s="122">
        <f t="shared" si="7"/>
        <v>62700</v>
      </c>
      <c r="P13" s="104">
        <f t="shared" si="8"/>
        <v>51480</v>
      </c>
      <c r="Q13" s="122">
        <f t="shared" si="9"/>
        <v>7920</v>
      </c>
      <c r="R13" s="122">
        <f t="shared" si="10"/>
        <v>59400</v>
      </c>
      <c r="S13" s="122">
        <f t="shared" si="11"/>
        <v>45760</v>
      </c>
      <c r="T13" s="122">
        <f t="shared" si="12"/>
        <v>7040</v>
      </c>
      <c r="U13" s="122">
        <f t="shared" si="13"/>
        <v>52800</v>
      </c>
      <c r="V13" s="122">
        <f t="shared" si="14"/>
        <v>40040</v>
      </c>
      <c r="W13" s="122">
        <f t="shared" si="15"/>
        <v>6160</v>
      </c>
      <c r="X13" s="122">
        <f t="shared" si="16"/>
        <v>46200</v>
      </c>
      <c r="Y13" s="122">
        <f t="shared" si="17"/>
        <v>34320</v>
      </c>
      <c r="Z13" s="122">
        <f t="shared" si="18"/>
        <v>5280</v>
      </c>
      <c r="AA13" s="52">
        <f t="shared" si="19"/>
        <v>39600</v>
      </c>
    </row>
    <row r="14" spans="1:27" ht="13.5" customHeight="1">
      <c r="A14" s="118">
        <v>117</v>
      </c>
      <c r="B14" s="216">
        <v>40634</v>
      </c>
      <c r="C14" s="68">
        <v>545</v>
      </c>
      <c r="D14" s="310">
        <v>1</v>
      </c>
      <c r="E14" s="60">
        <f t="shared" si="0"/>
        <v>545</v>
      </c>
      <c r="F14" s="59">
        <v>0</v>
      </c>
      <c r="G14" s="60">
        <f t="shared" si="1"/>
        <v>0</v>
      </c>
      <c r="H14" s="57">
        <f t="shared" si="2"/>
        <v>545</v>
      </c>
      <c r="I14" s="132">
        <f t="shared" si="20"/>
        <v>104582</v>
      </c>
      <c r="J14" s="102">
        <f>IF((I14-H$21+(H$21/12*9))+K14&gt;H149,H149-K14,(I14-H$21+(H$21/12*9)))</f>
        <v>57200</v>
      </c>
      <c r="K14" s="102">
        <f t="shared" si="3"/>
        <v>8800</v>
      </c>
      <c r="L14" s="102">
        <f t="shared" si="4"/>
        <v>66000</v>
      </c>
      <c r="M14" s="102">
        <f t="shared" si="5"/>
        <v>54340</v>
      </c>
      <c r="N14" s="102">
        <f t="shared" si="6"/>
        <v>8360</v>
      </c>
      <c r="O14" s="102">
        <f t="shared" si="7"/>
        <v>62700</v>
      </c>
      <c r="P14" s="102">
        <f t="shared" si="8"/>
        <v>51480</v>
      </c>
      <c r="Q14" s="102">
        <f t="shared" si="9"/>
        <v>7920</v>
      </c>
      <c r="R14" s="102">
        <f t="shared" si="10"/>
        <v>59400</v>
      </c>
      <c r="S14" s="102">
        <f t="shared" si="11"/>
        <v>45760</v>
      </c>
      <c r="T14" s="102">
        <f t="shared" si="12"/>
        <v>7040</v>
      </c>
      <c r="U14" s="102">
        <f t="shared" si="13"/>
        <v>52800</v>
      </c>
      <c r="V14" s="102">
        <f t="shared" si="14"/>
        <v>40040</v>
      </c>
      <c r="W14" s="102">
        <f t="shared" si="15"/>
        <v>6160</v>
      </c>
      <c r="X14" s="102">
        <f t="shared" si="16"/>
        <v>46200</v>
      </c>
      <c r="Y14" s="102">
        <f t="shared" si="17"/>
        <v>34320</v>
      </c>
      <c r="Z14" s="102">
        <f t="shared" si="18"/>
        <v>5280</v>
      </c>
      <c r="AA14" s="66">
        <f t="shared" si="19"/>
        <v>39600</v>
      </c>
    </row>
    <row r="15" spans="1:27" ht="13.5" customHeight="1">
      <c r="A15" s="118">
        <v>116</v>
      </c>
      <c r="B15" s="217">
        <v>40664</v>
      </c>
      <c r="C15" s="68">
        <v>545</v>
      </c>
      <c r="D15" s="311">
        <v>1</v>
      </c>
      <c r="E15" s="70">
        <f t="shared" si="0"/>
        <v>545</v>
      </c>
      <c r="F15" s="59">
        <v>0</v>
      </c>
      <c r="G15" s="70">
        <f t="shared" si="1"/>
        <v>0</v>
      </c>
      <c r="H15" s="68">
        <f t="shared" si="2"/>
        <v>545</v>
      </c>
      <c r="I15" s="131">
        <f t="shared" si="20"/>
        <v>104037</v>
      </c>
      <c r="J15" s="122">
        <f>IF((I15-H$21+(H$21/12*8))+K15&gt;H149,H149-K15,(I15-H$21+(H$21/12*8)))</f>
        <v>57200</v>
      </c>
      <c r="K15" s="122">
        <f t="shared" si="3"/>
        <v>8800</v>
      </c>
      <c r="L15" s="122">
        <f t="shared" si="4"/>
        <v>66000</v>
      </c>
      <c r="M15" s="122">
        <f t="shared" si="5"/>
        <v>54340</v>
      </c>
      <c r="N15" s="122">
        <f t="shared" si="6"/>
        <v>8360</v>
      </c>
      <c r="O15" s="122">
        <f t="shared" si="7"/>
        <v>62700</v>
      </c>
      <c r="P15" s="104">
        <f t="shared" si="8"/>
        <v>51480</v>
      </c>
      <c r="Q15" s="122">
        <f t="shared" si="9"/>
        <v>7920</v>
      </c>
      <c r="R15" s="122">
        <f t="shared" si="10"/>
        <v>59400</v>
      </c>
      <c r="S15" s="122">
        <f t="shared" si="11"/>
        <v>45760</v>
      </c>
      <c r="T15" s="122">
        <f t="shared" si="12"/>
        <v>7040</v>
      </c>
      <c r="U15" s="122">
        <f t="shared" si="13"/>
        <v>52800</v>
      </c>
      <c r="V15" s="122">
        <f t="shared" si="14"/>
        <v>40040</v>
      </c>
      <c r="W15" s="122">
        <f t="shared" si="15"/>
        <v>6160</v>
      </c>
      <c r="X15" s="122">
        <f t="shared" si="16"/>
        <v>46200</v>
      </c>
      <c r="Y15" s="122">
        <f t="shared" si="17"/>
        <v>34320</v>
      </c>
      <c r="Z15" s="122">
        <f t="shared" si="18"/>
        <v>5280</v>
      </c>
      <c r="AA15" s="52">
        <f t="shared" si="19"/>
        <v>39600</v>
      </c>
    </row>
    <row r="16" spans="1:27" ht="13.5" customHeight="1">
      <c r="A16" s="118">
        <v>115</v>
      </c>
      <c r="B16" s="216">
        <v>40695</v>
      </c>
      <c r="C16" s="68">
        <v>545</v>
      </c>
      <c r="D16" s="310">
        <v>1</v>
      </c>
      <c r="E16" s="60">
        <f t="shared" si="0"/>
        <v>545</v>
      </c>
      <c r="F16" s="59">
        <v>0</v>
      </c>
      <c r="G16" s="60">
        <f t="shared" si="1"/>
        <v>0</v>
      </c>
      <c r="H16" s="57">
        <f t="shared" si="2"/>
        <v>545</v>
      </c>
      <c r="I16" s="132">
        <f t="shared" si="20"/>
        <v>103492</v>
      </c>
      <c r="J16" s="102">
        <f>IF((I16-H$21+(H$21/12*7))+K16&gt;H149,H149-K16,(I16-H$21+(H$21/12*7)))</f>
        <v>57200</v>
      </c>
      <c r="K16" s="102">
        <f t="shared" si="3"/>
        <v>8800</v>
      </c>
      <c r="L16" s="102">
        <f t="shared" si="4"/>
        <v>66000</v>
      </c>
      <c r="M16" s="102">
        <f t="shared" si="5"/>
        <v>54340</v>
      </c>
      <c r="N16" s="102">
        <f t="shared" si="6"/>
        <v>8360</v>
      </c>
      <c r="O16" s="102">
        <f t="shared" si="7"/>
        <v>62700</v>
      </c>
      <c r="P16" s="102">
        <f t="shared" si="8"/>
        <v>51480</v>
      </c>
      <c r="Q16" s="102">
        <f t="shared" si="9"/>
        <v>7920</v>
      </c>
      <c r="R16" s="102">
        <f t="shared" si="10"/>
        <v>59400</v>
      </c>
      <c r="S16" s="102">
        <f t="shared" si="11"/>
        <v>45760</v>
      </c>
      <c r="T16" s="102">
        <f t="shared" si="12"/>
        <v>7040</v>
      </c>
      <c r="U16" s="102">
        <f t="shared" si="13"/>
        <v>52800</v>
      </c>
      <c r="V16" s="102">
        <f t="shared" si="14"/>
        <v>40040</v>
      </c>
      <c r="W16" s="102">
        <f t="shared" si="15"/>
        <v>6160</v>
      </c>
      <c r="X16" s="102">
        <f t="shared" si="16"/>
        <v>46200</v>
      </c>
      <c r="Y16" s="102">
        <f t="shared" si="17"/>
        <v>34320</v>
      </c>
      <c r="Z16" s="102">
        <f t="shared" si="18"/>
        <v>5280</v>
      </c>
      <c r="AA16" s="66">
        <f t="shared" si="19"/>
        <v>39600</v>
      </c>
    </row>
    <row r="17" spans="1:27" ht="13.5" customHeight="1">
      <c r="A17" s="118">
        <v>114</v>
      </c>
      <c r="B17" s="217">
        <v>40725</v>
      </c>
      <c r="C17" s="68">
        <v>545</v>
      </c>
      <c r="D17" s="310">
        <v>1</v>
      </c>
      <c r="E17" s="70">
        <f t="shared" si="0"/>
        <v>545</v>
      </c>
      <c r="F17" s="59">
        <v>0</v>
      </c>
      <c r="G17" s="70">
        <f t="shared" si="1"/>
        <v>0</v>
      </c>
      <c r="H17" s="68">
        <f t="shared" si="2"/>
        <v>545</v>
      </c>
      <c r="I17" s="131">
        <f t="shared" si="20"/>
        <v>102947</v>
      </c>
      <c r="J17" s="122">
        <f>IF((I17-H$21+(H$21/12*6))+K17&gt;H149,H149-K17,(I17-H$21+(H$21/12*6)))</f>
        <v>57200</v>
      </c>
      <c r="K17" s="122">
        <f t="shared" si="3"/>
        <v>8800</v>
      </c>
      <c r="L17" s="122">
        <f t="shared" si="4"/>
        <v>66000</v>
      </c>
      <c r="M17" s="122">
        <f t="shared" si="5"/>
        <v>54340</v>
      </c>
      <c r="N17" s="122">
        <f t="shared" si="6"/>
        <v>8360</v>
      </c>
      <c r="O17" s="122">
        <f t="shared" si="7"/>
        <v>62700</v>
      </c>
      <c r="P17" s="104">
        <f t="shared" si="8"/>
        <v>51480</v>
      </c>
      <c r="Q17" s="122">
        <f t="shared" si="9"/>
        <v>7920</v>
      </c>
      <c r="R17" s="122">
        <f t="shared" si="10"/>
        <v>59400</v>
      </c>
      <c r="S17" s="122">
        <f t="shared" si="11"/>
        <v>45760</v>
      </c>
      <c r="T17" s="122">
        <f t="shared" si="12"/>
        <v>7040</v>
      </c>
      <c r="U17" s="122">
        <f t="shared" si="13"/>
        <v>52800</v>
      </c>
      <c r="V17" s="122">
        <f t="shared" si="14"/>
        <v>40040</v>
      </c>
      <c r="W17" s="122">
        <f t="shared" si="15"/>
        <v>6160</v>
      </c>
      <c r="X17" s="122">
        <f t="shared" si="16"/>
        <v>46200</v>
      </c>
      <c r="Y17" s="122">
        <f t="shared" si="17"/>
        <v>34320</v>
      </c>
      <c r="Z17" s="122">
        <f t="shared" si="18"/>
        <v>5280</v>
      </c>
      <c r="AA17" s="52">
        <f t="shared" si="19"/>
        <v>39600</v>
      </c>
    </row>
    <row r="18" spans="1:27" ht="13.5" customHeight="1">
      <c r="A18" s="118">
        <v>113</v>
      </c>
      <c r="B18" s="216">
        <v>40756</v>
      </c>
      <c r="C18" s="68">
        <v>545</v>
      </c>
      <c r="D18" s="310">
        <v>1</v>
      </c>
      <c r="E18" s="60">
        <f t="shared" si="0"/>
        <v>545</v>
      </c>
      <c r="F18" s="59">
        <v>0</v>
      </c>
      <c r="G18" s="60">
        <f t="shared" si="1"/>
        <v>0</v>
      </c>
      <c r="H18" s="57">
        <f t="shared" si="2"/>
        <v>545</v>
      </c>
      <c r="I18" s="132">
        <f t="shared" si="20"/>
        <v>102402</v>
      </c>
      <c r="J18" s="102">
        <f>IF((I18-H$21+(H$21/12*5))+K18&gt;H149,H149-K18,(I18-H$21+(H$21/12*5)))</f>
        <v>57200</v>
      </c>
      <c r="K18" s="102">
        <f t="shared" si="3"/>
        <v>8800</v>
      </c>
      <c r="L18" s="102">
        <f t="shared" si="4"/>
        <v>66000</v>
      </c>
      <c r="M18" s="102">
        <f t="shared" si="5"/>
        <v>54340</v>
      </c>
      <c r="N18" s="102">
        <f t="shared" si="6"/>
        <v>8360</v>
      </c>
      <c r="O18" s="102">
        <f t="shared" si="7"/>
        <v>62700</v>
      </c>
      <c r="P18" s="102">
        <f>J18*$P$9</f>
        <v>51480</v>
      </c>
      <c r="Q18" s="102">
        <f t="shared" si="9"/>
        <v>7920</v>
      </c>
      <c r="R18" s="102">
        <f t="shared" si="10"/>
        <v>59400</v>
      </c>
      <c r="S18" s="102">
        <f t="shared" si="11"/>
        <v>45760</v>
      </c>
      <c r="T18" s="102">
        <f t="shared" si="12"/>
        <v>7040</v>
      </c>
      <c r="U18" s="102">
        <f t="shared" si="13"/>
        <v>52800</v>
      </c>
      <c r="V18" s="102">
        <f t="shared" si="14"/>
        <v>40040</v>
      </c>
      <c r="W18" s="102">
        <f t="shared" si="15"/>
        <v>6160</v>
      </c>
      <c r="X18" s="102">
        <f t="shared" si="16"/>
        <v>46200</v>
      </c>
      <c r="Y18" s="102">
        <f t="shared" si="17"/>
        <v>34320</v>
      </c>
      <c r="Z18" s="102">
        <f t="shared" si="18"/>
        <v>5280</v>
      </c>
      <c r="AA18" s="66">
        <f t="shared" si="19"/>
        <v>39600</v>
      </c>
    </row>
    <row r="19" spans="1:27" ht="13.5" customHeight="1">
      <c r="A19" s="118">
        <v>112</v>
      </c>
      <c r="B19" s="217">
        <v>40787</v>
      </c>
      <c r="C19" s="68">
        <v>545</v>
      </c>
      <c r="D19" s="310">
        <v>1</v>
      </c>
      <c r="E19" s="70">
        <f t="shared" si="0"/>
        <v>545</v>
      </c>
      <c r="F19" s="59">
        <v>0</v>
      </c>
      <c r="G19" s="70">
        <f t="shared" si="1"/>
        <v>0</v>
      </c>
      <c r="H19" s="68">
        <f t="shared" si="2"/>
        <v>545</v>
      </c>
      <c r="I19" s="131">
        <f t="shared" si="20"/>
        <v>101857</v>
      </c>
      <c r="J19" s="122">
        <f>IF((I19-H$21+(H$21/12*4))+K19&gt;H149,H149-K19,(I19-H$21+(H$21/12*4)))</f>
        <v>57200</v>
      </c>
      <c r="K19" s="122">
        <f t="shared" si="3"/>
        <v>8800</v>
      </c>
      <c r="L19" s="122">
        <f t="shared" si="4"/>
        <v>66000</v>
      </c>
      <c r="M19" s="122">
        <f t="shared" si="5"/>
        <v>54340</v>
      </c>
      <c r="N19" s="122">
        <f t="shared" si="6"/>
        <v>8360</v>
      </c>
      <c r="O19" s="122">
        <f t="shared" si="7"/>
        <v>62700</v>
      </c>
      <c r="P19" s="104">
        <f t="shared" si="8"/>
        <v>51480</v>
      </c>
      <c r="Q19" s="122">
        <f t="shared" si="9"/>
        <v>7920</v>
      </c>
      <c r="R19" s="122">
        <f t="shared" si="10"/>
        <v>59400</v>
      </c>
      <c r="S19" s="122">
        <f t="shared" si="11"/>
        <v>45760</v>
      </c>
      <c r="T19" s="122">
        <f t="shared" si="12"/>
        <v>7040</v>
      </c>
      <c r="U19" s="122">
        <f t="shared" si="13"/>
        <v>52800</v>
      </c>
      <c r="V19" s="122">
        <f t="shared" si="14"/>
        <v>40040</v>
      </c>
      <c r="W19" s="122">
        <f t="shared" si="15"/>
        <v>6160</v>
      </c>
      <c r="X19" s="122">
        <f t="shared" si="16"/>
        <v>46200</v>
      </c>
      <c r="Y19" s="122">
        <f t="shared" si="17"/>
        <v>34320</v>
      </c>
      <c r="Z19" s="122">
        <f t="shared" si="18"/>
        <v>5280</v>
      </c>
      <c r="AA19" s="52">
        <f t="shared" si="19"/>
        <v>39600</v>
      </c>
    </row>
    <row r="20" spans="1:27" ht="13.5" customHeight="1">
      <c r="A20" s="118">
        <v>111</v>
      </c>
      <c r="B20" s="216">
        <v>40817</v>
      </c>
      <c r="C20" s="68">
        <v>545</v>
      </c>
      <c r="D20" s="310">
        <v>1</v>
      </c>
      <c r="E20" s="60">
        <f t="shared" si="0"/>
        <v>545</v>
      </c>
      <c r="F20" s="59">
        <v>0</v>
      </c>
      <c r="G20" s="60">
        <f t="shared" si="1"/>
        <v>0</v>
      </c>
      <c r="H20" s="57">
        <f t="shared" si="2"/>
        <v>545</v>
      </c>
      <c r="I20" s="132">
        <f t="shared" si="20"/>
        <v>101312</v>
      </c>
      <c r="J20" s="102">
        <f>IF((I20-H$21+(H$21/12*3))+K20&gt;H149,H149-K20,(I20-H$21+(H$21/12*3)))</f>
        <v>57200</v>
      </c>
      <c r="K20" s="102">
        <f t="shared" si="3"/>
        <v>8800</v>
      </c>
      <c r="L20" s="102">
        <f t="shared" si="4"/>
        <v>66000</v>
      </c>
      <c r="M20" s="102">
        <f t="shared" si="5"/>
        <v>54340</v>
      </c>
      <c r="N20" s="102">
        <f t="shared" si="6"/>
        <v>8360</v>
      </c>
      <c r="O20" s="102">
        <f t="shared" si="7"/>
        <v>62700</v>
      </c>
      <c r="P20" s="102">
        <f t="shared" si="8"/>
        <v>51480</v>
      </c>
      <c r="Q20" s="102">
        <f t="shared" si="9"/>
        <v>7920</v>
      </c>
      <c r="R20" s="102">
        <f t="shared" si="10"/>
        <v>59400</v>
      </c>
      <c r="S20" s="102">
        <f t="shared" si="11"/>
        <v>45760</v>
      </c>
      <c r="T20" s="102">
        <f t="shared" si="12"/>
        <v>7040</v>
      </c>
      <c r="U20" s="102">
        <f t="shared" si="13"/>
        <v>52800</v>
      </c>
      <c r="V20" s="102">
        <f t="shared" si="14"/>
        <v>40040</v>
      </c>
      <c r="W20" s="102">
        <f t="shared" si="15"/>
        <v>6160</v>
      </c>
      <c r="X20" s="102">
        <f t="shared" si="16"/>
        <v>46200</v>
      </c>
      <c r="Y20" s="102">
        <f t="shared" si="17"/>
        <v>34320</v>
      </c>
      <c r="Z20" s="102">
        <f t="shared" si="18"/>
        <v>5280</v>
      </c>
      <c r="AA20" s="66">
        <f t="shared" si="19"/>
        <v>39600</v>
      </c>
    </row>
    <row r="21" spans="1:27" ht="13.5" customHeight="1">
      <c r="A21" s="118">
        <v>110</v>
      </c>
      <c r="B21" s="217">
        <v>40848</v>
      </c>
      <c r="C21" s="68">
        <v>545</v>
      </c>
      <c r="D21" s="310">
        <v>1</v>
      </c>
      <c r="E21" s="70">
        <f t="shared" si="0"/>
        <v>545</v>
      </c>
      <c r="F21" s="59">
        <v>0</v>
      </c>
      <c r="G21" s="70">
        <f t="shared" si="1"/>
        <v>0</v>
      </c>
      <c r="H21" s="68">
        <f t="shared" si="2"/>
        <v>545</v>
      </c>
      <c r="I21" s="131">
        <f t="shared" si="20"/>
        <v>100767</v>
      </c>
      <c r="J21" s="122">
        <f>IF((I21-H$21+(H$21/12*2))+K21&gt;H149,H149-K21,(I21-H$21+(H$21/12*2)))</f>
        <v>57200</v>
      </c>
      <c r="K21" s="122">
        <f t="shared" si="3"/>
        <v>8800</v>
      </c>
      <c r="L21" s="122">
        <f>J21+K21</f>
        <v>66000</v>
      </c>
      <c r="M21" s="122">
        <f>J21*M$9</f>
        <v>54340</v>
      </c>
      <c r="N21" s="122">
        <f>K21*M$9</f>
        <v>8360</v>
      </c>
      <c r="O21" s="122">
        <f>M21+N21</f>
        <v>62700</v>
      </c>
      <c r="P21" s="104">
        <f t="shared" si="8"/>
        <v>51480</v>
      </c>
      <c r="Q21" s="122">
        <f t="shared" si="9"/>
        <v>7920</v>
      </c>
      <c r="R21" s="122">
        <f t="shared" si="10"/>
        <v>59400</v>
      </c>
      <c r="S21" s="122">
        <f t="shared" si="11"/>
        <v>45760</v>
      </c>
      <c r="T21" s="122">
        <f t="shared" si="12"/>
        <v>7040</v>
      </c>
      <c r="U21" s="122">
        <f t="shared" si="13"/>
        <v>52800</v>
      </c>
      <c r="V21" s="122">
        <f t="shared" si="14"/>
        <v>40040</v>
      </c>
      <c r="W21" s="122">
        <f t="shared" si="15"/>
        <v>6160</v>
      </c>
      <c r="X21" s="122">
        <f t="shared" si="16"/>
        <v>46200</v>
      </c>
      <c r="Y21" s="122">
        <f t="shared" si="17"/>
        <v>34320</v>
      </c>
      <c r="Z21" s="122">
        <f t="shared" si="18"/>
        <v>5280</v>
      </c>
      <c r="AA21" s="52">
        <f t="shared" si="19"/>
        <v>39600</v>
      </c>
    </row>
    <row r="22" spans="1:27" ht="13.5" customHeight="1">
      <c r="A22" s="118">
        <v>109</v>
      </c>
      <c r="B22" s="216">
        <v>40878</v>
      </c>
      <c r="C22" s="68">
        <v>1090</v>
      </c>
      <c r="D22" s="310">
        <v>1</v>
      </c>
      <c r="E22" s="60">
        <f t="shared" si="0"/>
        <v>1090</v>
      </c>
      <c r="F22" s="59">
        <v>0</v>
      </c>
      <c r="G22" s="60">
        <f t="shared" si="1"/>
        <v>0</v>
      </c>
      <c r="H22" s="57">
        <f t="shared" si="2"/>
        <v>1090</v>
      </c>
      <c r="I22" s="132">
        <f>I21-H21</f>
        <v>100222</v>
      </c>
      <c r="J22" s="102">
        <f>IF((I22-H$21+(H21/12*1))+K22&gt;H149,H149-K22,(I22-H$21+(H$21/12*1)))</f>
        <v>57200</v>
      </c>
      <c r="K22" s="102">
        <f t="shared" si="3"/>
        <v>8800</v>
      </c>
      <c r="L22" s="102">
        <f>J22+K22</f>
        <v>66000</v>
      </c>
      <c r="M22" s="102">
        <f>J22*M$9</f>
        <v>54340</v>
      </c>
      <c r="N22" s="102">
        <f t="shared" ref="N22:N53" si="21">K22*M$9</f>
        <v>8360</v>
      </c>
      <c r="O22" s="102">
        <f t="shared" ref="O22:O53" si="22">M22+N22</f>
        <v>62700</v>
      </c>
      <c r="P22" s="102">
        <f t="shared" si="8"/>
        <v>51480</v>
      </c>
      <c r="Q22" s="102">
        <f t="shared" si="9"/>
        <v>7920</v>
      </c>
      <c r="R22" s="102">
        <f t="shared" si="10"/>
        <v>59400</v>
      </c>
      <c r="S22" s="102">
        <f t="shared" si="11"/>
        <v>45760</v>
      </c>
      <c r="T22" s="102">
        <f t="shared" si="12"/>
        <v>7040</v>
      </c>
      <c r="U22" s="102">
        <f t="shared" si="13"/>
        <v>52800</v>
      </c>
      <c r="V22" s="102">
        <f t="shared" si="14"/>
        <v>40040</v>
      </c>
      <c r="W22" s="102">
        <f t="shared" si="15"/>
        <v>6160</v>
      </c>
      <c r="X22" s="102">
        <f t="shared" si="16"/>
        <v>46200</v>
      </c>
      <c r="Y22" s="102">
        <f t="shared" si="17"/>
        <v>34320</v>
      </c>
      <c r="Z22" s="102">
        <f t="shared" si="18"/>
        <v>5280</v>
      </c>
      <c r="AA22" s="66">
        <f t="shared" si="19"/>
        <v>39600</v>
      </c>
    </row>
    <row r="23" spans="1:27" ht="13.5" customHeight="1">
      <c r="A23" s="118">
        <v>108</v>
      </c>
      <c r="B23" s="217">
        <v>40909</v>
      </c>
      <c r="C23" s="68">
        <v>622</v>
      </c>
      <c r="D23" s="310">
        <v>1</v>
      </c>
      <c r="E23" s="70">
        <f t="shared" si="0"/>
        <v>622</v>
      </c>
      <c r="F23" s="59">
        <v>0</v>
      </c>
      <c r="G23" s="70">
        <f t="shared" si="1"/>
        <v>0</v>
      </c>
      <c r="H23" s="68">
        <f t="shared" si="2"/>
        <v>622</v>
      </c>
      <c r="I23" s="131">
        <f t="shared" si="20"/>
        <v>99132</v>
      </c>
      <c r="J23" s="122">
        <f>IF((I23-H$33+(H$33/12*12))+K23&gt;H149,H149-K23,(I23-H$33+(H$33/12*12)))</f>
        <v>57200</v>
      </c>
      <c r="K23" s="122">
        <f t="shared" si="3"/>
        <v>8800</v>
      </c>
      <c r="L23" s="122">
        <f t="shared" ref="L23:L37" si="23">J23+K23</f>
        <v>66000</v>
      </c>
      <c r="M23" s="122">
        <f t="shared" ref="M23:M54" si="24">J23*M$9</f>
        <v>54340</v>
      </c>
      <c r="N23" s="122">
        <f t="shared" si="21"/>
        <v>8360</v>
      </c>
      <c r="O23" s="122">
        <f t="shared" si="22"/>
        <v>62700</v>
      </c>
      <c r="P23" s="104">
        <f>J23*$P$9</f>
        <v>51480</v>
      </c>
      <c r="Q23" s="122">
        <f t="shared" si="9"/>
        <v>7920</v>
      </c>
      <c r="R23" s="122">
        <f t="shared" si="10"/>
        <v>59400</v>
      </c>
      <c r="S23" s="122">
        <f t="shared" si="11"/>
        <v>45760</v>
      </c>
      <c r="T23" s="122">
        <f t="shared" si="12"/>
        <v>7040</v>
      </c>
      <c r="U23" s="122">
        <f t="shared" si="13"/>
        <v>52800</v>
      </c>
      <c r="V23" s="122">
        <f t="shared" ref="V23:V86" si="25">J23*V$9</f>
        <v>40040</v>
      </c>
      <c r="W23" s="122">
        <f t="shared" si="15"/>
        <v>6160</v>
      </c>
      <c r="X23" s="122">
        <f t="shared" ref="X23:X86" si="26">V23+W23</f>
        <v>46200</v>
      </c>
      <c r="Y23" s="122">
        <f t="shared" si="17"/>
        <v>34320</v>
      </c>
      <c r="Z23" s="122">
        <f t="shared" si="18"/>
        <v>5280</v>
      </c>
      <c r="AA23" s="52">
        <f t="shared" si="19"/>
        <v>39600</v>
      </c>
    </row>
    <row r="24" spans="1:27" ht="13.5" customHeight="1">
      <c r="A24" s="118">
        <v>107</v>
      </c>
      <c r="B24" s="216">
        <v>40940</v>
      </c>
      <c r="C24" s="68">
        <v>622</v>
      </c>
      <c r="D24" s="310">
        <v>1</v>
      </c>
      <c r="E24" s="60">
        <f t="shared" si="0"/>
        <v>622</v>
      </c>
      <c r="F24" s="59">
        <v>0</v>
      </c>
      <c r="G24" s="60">
        <f t="shared" si="1"/>
        <v>0</v>
      </c>
      <c r="H24" s="57">
        <f t="shared" si="2"/>
        <v>622</v>
      </c>
      <c r="I24" s="132">
        <f t="shared" si="20"/>
        <v>98510</v>
      </c>
      <c r="J24" s="102">
        <f>IF((I24-H$33+(H$33/12*11))+K24&gt;H149,H149-K24,(I24-H$33+(H$33/12*11)))</f>
        <v>57200</v>
      </c>
      <c r="K24" s="102">
        <f t="shared" si="3"/>
        <v>8800</v>
      </c>
      <c r="L24" s="102">
        <f t="shared" si="23"/>
        <v>66000</v>
      </c>
      <c r="M24" s="102">
        <f t="shared" si="24"/>
        <v>54340</v>
      </c>
      <c r="N24" s="102">
        <f t="shared" si="21"/>
        <v>8360</v>
      </c>
      <c r="O24" s="102">
        <f t="shared" si="22"/>
        <v>62700</v>
      </c>
      <c r="P24" s="102">
        <f t="shared" si="8"/>
        <v>51480</v>
      </c>
      <c r="Q24" s="102">
        <f t="shared" si="9"/>
        <v>7920</v>
      </c>
      <c r="R24" s="102">
        <f t="shared" si="10"/>
        <v>59400</v>
      </c>
      <c r="S24" s="102">
        <f t="shared" ref="S24:S39" si="27">J24*S$9</f>
        <v>45760</v>
      </c>
      <c r="T24" s="102">
        <f t="shared" si="12"/>
        <v>7040</v>
      </c>
      <c r="U24" s="102">
        <f t="shared" ref="U24:U39" si="28">S24+T24</f>
        <v>52800</v>
      </c>
      <c r="V24" s="102">
        <f t="shared" si="25"/>
        <v>40040</v>
      </c>
      <c r="W24" s="102">
        <f t="shared" si="15"/>
        <v>6160</v>
      </c>
      <c r="X24" s="102">
        <f t="shared" si="26"/>
        <v>46200</v>
      </c>
      <c r="Y24" s="102">
        <f t="shared" si="17"/>
        <v>34320</v>
      </c>
      <c r="Z24" s="102">
        <f t="shared" si="18"/>
        <v>5280</v>
      </c>
      <c r="AA24" s="66">
        <f t="shared" si="19"/>
        <v>39600</v>
      </c>
    </row>
    <row r="25" spans="1:27" ht="13.5" customHeight="1">
      <c r="A25" s="118">
        <v>106</v>
      </c>
      <c r="B25" s="216">
        <v>40969</v>
      </c>
      <c r="C25" s="68">
        <v>622</v>
      </c>
      <c r="D25" s="310">
        <v>1</v>
      </c>
      <c r="E25" s="70">
        <f t="shared" si="0"/>
        <v>622</v>
      </c>
      <c r="F25" s="59">
        <v>0</v>
      </c>
      <c r="G25" s="70">
        <f t="shared" si="1"/>
        <v>0</v>
      </c>
      <c r="H25" s="68">
        <f t="shared" si="2"/>
        <v>622</v>
      </c>
      <c r="I25" s="131">
        <f t="shared" si="20"/>
        <v>97888</v>
      </c>
      <c r="J25" s="122">
        <f>IF((I25-H$33+(H$33/12*10))+K25&gt;H149,H149-K25,(I25-H$33+(H$33/12*10)))</f>
        <v>57200</v>
      </c>
      <c r="K25" s="122">
        <f t="shared" si="3"/>
        <v>8800</v>
      </c>
      <c r="L25" s="122">
        <f t="shared" si="23"/>
        <v>66000</v>
      </c>
      <c r="M25" s="122">
        <f t="shared" si="24"/>
        <v>54340</v>
      </c>
      <c r="N25" s="122">
        <f t="shared" si="21"/>
        <v>8360</v>
      </c>
      <c r="O25" s="122">
        <f t="shared" si="22"/>
        <v>62700</v>
      </c>
      <c r="P25" s="104">
        <f t="shared" si="8"/>
        <v>51480</v>
      </c>
      <c r="Q25" s="122">
        <f t="shared" si="9"/>
        <v>7920</v>
      </c>
      <c r="R25" s="122">
        <f t="shared" si="10"/>
        <v>59400</v>
      </c>
      <c r="S25" s="122">
        <f t="shared" si="27"/>
        <v>45760</v>
      </c>
      <c r="T25" s="122">
        <f t="shared" si="12"/>
        <v>7040</v>
      </c>
      <c r="U25" s="122">
        <f t="shared" si="28"/>
        <v>52800</v>
      </c>
      <c r="V25" s="122">
        <f t="shared" si="25"/>
        <v>40040</v>
      </c>
      <c r="W25" s="122">
        <f t="shared" si="15"/>
        <v>6160</v>
      </c>
      <c r="X25" s="122">
        <f t="shared" si="26"/>
        <v>46200</v>
      </c>
      <c r="Y25" s="122">
        <f t="shared" si="17"/>
        <v>34320</v>
      </c>
      <c r="Z25" s="122">
        <f t="shared" si="18"/>
        <v>5280</v>
      </c>
      <c r="AA25" s="52">
        <f t="shared" si="19"/>
        <v>39600</v>
      </c>
    </row>
    <row r="26" spans="1:27" ht="11.25" customHeight="1">
      <c r="A26" s="118">
        <v>105</v>
      </c>
      <c r="B26" s="217">
        <v>41000</v>
      </c>
      <c r="C26" s="68">
        <v>622</v>
      </c>
      <c r="D26" s="310">
        <v>1</v>
      </c>
      <c r="E26" s="60">
        <f t="shared" si="0"/>
        <v>622</v>
      </c>
      <c r="F26" s="59">
        <v>0</v>
      </c>
      <c r="G26" s="60">
        <f t="shared" si="1"/>
        <v>0</v>
      </c>
      <c r="H26" s="57">
        <f t="shared" si="2"/>
        <v>622</v>
      </c>
      <c r="I26" s="132">
        <f t="shared" si="20"/>
        <v>97266</v>
      </c>
      <c r="J26" s="102">
        <f>IF((I26-H$33+(H$33/12*9))+K26&gt;H149,H149-K26,(I26-H$33+(H$33/12*9)))</f>
        <v>57200</v>
      </c>
      <c r="K26" s="102">
        <f t="shared" si="3"/>
        <v>8800</v>
      </c>
      <c r="L26" s="102">
        <f t="shared" si="23"/>
        <v>66000</v>
      </c>
      <c r="M26" s="102">
        <f t="shared" si="24"/>
        <v>54340</v>
      </c>
      <c r="N26" s="102">
        <f t="shared" si="21"/>
        <v>8360</v>
      </c>
      <c r="O26" s="102">
        <f t="shared" si="22"/>
        <v>62700</v>
      </c>
      <c r="P26" s="102">
        <f t="shared" si="8"/>
        <v>51480</v>
      </c>
      <c r="Q26" s="102">
        <f t="shared" si="9"/>
        <v>7920</v>
      </c>
      <c r="R26" s="102">
        <f t="shared" si="10"/>
        <v>59400</v>
      </c>
      <c r="S26" s="102">
        <f t="shared" si="27"/>
        <v>45760</v>
      </c>
      <c r="T26" s="102">
        <f t="shared" si="12"/>
        <v>7040</v>
      </c>
      <c r="U26" s="102">
        <f t="shared" si="28"/>
        <v>52800</v>
      </c>
      <c r="V26" s="102">
        <f t="shared" si="25"/>
        <v>40040</v>
      </c>
      <c r="W26" s="102">
        <f t="shared" si="15"/>
        <v>6160</v>
      </c>
      <c r="X26" s="102">
        <f t="shared" si="26"/>
        <v>46200</v>
      </c>
      <c r="Y26" s="102">
        <f t="shared" si="17"/>
        <v>34320</v>
      </c>
      <c r="Z26" s="102">
        <f t="shared" si="18"/>
        <v>5280</v>
      </c>
      <c r="AA26" s="66">
        <f t="shared" si="19"/>
        <v>39600</v>
      </c>
    </row>
    <row r="27" spans="1:27" ht="11.25" customHeight="1">
      <c r="A27" s="118">
        <v>104</v>
      </c>
      <c r="B27" s="216">
        <v>41030</v>
      </c>
      <c r="C27" s="68">
        <v>622</v>
      </c>
      <c r="D27" s="310">
        <v>1</v>
      </c>
      <c r="E27" s="70">
        <f t="shared" si="0"/>
        <v>622</v>
      </c>
      <c r="F27" s="59">
        <v>0</v>
      </c>
      <c r="G27" s="70">
        <f t="shared" si="1"/>
        <v>0</v>
      </c>
      <c r="H27" s="68">
        <f t="shared" si="2"/>
        <v>622</v>
      </c>
      <c r="I27" s="131">
        <f t="shared" si="20"/>
        <v>96644</v>
      </c>
      <c r="J27" s="122">
        <f>IF((I27-H$33+(H$33/12*8))+K27&gt;H149,H149-K27,(I27-H$33+(H$33/12*8)))</f>
        <v>57200</v>
      </c>
      <c r="K27" s="122">
        <f t="shared" si="3"/>
        <v>8800</v>
      </c>
      <c r="L27" s="122">
        <f t="shared" si="23"/>
        <v>66000</v>
      </c>
      <c r="M27" s="122">
        <f t="shared" si="24"/>
        <v>54340</v>
      </c>
      <c r="N27" s="122">
        <f t="shared" si="21"/>
        <v>8360</v>
      </c>
      <c r="O27" s="122">
        <f t="shared" si="22"/>
        <v>62700</v>
      </c>
      <c r="P27" s="104">
        <f t="shared" si="8"/>
        <v>51480</v>
      </c>
      <c r="Q27" s="122">
        <f t="shared" si="9"/>
        <v>7920</v>
      </c>
      <c r="R27" s="122">
        <f t="shared" si="10"/>
        <v>59400</v>
      </c>
      <c r="S27" s="122">
        <f t="shared" si="27"/>
        <v>45760</v>
      </c>
      <c r="T27" s="122">
        <f t="shared" si="12"/>
        <v>7040</v>
      </c>
      <c r="U27" s="122">
        <f t="shared" si="28"/>
        <v>52800</v>
      </c>
      <c r="V27" s="122">
        <f t="shared" si="25"/>
        <v>40040</v>
      </c>
      <c r="W27" s="122">
        <f t="shared" si="15"/>
        <v>6160</v>
      </c>
      <c r="X27" s="122">
        <f t="shared" si="26"/>
        <v>46200</v>
      </c>
      <c r="Y27" s="122">
        <f t="shared" si="17"/>
        <v>34320</v>
      </c>
      <c r="Z27" s="122">
        <f t="shared" si="18"/>
        <v>5280</v>
      </c>
      <c r="AA27" s="52">
        <f t="shared" si="19"/>
        <v>39600</v>
      </c>
    </row>
    <row r="28" spans="1:27" ht="13.5" customHeight="1">
      <c r="A28" s="118">
        <v>103</v>
      </c>
      <c r="B28" s="217">
        <v>41061</v>
      </c>
      <c r="C28" s="68">
        <v>622</v>
      </c>
      <c r="D28" s="310">
        <v>1</v>
      </c>
      <c r="E28" s="60">
        <f t="shared" si="0"/>
        <v>622</v>
      </c>
      <c r="F28" s="59">
        <v>0</v>
      </c>
      <c r="G28" s="60">
        <f t="shared" si="1"/>
        <v>0</v>
      </c>
      <c r="H28" s="57">
        <f t="shared" si="2"/>
        <v>622</v>
      </c>
      <c r="I28" s="132">
        <f t="shared" si="20"/>
        <v>96022</v>
      </c>
      <c r="J28" s="102">
        <f>IF((I28-H$33+(H$33/12*7))+K28&gt;H149,H149-K28,(I28-H$33+(H$33/12*7)))</f>
        <v>57200</v>
      </c>
      <c r="K28" s="102">
        <f t="shared" si="3"/>
        <v>8800</v>
      </c>
      <c r="L28" s="102">
        <f t="shared" si="23"/>
        <v>66000</v>
      </c>
      <c r="M28" s="102">
        <f t="shared" si="24"/>
        <v>54340</v>
      </c>
      <c r="N28" s="102">
        <f t="shared" si="21"/>
        <v>8360</v>
      </c>
      <c r="O28" s="102">
        <f t="shared" si="22"/>
        <v>62700</v>
      </c>
      <c r="P28" s="102">
        <f t="shared" si="8"/>
        <v>51480</v>
      </c>
      <c r="Q28" s="102">
        <f t="shared" si="9"/>
        <v>7920</v>
      </c>
      <c r="R28" s="102">
        <f t="shared" si="10"/>
        <v>59400</v>
      </c>
      <c r="S28" s="102">
        <f t="shared" si="27"/>
        <v>45760</v>
      </c>
      <c r="T28" s="102">
        <f t="shared" si="12"/>
        <v>7040</v>
      </c>
      <c r="U28" s="102">
        <f t="shared" si="28"/>
        <v>52800</v>
      </c>
      <c r="V28" s="102">
        <f t="shared" si="25"/>
        <v>40040</v>
      </c>
      <c r="W28" s="102">
        <f t="shared" si="15"/>
        <v>6160</v>
      </c>
      <c r="X28" s="102">
        <f t="shared" si="26"/>
        <v>46200</v>
      </c>
      <c r="Y28" s="102">
        <f t="shared" si="17"/>
        <v>34320</v>
      </c>
      <c r="Z28" s="102">
        <f t="shared" si="18"/>
        <v>5280</v>
      </c>
      <c r="AA28" s="66">
        <f t="shared" si="19"/>
        <v>39600</v>
      </c>
    </row>
    <row r="29" spans="1:27" ht="13.5" customHeight="1">
      <c r="A29" s="118">
        <v>102</v>
      </c>
      <c r="B29" s="216">
        <v>41091</v>
      </c>
      <c r="C29" s="68">
        <v>622</v>
      </c>
      <c r="D29" s="310">
        <v>1</v>
      </c>
      <c r="E29" s="70">
        <f>C29*D29</f>
        <v>622</v>
      </c>
      <c r="F29" s="59">
        <v>0</v>
      </c>
      <c r="G29" s="70">
        <f t="shared" si="1"/>
        <v>0</v>
      </c>
      <c r="H29" s="68">
        <f t="shared" si="2"/>
        <v>622</v>
      </c>
      <c r="I29" s="131">
        <f t="shared" si="20"/>
        <v>95400</v>
      </c>
      <c r="J29" s="122">
        <f>IF((I29-H$33+(H$33/12*6))+K29&gt;H149,H149-K29,(I29-H$33+(H$33/12*6)))</f>
        <v>57200</v>
      </c>
      <c r="K29" s="122">
        <f t="shared" si="3"/>
        <v>8800</v>
      </c>
      <c r="L29" s="122">
        <f t="shared" si="23"/>
        <v>66000</v>
      </c>
      <c r="M29" s="122">
        <f t="shared" si="24"/>
        <v>54340</v>
      </c>
      <c r="N29" s="122">
        <f t="shared" si="21"/>
        <v>8360</v>
      </c>
      <c r="O29" s="122">
        <f t="shared" si="22"/>
        <v>62700</v>
      </c>
      <c r="P29" s="104">
        <f t="shared" si="8"/>
        <v>51480</v>
      </c>
      <c r="Q29" s="122">
        <f t="shared" si="9"/>
        <v>7920</v>
      </c>
      <c r="R29" s="122">
        <f t="shared" si="10"/>
        <v>59400</v>
      </c>
      <c r="S29" s="122">
        <f t="shared" si="27"/>
        <v>45760</v>
      </c>
      <c r="T29" s="122">
        <f t="shared" si="12"/>
        <v>7040</v>
      </c>
      <c r="U29" s="122">
        <f t="shared" si="28"/>
        <v>52800</v>
      </c>
      <c r="V29" s="122">
        <f t="shared" si="25"/>
        <v>40040</v>
      </c>
      <c r="W29" s="122">
        <f t="shared" si="15"/>
        <v>6160</v>
      </c>
      <c r="X29" s="122">
        <f t="shared" si="26"/>
        <v>46200</v>
      </c>
      <c r="Y29" s="122">
        <f t="shared" si="17"/>
        <v>34320</v>
      </c>
      <c r="Z29" s="122">
        <f t="shared" si="18"/>
        <v>5280</v>
      </c>
      <c r="AA29" s="52">
        <f t="shared" si="19"/>
        <v>39600</v>
      </c>
    </row>
    <row r="30" spans="1:27" ht="13.5" customHeight="1">
      <c r="A30" s="118">
        <v>101</v>
      </c>
      <c r="B30" s="217">
        <v>41122</v>
      </c>
      <c r="C30" s="68">
        <v>622</v>
      </c>
      <c r="D30" s="310">
        <v>1</v>
      </c>
      <c r="E30" s="60">
        <f t="shared" si="0"/>
        <v>622</v>
      </c>
      <c r="F30" s="59">
        <v>0</v>
      </c>
      <c r="G30" s="60">
        <f t="shared" si="1"/>
        <v>0</v>
      </c>
      <c r="H30" s="57">
        <f t="shared" si="2"/>
        <v>622</v>
      </c>
      <c r="I30" s="132">
        <f t="shared" si="20"/>
        <v>94778</v>
      </c>
      <c r="J30" s="102">
        <f>IF((I30-H$33+(H$33/12*5))+K30&gt;H149,H149-K30,(I30-H$33+(H$33/12*5)))</f>
        <v>57200</v>
      </c>
      <c r="K30" s="102">
        <f t="shared" si="3"/>
        <v>8800</v>
      </c>
      <c r="L30" s="102">
        <f t="shared" si="23"/>
        <v>66000</v>
      </c>
      <c r="M30" s="102">
        <f t="shared" si="24"/>
        <v>54340</v>
      </c>
      <c r="N30" s="102">
        <f t="shared" si="21"/>
        <v>8360</v>
      </c>
      <c r="O30" s="102">
        <f t="shared" si="22"/>
        <v>62700</v>
      </c>
      <c r="P30" s="102">
        <f>J30*$P$9</f>
        <v>51480</v>
      </c>
      <c r="Q30" s="102">
        <f t="shared" si="9"/>
        <v>7920</v>
      </c>
      <c r="R30" s="102">
        <f t="shared" si="10"/>
        <v>59400</v>
      </c>
      <c r="S30" s="102">
        <f t="shared" si="27"/>
        <v>45760</v>
      </c>
      <c r="T30" s="102">
        <f t="shared" si="12"/>
        <v>7040</v>
      </c>
      <c r="U30" s="102">
        <f t="shared" si="28"/>
        <v>52800</v>
      </c>
      <c r="V30" s="102">
        <f t="shared" si="25"/>
        <v>40040</v>
      </c>
      <c r="W30" s="102">
        <f t="shared" si="15"/>
        <v>6160</v>
      </c>
      <c r="X30" s="102">
        <f t="shared" si="26"/>
        <v>46200</v>
      </c>
      <c r="Y30" s="102">
        <f t="shared" si="17"/>
        <v>34320</v>
      </c>
      <c r="Z30" s="102">
        <f t="shared" si="18"/>
        <v>5280</v>
      </c>
      <c r="AA30" s="66">
        <f t="shared" si="19"/>
        <v>39600</v>
      </c>
    </row>
    <row r="31" spans="1:27" ht="13.5" customHeight="1">
      <c r="A31" s="118">
        <v>100</v>
      </c>
      <c r="B31" s="216">
        <v>41153</v>
      </c>
      <c r="C31" s="68">
        <v>622</v>
      </c>
      <c r="D31" s="310">
        <v>1</v>
      </c>
      <c r="E31" s="70">
        <f t="shared" si="0"/>
        <v>622</v>
      </c>
      <c r="F31" s="59">
        <v>0</v>
      </c>
      <c r="G31" s="70">
        <f t="shared" si="1"/>
        <v>0</v>
      </c>
      <c r="H31" s="68">
        <f t="shared" si="2"/>
        <v>622</v>
      </c>
      <c r="I31" s="131">
        <f t="shared" si="20"/>
        <v>94156</v>
      </c>
      <c r="J31" s="122">
        <f>IF((I31-H$33+(H$33/12*4))+K31&gt;H149,H149-K31,(I31-H$33+(H$33/12*4)))</f>
        <v>57200</v>
      </c>
      <c r="K31" s="122">
        <f t="shared" si="3"/>
        <v>8800</v>
      </c>
      <c r="L31" s="122">
        <f t="shared" si="23"/>
        <v>66000</v>
      </c>
      <c r="M31" s="122">
        <f t="shared" si="24"/>
        <v>54340</v>
      </c>
      <c r="N31" s="122">
        <f t="shared" si="21"/>
        <v>8360</v>
      </c>
      <c r="O31" s="122">
        <f t="shared" si="22"/>
        <v>62700</v>
      </c>
      <c r="P31" s="104">
        <f>J31*$P$9</f>
        <v>51480</v>
      </c>
      <c r="Q31" s="122">
        <f t="shared" si="9"/>
        <v>7920</v>
      </c>
      <c r="R31" s="122">
        <f t="shared" si="10"/>
        <v>59400</v>
      </c>
      <c r="S31" s="122">
        <f t="shared" si="27"/>
        <v>45760</v>
      </c>
      <c r="T31" s="122">
        <f t="shared" si="12"/>
        <v>7040</v>
      </c>
      <c r="U31" s="122">
        <f t="shared" si="28"/>
        <v>52800</v>
      </c>
      <c r="V31" s="122">
        <f t="shared" si="25"/>
        <v>40040</v>
      </c>
      <c r="W31" s="122">
        <f t="shared" si="15"/>
        <v>6160</v>
      </c>
      <c r="X31" s="122">
        <f t="shared" si="26"/>
        <v>46200</v>
      </c>
      <c r="Y31" s="122">
        <f t="shared" si="17"/>
        <v>34320</v>
      </c>
      <c r="Z31" s="122">
        <f t="shared" si="18"/>
        <v>5280</v>
      </c>
      <c r="AA31" s="52">
        <f t="shared" si="19"/>
        <v>39600</v>
      </c>
    </row>
    <row r="32" spans="1:27" ht="13.5" customHeight="1">
      <c r="A32" s="118">
        <v>99</v>
      </c>
      <c r="B32" s="217">
        <v>41183</v>
      </c>
      <c r="C32" s="68">
        <v>622</v>
      </c>
      <c r="D32" s="310">
        <v>1</v>
      </c>
      <c r="E32" s="60">
        <f t="shared" si="0"/>
        <v>622</v>
      </c>
      <c r="F32" s="59">
        <v>0</v>
      </c>
      <c r="G32" s="60">
        <f t="shared" si="1"/>
        <v>0</v>
      </c>
      <c r="H32" s="57">
        <f t="shared" si="2"/>
        <v>622</v>
      </c>
      <c r="I32" s="132">
        <f t="shared" si="20"/>
        <v>93534</v>
      </c>
      <c r="J32" s="102">
        <f>IF((I32-H$33+(H$33/12*3))+K32&gt;H149,H149-K32,(I32-H$33+(H$33/12*3)))</f>
        <v>57200</v>
      </c>
      <c r="K32" s="102">
        <f t="shared" si="3"/>
        <v>8800</v>
      </c>
      <c r="L32" s="102">
        <f t="shared" si="23"/>
        <v>66000</v>
      </c>
      <c r="M32" s="102">
        <f t="shared" si="24"/>
        <v>54340</v>
      </c>
      <c r="N32" s="102">
        <f t="shared" si="21"/>
        <v>8360</v>
      </c>
      <c r="O32" s="102">
        <f t="shared" si="22"/>
        <v>62700</v>
      </c>
      <c r="P32" s="102">
        <f t="shared" ref="P32:P49" si="29">J32*$P$9</f>
        <v>51480</v>
      </c>
      <c r="Q32" s="102">
        <f t="shared" si="9"/>
        <v>7920</v>
      </c>
      <c r="R32" s="102">
        <f t="shared" si="10"/>
        <v>59400</v>
      </c>
      <c r="S32" s="102">
        <f t="shared" si="27"/>
        <v>45760</v>
      </c>
      <c r="T32" s="102">
        <f t="shared" si="12"/>
        <v>7040</v>
      </c>
      <c r="U32" s="102">
        <f t="shared" si="28"/>
        <v>52800</v>
      </c>
      <c r="V32" s="102">
        <f t="shared" si="25"/>
        <v>40040</v>
      </c>
      <c r="W32" s="102">
        <f t="shared" si="15"/>
        <v>6160</v>
      </c>
      <c r="X32" s="102">
        <f t="shared" si="26"/>
        <v>46200</v>
      </c>
      <c r="Y32" s="102">
        <f t="shared" si="17"/>
        <v>34320</v>
      </c>
      <c r="Z32" s="102">
        <f t="shared" si="18"/>
        <v>5280</v>
      </c>
      <c r="AA32" s="66">
        <f t="shared" si="19"/>
        <v>39600</v>
      </c>
    </row>
    <row r="33" spans="1:27" ht="13.5" customHeight="1">
      <c r="A33" s="118">
        <v>98</v>
      </c>
      <c r="B33" s="216">
        <v>41214</v>
      </c>
      <c r="C33" s="68">
        <v>622</v>
      </c>
      <c r="D33" s="310">
        <v>1</v>
      </c>
      <c r="E33" s="70">
        <f t="shared" si="0"/>
        <v>622</v>
      </c>
      <c r="F33" s="59">
        <v>0</v>
      </c>
      <c r="G33" s="70">
        <f t="shared" si="1"/>
        <v>0</v>
      </c>
      <c r="H33" s="68">
        <f t="shared" si="2"/>
        <v>622</v>
      </c>
      <c r="I33" s="131">
        <f t="shared" si="20"/>
        <v>92912</v>
      </c>
      <c r="J33" s="122">
        <f>IF((I33-H$33+(H$33/12*2))+K33&gt;H149,H149-K33,(I33-H$33+(H$33/12*2)))</f>
        <v>57200</v>
      </c>
      <c r="K33" s="122">
        <f t="shared" si="3"/>
        <v>8800</v>
      </c>
      <c r="L33" s="122">
        <f t="shared" si="23"/>
        <v>66000</v>
      </c>
      <c r="M33" s="122">
        <f t="shared" si="24"/>
        <v>54340</v>
      </c>
      <c r="N33" s="122">
        <f t="shared" si="21"/>
        <v>8360</v>
      </c>
      <c r="O33" s="122">
        <f t="shared" si="22"/>
        <v>62700</v>
      </c>
      <c r="P33" s="104">
        <f t="shared" si="29"/>
        <v>51480</v>
      </c>
      <c r="Q33" s="122">
        <f t="shared" si="9"/>
        <v>7920</v>
      </c>
      <c r="R33" s="122">
        <f t="shared" si="10"/>
        <v>59400</v>
      </c>
      <c r="S33" s="122">
        <f t="shared" si="27"/>
        <v>45760</v>
      </c>
      <c r="T33" s="122">
        <f t="shared" si="12"/>
        <v>7040</v>
      </c>
      <c r="U33" s="122">
        <f t="shared" si="28"/>
        <v>52800</v>
      </c>
      <c r="V33" s="122">
        <f t="shared" si="25"/>
        <v>40040</v>
      </c>
      <c r="W33" s="122">
        <f t="shared" si="15"/>
        <v>6160</v>
      </c>
      <c r="X33" s="122">
        <f t="shared" si="26"/>
        <v>46200</v>
      </c>
      <c r="Y33" s="122">
        <f t="shared" si="17"/>
        <v>34320</v>
      </c>
      <c r="Z33" s="122">
        <f t="shared" si="18"/>
        <v>5280</v>
      </c>
      <c r="AA33" s="52">
        <f t="shared" si="19"/>
        <v>39600</v>
      </c>
    </row>
    <row r="34" spans="1:27" ht="13.5" customHeight="1">
      <c r="A34" s="118">
        <v>97</v>
      </c>
      <c r="B34" s="217">
        <v>41244</v>
      </c>
      <c r="C34" s="68">
        <f>622*2</f>
        <v>1244</v>
      </c>
      <c r="D34" s="310">
        <v>1</v>
      </c>
      <c r="E34" s="60">
        <f t="shared" si="0"/>
        <v>1244</v>
      </c>
      <c r="F34" s="59">
        <v>0</v>
      </c>
      <c r="G34" s="60">
        <f t="shared" si="1"/>
        <v>0</v>
      </c>
      <c r="H34" s="57">
        <f t="shared" si="2"/>
        <v>1244</v>
      </c>
      <c r="I34" s="132">
        <f t="shared" si="20"/>
        <v>92290</v>
      </c>
      <c r="J34" s="102">
        <f>IF((I34-H$33+(H$33/12*1))+K34&gt;H149,H149-K34,(I34-H$33+(H$33/12*1)))</f>
        <v>57200</v>
      </c>
      <c r="K34" s="102">
        <f t="shared" si="3"/>
        <v>8800</v>
      </c>
      <c r="L34" s="102">
        <f t="shared" si="23"/>
        <v>66000</v>
      </c>
      <c r="M34" s="102">
        <f t="shared" si="24"/>
        <v>54340</v>
      </c>
      <c r="N34" s="102">
        <f t="shared" si="21"/>
        <v>8360</v>
      </c>
      <c r="O34" s="102">
        <f t="shared" si="22"/>
        <v>62700</v>
      </c>
      <c r="P34" s="102">
        <f t="shared" si="29"/>
        <v>51480</v>
      </c>
      <c r="Q34" s="102">
        <f t="shared" si="9"/>
        <v>7920</v>
      </c>
      <c r="R34" s="102">
        <f t="shared" si="10"/>
        <v>59400</v>
      </c>
      <c r="S34" s="102">
        <f t="shared" si="27"/>
        <v>45760</v>
      </c>
      <c r="T34" s="102">
        <f t="shared" si="12"/>
        <v>7040</v>
      </c>
      <c r="U34" s="102">
        <f t="shared" si="28"/>
        <v>52800</v>
      </c>
      <c r="V34" s="102">
        <f t="shared" si="25"/>
        <v>40040</v>
      </c>
      <c r="W34" s="102">
        <f t="shared" si="15"/>
        <v>6160</v>
      </c>
      <c r="X34" s="102">
        <f t="shared" si="26"/>
        <v>46200</v>
      </c>
      <c r="Y34" s="102">
        <f t="shared" si="17"/>
        <v>34320</v>
      </c>
      <c r="Z34" s="102">
        <f t="shared" si="18"/>
        <v>5280</v>
      </c>
      <c r="AA34" s="66">
        <f t="shared" si="19"/>
        <v>39600</v>
      </c>
    </row>
    <row r="35" spans="1:27" ht="13.5" customHeight="1">
      <c r="A35" s="118">
        <v>96</v>
      </c>
      <c r="B35" s="216">
        <v>41275</v>
      </c>
      <c r="C35" s="68">
        <v>678</v>
      </c>
      <c r="D35" s="310">
        <v>1</v>
      </c>
      <c r="E35" s="70">
        <f t="shared" si="0"/>
        <v>678</v>
      </c>
      <c r="F35" s="59">
        <v>0</v>
      </c>
      <c r="G35" s="70">
        <f t="shared" si="1"/>
        <v>0</v>
      </c>
      <c r="H35" s="68">
        <f t="shared" si="2"/>
        <v>678</v>
      </c>
      <c r="I35" s="131">
        <f t="shared" si="20"/>
        <v>91046</v>
      </c>
      <c r="J35" s="122">
        <f>IF((I35-H$45+(H$45))+K35&gt;H149,H149-K35,(I35-H$45+(H$45)))</f>
        <v>57200</v>
      </c>
      <c r="K35" s="122">
        <f t="shared" si="3"/>
        <v>8800</v>
      </c>
      <c r="L35" s="122">
        <f t="shared" si="23"/>
        <v>66000</v>
      </c>
      <c r="M35" s="122">
        <f t="shared" si="24"/>
        <v>54340</v>
      </c>
      <c r="N35" s="122">
        <f t="shared" si="21"/>
        <v>8360</v>
      </c>
      <c r="O35" s="122">
        <f t="shared" si="22"/>
        <v>62700</v>
      </c>
      <c r="P35" s="104">
        <f t="shared" si="29"/>
        <v>51480</v>
      </c>
      <c r="Q35" s="122">
        <f t="shared" si="9"/>
        <v>7920</v>
      </c>
      <c r="R35" s="122">
        <f t="shared" si="10"/>
        <v>59400</v>
      </c>
      <c r="S35" s="122">
        <f t="shared" si="27"/>
        <v>45760</v>
      </c>
      <c r="T35" s="122">
        <f t="shared" si="12"/>
        <v>7040</v>
      </c>
      <c r="U35" s="122">
        <f t="shared" si="28"/>
        <v>52800</v>
      </c>
      <c r="V35" s="122">
        <f t="shared" si="25"/>
        <v>40040</v>
      </c>
      <c r="W35" s="122">
        <f t="shared" si="15"/>
        <v>6160</v>
      </c>
      <c r="X35" s="122">
        <f t="shared" si="26"/>
        <v>46200</v>
      </c>
      <c r="Y35" s="122">
        <f t="shared" si="17"/>
        <v>34320</v>
      </c>
      <c r="Z35" s="122">
        <f t="shared" si="18"/>
        <v>5280</v>
      </c>
      <c r="AA35" s="52">
        <f t="shared" si="19"/>
        <v>39600</v>
      </c>
    </row>
    <row r="36" spans="1:27" ht="13.5" customHeight="1">
      <c r="A36" s="118">
        <v>95</v>
      </c>
      <c r="B36" s="217">
        <v>41306</v>
      </c>
      <c r="C36" s="68">
        <v>678</v>
      </c>
      <c r="D36" s="310">
        <v>1</v>
      </c>
      <c r="E36" s="60">
        <f t="shared" si="0"/>
        <v>678</v>
      </c>
      <c r="F36" s="59">
        <v>0</v>
      </c>
      <c r="G36" s="60">
        <f t="shared" si="1"/>
        <v>0</v>
      </c>
      <c r="H36" s="57">
        <f t="shared" si="2"/>
        <v>678</v>
      </c>
      <c r="I36" s="132">
        <f t="shared" si="20"/>
        <v>90368</v>
      </c>
      <c r="J36" s="102">
        <f>IF((I36-H$45+(H$45/12*11))+K36&gt;H149,H149-K36,(I36-H$45+(H$45/12*11)))</f>
        <v>57200</v>
      </c>
      <c r="K36" s="102">
        <f t="shared" si="3"/>
        <v>8800</v>
      </c>
      <c r="L36" s="102">
        <f t="shared" si="23"/>
        <v>66000</v>
      </c>
      <c r="M36" s="102">
        <f t="shared" si="24"/>
        <v>54340</v>
      </c>
      <c r="N36" s="102">
        <f t="shared" si="21"/>
        <v>8360</v>
      </c>
      <c r="O36" s="102">
        <f t="shared" si="22"/>
        <v>62700</v>
      </c>
      <c r="P36" s="102">
        <f t="shared" si="29"/>
        <v>51480</v>
      </c>
      <c r="Q36" s="102">
        <f t="shared" si="9"/>
        <v>7920</v>
      </c>
      <c r="R36" s="102">
        <f t="shared" si="10"/>
        <v>59400</v>
      </c>
      <c r="S36" s="102">
        <f t="shared" si="27"/>
        <v>45760</v>
      </c>
      <c r="T36" s="102">
        <f t="shared" si="12"/>
        <v>7040</v>
      </c>
      <c r="U36" s="102">
        <f t="shared" si="28"/>
        <v>52800</v>
      </c>
      <c r="V36" s="102">
        <f t="shared" si="25"/>
        <v>40040</v>
      </c>
      <c r="W36" s="102">
        <f t="shared" si="15"/>
        <v>6160</v>
      </c>
      <c r="X36" s="102">
        <f t="shared" si="26"/>
        <v>46200</v>
      </c>
      <c r="Y36" s="102">
        <f t="shared" si="17"/>
        <v>34320</v>
      </c>
      <c r="Z36" s="102">
        <f t="shared" si="18"/>
        <v>5280</v>
      </c>
      <c r="AA36" s="66">
        <f t="shared" si="19"/>
        <v>39600</v>
      </c>
    </row>
    <row r="37" spans="1:27" ht="13.5" customHeight="1">
      <c r="A37" s="118">
        <v>94</v>
      </c>
      <c r="B37" s="216">
        <v>41334</v>
      </c>
      <c r="C37" s="68">
        <v>678</v>
      </c>
      <c r="D37" s="310">
        <v>1</v>
      </c>
      <c r="E37" s="70">
        <f t="shared" si="0"/>
        <v>678</v>
      </c>
      <c r="F37" s="59">
        <v>0</v>
      </c>
      <c r="G37" s="70">
        <f t="shared" si="1"/>
        <v>0</v>
      </c>
      <c r="H37" s="68">
        <f t="shared" si="2"/>
        <v>678</v>
      </c>
      <c r="I37" s="131">
        <f t="shared" si="20"/>
        <v>89690</v>
      </c>
      <c r="J37" s="122">
        <f>IF((I37-H$45+(H$45/12*10))+K37&gt;H149,H149-K37,(I37-H$45+(H$45/12*10)))</f>
        <v>57200</v>
      </c>
      <c r="K37" s="104">
        <f t="shared" si="3"/>
        <v>8800</v>
      </c>
      <c r="L37" s="104">
        <f t="shared" si="23"/>
        <v>66000</v>
      </c>
      <c r="M37" s="122">
        <f t="shared" si="24"/>
        <v>54340</v>
      </c>
      <c r="N37" s="122">
        <f t="shared" si="21"/>
        <v>8360</v>
      </c>
      <c r="O37" s="122">
        <f t="shared" si="22"/>
        <v>62700</v>
      </c>
      <c r="P37" s="104">
        <f t="shared" si="29"/>
        <v>51480</v>
      </c>
      <c r="Q37" s="122">
        <f t="shared" si="9"/>
        <v>7920</v>
      </c>
      <c r="R37" s="122">
        <f>P37+Q37</f>
        <v>59400</v>
      </c>
      <c r="S37" s="122">
        <f t="shared" si="27"/>
        <v>45760</v>
      </c>
      <c r="T37" s="122">
        <f t="shared" si="12"/>
        <v>7040</v>
      </c>
      <c r="U37" s="122">
        <f t="shared" si="28"/>
        <v>52800</v>
      </c>
      <c r="V37" s="122">
        <f t="shared" si="25"/>
        <v>40040</v>
      </c>
      <c r="W37" s="122">
        <f t="shared" si="15"/>
        <v>6160</v>
      </c>
      <c r="X37" s="122">
        <f t="shared" si="26"/>
        <v>46200</v>
      </c>
      <c r="Y37" s="122">
        <f t="shared" si="17"/>
        <v>34320</v>
      </c>
      <c r="Z37" s="122">
        <f t="shared" si="18"/>
        <v>5280</v>
      </c>
      <c r="AA37" s="52">
        <f t="shared" si="19"/>
        <v>39600</v>
      </c>
    </row>
    <row r="38" spans="1:27" ht="13.5" customHeight="1">
      <c r="A38" s="118">
        <v>93</v>
      </c>
      <c r="B38" s="216">
        <v>41365</v>
      </c>
      <c r="C38" s="68">
        <v>678</v>
      </c>
      <c r="D38" s="310">
        <v>1</v>
      </c>
      <c r="E38" s="60">
        <f t="shared" si="0"/>
        <v>678</v>
      </c>
      <c r="F38" s="59">
        <v>0</v>
      </c>
      <c r="G38" s="60">
        <f t="shared" si="1"/>
        <v>0</v>
      </c>
      <c r="H38" s="57">
        <f t="shared" si="2"/>
        <v>678</v>
      </c>
      <c r="I38" s="132">
        <f t="shared" si="20"/>
        <v>89012</v>
      </c>
      <c r="J38" s="102">
        <f>IF((I38-H$45+(H$45/12*9))+K38&gt;H149,H149-K38,(I38-H$45+(H$45/12*9)))</f>
        <v>57200</v>
      </c>
      <c r="K38" s="102">
        <f t="shared" si="3"/>
        <v>8800</v>
      </c>
      <c r="L38" s="103">
        <f t="shared" ref="L38:L69" si="30">J38+K38</f>
        <v>66000</v>
      </c>
      <c r="M38" s="102">
        <f t="shared" si="24"/>
        <v>54340</v>
      </c>
      <c r="N38" s="102">
        <f t="shared" si="21"/>
        <v>8360</v>
      </c>
      <c r="O38" s="102">
        <f t="shared" si="22"/>
        <v>62700</v>
      </c>
      <c r="P38" s="102">
        <f>J38*$P$9</f>
        <v>51480</v>
      </c>
      <c r="Q38" s="102">
        <f t="shared" si="9"/>
        <v>7920</v>
      </c>
      <c r="R38" s="102">
        <f t="shared" ref="R38:R53" si="31">P38+Q38</f>
        <v>59400</v>
      </c>
      <c r="S38" s="102">
        <f t="shared" si="27"/>
        <v>45760</v>
      </c>
      <c r="T38" s="102">
        <f t="shared" si="12"/>
        <v>7040</v>
      </c>
      <c r="U38" s="102">
        <f t="shared" si="28"/>
        <v>52800</v>
      </c>
      <c r="V38" s="102">
        <f t="shared" si="25"/>
        <v>40040</v>
      </c>
      <c r="W38" s="102">
        <f t="shared" si="15"/>
        <v>6160</v>
      </c>
      <c r="X38" s="102">
        <f t="shared" si="26"/>
        <v>46200</v>
      </c>
      <c r="Y38" s="102">
        <f t="shared" si="17"/>
        <v>34320</v>
      </c>
      <c r="Z38" s="102">
        <f t="shared" si="18"/>
        <v>5280</v>
      </c>
      <c r="AA38" s="66">
        <f t="shared" si="19"/>
        <v>39600</v>
      </c>
    </row>
    <row r="39" spans="1:27" ht="13.5" customHeight="1">
      <c r="A39" s="118">
        <v>92</v>
      </c>
      <c r="B39" s="217">
        <v>41395</v>
      </c>
      <c r="C39" s="68">
        <v>678</v>
      </c>
      <c r="D39" s="310">
        <v>1</v>
      </c>
      <c r="E39" s="70">
        <f t="shared" si="0"/>
        <v>678</v>
      </c>
      <c r="F39" s="59">
        <v>0</v>
      </c>
      <c r="G39" s="70">
        <f t="shared" si="1"/>
        <v>0</v>
      </c>
      <c r="H39" s="68">
        <f t="shared" si="2"/>
        <v>678</v>
      </c>
      <c r="I39" s="131">
        <f t="shared" si="20"/>
        <v>88334</v>
      </c>
      <c r="J39" s="122">
        <f>IF((I39-H$45+(H$45/12*8))+K39&gt;H149,H149-K39,(I39-H$45+(H$45/12*8)))</f>
        <v>57200</v>
      </c>
      <c r="K39" s="122">
        <f t="shared" si="3"/>
        <v>8800</v>
      </c>
      <c r="L39" s="122">
        <f t="shared" si="30"/>
        <v>66000</v>
      </c>
      <c r="M39" s="122">
        <f t="shared" si="24"/>
        <v>54340</v>
      </c>
      <c r="N39" s="122">
        <f t="shared" si="21"/>
        <v>8360</v>
      </c>
      <c r="O39" s="122">
        <f t="shared" si="22"/>
        <v>62700</v>
      </c>
      <c r="P39" s="104">
        <f t="shared" si="29"/>
        <v>51480</v>
      </c>
      <c r="Q39" s="122">
        <f t="shared" si="9"/>
        <v>7920</v>
      </c>
      <c r="R39" s="122">
        <f t="shared" si="31"/>
        <v>59400</v>
      </c>
      <c r="S39" s="122">
        <f t="shared" si="27"/>
        <v>45760</v>
      </c>
      <c r="T39" s="122">
        <f t="shared" si="12"/>
        <v>7040</v>
      </c>
      <c r="U39" s="122">
        <f t="shared" si="28"/>
        <v>52800</v>
      </c>
      <c r="V39" s="122">
        <f t="shared" si="25"/>
        <v>40040</v>
      </c>
      <c r="W39" s="122">
        <f t="shared" si="15"/>
        <v>6160</v>
      </c>
      <c r="X39" s="122">
        <f t="shared" si="26"/>
        <v>46200</v>
      </c>
      <c r="Y39" s="122">
        <f t="shared" si="17"/>
        <v>34320</v>
      </c>
      <c r="Z39" s="122">
        <f t="shared" si="18"/>
        <v>5280</v>
      </c>
      <c r="AA39" s="52">
        <f t="shared" si="19"/>
        <v>39600</v>
      </c>
    </row>
    <row r="40" spans="1:27" ht="13.5" customHeight="1">
      <c r="A40" s="118">
        <v>91</v>
      </c>
      <c r="B40" s="216">
        <v>41426</v>
      </c>
      <c r="C40" s="68">
        <v>678</v>
      </c>
      <c r="D40" s="310">
        <v>1</v>
      </c>
      <c r="E40" s="60">
        <f t="shared" si="0"/>
        <v>678</v>
      </c>
      <c r="F40" s="59">
        <v>0</v>
      </c>
      <c r="G40" s="60">
        <f t="shared" si="1"/>
        <v>0</v>
      </c>
      <c r="H40" s="57">
        <f t="shared" si="2"/>
        <v>678</v>
      </c>
      <c r="I40" s="132">
        <f t="shared" si="20"/>
        <v>87656</v>
      </c>
      <c r="J40" s="102">
        <f>IF((I40-H$45+(H$45/12*7))+K40&gt;H149,H149-K40,(I40-H$45+(H$45/12*7)))</f>
        <v>57200</v>
      </c>
      <c r="K40" s="102">
        <f t="shared" si="3"/>
        <v>8800</v>
      </c>
      <c r="L40" s="103">
        <f t="shared" si="30"/>
        <v>66000</v>
      </c>
      <c r="M40" s="102">
        <f t="shared" si="24"/>
        <v>54340</v>
      </c>
      <c r="N40" s="102">
        <f t="shared" si="21"/>
        <v>8360</v>
      </c>
      <c r="O40" s="102">
        <f t="shared" si="22"/>
        <v>62700</v>
      </c>
      <c r="P40" s="102">
        <f t="shared" si="29"/>
        <v>51480</v>
      </c>
      <c r="Q40" s="102">
        <f t="shared" si="9"/>
        <v>7920</v>
      </c>
      <c r="R40" s="102">
        <f t="shared" si="31"/>
        <v>59400</v>
      </c>
      <c r="S40" s="102">
        <f t="shared" ref="S40:S93" si="32">J40*S$9</f>
        <v>45760</v>
      </c>
      <c r="T40" s="102">
        <f t="shared" si="12"/>
        <v>7040</v>
      </c>
      <c r="U40" s="102">
        <f t="shared" ref="U40:U93" si="33">S40+T40</f>
        <v>52800</v>
      </c>
      <c r="V40" s="102">
        <f t="shared" si="25"/>
        <v>40040</v>
      </c>
      <c r="W40" s="102">
        <f t="shared" si="15"/>
        <v>6160</v>
      </c>
      <c r="X40" s="102">
        <f t="shared" si="26"/>
        <v>46200</v>
      </c>
      <c r="Y40" s="102">
        <f t="shared" si="17"/>
        <v>34320</v>
      </c>
      <c r="Z40" s="102">
        <f t="shared" si="18"/>
        <v>5280</v>
      </c>
      <c r="AA40" s="66">
        <f t="shared" si="19"/>
        <v>39600</v>
      </c>
    </row>
    <row r="41" spans="1:27" ht="13.5" customHeight="1">
      <c r="A41" s="118">
        <v>90</v>
      </c>
      <c r="B41" s="217">
        <v>41456</v>
      </c>
      <c r="C41" s="68">
        <v>678</v>
      </c>
      <c r="D41" s="310">
        <v>1</v>
      </c>
      <c r="E41" s="70">
        <f t="shared" si="0"/>
        <v>678</v>
      </c>
      <c r="F41" s="59">
        <v>0</v>
      </c>
      <c r="G41" s="70">
        <f t="shared" si="1"/>
        <v>0</v>
      </c>
      <c r="H41" s="68">
        <f t="shared" si="2"/>
        <v>678</v>
      </c>
      <c r="I41" s="131">
        <f t="shared" si="20"/>
        <v>86978</v>
      </c>
      <c r="J41" s="122">
        <f>IF((I41-H$45+(H$45/12*6))+K41&gt;H149,H149-K41,(I41-H$45+(H$45/12*6)))</f>
        <v>57200</v>
      </c>
      <c r="K41" s="122">
        <f t="shared" si="3"/>
        <v>8800</v>
      </c>
      <c r="L41" s="122">
        <f t="shared" si="30"/>
        <v>66000</v>
      </c>
      <c r="M41" s="122">
        <f t="shared" si="24"/>
        <v>54340</v>
      </c>
      <c r="N41" s="122">
        <f t="shared" si="21"/>
        <v>8360</v>
      </c>
      <c r="O41" s="122">
        <f t="shared" si="22"/>
        <v>62700</v>
      </c>
      <c r="P41" s="104">
        <f t="shared" si="29"/>
        <v>51480</v>
      </c>
      <c r="Q41" s="122">
        <f t="shared" si="9"/>
        <v>7920</v>
      </c>
      <c r="R41" s="122">
        <f t="shared" si="31"/>
        <v>59400</v>
      </c>
      <c r="S41" s="122">
        <f t="shared" si="32"/>
        <v>45760</v>
      </c>
      <c r="T41" s="122">
        <f t="shared" si="12"/>
        <v>7040</v>
      </c>
      <c r="U41" s="122">
        <f t="shared" si="33"/>
        <v>52800</v>
      </c>
      <c r="V41" s="122">
        <f t="shared" si="25"/>
        <v>40040</v>
      </c>
      <c r="W41" s="122">
        <f t="shared" si="15"/>
        <v>6160</v>
      </c>
      <c r="X41" s="122">
        <f t="shared" si="26"/>
        <v>46200</v>
      </c>
      <c r="Y41" s="122">
        <f t="shared" si="17"/>
        <v>34320</v>
      </c>
      <c r="Z41" s="122">
        <f t="shared" si="18"/>
        <v>5280</v>
      </c>
      <c r="AA41" s="52">
        <f t="shared" si="19"/>
        <v>39600</v>
      </c>
    </row>
    <row r="42" spans="1:27" ht="13.5" customHeight="1">
      <c r="A42" s="118">
        <v>89</v>
      </c>
      <c r="B42" s="216">
        <v>41487</v>
      </c>
      <c r="C42" s="68">
        <v>678</v>
      </c>
      <c r="D42" s="310">
        <v>1</v>
      </c>
      <c r="E42" s="60">
        <f t="shared" si="0"/>
        <v>678</v>
      </c>
      <c r="F42" s="59">
        <v>0</v>
      </c>
      <c r="G42" s="60">
        <f t="shared" si="1"/>
        <v>0</v>
      </c>
      <c r="H42" s="57">
        <f t="shared" si="2"/>
        <v>678</v>
      </c>
      <c r="I42" s="132">
        <f t="shared" si="20"/>
        <v>86300</v>
      </c>
      <c r="J42" s="102">
        <f>IF((I42-H$45+(H$45/12*5))+K42&gt;H149,H149-K42,(I42-H$45+(H$45/12*5)))</f>
        <v>57200</v>
      </c>
      <c r="K42" s="102">
        <f t="shared" si="3"/>
        <v>8800</v>
      </c>
      <c r="L42" s="103">
        <f t="shared" si="30"/>
        <v>66000</v>
      </c>
      <c r="M42" s="102">
        <f t="shared" si="24"/>
        <v>54340</v>
      </c>
      <c r="N42" s="102">
        <f t="shared" si="21"/>
        <v>8360</v>
      </c>
      <c r="O42" s="102">
        <f t="shared" si="22"/>
        <v>62700</v>
      </c>
      <c r="P42" s="102">
        <f t="shared" si="29"/>
        <v>51480</v>
      </c>
      <c r="Q42" s="102">
        <f t="shared" si="9"/>
        <v>7920</v>
      </c>
      <c r="R42" s="102">
        <f t="shared" si="31"/>
        <v>59400</v>
      </c>
      <c r="S42" s="102">
        <f t="shared" si="32"/>
        <v>45760</v>
      </c>
      <c r="T42" s="102">
        <f t="shared" si="12"/>
        <v>7040</v>
      </c>
      <c r="U42" s="102">
        <f t="shared" si="33"/>
        <v>52800</v>
      </c>
      <c r="V42" s="102">
        <f t="shared" si="25"/>
        <v>40040</v>
      </c>
      <c r="W42" s="102">
        <f t="shared" si="15"/>
        <v>6160</v>
      </c>
      <c r="X42" s="102">
        <f t="shared" si="26"/>
        <v>46200</v>
      </c>
      <c r="Y42" s="102">
        <f t="shared" si="17"/>
        <v>34320</v>
      </c>
      <c r="Z42" s="102">
        <f t="shared" si="18"/>
        <v>5280</v>
      </c>
      <c r="AA42" s="66">
        <f t="shared" si="19"/>
        <v>39600</v>
      </c>
    </row>
    <row r="43" spans="1:27" ht="13.5" customHeight="1">
      <c r="A43" s="118">
        <v>88</v>
      </c>
      <c r="B43" s="217">
        <v>41518</v>
      </c>
      <c r="C43" s="68">
        <v>678</v>
      </c>
      <c r="D43" s="310">
        <v>1</v>
      </c>
      <c r="E43" s="70">
        <f t="shared" si="0"/>
        <v>678</v>
      </c>
      <c r="F43" s="59">
        <v>0</v>
      </c>
      <c r="G43" s="70">
        <f t="shared" si="1"/>
        <v>0</v>
      </c>
      <c r="H43" s="68">
        <f t="shared" ref="H43:H74" si="34">E43+G43</f>
        <v>678</v>
      </c>
      <c r="I43" s="131">
        <f t="shared" si="20"/>
        <v>85622</v>
      </c>
      <c r="J43" s="122">
        <f>IF((I43-H$45+(H$45/12*4))+K43&gt;H149,H149-K43,(I43-H$45+(H$45/12*4)))</f>
        <v>57200</v>
      </c>
      <c r="K43" s="122">
        <f t="shared" ref="K43:K74" si="35">H$148</f>
        <v>8800</v>
      </c>
      <c r="L43" s="122">
        <f t="shared" si="30"/>
        <v>66000</v>
      </c>
      <c r="M43" s="122">
        <f t="shared" si="24"/>
        <v>54340</v>
      </c>
      <c r="N43" s="122">
        <f t="shared" si="21"/>
        <v>8360</v>
      </c>
      <c r="O43" s="122">
        <f t="shared" si="22"/>
        <v>62700</v>
      </c>
      <c r="P43" s="104">
        <f t="shared" si="29"/>
        <v>51480</v>
      </c>
      <c r="Q43" s="122">
        <f t="shared" si="9"/>
        <v>7920</v>
      </c>
      <c r="R43" s="122">
        <f t="shared" si="31"/>
        <v>59400</v>
      </c>
      <c r="S43" s="122">
        <f t="shared" si="32"/>
        <v>45760</v>
      </c>
      <c r="T43" s="122">
        <f t="shared" si="12"/>
        <v>7040</v>
      </c>
      <c r="U43" s="122">
        <f t="shared" si="33"/>
        <v>52800</v>
      </c>
      <c r="V43" s="122">
        <f t="shared" si="25"/>
        <v>40040</v>
      </c>
      <c r="W43" s="122">
        <f t="shared" si="15"/>
        <v>6160</v>
      </c>
      <c r="X43" s="122">
        <f t="shared" si="26"/>
        <v>46200</v>
      </c>
      <c r="Y43" s="122">
        <f t="shared" ref="Y43:Y74" si="36">J43*Y$9</f>
        <v>34320</v>
      </c>
      <c r="Z43" s="122">
        <f t="shared" ref="Z43:Z74" si="37">K43*Y$9</f>
        <v>5280</v>
      </c>
      <c r="AA43" s="52">
        <f t="shared" si="19"/>
        <v>39600</v>
      </c>
    </row>
    <row r="44" spans="1:27" ht="13.5" customHeight="1">
      <c r="A44" s="118">
        <v>87</v>
      </c>
      <c r="B44" s="216">
        <v>41548</v>
      </c>
      <c r="C44" s="68">
        <v>678</v>
      </c>
      <c r="D44" s="310">
        <v>1</v>
      </c>
      <c r="E44" s="60">
        <f t="shared" si="0"/>
        <v>678</v>
      </c>
      <c r="F44" s="59">
        <v>0</v>
      </c>
      <c r="G44" s="60">
        <f t="shared" si="1"/>
        <v>0</v>
      </c>
      <c r="H44" s="57">
        <f t="shared" si="34"/>
        <v>678</v>
      </c>
      <c r="I44" s="132">
        <f t="shared" si="20"/>
        <v>84944</v>
      </c>
      <c r="J44" s="102">
        <f>IF((I44-H$45+(H$45/12*3))+K44&gt;H149,H149-K44,(I44-H$45+(H$45/12*3)))</f>
        <v>57200</v>
      </c>
      <c r="K44" s="102">
        <f t="shared" si="35"/>
        <v>8800</v>
      </c>
      <c r="L44" s="103">
        <f t="shared" si="30"/>
        <v>66000</v>
      </c>
      <c r="M44" s="102">
        <f t="shared" si="24"/>
        <v>54340</v>
      </c>
      <c r="N44" s="102">
        <f t="shared" si="21"/>
        <v>8360</v>
      </c>
      <c r="O44" s="102">
        <f t="shared" si="22"/>
        <v>62700</v>
      </c>
      <c r="P44" s="102">
        <f t="shared" si="29"/>
        <v>51480</v>
      </c>
      <c r="Q44" s="102">
        <f t="shared" si="9"/>
        <v>7920</v>
      </c>
      <c r="R44" s="102">
        <f t="shared" si="31"/>
        <v>59400</v>
      </c>
      <c r="S44" s="102">
        <f t="shared" si="32"/>
        <v>45760</v>
      </c>
      <c r="T44" s="102">
        <f t="shared" si="12"/>
        <v>7040</v>
      </c>
      <c r="U44" s="102">
        <f t="shared" si="33"/>
        <v>52800</v>
      </c>
      <c r="V44" s="102">
        <f t="shared" si="25"/>
        <v>40040</v>
      </c>
      <c r="W44" s="102">
        <f t="shared" si="15"/>
        <v>6160</v>
      </c>
      <c r="X44" s="102">
        <f t="shared" si="26"/>
        <v>46200</v>
      </c>
      <c r="Y44" s="102">
        <f t="shared" si="36"/>
        <v>34320</v>
      </c>
      <c r="Z44" s="102">
        <f t="shared" si="37"/>
        <v>5280</v>
      </c>
      <c r="AA44" s="66">
        <f t="shared" si="19"/>
        <v>39600</v>
      </c>
    </row>
    <row r="45" spans="1:27" ht="13.5" customHeight="1">
      <c r="A45" s="118">
        <v>86</v>
      </c>
      <c r="B45" s="217">
        <v>41579</v>
      </c>
      <c r="C45" s="68">
        <v>678</v>
      </c>
      <c r="D45" s="310">
        <v>1</v>
      </c>
      <c r="E45" s="70">
        <f t="shared" si="0"/>
        <v>678</v>
      </c>
      <c r="F45" s="59">
        <v>0</v>
      </c>
      <c r="G45" s="70">
        <f t="shared" si="1"/>
        <v>0</v>
      </c>
      <c r="H45" s="68">
        <f t="shared" si="34"/>
        <v>678</v>
      </c>
      <c r="I45" s="131">
        <f t="shared" si="20"/>
        <v>84266</v>
      </c>
      <c r="J45" s="122">
        <f>IF((I45-H$45+(H$45/12*2))+K45&gt;H149,H149-K45,(I45-H$45+(H$45/12*2)))</f>
        <v>57200</v>
      </c>
      <c r="K45" s="122">
        <f t="shared" si="35"/>
        <v>8800</v>
      </c>
      <c r="L45" s="122">
        <f t="shared" si="30"/>
        <v>66000</v>
      </c>
      <c r="M45" s="122">
        <f t="shared" si="24"/>
        <v>54340</v>
      </c>
      <c r="N45" s="122">
        <f t="shared" si="21"/>
        <v>8360</v>
      </c>
      <c r="O45" s="122">
        <f t="shared" si="22"/>
        <v>62700</v>
      </c>
      <c r="P45" s="104">
        <f t="shared" si="29"/>
        <v>51480</v>
      </c>
      <c r="Q45" s="122">
        <f t="shared" si="9"/>
        <v>7920</v>
      </c>
      <c r="R45" s="122">
        <f t="shared" si="31"/>
        <v>59400</v>
      </c>
      <c r="S45" s="122">
        <f t="shared" si="32"/>
        <v>45760</v>
      </c>
      <c r="T45" s="122">
        <f t="shared" si="12"/>
        <v>7040</v>
      </c>
      <c r="U45" s="122">
        <f t="shared" si="33"/>
        <v>52800</v>
      </c>
      <c r="V45" s="122">
        <f t="shared" si="25"/>
        <v>40040</v>
      </c>
      <c r="W45" s="122">
        <f t="shared" si="15"/>
        <v>6160</v>
      </c>
      <c r="X45" s="122">
        <f t="shared" si="26"/>
        <v>46200</v>
      </c>
      <c r="Y45" s="122">
        <f t="shared" si="36"/>
        <v>34320</v>
      </c>
      <c r="Z45" s="122">
        <f t="shared" si="37"/>
        <v>5280</v>
      </c>
      <c r="AA45" s="52">
        <f t="shared" si="19"/>
        <v>39600</v>
      </c>
    </row>
    <row r="46" spans="1:27" ht="13.5" customHeight="1">
      <c r="A46" s="118">
        <v>85</v>
      </c>
      <c r="B46" s="216">
        <v>41609</v>
      </c>
      <c r="C46" s="68">
        <f>678*2</f>
        <v>1356</v>
      </c>
      <c r="D46" s="310">
        <v>1</v>
      </c>
      <c r="E46" s="60">
        <f>C46*D46</f>
        <v>1356</v>
      </c>
      <c r="F46" s="59">
        <v>0</v>
      </c>
      <c r="G46" s="60">
        <f t="shared" si="1"/>
        <v>0</v>
      </c>
      <c r="H46" s="57">
        <f t="shared" si="34"/>
        <v>1356</v>
      </c>
      <c r="I46" s="132">
        <f t="shared" si="20"/>
        <v>83588</v>
      </c>
      <c r="J46" s="102">
        <f>IF((I46-H$45+(H$45/12*1))+K46&gt;H149,H149-K46,(I46-H$45+(H$45/12*1)))</f>
        <v>57200</v>
      </c>
      <c r="K46" s="102">
        <f t="shared" si="35"/>
        <v>8800</v>
      </c>
      <c r="L46" s="103">
        <f t="shared" si="30"/>
        <v>66000</v>
      </c>
      <c r="M46" s="102">
        <f t="shared" si="24"/>
        <v>54340</v>
      </c>
      <c r="N46" s="102">
        <f t="shared" si="21"/>
        <v>8360</v>
      </c>
      <c r="O46" s="102">
        <f t="shared" si="22"/>
        <v>62700</v>
      </c>
      <c r="P46" s="102">
        <f t="shared" si="29"/>
        <v>51480</v>
      </c>
      <c r="Q46" s="102">
        <f t="shared" si="9"/>
        <v>7920</v>
      </c>
      <c r="R46" s="102">
        <f t="shared" si="31"/>
        <v>59400</v>
      </c>
      <c r="S46" s="102">
        <f t="shared" si="32"/>
        <v>45760</v>
      </c>
      <c r="T46" s="102">
        <f t="shared" si="12"/>
        <v>7040</v>
      </c>
      <c r="U46" s="102">
        <f t="shared" si="33"/>
        <v>52800</v>
      </c>
      <c r="V46" s="102">
        <f t="shared" si="25"/>
        <v>40040</v>
      </c>
      <c r="W46" s="102">
        <f t="shared" si="15"/>
        <v>6160</v>
      </c>
      <c r="X46" s="102">
        <f t="shared" si="26"/>
        <v>46200</v>
      </c>
      <c r="Y46" s="102">
        <f t="shared" si="36"/>
        <v>34320</v>
      </c>
      <c r="Z46" s="102">
        <f t="shared" si="37"/>
        <v>5280</v>
      </c>
      <c r="AA46" s="66">
        <f t="shared" si="19"/>
        <v>39600</v>
      </c>
    </row>
    <row r="47" spans="1:27" ht="13.5" customHeight="1">
      <c r="A47" s="118">
        <v>84</v>
      </c>
      <c r="B47" s="217">
        <v>41640</v>
      </c>
      <c r="C47" s="68">
        <v>724</v>
      </c>
      <c r="D47" s="310">
        <v>1</v>
      </c>
      <c r="E47" s="70">
        <f t="shared" si="0"/>
        <v>724</v>
      </c>
      <c r="F47" s="59">
        <v>0</v>
      </c>
      <c r="G47" s="70">
        <f t="shared" si="1"/>
        <v>0</v>
      </c>
      <c r="H47" s="68">
        <f t="shared" si="34"/>
        <v>724</v>
      </c>
      <c r="I47" s="131">
        <f t="shared" si="20"/>
        <v>82232</v>
      </c>
      <c r="J47" s="122">
        <f>IF((I47-H$57+(H$57))+K47&gt;H149,H149-K47,(I47-H$57+(H$57)))</f>
        <v>57200</v>
      </c>
      <c r="K47" s="122">
        <f t="shared" si="35"/>
        <v>8800</v>
      </c>
      <c r="L47" s="122">
        <f t="shared" si="30"/>
        <v>66000</v>
      </c>
      <c r="M47" s="122">
        <f t="shared" si="24"/>
        <v>54340</v>
      </c>
      <c r="N47" s="122">
        <f t="shared" si="21"/>
        <v>8360</v>
      </c>
      <c r="O47" s="122">
        <f t="shared" si="22"/>
        <v>62700</v>
      </c>
      <c r="P47" s="104">
        <f t="shared" si="29"/>
        <v>51480</v>
      </c>
      <c r="Q47" s="122">
        <f t="shared" si="9"/>
        <v>7920</v>
      </c>
      <c r="R47" s="122">
        <f t="shared" si="31"/>
        <v>59400</v>
      </c>
      <c r="S47" s="122">
        <f t="shared" si="32"/>
        <v>45760</v>
      </c>
      <c r="T47" s="122">
        <f t="shared" si="12"/>
        <v>7040</v>
      </c>
      <c r="U47" s="122">
        <f t="shared" si="33"/>
        <v>52800</v>
      </c>
      <c r="V47" s="122">
        <f t="shared" si="25"/>
        <v>40040</v>
      </c>
      <c r="W47" s="122">
        <f t="shared" si="15"/>
        <v>6160</v>
      </c>
      <c r="X47" s="122">
        <f t="shared" si="26"/>
        <v>46200</v>
      </c>
      <c r="Y47" s="122">
        <f t="shared" si="36"/>
        <v>34320</v>
      </c>
      <c r="Z47" s="122">
        <f t="shared" si="37"/>
        <v>5280</v>
      </c>
      <c r="AA47" s="52">
        <f t="shared" si="19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310">
        <v>1</v>
      </c>
      <c r="E48" s="60">
        <f t="shared" si="0"/>
        <v>724</v>
      </c>
      <c r="F48" s="59">
        <v>0</v>
      </c>
      <c r="G48" s="60">
        <f t="shared" si="1"/>
        <v>0</v>
      </c>
      <c r="H48" s="57">
        <f t="shared" si="34"/>
        <v>724</v>
      </c>
      <c r="I48" s="132">
        <f t="shared" si="20"/>
        <v>81508</v>
      </c>
      <c r="J48" s="102">
        <f>IF((I48-H$57+(H$57/12*11))+K48&gt;H149,H149-K48,(I48-H$57+(H$57/12*11)))</f>
        <v>57200</v>
      </c>
      <c r="K48" s="102">
        <f t="shared" si="35"/>
        <v>8800</v>
      </c>
      <c r="L48" s="103">
        <f t="shared" si="30"/>
        <v>66000</v>
      </c>
      <c r="M48" s="102">
        <f t="shared" si="24"/>
        <v>54340</v>
      </c>
      <c r="N48" s="102">
        <f t="shared" si="21"/>
        <v>8360</v>
      </c>
      <c r="O48" s="102">
        <f t="shared" si="22"/>
        <v>62700</v>
      </c>
      <c r="P48" s="102">
        <f t="shared" si="29"/>
        <v>51480</v>
      </c>
      <c r="Q48" s="102">
        <f t="shared" si="9"/>
        <v>7920</v>
      </c>
      <c r="R48" s="102">
        <f t="shared" si="31"/>
        <v>59400</v>
      </c>
      <c r="S48" s="102">
        <f t="shared" si="32"/>
        <v>45760</v>
      </c>
      <c r="T48" s="102">
        <f t="shared" si="12"/>
        <v>7040</v>
      </c>
      <c r="U48" s="102">
        <f t="shared" si="33"/>
        <v>52800</v>
      </c>
      <c r="V48" s="102">
        <f t="shared" si="25"/>
        <v>40040</v>
      </c>
      <c r="W48" s="102">
        <f t="shared" si="15"/>
        <v>6160</v>
      </c>
      <c r="X48" s="102">
        <f t="shared" si="26"/>
        <v>46200</v>
      </c>
      <c r="Y48" s="102">
        <f t="shared" si="36"/>
        <v>34320</v>
      </c>
      <c r="Z48" s="102">
        <f t="shared" si="37"/>
        <v>5280</v>
      </c>
      <c r="AA48" s="66">
        <f t="shared" si="19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310">
        <v>1</v>
      </c>
      <c r="E49" s="70">
        <f t="shared" si="0"/>
        <v>724</v>
      </c>
      <c r="F49" s="59">
        <v>0</v>
      </c>
      <c r="G49" s="70">
        <f t="shared" si="1"/>
        <v>0</v>
      </c>
      <c r="H49" s="68">
        <f t="shared" si="34"/>
        <v>724</v>
      </c>
      <c r="I49" s="131">
        <f t="shared" si="20"/>
        <v>80784</v>
      </c>
      <c r="J49" s="122">
        <f>IF((I49-H$57+(H$57/12*10))+K49&gt;H149,H149-K49,(I49-H$57+(H$57/12*10)))</f>
        <v>57200</v>
      </c>
      <c r="K49" s="122">
        <f t="shared" si="35"/>
        <v>8800</v>
      </c>
      <c r="L49" s="122">
        <f t="shared" si="30"/>
        <v>66000</v>
      </c>
      <c r="M49" s="122">
        <f t="shared" si="24"/>
        <v>54340</v>
      </c>
      <c r="N49" s="122">
        <f t="shared" si="21"/>
        <v>8360</v>
      </c>
      <c r="O49" s="122">
        <f t="shared" si="22"/>
        <v>62700</v>
      </c>
      <c r="P49" s="104">
        <f t="shared" si="29"/>
        <v>51480</v>
      </c>
      <c r="Q49" s="122">
        <f t="shared" si="9"/>
        <v>7920</v>
      </c>
      <c r="R49" s="122">
        <f t="shared" si="31"/>
        <v>59400</v>
      </c>
      <c r="S49" s="122">
        <f t="shared" si="32"/>
        <v>45760</v>
      </c>
      <c r="T49" s="122">
        <f t="shared" si="12"/>
        <v>7040</v>
      </c>
      <c r="U49" s="122">
        <f t="shared" si="33"/>
        <v>52800</v>
      </c>
      <c r="V49" s="122">
        <f t="shared" si="25"/>
        <v>40040</v>
      </c>
      <c r="W49" s="122">
        <f t="shared" si="15"/>
        <v>6160</v>
      </c>
      <c r="X49" s="122">
        <f t="shared" si="26"/>
        <v>46200</v>
      </c>
      <c r="Y49" s="122">
        <f t="shared" si="36"/>
        <v>34320</v>
      </c>
      <c r="Z49" s="122">
        <f t="shared" si="37"/>
        <v>5280</v>
      </c>
      <c r="AA49" s="52">
        <f t="shared" si="19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310">
        <v>1</v>
      </c>
      <c r="E50" s="60">
        <f t="shared" si="0"/>
        <v>724</v>
      </c>
      <c r="F50" s="59">
        <v>0</v>
      </c>
      <c r="G50" s="60">
        <f t="shared" si="1"/>
        <v>0</v>
      </c>
      <c r="H50" s="57">
        <f t="shared" si="34"/>
        <v>724</v>
      </c>
      <c r="I50" s="132">
        <f t="shared" si="20"/>
        <v>80060</v>
      </c>
      <c r="J50" s="102">
        <f>IF((I50-H$57+(H$57/12*9))+K50&gt;H149,H149-K50,(I50-H$57+(H$57/12*9)))</f>
        <v>57200</v>
      </c>
      <c r="K50" s="102">
        <f t="shared" si="35"/>
        <v>8800</v>
      </c>
      <c r="L50" s="103">
        <f t="shared" si="30"/>
        <v>66000</v>
      </c>
      <c r="M50" s="102">
        <f t="shared" si="24"/>
        <v>54340</v>
      </c>
      <c r="N50" s="102">
        <f t="shared" si="21"/>
        <v>8360</v>
      </c>
      <c r="O50" s="102">
        <f t="shared" si="22"/>
        <v>62700</v>
      </c>
      <c r="P50" s="102">
        <f>J50*$P$9</f>
        <v>51480</v>
      </c>
      <c r="Q50" s="102">
        <f t="shared" si="9"/>
        <v>7920</v>
      </c>
      <c r="R50" s="102">
        <f t="shared" si="31"/>
        <v>59400</v>
      </c>
      <c r="S50" s="102">
        <f t="shared" si="32"/>
        <v>45760</v>
      </c>
      <c r="T50" s="102">
        <f t="shared" si="12"/>
        <v>7040</v>
      </c>
      <c r="U50" s="102">
        <f t="shared" si="33"/>
        <v>52800</v>
      </c>
      <c r="V50" s="102">
        <f t="shared" si="25"/>
        <v>40040</v>
      </c>
      <c r="W50" s="102">
        <f t="shared" si="15"/>
        <v>6160</v>
      </c>
      <c r="X50" s="102">
        <f t="shared" si="26"/>
        <v>46200</v>
      </c>
      <c r="Y50" s="102">
        <f t="shared" si="36"/>
        <v>34320</v>
      </c>
      <c r="Z50" s="102">
        <f t="shared" si="37"/>
        <v>5280</v>
      </c>
      <c r="AA50" s="66">
        <f t="shared" si="19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310">
        <v>1</v>
      </c>
      <c r="E51" s="70">
        <f t="shared" si="0"/>
        <v>724</v>
      </c>
      <c r="F51" s="59">
        <v>0</v>
      </c>
      <c r="G51" s="70">
        <f t="shared" si="1"/>
        <v>0</v>
      </c>
      <c r="H51" s="68">
        <f t="shared" si="34"/>
        <v>724</v>
      </c>
      <c r="I51" s="131">
        <f t="shared" si="20"/>
        <v>79336</v>
      </c>
      <c r="J51" s="122">
        <f>IF((I51-H$57+(H$57/12*8))+K51&gt;H149,H149-K51,(I51-H$57+(H$57/12*8)))</f>
        <v>57200</v>
      </c>
      <c r="K51" s="122">
        <f t="shared" si="35"/>
        <v>8800</v>
      </c>
      <c r="L51" s="122">
        <f t="shared" si="30"/>
        <v>66000</v>
      </c>
      <c r="M51" s="122">
        <f t="shared" si="24"/>
        <v>54340</v>
      </c>
      <c r="N51" s="122">
        <f t="shared" si="21"/>
        <v>8360</v>
      </c>
      <c r="O51" s="122">
        <f t="shared" si="22"/>
        <v>62700</v>
      </c>
      <c r="P51" s="104">
        <f>J51*$P$9</f>
        <v>51480</v>
      </c>
      <c r="Q51" s="122">
        <f t="shared" si="9"/>
        <v>7920</v>
      </c>
      <c r="R51" s="122">
        <f t="shared" si="31"/>
        <v>59400</v>
      </c>
      <c r="S51" s="122">
        <f t="shared" si="32"/>
        <v>45760</v>
      </c>
      <c r="T51" s="122">
        <f t="shared" si="12"/>
        <v>7040</v>
      </c>
      <c r="U51" s="122">
        <f t="shared" si="33"/>
        <v>52800</v>
      </c>
      <c r="V51" s="122">
        <f t="shared" si="25"/>
        <v>40040</v>
      </c>
      <c r="W51" s="122">
        <f t="shared" si="15"/>
        <v>6160</v>
      </c>
      <c r="X51" s="122">
        <f t="shared" si="26"/>
        <v>46200</v>
      </c>
      <c r="Y51" s="122">
        <f t="shared" si="36"/>
        <v>34320</v>
      </c>
      <c r="Z51" s="122">
        <f t="shared" si="37"/>
        <v>5280</v>
      </c>
      <c r="AA51" s="52">
        <f t="shared" si="19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310">
        <v>1</v>
      </c>
      <c r="E52" s="60">
        <f t="shared" si="0"/>
        <v>724</v>
      </c>
      <c r="F52" s="59">
        <v>0</v>
      </c>
      <c r="G52" s="60">
        <f t="shared" si="1"/>
        <v>0</v>
      </c>
      <c r="H52" s="57">
        <f t="shared" si="34"/>
        <v>724</v>
      </c>
      <c r="I52" s="132">
        <f t="shared" si="20"/>
        <v>78612</v>
      </c>
      <c r="J52" s="102">
        <f>IF((I52-H$57+(H$57/12*7))+K52&gt;H149,H149-K52,(I52-H$57+(H$57/12*7)))</f>
        <v>57200</v>
      </c>
      <c r="K52" s="102">
        <f t="shared" si="35"/>
        <v>8800</v>
      </c>
      <c r="L52" s="103">
        <f t="shared" si="30"/>
        <v>66000</v>
      </c>
      <c r="M52" s="102">
        <f t="shared" si="24"/>
        <v>54340</v>
      </c>
      <c r="N52" s="102">
        <f t="shared" si="21"/>
        <v>8360</v>
      </c>
      <c r="O52" s="102">
        <f t="shared" si="22"/>
        <v>62700</v>
      </c>
      <c r="P52" s="102">
        <f t="shared" ref="P52:P71" si="38">J52*$P$9</f>
        <v>51480</v>
      </c>
      <c r="Q52" s="102">
        <f t="shared" si="9"/>
        <v>7920</v>
      </c>
      <c r="R52" s="102">
        <f t="shared" si="31"/>
        <v>59400</v>
      </c>
      <c r="S52" s="102">
        <f t="shared" si="32"/>
        <v>45760</v>
      </c>
      <c r="T52" s="102">
        <f t="shared" si="12"/>
        <v>7040</v>
      </c>
      <c r="U52" s="102">
        <f t="shared" si="33"/>
        <v>52800</v>
      </c>
      <c r="V52" s="102">
        <f t="shared" si="25"/>
        <v>40040</v>
      </c>
      <c r="W52" s="102">
        <f t="shared" si="15"/>
        <v>6160</v>
      </c>
      <c r="X52" s="102">
        <f t="shared" si="26"/>
        <v>46200</v>
      </c>
      <c r="Y52" s="102">
        <f t="shared" si="36"/>
        <v>34320</v>
      </c>
      <c r="Z52" s="102">
        <f t="shared" si="37"/>
        <v>5280</v>
      </c>
      <c r="AA52" s="66">
        <f t="shared" si="19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310">
        <v>1</v>
      </c>
      <c r="E53" s="70">
        <f t="shared" si="0"/>
        <v>724</v>
      </c>
      <c r="F53" s="59">
        <v>0</v>
      </c>
      <c r="G53" s="70">
        <f t="shared" si="1"/>
        <v>0</v>
      </c>
      <c r="H53" s="68">
        <f t="shared" si="34"/>
        <v>724</v>
      </c>
      <c r="I53" s="131">
        <f t="shared" si="20"/>
        <v>77888</v>
      </c>
      <c r="J53" s="122">
        <f>IF((I53-H$57+(H$57/12*6))+K53&gt;H149,H149-K53,(I53-H$57+(H$57/12*6)))</f>
        <v>57200</v>
      </c>
      <c r="K53" s="122">
        <f t="shared" si="35"/>
        <v>8800</v>
      </c>
      <c r="L53" s="122">
        <f t="shared" si="30"/>
        <v>66000</v>
      </c>
      <c r="M53" s="122">
        <f t="shared" si="24"/>
        <v>54340</v>
      </c>
      <c r="N53" s="122">
        <f t="shared" si="21"/>
        <v>8360</v>
      </c>
      <c r="O53" s="122">
        <f t="shared" si="22"/>
        <v>62700</v>
      </c>
      <c r="P53" s="104">
        <f t="shared" si="38"/>
        <v>51480</v>
      </c>
      <c r="Q53" s="122">
        <f t="shared" si="9"/>
        <v>7920</v>
      </c>
      <c r="R53" s="122">
        <f t="shared" si="31"/>
        <v>59400</v>
      </c>
      <c r="S53" s="122">
        <f t="shared" si="32"/>
        <v>45760</v>
      </c>
      <c r="T53" s="122">
        <f t="shared" si="12"/>
        <v>7040</v>
      </c>
      <c r="U53" s="122">
        <f t="shared" si="33"/>
        <v>52800</v>
      </c>
      <c r="V53" s="122">
        <f t="shared" si="25"/>
        <v>40040</v>
      </c>
      <c r="W53" s="122">
        <f t="shared" si="15"/>
        <v>6160</v>
      </c>
      <c r="X53" s="122">
        <f t="shared" si="26"/>
        <v>46200</v>
      </c>
      <c r="Y53" s="122">
        <f t="shared" si="36"/>
        <v>34320</v>
      </c>
      <c r="Z53" s="122">
        <f t="shared" si="37"/>
        <v>5280</v>
      </c>
      <c r="AA53" s="52">
        <f t="shared" si="19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310">
        <v>1</v>
      </c>
      <c r="E54" s="60">
        <f t="shared" si="0"/>
        <v>724</v>
      </c>
      <c r="F54" s="59">
        <v>0</v>
      </c>
      <c r="G54" s="60">
        <f t="shared" si="1"/>
        <v>0</v>
      </c>
      <c r="H54" s="57">
        <f t="shared" si="34"/>
        <v>724</v>
      </c>
      <c r="I54" s="132">
        <f t="shared" si="20"/>
        <v>77164</v>
      </c>
      <c r="J54" s="102">
        <f>IF((I54-H$57+(H$57/12*5))+K54&gt;H149,H149-K54,(I54-H$57+(H$57/12*5)))</f>
        <v>57200</v>
      </c>
      <c r="K54" s="102">
        <f t="shared" si="35"/>
        <v>8800</v>
      </c>
      <c r="L54" s="103">
        <f t="shared" si="30"/>
        <v>66000</v>
      </c>
      <c r="M54" s="102">
        <f t="shared" si="24"/>
        <v>54340</v>
      </c>
      <c r="N54" s="102">
        <f t="shared" ref="N54:N94" si="39">K54*M$9</f>
        <v>8360</v>
      </c>
      <c r="O54" s="102">
        <f t="shared" ref="O54:O94" si="40">M54+N54</f>
        <v>62700</v>
      </c>
      <c r="P54" s="102">
        <f t="shared" si="38"/>
        <v>51480</v>
      </c>
      <c r="Q54" s="102">
        <f t="shared" si="9"/>
        <v>7920</v>
      </c>
      <c r="R54" s="102">
        <f>P54+Q54</f>
        <v>59400</v>
      </c>
      <c r="S54" s="102">
        <f t="shared" si="32"/>
        <v>45760</v>
      </c>
      <c r="T54" s="102">
        <f t="shared" si="12"/>
        <v>7040</v>
      </c>
      <c r="U54" s="102">
        <f t="shared" si="33"/>
        <v>52800</v>
      </c>
      <c r="V54" s="102">
        <f t="shared" si="25"/>
        <v>40040</v>
      </c>
      <c r="W54" s="102">
        <f t="shared" si="15"/>
        <v>6160</v>
      </c>
      <c r="X54" s="102">
        <f t="shared" si="26"/>
        <v>46200</v>
      </c>
      <c r="Y54" s="102">
        <f t="shared" si="36"/>
        <v>34320</v>
      </c>
      <c r="Z54" s="102">
        <f t="shared" si="37"/>
        <v>5280</v>
      </c>
      <c r="AA54" s="66">
        <f t="shared" si="19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310">
        <v>1</v>
      </c>
      <c r="E55" s="70">
        <f t="shared" si="0"/>
        <v>724</v>
      </c>
      <c r="F55" s="59">
        <v>0</v>
      </c>
      <c r="G55" s="70">
        <f t="shared" si="1"/>
        <v>0</v>
      </c>
      <c r="H55" s="68">
        <f t="shared" si="34"/>
        <v>724</v>
      </c>
      <c r="I55" s="131">
        <f t="shared" si="20"/>
        <v>76440</v>
      </c>
      <c r="J55" s="122">
        <f>IF((I55-H$57+(H$57/12*4))+K55&gt;H149,H149-K55,(I55-H$57+(H$57/12*4)))</f>
        <v>57200</v>
      </c>
      <c r="K55" s="122">
        <f t="shared" si="35"/>
        <v>8800</v>
      </c>
      <c r="L55" s="122">
        <f t="shared" si="30"/>
        <v>66000</v>
      </c>
      <c r="M55" s="122">
        <f t="shared" ref="M55:M94" si="41">J55*M$9</f>
        <v>54340</v>
      </c>
      <c r="N55" s="122">
        <f t="shared" si="39"/>
        <v>8360</v>
      </c>
      <c r="O55" s="122">
        <f t="shared" si="40"/>
        <v>62700</v>
      </c>
      <c r="P55" s="104">
        <f t="shared" si="38"/>
        <v>51480</v>
      </c>
      <c r="Q55" s="122">
        <f t="shared" si="9"/>
        <v>7920</v>
      </c>
      <c r="R55" s="122">
        <f t="shared" ref="R55:R73" si="42">P55+Q55</f>
        <v>59400</v>
      </c>
      <c r="S55" s="122">
        <f t="shared" si="32"/>
        <v>45760</v>
      </c>
      <c r="T55" s="122">
        <f t="shared" si="12"/>
        <v>7040</v>
      </c>
      <c r="U55" s="122">
        <f t="shared" si="33"/>
        <v>52800</v>
      </c>
      <c r="V55" s="122">
        <f t="shared" si="25"/>
        <v>40040</v>
      </c>
      <c r="W55" s="122">
        <f t="shared" si="15"/>
        <v>6160</v>
      </c>
      <c r="X55" s="122">
        <f t="shared" si="26"/>
        <v>46200</v>
      </c>
      <c r="Y55" s="122">
        <f t="shared" si="36"/>
        <v>34320</v>
      </c>
      <c r="Z55" s="122">
        <f t="shared" si="37"/>
        <v>5280</v>
      </c>
      <c r="AA55" s="52">
        <f t="shared" si="19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310">
        <v>1</v>
      </c>
      <c r="E56" s="60">
        <f t="shared" si="0"/>
        <v>724</v>
      </c>
      <c r="F56" s="59">
        <v>0</v>
      </c>
      <c r="G56" s="60">
        <f t="shared" si="1"/>
        <v>0</v>
      </c>
      <c r="H56" s="57">
        <f t="shared" si="34"/>
        <v>724</v>
      </c>
      <c r="I56" s="132">
        <f t="shared" si="20"/>
        <v>75716</v>
      </c>
      <c r="J56" s="102">
        <f>IF((I56-H$57+(H$57/12*3))+K56&gt;H149,H149-K56,(I56-H$57+(H$57/12*3)))</f>
        <v>57200</v>
      </c>
      <c r="K56" s="102">
        <f t="shared" si="35"/>
        <v>8800</v>
      </c>
      <c r="L56" s="103">
        <f t="shared" si="30"/>
        <v>66000</v>
      </c>
      <c r="M56" s="102">
        <f t="shared" si="41"/>
        <v>54340</v>
      </c>
      <c r="N56" s="102">
        <f t="shared" si="39"/>
        <v>8360</v>
      </c>
      <c r="O56" s="102">
        <f t="shared" si="40"/>
        <v>62700</v>
      </c>
      <c r="P56" s="102">
        <f t="shared" si="38"/>
        <v>51480</v>
      </c>
      <c r="Q56" s="102">
        <f t="shared" si="9"/>
        <v>7920</v>
      </c>
      <c r="R56" s="102">
        <f t="shared" si="42"/>
        <v>59400</v>
      </c>
      <c r="S56" s="102">
        <f t="shared" si="32"/>
        <v>45760</v>
      </c>
      <c r="T56" s="102">
        <f t="shared" si="12"/>
        <v>7040</v>
      </c>
      <c r="U56" s="102">
        <f t="shared" si="33"/>
        <v>52800</v>
      </c>
      <c r="V56" s="102">
        <f t="shared" si="25"/>
        <v>40040</v>
      </c>
      <c r="W56" s="102">
        <f t="shared" si="15"/>
        <v>6160</v>
      </c>
      <c r="X56" s="102">
        <f t="shared" si="26"/>
        <v>46200</v>
      </c>
      <c r="Y56" s="102">
        <f t="shared" si="36"/>
        <v>34320</v>
      </c>
      <c r="Z56" s="102">
        <f t="shared" si="37"/>
        <v>5280</v>
      </c>
      <c r="AA56" s="66">
        <f t="shared" si="19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310">
        <v>1</v>
      </c>
      <c r="E57" s="70">
        <f t="shared" si="0"/>
        <v>724</v>
      </c>
      <c r="F57" s="59">
        <v>0</v>
      </c>
      <c r="G57" s="70">
        <f t="shared" si="1"/>
        <v>0</v>
      </c>
      <c r="H57" s="68">
        <f t="shared" si="34"/>
        <v>724</v>
      </c>
      <c r="I57" s="131">
        <f t="shared" si="20"/>
        <v>74992</v>
      </c>
      <c r="J57" s="122">
        <f>IF((I57-H$57+(H$57/12*2))+K57&gt;H149,H149-K57,(I57-H$57+(H$57/12*2)))</f>
        <v>57200</v>
      </c>
      <c r="K57" s="122">
        <f t="shared" si="35"/>
        <v>8800</v>
      </c>
      <c r="L57" s="122">
        <f t="shared" si="30"/>
        <v>66000</v>
      </c>
      <c r="M57" s="122">
        <f t="shared" si="41"/>
        <v>54340</v>
      </c>
      <c r="N57" s="122">
        <f t="shared" si="39"/>
        <v>8360</v>
      </c>
      <c r="O57" s="122">
        <f t="shared" si="40"/>
        <v>62700</v>
      </c>
      <c r="P57" s="104">
        <f t="shared" si="38"/>
        <v>51480</v>
      </c>
      <c r="Q57" s="122">
        <f t="shared" si="9"/>
        <v>7920</v>
      </c>
      <c r="R57" s="122">
        <f t="shared" si="42"/>
        <v>59400</v>
      </c>
      <c r="S57" s="122">
        <f t="shared" si="32"/>
        <v>45760</v>
      </c>
      <c r="T57" s="122">
        <f t="shared" si="12"/>
        <v>7040</v>
      </c>
      <c r="U57" s="122">
        <f t="shared" si="33"/>
        <v>52800</v>
      </c>
      <c r="V57" s="122">
        <f t="shared" si="25"/>
        <v>40040</v>
      </c>
      <c r="W57" s="122">
        <f t="shared" si="15"/>
        <v>6160</v>
      </c>
      <c r="X57" s="122">
        <f t="shared" si="26"/>
        <v>46200</v>
      </c>
      <c r="Y57" s="122">
        <f t="shared" si="36"/>
        <v>34320</v>
      </c>
      <c r="Z57" s="122">
        <f t="shared" si="37"/>
        <v>5280</v>
      </c>
      <c r="AA57" s="52">
        <f t="shared" si="19"/>
        <v>39600</v>
      </c>
    </row>
    <row r="58" spans="1:27" ht="13.5" customHeight="1">
      <c r="A58" s="118">
        <v>73</v>
      </c>
      <c r="B58" s="217">
        <v>41974</v>
      </c>
      <c r="C58" s="68">
        <f>724*2</f>
        <v>1448</v>
      </c>
      <c r="D58" s="310">
        <v>1</v>
      </c>
      <c r="E58" s="60">
        <f t="shared" si="0"/>
        <v>1448</v>
      </c>
      <c r="F58" s="59">
        <v>0</v>
      </c>
      <c r="G58" s="60">
        <f t="shared" si="1"/>
        <v>0</v>
      </c>
      <c r="H58" s="57">
        <f t="shared" si="34"/>
        <v>1448</v>
      </c>
      <c r="I58" s="132">
        <f t="shared" si="20"/>
        <v>74268</v>
      </c>
      <c r="J58" s="102">
        <f>IF((I58-H$57+(H$57/12*1))+K58&gt;H149,H149-K58,(I58-H$57+(H$57/12*1)))</f>
        <v>57200</v>
      </c>
      <c r="K58" s="102">
        <f t="shared" si="35"/>
        <v>8800</v>
      </c>
      <c r="L58" s="103">
        <f t="shared" si="30"/>
        <v>66000</v>
      </c>
      <c r="M58" s="102">
        <f t="shared" si="41"/>
        <v>54340</v>
      </c>
      <c r="N58" s="102">
        <f t="shared" si="39"/>
        <v>8360</v>
      </c>
      <c r="O58" s="102">
        <f t="shared" si="40"/>
        <v>62700</v>
      </c>
      <c r="P58" s="102">
        <f t="shared" si="38"/>
        <v>51480</v>
      </c>
      <c r="Q58" s="102">
        <f t="shared" si="9"/>
        <v>7920</v>
      </c>
      <c r="R58" s="102">
        <f t="shared" si="42"/>
        <v>59400</v>
      </c>
      <c r="S58" s="102">
        <f t="shared" si="32"/>
        <v>45760</v>
      </c>
      <c r="T58" s="102">
        <f t="shared" si="12"/>
        <v>7040</v>
      </c>
      <c r="U58" s="102">
        <f t="shared" si="33"/>
        <v>52800</v>
      </c>
      <c r="V58" s="102">
        <f t="shared" si="25"/>
        <v>40040</v>
      </c>
      <c r="W58" s="102">
        <f t="shared" si="15"/>
        <v>6160</v>
      </c>
      <c r="X58" s="102">
        <f t="shared" si="26"/>
        <v>46200</v>
      </c>
      <c r="Y58" s="102">
        <f t="shared" si="36"/>
        <v>34320</v>
      </c>
      <c r="Z58" s="102">
        <f t="shared" si="37"/>
        <v>5280</v>
      </c>
      <c r="AA58" s="66">
        <f t="shared" si="19"/>
        <v>39600</v>
      </c>
    </row>
    <row r="59" spans="1:27" ht="13.5" customHeight="1">
      <c r="A59" s="118">
        <v>72</v>
      </c>
      <c r="B59" s="216">
        <v>42005</v>
      </c>
      <c r="C59" s="68">
        <v>788</v>
      </c>
      <c r="D59" s="310">
        <v>1</v>
      </c>
      <c r="E59" s="70">
        <f t="shared" si="0"/>
        <v>788</v>
      </c>
      <c r="F59" s="59">
        <v>0</v>
      </c>
      <c r="G59" s="70">
        <f t="shared" si="1"/>
        <v>0</v>
      </c>
      <c r="H59" s="68">
        <f t="shared" si="34"/>
        <v>788</v>
      </c>
      <c r="I59" s="131">
        <f t="shared" si="20"/>
        <v>72820</v>
      </c>
      <c r="J59" s="122">
        <f>IF((I59-H$69+(H$69))+K59&gt;H149,H149-K59,(I59-H$69+(H$69)))</f>
        <v>57200</v>
      </c>
      <c r="K59" s="122">
        <f t="shared" si="35"/>
        <v>8800</v>
      </c>
      <c r="L59" s="122">
        <f t="shared" si="30"/>
        <v>66000</v>
      </c>
      <c r="M59" s="122">
        <f t="shared" si="41"/>
        <v>54340</v>
      </c>
      <c r="N59" s="122">
        <f t="shared" si="39"/>
        <v>8360</v>
      </c>
      <c r="O59" s="122">
        <f t="shared" si="40"/>
        <v>62700</v>
      </c>
      <c r="P59" s="104">
        <f t="shared" si="38"/>
        <v>51480</v>
      </c>
      <c r="Q59" s="122">
        <f t="shared" si="9"/>
        <v>7920</v>
      </c>
      <c r="R59" s="122">
        <f t="shared" si="42"/>
        <v>59400</v>
      </c>
      <c r="S59" s="122">
        <f t="shared" si="32"/>
        <v>45760</v>
      </c>
      <c r="T59" s="122">
        <f t="shared" si="12"/>
        <v>7040</v>
      </c>
      <c r="U59" s="122">
        <f t="shared" si="33"/>
        <v>52800</v>
      </c>
      <c r="V59" s="122">
        <f t="shared" si="25"/>
        <v>40040</v>
      </c>
      <c r="W59" s="122">
        <f t="shared" si="15"/>
        <v>6160</v>
      </c>
      <c r="X59" s="122">
        <f t="shared" si="26"/>
        <v>46200</v>
      </c>
      <c r="Y59" s="122">
        <f t="shared" si="36"/>
        <v>34320</v>
      </c>
      <c r="Z59" s="122">
        <f t="shared" si="37"/>
        <v>5280</v>
      </c>
      <c r="AA59" s="52">
        <f t="shared" si="19"/>
        <v>39600</v>
      </c>
    </row>
    <row r="60" spans="1:27" ht="13.5" customHeight="1">
      <c r="A60" s="118">
        <v>71</v>
      </c>
      <c r="B60" s="217">
        <v>42036</v>
      </c>
      <c r="C60" s="68">
        <v>788</v>
      </c>
      <c r="D60" s="310">
        <v>1</v>
      </c>
      <c r="E60" s="60">
        <f t="shared" si="0"/>
        <v>788</v>
      </c>
      <c r="F60" s="59">
        <v>0</v>
      </c>
      <c r="G60" s="60">
        <f t="shared" si="1"/>
        <v>0</v>
      </c>
      <c r="H60" s="57">
        <f t="shared" si="34"/>
        <v>788</v>
      </c>
      <c r="I60" s="132">
        <f t="shared" si="20"/>
        <v>72032</v>
      </c>
      <c r="J60" s="102">
        <f>IF((I60-H$69+(H$69/12*11))+K60&gt;H149,H149-K60,(I60-H$69+(H$69/12*11)))</f>
        <v>57200</v>
      </c>
      <c r="K60" s="102">
        <f t="shared" si="35"/>
        <v>8800</v>
      </c>
      <c r="L60" s="103">
        <f t="shared" si="30"/>
        <v>66000</v>
      </c>
      <c r="M60" s="102">
        <f t="shared" si="41"/>
        <v>54340</v>
      </c>
      <c r="N60" s="102">
        <f t="shared" si="39"/>
        <v>8360</v>
      </c>
      <c r="O60" s="102">
        <f t="shared" si="40"/>
        <v>62700</v>
      </c>
      <c r="P60" s="102">
        <f t="shared" si="38"/>
        <v>51480</v>
      </c>
      <c r="Q60" s="102">
        <f t="shared" si="9"/>
        <v>7920</v>
      </c>
      <c r="R60" s="102">
        <f t="shared" si="42"/>
        <v>59400</v>
      </c>
      <c r="S60" s="102">
        <f t="shared" si="32"/>
        <v>45760</v>
      </c>
      <c r="T60" s="102">
        <f t="shared" si="12"/>
        <v>7040</v>
      </c>
      <c r="U60" s="102">
        <f t="shared" si="33"/>
        <v>52800</v>
      </c>
      <c r="V60" s="102">
        <f t="shared" si="25"/>
        <v>40040</v>
      </c>
      <c r="W60" s="102">
        <f t="shared" si="15"/>
        <v>6160</v>
      </c>
      <c r="X60" s="102">
        <f t="shared" si="26"/>
        <v>46200</v>
      </c>
      <c r="Y60" s="102">
        <f t="shared" si="36"/>
        <v>34320</v>
      </c>
      <c r="Z60" s="102">
        <f t="shared" si="37"/>
        <v>5280</v>
      </c>
      <c r="AA60" s="66">
        <f t="shared" si="19"/>
        <v>39600</v>
      </c>
    </row>
    <row r="61" spans="1:27" ht="13.5" customHeight="1">
      <c r="A61" s="118">
        <v>70</v>
      </c>
      <c r="B61" s="216">
        <v>42064</v>
      </c>
      <c r="C61" s="68">
        <v>788</v>
      </c>
      <c r="D61" s="310">
        <v>1</v>
      </c>
      <c r="E61" s="70">
        <f t="shared" si="0"/>
        <v>788</v>
      </c>
      <c r="F61" s="59">
        <v>0</v>
      </c>
      <c r="G61" s="70">
        <f t="shared" si="1"/>
        <v>0</v>
      </c>
      <c r="H61" s="68">
        <f t="shared" si="34"/>
        <v>788</v>
      </c>
      <c r="I61" s="131">
        <f t="shared" si="20"/>
        <v>71244</v>
      </c>
      <c r="J61" s="122">
        <f>IF((I61-H$69+(H$69/12*10))+K61&gt;H149,H149-K61,(I61-H$69+(H$69/12*10)))</f>
        <v>57200</v>
      </c>
      <c r="K61" s="122">
        <f t="shared" si="35"/>
        <v>8800</v>
      </c>
      <c r="L61" s="122">
        <f t="shared" si="30"/>
        <v>66000</v>
      </c>
      <c r="M61" s="122">
        <f t="shared" si="41"/>
        <v>54340</v>
      </c>
      <c r="N61" s="122">
        <f t="shared" si="39"/>
        <v>8360</v>
      </c>
      <c r="O61" s="122">
        <f t="shared" si="40"/>
        <v>62700</v>
      </c>
      <c r="P61" s="104">
        <f t="shared" si="38"/>
        <v>51480</v>
      </c>
      <c r="Q61" s="122">
        <f t="shared" si="9"/>
        <v>7920</v>
      </c>
      <c r="R61" s="122">
        <f t="shared" si="42"/>
        <v>59400</v>
      </c>
      <c r="S61" s="122">
        <f t="shared" si="32"/>
        <v>45760</v>
      </c>
      <c r="T61" s="122">
        <f t="shared" si="12"/>
        <v>7040</v>
      </c>
      <c r="U61" s="122">
        <f t="shared" si="33"/>
        <v>52800</v>
      </c>
      <c r="V61" s="122">
        <f t="shared" si="25"/>
        <v>40040</v>
      </c>
      <c r="W61" s="122">
        <f t="shared" si="15"/>
        <v>6160</v>
      </c>
      <c r="X61" s="122">
        <f t="shared" si="26"/>
        <v>46200</v>
      </c>
      <c r="Y61" s="122">
        <f t="shared" si="36"/>
        <v>34320</v>
      </c>
      <c r="Z61" s="122">
        <f t="shared" si="37"/>
        <v>5280</v>
      </c>
      <c r="AA61" s="52">
        <f t="shared" si="19"/>
        <v>39600</v>
      </c>
    </row>
    <row r="62" spans="1:27" ht="13.5" customHeight="1">
      <c r="A62" s="118">
        <v>69</v>
      </c>
      <c r="B62" s="217">
        <v>42095</v>
      </c>
      <c r="C62" s="68">
        <v>788</v>
      </c>
      <c r="D62" s="310">
        <v>1</v>
      </c>
      <c r="E62" s="60">
        <f t="shared" si="0"/>
        <v>788</v>
      </c>
      <c r="F62" s="59">
        <v>0</v>
      </c>
      <c r="G62" s="60">
        <f t="shared" si="1"/>
        <v>0</v>
      </c>
      <c r="H62" s="57">
        <f t="shared" si="34"/>
        <v>788</v>
      </c>
      <c r="I62" s="132">
        <f t="shared" si="20"/>
        <v>70456</v>
      </c>
      <c r="J62" s="102">
        <f>IF((I62-H$69+(H$69/12*9))+K62&gt;H149,H149-K62,(I62-H$69+(H$69/12*9)))</f>
        <v>57200</v>
      </c>
      <c r="K62" s="102">
        <f t="shared" si="35"/>
        <v>8800</v>
      </c>
      <c r="L62" s="103">
        <f t="shared" si="30"/>
        <v>66000</v>
      </c>
      <c r="M62" s="102">
        <f t="shared" si="41"/>
        <v>54340</v>
      </c>
      <c r="N62" s="102">
        <f t="shared" si="39"/>
        <v>8360</v>
      </c>
      <c r="O62" s="102">
        <f t="shared" si="40"/>
        <v>62700</v>
      </c>
      <c r="P62" s="102">
        <f t="shared" si="38"/>
        <v>51480</v>
      </c>
      <c r="Q62" s="102">
        <f t="shared" si="9"/>
        <v>7920</v>
      </c>
      <c r="R62" s="102">
        <f t="shared" si="42"/>
        <v>59400</v>
      </c>
      <c r="S62" s="102">
        <f t="shared" si="32"/>
        <v>45760</v>
      </c>
      <c r="T62" s="102">
        <f t="shared" si="12"/>
        <v>7040</v>
      </c>
      <c r="U62" s="102">
        <f t="shared" si="33"/>
        <v>52800</v>
      </c>
      <c r="V62" s="102">
        <f t="shared" si="25"/>
        <v>40040</v>
      </c>
      <c r="W62" s="102">
        <f t="shared" si="15"/>
        <v>6160</v>
      </c>
      <c r="X62" s="102">
        <f t="shared" si="26"/>
        <v>46200</v>
      </c>
      <c r="Y62" s="102">
        <f t="shared" si="36"/>
        <v>34320</v>
      </c>
      <c r="Z62" s="102">
        <f t="shared" si="37"/>
        <v>5280</v>
      </c>
      <c r="AA62" s="66">
        <f t="shared" si="19"/>
        <v>39600</v>
      </c>
    </row>
    <row r="63" spans="1:27" ht="13.5" customHeight="1">
      <c r="A63" s="118">
        <v>68</v>
      </c>
      <c r="B63" s="216">
        <v>42125</v>
      </c>
      <c r="C63" s="68">
        <v>788</v>
      </c>
      <c r="D63" s="310">
        <v>1</v>
      </c>
      <c r="E63" s="70">
        <f t="shared" si="0"/>
        <v>788</v>
      </c>
      <c r="F63" s="59">
        <v>0</v>
      </c>
      <c r="G63" s="70">
        <f t="shared" si="1"/>
        <v>0</v>
      </c>
      <c r="H63" s="68">
        <f t="shared" si="34"/>
        <v>788</v>
      </c>
      <c r="I63" s="131">
        <f t="shared" si="20"/>
        <v>69668</v>
      </c>
      <c r="J63" s="122">
        <f>IF((I63-H$69+(H$69/12*8))+K63&gt;H149,H149-K63,(I63-H$69+(H$69/12*8)))</f>
        <v>57200</v>
      </c>
      <c r="K63" s="122">
        <f t="shared" si="35"/>
        <v>8800</v>
      </c>
      <c r="L63" s="122">
        <f t="shared" si="30"/>
        <v>66000</v>
      </c>
      <c r="M63" s="122">
        <f t="shared" si="41"/>
        <v>54340</v>
      </c>
      <c r="N63" s="122">
        <f t="shared" si="39"/>
        <v>8360</v>
      </c>
      <c r="O63" s="122">
        <f t="shared" si="40"/>
        <v>62700</v>
      </c>
      <c r="P63" s="104">
        <f t="shared" si="38"/>
        <v>51480</v>
      </c>
      <c r="Q63" s="122">
        <f t="shared" si="9"/>
        <v>7920</v>
      </c>
      <c r="R63" s="122">
        <f t="shared" si="42"/>
        <v>59400</v>
      </c>
      <c r="S63" s="122">
        <f t="shared" si="32"/>
        <v>45760</v>
      </c>
      <c r="T63" s="122">
        <f t="shared" si="12"/>
        <v>7040</v>
      </c>
      <c r="U63" s="122">
        <f t="shared" si="33"/>
        <v>52800</v>
      </c>
      <c r="V63" s="122">
        <f t="shared" si="25"/>
        <v>40040</v>
      </c>
      <c r="W63" s="122">
        <f t="shared" si="15"/>
        <v>6160</v>
      </c>
      <c r="X63" s="122">
        <f t="shared" si="26"/>
        <v>46200</v>
      </c>
      <c r="Y63" s="122">
        <f t="shared" si="36"/>
        <v>34320</v>
      </c>
      <c r="Z63" s="122">
        <f t="shared" si="37"/>
        <v>5280</v>
      </c>
      <c r="AA63" s="52">
        <f t="shared" si="19"/>
        <v>39600</v>
      </c>
    </row>
    <row r="64" spans="1:27" ht="13.5" customHeight="1">
      <c r="A64" s="118">
        <v>67</v>
      </c>
      <c r="B64" s="216">
        <v>42156</v>
      </c>
      <c r="C64" s="68">
        <v>788</v>
      </c>
      <c r="D64" s="310">
        <v>1</v>
      </c>
      <c r="E64" s="60">
        <f t="shared" si="0"/>
        <v>788</v>
      </c>
      <c r="F64" s="59">
        <v>0</v>
      </c>
      <c r="G64" s="60">
        <f t="shared" si="1"/>
        <v>0</v>
      </c>
      <c r="H64" s="57">
        <f t="shared" si="34"/>
        <v>788</v>
      </c>
      <c r="I64" s="132">
        <f t="shared" si="20"/>
        <v>68880</v>
      </c>
      <c r="J64" s="102">
        <f>IF((I64-H$69+(H$69/12*7))+K64&gt;H149,H149-K64,(I64-H$69+(H$69/12*7)))</f>
        <v>57200</v>
      </c>
      <c r="K64" s="102">
        <f t="shared" si="35"/>
        <v>8800</v>
      </c>
      <c r="L64" s="103">
        <f t="shared" si="30"/>
        <v>66000</v>
      </c>
      <c r="M64" s="102">
        <f t="shared" si="41"/>
        <v>54340</v>
      </c>
      <c r="N64" s="102">
        <f t="shared" si="39"/>
        <v>8360</v>
      </c>
      <c r="O64" s="102">
        <f t="shared" si="40"/>
        <v>62700</v>
      </c>
      <c r="P64" s="102">
        <f t="shared" si="38"/>
        <v>51480</v>
      </c>
      <c r="Q64" s="102">
        <f t="shared" si="9"/>
        <v>7920</v>
      </c>
      <c r="R64" s="102">
        <f t="shared" si="42"/>
        <v>59400</v>
      </c>
      <c r="S64" s="102">
        <f t="shared" si="32"/>
        <v>45760</v>
      </c>
      <c r="T64" s="102">
        <f t="shared" si="12"/>
        <v>7040</v>
      </c>
      <c r="U64" s="102">
        <f t="shared" si="33"/>
        <v>52800</v>
      </c>
      <c r="V64" s="102">
        <f t="shared" si="25"/>
        <v>40040</v>
      </c>
      <c r="W64" s="102">
        <f t="shared" si="15"/>
        <v>6160</v>
      </c>
      <c r="X64" s="102">
        <f t="shared" si="26"/>
        <v>46200</v>
      </c>
      <c r="Y64" s="102">
        <f t="shared" si="36"/>
        <v>34320</v>
      </c>
      <c r="Z64" s="102">
        <f t="shared" si="37"/>
        <v>5280</v>
      </c>
      <c r="AA64" s="66">
        <f t="shared" si="19"/>
        <v>39600</v>
      </c>
    </row>
    <row r="65" spans="1:27" ht="13.5" customHeight="1">
      <c r="A65" s="118">
        <v>66</v>
      </c>
      <c r="B65" s="217">
        <v>42186</v>
      </c>
      <c r="C65" s="68">
        <v>788</v>
      </c>
      <c r="D65" s="310">
        <v>1</v>
      </c>
      <c r="E65" s="70">
        <f t="shared" si="0"/>
        <v>788</v>
      </c>
      <c r="F65" s="59">
        <v>0</v>
      </c>
      <c r="G65" s="70">
        <f t="shared" si="1"/>
        <v>0</v>
      </c>
      <c r="H65" s="68">
        <f t="shared" si="34"/>
        <v>788</v>
      </c>
      <c r="I65" s="131">
        <f t="shared" si="20"/>
        <v>68092</v>
      </c>
      <c r="J65" s="122">
        <f>IF((I65-H$69+(H$69/12*6))+K65&gt;H149,H149-K65,(I65-H$69+(H$69/12*6)))</f>
        <v>57200</v>
      </c>
      <c r="K65" s="122">
        <f t="shared" si="35"/>
        <v>8800</v>
      </c>
      <c r="L65" s="122">
        <f t="shared" si="30"/>
        <v>66000</v>
      </c>
      <c r="M65" s="122">
        <f t="shared" si="41"/>
        <v>54340</v>
      </c>
      <c r="N65" s="122">
        <f t="shared" si="39"/>
        <v>8360</v>
      </c>
      <c r="O65" s="122">
        <f t="shared" si="40"/>
        <v>62700</v>
      </c>
      <c r="P65" s="104">
        <f t="shared" si="38"/>
        <v>51480</v>
      </c>
      <c r="Q65" s="122">
        <f t="shared" si="9"/>
        <v>7920</v>
      </c>
      <c r="R65" s="122">
        <f t="shared" si="42"/>
        <v>59400</v>
      </c>
      <c r="S65" s="122">
        <f t="shared" si="32"/>
        <v>45760</v>
      </c>
      <c r="T65" s="122">
        <f t="shared" si="12"/>
        <v>7040</v>
      </c>
      <c r="U65" s="122">
        <f t="shared" si="33"/>
        <v>52800</v>
      </c>
      <c r="V65" s="122">
        <f t="shared" si="25"/>
        <v>40040</v>
      </c>
      <c r="W65" s="122">
        <f t="shared" si="15"/>
        <v>6160</v>
      </c>
      <c r="X65" s="122">
        <f t="shared" si="26"/>
        <v>46200</v>
      </c>
      <c r="Y65" s="122">
        <f t="shared" si="36"/>
        <v>34320</v>
      </c>
      <c r="Z65" s="122">
        <f t="shared" si="37"/>
        <v>5280</v>
      </c>
      <c r="AA65" s="52">
        <f t="shared" si="19"/>
        <v>39600</v>
      </c>
    </row>
    <row r="66" spans="1:27" ht="13.5" customHeight="1">
      <c r="A66" s="118">
        <v>65</v>
      </c>
      <c r="B66" s="216">
        <v>42217</v>
      </c>
      <c r="C66" s="68">
        <v>788</v>
      </c>
      <c r="D66" s="310">
        <v>1</v>
      </c>
      <c r="E66" s="60">
        <f t="shared" si="0"/>
        <v>788</v>
      </c>
      <c r="F66" s="59">
        <v>0</v>
      </c>
      <c r="G66" s="60">
        <f t="shared" si="1"/>
        <v>0</v>
      </c>
      <c r="H66" s="57">
        <f t="shared" si="34"/>
        <v>788</v>
      </c>
      <c r="I66" s="132">
        <f t="shared" si="20"/>
        <v>67304</v>
      </c>
      <c r="J66" s="102">
        <f>IF((I66-H$69+(H$69/12*5))+K66&gt;H149,H149-K66,(I66-H$69+(H$69/12*5)))</f>
        <v>57200</v>
      </c>
      <c r="K66" s="102">
        <f t="shared" si="35"/>
        <v>8800</v>
      </c>
      <c r="L66" s="103">
        <f t="shared" si="30"/>
        <v>66000</v>
      </c>
      <c r="M66" s="102">
        <f t="shared" si="41"/>
        <v>54340</v>
      </c>
      <c r="N66" s="102">
        <f t="shared" si="39"/>
        <v>8360</v>
      </c>
      <c r="O66" s="102">
        <f t="shared" si="40"/>
        <v>62700</v>
      </c>
      <c r="P66" s="102">
        <f t="shared" si="38"/>
        <v>51480</v>
      </c>
      <c r="Q66" s="102">
        <f t="shared" si="9"/>
        <v>7920</v>
      </c>
      <c r="R66" s="102">
        <f t="shared" si="42"/>
        <v>59400</v>
      </c>
      <c r="S66" s="102">
        <f t="shared" si="32"/>
        <v>45760</v>
      </c>
      <c r="T66" s="102">
        <f t="shared" si="12"/>
        <v>7040</v>
      </c>
      <c r="U66" s="102">
        <f t="shared" si="33"/>
        <v>52800</v>
      </c>
      <c r="V66" s="102">
        <f t="shared" si="25"/>
        <v>40040</v>
      </c>
      <c r="W66" s="102">
        <f t="shared" si="15"/>
        <v>6160</v>
      </c>
      <c r="X66" s="102">
        <f t="shared" si="26"/>
        <v>46200</v>
      </c>
      <c r="Y66" s="102">
        <f t="shared" si="36"/>
        <v>34320</v>
      </c>
      <c r="Z66" s="102">
        <f t="shared" si="37"/>
        <v>5280</v>
      </c>
      <c r="AA66" s="66">
        <f t="shared" si="19"/>
        <v>39600</v>
      </c>
    </row>
    <row r="67" spans="1:27" ht="13.5" customHeight="1">
      <c r="A67" s="118">
        <v>64</v>
      </c>
      <c r="B67" s="217">
        <v>42248</v>
      </c>
      <c r="C67" s="68">
        <v>788</v>
      </c>
      <c r="D67" s="310">
        <v>1</v>
      </c>
      <c r="E67" s="70">
        <f t="shared" si="0"/>
        <v>788</v>
      </c>
      <c r="F67" s="59">
        <v>0</v>
      </c>
      <c r="G67" s="70">
        <f t="shared" si="1"/>
        <v>0</v>
      </c>
      <c r="H67" s="68">
        <f t="shared" si="34"/>
        <v>788</v>
      </c>
      <c r="I67" s="131">
        <f t="shared" si="20"/>
        <v>66516</v>
      </c>
      <c r="J67" s="122">
        <f>IF((I67-H$69+(H$69/12*4))+K67&gt;H149,H149-K67,(I67-H$69+(H$69/12*4)))</f>
        <v>57200</v>
      </c>
      <c r="K67" s="122">
        <f t="shared" si="35"/>
        <v>8800</v>
      </c>
      <c r="L67" s="122">
        <f t="shared" si="30"/>
        <v>66000</v>
      </c>
      <c r="M67" s="122">
        <f t="shared" si="41"/>
        <v>54340</v>
      </c>
      <c r="N67" s="122">
        <f t="shared" si="39"/>
        <v>8360</v>
      </c>
      <c r="O67" s="122">
        <f t="shared" si="40"/>
        <v>62700</v>
      </c>
      <c r="P67" s="104">
        <f t="shared" si="38"/>
        <v>51480</v>
      </c>
      <c r="Q67" s="122">
        <f t="shared" si="9"/>
        <v>7920</v>
      </c>
      <c r="R67" s="122">
        <f t="shared" si="42"/>
        <v>59400</v>
      </c>
      <c r="S67" s="122">
        <f t="shared" si="32"/>
        <v>45760</v>
      </c>
      <c r="T67" s="122">
        <f t="shared" si="12"/>
        <v>7040</v>
      </c>
      <c r="U67" s="122">
        <f t="shared" si="33"/>
        <v>52800</v>
      </c>
      <c r="V67" s="122">
        <f t="shared" si="25"/>
        <v>40040</v>
      </c>
      <c r="W67" s="122">
        <f t="shared" si="15"/>
        <v>6160</v>
      </c>
      <c r="X67" s="122">
        <f t="shared" si="26"/>
        <v>46200</v>
      </c>
      <c r="Y67" s="122">
        <f t="shared" si="36"/>
        <v>34320</v>
      </c>
      <c r="Z67" s="122">
        <f t="shared" si="37"/>
        <v>5280</v>
      </c>
      <c r="AA67" s="52">
        <f t="shared" si="19"/>
        <v>39600</v>
      </c>
    </row>
    <row r="68" spans="1:27" ht="13.5" customHeight="1">
      <c r="A68" s="118">
        <v>63</v>
      </c>
      <c r="B68" s="216">
        <v>42278</v>
      </c>
      <c r="C68" s="68">
        <v>788</v>
      </c>
      <c r="D68" s="310">
        <v>1</v>
      </c>
      <c r="E68" s="60">
        <f t="shared" si="0"/>
        <v>788</v>
      </c>
      <c r="F68" s="59">
        <v>0</v>
      </c>
      <c r="G68" s="60">
        <f t="shared" si="1"/>
        <v>0</v>
      </c>
      <c r="H68" s="57">
        <f t="shared" si="34"/>
        <v>788</v>
      </c>
      <c r="I68" s="132">
        <f t="shared" si="20"/>
        <v>65728</v>
      </c>
      <c r="J68" s="102">
        <f>IF((I68-H$69+(H$69/12*3))+K68&gt;H149,H149-K68,(I68-H$69+(H$69/12*3)))</f>
        <v>57200</v>
      </c>
      <c r="K68" s="102">
        <f t="shared" si="35"/>
        <v>8800</v>
      </c>
      <c r="L68" s="103">
        <f t="shared" si="30"/>
        <v>66000</v>
      </c>
      <c r="M68" s="102">
        <f t="shared" si="41"/>
        <v>54340</v>
      </c>
      <c r="N68" s="102">
        <f t="shared" si="39"/>
        <v>8360</v>
      </c>
      <c r="O68" s="102">
        <f t="shared" si="40"/>
        <v>62700</v>
      </c>
      <c r="P68" s="102">
        <f t="shared" si="38"/>
        <v>51480</v>
      </c>
      <c r="Q68" s="102">
        <f t="shared" si="9"/>
        <v>7920</v>
      </c>
      <c r="R68" s="102">
        <f t="shared" si="42"/>
        <v>59400</v>
      </c>
      <c r="S68" s="102">
        <f t="shared" si="32"/>
        <v>45760</v>
      </c>
      <c r="T68" s="102">
        <f t="shared" si="12"/>
        <v>7040</v>
      </c>
      <c r="U68" s="102">
        <f t="shared" si="33"/>
        <v>52800</v>
      </c>
      <c r="V68" s="102">
        <f t="shared" si="25"/>
        <v>40040</v>
      </c>
      <c r="W68" s="102">
        <f t="shared" si="15"/>
        <v>6160</v>
      </c>
      <c r="X68" s="102">
        <f t="shared" si="26"/>
        <v>46200</v>
      </c>
      <c r="Y68" s="102">
        <f t="shared" si="36"/>
        <v>34320</v>
      </c>
      <c r="Z68" s="102">
        <f t="shared" si="37"/>
        <v>5280</v>
      </c>
      <c r="AA68" s="66">
        <f t="shared" si="19"/>
        <v>39600</v>
      </c>
    </row>
    <row r="69" spans="1:27" ht="13.5" customHeight="1">
      <c r="A69" s="118">
        <v>62</v>
      </c>
      <c r="B69" s="217">
        <v>42309</v>
      </c>
      <c r="C69" s="68">
        <v>788</v>
      </c>
      <c r="D69" s="310">
        <v>1</v>
      </c>
      <c r="E69" s="70">
        <f t="shared" si="0"/>
        <v>788</v>
      </c>
      <c r="F69" s="59">
        <v>0</v>
      </c>
      <c r="G69" s="70">
        <f t="shared" ref="G69:G94" si="43">E69*F69</f>
        <v>0</v>
      </c>
      <c r="H69" s="68">
        <f t="shared" si="34"/>
        <v>788</v>
      </c>
      <c r="I69" s="131">
        <f t="shared" si="20"/>
        <v>64940</v>
      </c>
      <c r="J69" s="122">
        <f>IF((I69-H$69+(H$69/12*2))+K69&gt;H149,H149-K69,(I69-H$69+(H$69/12*2)))</f>
        <v>57200</v>
      </c>
      <c r="K69" s="122">
        <f t="shared" si="35"/>
        <v>8800</v>
      </c>
      <c r="L69" s="122">
        <f t="shared" si="30"/>
        <v>66000</v>
      </c>
      <c r="M69" s="122">
        <f t="shared" si="41"/>
        <v>54340</v>
      </c>
      <c r="N69" s="122">
        <f t="shared" si="39"/>
        <v>8360</v>
      </c>
      <c r="O69" s="122">
        <f t="shared" si="40"/>
        <v>62700</v>
      </c>
      <c r="P69" s="104">
        <f t="shared" si="38"/>
        <v>51480</v>
      </c>
      <c r="Q69" s="122">
        <f t="shared" si="9"/>
        <v>7920</v>
      </c>
      <c r="R69" s="122">
        <f t="shared" si="42"/>
        <v>59400</v>
      </c>
      <c r="S69" s="122">
        <f t="shared" si="32"/>
        <v>45760</v>
      </c>
      <c r="T69" s="122">
        <f t="shared" si="12"/>
        <v>7040</v>
      </c>
      <c r="U69" s="122">
        <f t="shared" si="33"/>
        <v>52800</v>
      </c>
      <c r="V69" s="122">
        <f t="shared" si="25"/>
        <v>40040</v>
      </c>
      <c r="W69" s="122">
        <f t="shared" si="15"/>
        <v>6160</v>
      </c>
      <c r="X69" s="122">
        <f t="shared" si="26"/>
        <v>46200</v>
      </c>
      <c r="Y69" s="122">
        <f t="shared" si="36"/>
        <v>34320</v>
      </c>
      <c r="Z69" s="122">
        <f t="shared" si="37"/>
        <v>5280</v>
      </c>
      <c r="AA69" s="52">
        <f t="shared" si="19"/>
        <v>39600</v>
      </c>
    </row>
    <row r="70" spans="1:27" ht="13.5" customHeight="1">
      <c r="A70" s="118">
        <v>61</v>
      </c>
      <c r="B70" s="216">
        <v>42339</v>
      </c>
      <c r="C70" s="68">
        <f>788*2</f>
        <v>1576</v>
      </c>
      <c r="D70" s="310">
        <v>1</v>
      </c>
      <c r="E70" s="60">
        <f t="shared" ref="E70:E106" si="44">C70*D70</f>
        <v>1576</v>
      </c>
      <c r="F70" s="59">
        <v>0</v>
      </c>
      <c r="G70" s="60">
        <f t="shared" si="43"/>
        <v>0</v>
      </c>
      <c r="H70" s="57">
        <f t="shared" si="34"/>
        <v>1576</v>
      </c>
      <c r="I70" s="132">
        <f t="shared" si="20"/>
        <v>64152</v>
      </c>
      <c r="J70" s="102">
        <f>IF((I70-H$69+(H$69/12*1))+K70&gt;H149,H149-K70,(I70-H$69+(H$69/12*1)))</f>
        <v>57200</v>
      </c>
      <c r="K70" s="102">
        <f t="shared" si="35"/>
        <v>8800</v>
      </c>
      <c r="L70" s="103">
        <f t="shared" ref="L70:L94" si="45">J70+K70</f>
        <v>66000</v>
      </c>
      <c r="M70" s="102">
        <f t="shared" si="41"/>
        <v>54340</v>
      </c>
      <c r="N70" s="102">
        <f t="shared" si="39"/>
        <v>8360</v>
      </c>
      <c r="O70" s="102">
        <f t="shared" si="40"/>
        <v>62700</v>
      </c>
      <c r="P70" s="102">
        <f t="shared" si="38"/>
        <v>51480</v>
      </c>
      <c r="Q70" s="102">
        <f t="shared" si="9"/>
        <v>7920</v>
      </c>
      <c r="R70" s="102">
        <f t="shared" si="42"/>
        <v>59400</v>
      </c>
      <c r="S70" s="102">
        <f t="shared" si="32"/>
        <v>45760</v>
      </c>
      <c r="T70" s="102">
        <f t="shared" si="12"/>
        <v>7040</v>
      </c>
      <c r="U70" s="102">
        <f t="shared" si="33"/>
        <v>52800</v>
      </c>
      <c r="V70" s="102">
        <f t="shared" si="25"/>
        <v>40040</v>
      </c>
      <c r="W70" s="102">
        <f t="shared" si="15"/>
        <v>6160</v>
      </c>
      <c r="X70" s="102">
        <f t="shared" si="26"/>
        <v>46200</v>
      </c>
      <c r="Y70" s="102">
        <f t="shared" si="36"/>
        <v>34320</v>
      </c>
      <c r="Z70" s="102">
        <f t="shared" si="37"/>
        <v>5280</v>
      </c>
      <c r="AA70" s="66">
        <f t="shared" ref="AA70:AA118" si="46">Y70+Z70</f>
        <v>39600</v>
      </c>
    </row>
    <row r="71" spans="1:27" ht="13.5" customHeight="1">
      <c r="A71" s="118">
        <v>60</v>
      </c>
      <c r="B71" s="217">
        <v>42370</v>
      </c>
      <c r="C71" s="68">
        <v>880</v>
      </c>
      <c r="D71" s="310">
        <v>1</v>
      </c>
      <c r="E71" s="70">
        <f t="shared" si="44"/>
        <v>880</v>
      </c>
      <c r="F71" s="59">
        <v>0</v>
      </c>
      <c r="G71" s="70">
        <f t="shared" si="43"/>
        <v>0</v>
      </c>
      <c r="H71" s="68">
        <f t="shared" si="34"/>
        <v>880</v>
      </c>
      <c r="I71" s="131">
        <f t="shared" si="20"/>
        <v>62576</v>
      </c>
      <c r="J71" s="122">
        <f>IF((I71-H$81+(H$81))+K71&gt;H149,H149-K71,(I71-H$81+(H$81)))</f>
        <v>57200</v>
      </c>
      <c r="K71" s="122">
        <f t="shared" si="35"/>
        <v>8800</v>
      </c>
      <c r="L71" s="122">
        <f t="shared" si="45"/>
        <v>66000</v>
      </c>
      <c r="M71" s="122">
        <f t="shared" si="41"/>
        <v>54340</v>
      </c>
      <c r="N71" s="122">
        <f t="shared" si="39"/>
        <v>8360</v>
      </c>
      <c r="O71" s="122">
        <f t="shared" si="40"/>
        <v>62700</v>
      </c>
      <c r="P71" s="104">
        <f t="shared" si="38"/>
        <v>51480</v>
      </c>
      <c r="Q71" s="122">
        <f t="shared" ref="Q71:Q94" si="47">K71*P$9</f>
        <v>7920</v>
      </c>
      <c r="R71" s="122">
        <f t="shared" si="42"/>
        <v>59400</v>
      </c>
      <c r="S71" s="122">
        <f t="shared" si="32"/>
        <v>45760</v>
      </c>
      <c r="T71" s="122">
        <f t="shared" ref="T71:T94" si="48">K71*S$9</f>
        <v>7040</v>
      </c>
      <c r="U71" s="122">
        <f t="shared" si="33"/>
        <v>52800</v>
      </c>
      <c r="V71" s="122">
        <f t="shared" si="25"/>
        <v>40040</v>
      </c>
      <c r="W71" s="122">
        <f t="shared" ref="W71:W93" si="49">K71*V$9</f>
        <v>6160</v>
      </c>
      <c r="X71" s="122">
        <f t="shared" si="26"/>
        <v>46200</v>
      </c>
      <c r="Y71" s="122">
        <f t="shared" si="36"/>
        <v>34320</v>
      </c>
      <c r="Z71" s="122">
        <f t="shared" si="37"/>
        <v>5280</v>
      </c>
      <c r="AA71" s="52">
        <f t="shared" si="46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310">
        <v>1</v>
      </c>
      <c r="E72" s="60">
        <f t="shared" si="44"/>
        <v>880</v>
      </c>
      <c r="F72" s="59">
        <v>0</v>
      </c>
      <c r="G72" s="60">
        <f t="shared" si="43"/>
        <v>0</v>
      </c>
      <c r="H72" s="57">
        <f t="shared" si="34"/>
        <v>880</v>
      </c>
      <c r="I72" s="132">
        <f t="shared" si="20"/>
        <v>61696</v>
      </c>
      <c r="J72" s="102">
        <f>IF((I72-H$81+(H$81/12*11))+K72&gt;H149,H149-K72,(I72-H$81+(H$81/12*11)))</f>
        <v>57200</v>
      </c>
      <c r="K72" s="102">
        <f t="shared" si="35"/>
        <v>8800</v>
      </c>
      <c r="L72" s="103">
        <f t="shared" si="45"/>
        <v>66000</v>
      </c>
      <c r="M72" s="102">
        <f t="shared" si="41"/>
        <v>54340</v>
      </c>
      <c r="N72" s="102">
        <f t="shared" si="39"/>
        <v>8360</v>
      </c>
      <c r="O72" s="102">
        <f t="shared" si="40"/>
        <v>62700</v>
      </c>
      <c r="P72" s="102">
        <f>J72*$P$9</f>
        <v>51480</v>
      </c>
      <c r="Q72" s="102">
        <f t="shared" si="47"/>
        <v>7920</v>
      </c>
      <c r="R72" s="102">
        <f t="shared" si="42"/>
        <v>59400</v>
      </c>
      <c r="S72" s="102">
        <f t="shared" si="32"/>
        <v>45760</v>
      </c>
      <c r="T72" s="102">
        <f t="shared" si="48"/>
        <v>7040</v>
      </c>
      <c r="U72" s="102">
        <f t="shared" si="33"/>
        <v>52800</v>
      </c>
      <c r="V72" s="102">
        <f t="shared" si="25"/>
        <v>40040</v>
      </c>
      <c r="W72" s="102">
        <f t="shared" si="49"/>
        <v>6160</v>
      </c>
      <c r="X72" s="102">
        <f t="shared" si="26"/>
        <v>46200</v>
      </c>
      <c r="Y72" s="102">
        <f t="shared" si="36"/>
        <v>34320</v>
      </c>
      <c r="Z72" s="102">
        <f t="shared" si="37"/>
        <v>5280</v>
      </c>
      <c r="AA72" s="66">
        <f t="shared" si="46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310">
        <v>1</v>
      </c>
      <c r="E73" s="70">
        <f t="shared" si="44"/>
        <v>880</v>
      </c>
      <c r="F73" s="59">
        <v>0</v>
      </c>
      <c r="G73" s="70">
        <f t="shared" si="43"/>
        <v>0</v>
      </c>
      <c r="H73" s="68">
        <f t="shared" si="34"/>
        <v>880</v>
      </c>
      <c r="I73" s="131">
        <f t="shared" si="20"/>
        <v>60816</v>
      </c>
      <c r="J73" s="122">
        <f>IF((I73-H$81+(H$81/12*10))+K73&gt;H149,H149-K73,(I73-H$81+(H$81/12*10)))</f>
        <v>57200</v>
      </c>
      <c r="K73" s="122">
        <f t="shared" si="35"/>
        <v>8800</v>
      </c>
      <c r="L73" s="122">
        <f t="shared" si="45"/>
        <v>66000</v>
      </c>
      <c r="M73" s="122">
        <f t="shared" si="41"/>
        <v>54340</v>
      </c>
      <c r="N73" s="122">
        <f t="shared" si="39"/>
        <v>8360</v>
      </c>
      <c r="O73" s="122">
        <f t="shared" si="40"/>
        <v>62700</v>
      </c>
      <c r="P73" s="104">
        <f>J73*$P$9</f>
        <v>51480</v>
      </c>
      <c r="Q73" s="122">
        <f t="shared" si="47"/>
        <v>7920</v>
      </c>
      <c r="R73" s="122">
        <f t="shared" si="42"/>
        <v>59400</v>
      </c>
      <c r="S73" s="122">
        <f t="shared" si="32"/>
        <v>45760</v>
      </c>
      <c r="T73" s="122">
        <f t="shared" si="48"/>
        <v>7040</v>
      </c>
      <c r="U73" s="122">
        <f t="shared" si="33"/>
        <v>52800</v>
      </c>
      <c r="V73" s="122">
        <f t="shared" si="25"/>
        <v>40040</v>
      </c>
      <c r="W73" s="122">
        <f t="shared" si="49"/>
        <v>6160</v>
      </c>
      <c r="X73" s="122">
        <f t="shared" si="26"/>
        <v>46200</v>
      </c>
      <c r="Y73" s="122">
        <f t="shared" si="36"/>
        <v>34320</v>
      </c>
      <c r="Z73" s="122">
        <f t="shared" si="37"/>
        <v>5280</v>
      </c>
      <c r="AA73" s="52">
        <f t="shared" si="46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310">
        <v>1</v>
      </c>
      <c r="E74" s="60">
        <f t="shared" si="44"/>
        <v>880</v>
      </c>
      <c r="F74" s="59">
        <v>0</v>
      </c>
      <c r="G74" s="60">
        <f t="shared" si="43"/>
        <v>0</v>
      </c>
      <c r="H74" s="57">
        <f t="shared" si="34"/>
        <v>880</v>
      </c>
      <c r="I74" s="132">
        <f t="shared" si="20"/>
        <v>59936</v>
      </c>
      <c r="J74" s="102">
        <f>IF((I74-H$81+(H$81/12*9))+K74&gt;H149,H149-K74,(I74-H$81+(H$81/12*9)))</f>
        <v>57200</v>
      </c>
      <c r="K74" s="102">
        <f t="shared" si="35"/>
        <v>8800</v>
      </c>
      <c r="L74" s="103">
        <f t="shared" si="45"/>
        <v>66000</v>
      </c>
      <c r="M74" s="102">
        <f t="shared" si="41"/>
        <v>54340</v>
      </c>
      <c r="N74" s="102">
        <f t="shared" si="39"/>
        <v>8360</v>
      </c>
      <c r="O74" s="102">
        <f t="shared" si="40"/>
        <v>62700</v>
      </c>
      <c r="P74" s="102">
        <f t="shared" ref="P74:P87" si="50">J74*$P$9</f>
        <v>51480</v>
      </c>
      <c r="Q74" s="102">
        <f t="shared" si="47"/>
        <v>7920</v>
      </c>
      <c r="R74" s="102">
        <f>P74+Q74</f>
        <v>59400</v>
      </c>
      <c r="S74" s="102">
        <f t="shared" si="32"/>
        <v>45760</v>
      </c>
      <c r="T74" s="102">
        <f t="shared" si="48"/>
        <v>7040</v>
      </c>
      <c r="U74" s="102">
        <f t="shared" si="33"/>
        <v>52800</v>
      </c>
      <c r="V74" s="102">
        <f t="shared" si="25"/>
        <v>40040</v>
      </c>
      <c r="W74" s="102">
        <f t="shared" si="49"/>
        <v>6160</v>
      </c>
      <c r="X74" s="102">
        <f t="shared" si="26"/>
        <v>46200</v>
      </c>
      <c r="Y74" s="102">
        <f t="shared" si="36"/>
        <v>34320</v>
      </c>
      <c r="Z74" s="102">
        <f t="shared" si="37"/>
        <v>5280</v>
      </c>
      <c r="AA74" s="66">
        <f t="shared" si="46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310">
        <v>1</v>
      </c>
      <c r="E75" s="70">
        <f t="shared" si="44"/>
        <v>880</v>
      </c>
      <c r="F75" s="59">
        <v>0</v>
      </c>
      <c r="G75" s="70">
        <f t="shared" si="43"/>
        <v>0</v>
      </c>
      <c r="H75" s="68">
        <f t="shared" ref="H75:H106" si="51">E75+G75</f>
        <v>880</v>
      </c>
      <c r="I75" s="131">
        <f t="shared" si="20"/>
        <v>59056</v>
      </c>
      <c r="J75" s="122">
        <f>IF((I75-H$81+(H$81/12*8))+K75&gt;H149,H149-K75,(I75-H$81+(H$81/12*8)))</f>
        <v>57200</v>
      </c>
      <c r="K75" s="122">
        <f t="shared" ref="K75:K106" si="52">H$148</f>
        <v>8800</v>
      </c>
      <c r="L75" s="122">
        <f t="shared" si="45"/>
        <v>66000</v>
      </c>
      <c r="M75" s="122">
        <f t="shared" si="41"/>
        <v>54340</v>
      </c>
      <c r="N75" s="122">
        <f t="shared" si="39"/>
        <v>8360</v>
      </c>
      <c r="O75" s="122">
        <f t="shared" si="40"/>
        <v>62700</v>
      </c>
      <c r="P75" s="104">
        <f t="shared" si="50"/>
        <v>51480</v>
      </c>
      <c r="Q75" s="122">
        <f t="shared" si="47"/>
        <v>7920</v>
      </c>
      <c r="R75" s="122">
        <f t="shared" ref="R75:R94" si="53">P75+Q75</f>
        <v>59400</v>
      </c>
      <c r="S75" s="122">
        <f t="shared" si="32"/>
        <v>45760</v>
      </c>
      <c r="T75" s="122">
        <f t="shared" si="48"/>
        <v>7040</v>
      </c>
      <c r="U75" s="122">
        <f t="shared" si="33"/>
        <v>52800</v>
      </c>
      <c r="V75" s="122">
        <f t="shared" si="25"/>
        <v>40040</v>
      </c>
      <c r="W75" s="122">
        <f t="shared" si="49"/>
        <v>6160</v>
      </c>
      <c r="X75" s="122">
        <f t="shared" si="26"/>
        <v>46200</v>
      </c>
      <c r="Y75" s="122">
        <f t="shared" ref="Y75:Y118" si="54">J75*Y$9</f>
        <v>34320</v>
      </c>
      <c r="Z75" s="122">
        <f t="shared" ref="Z75:Z118" si="55">K75*Y$9</f>
        <v>5280</v>
      </c>
      <c r="AA75" s="52">
        <f t="shared" si="46"/>
        <v>39600</v>
      </c>
    </row>
    <row r="76" spans="1:27" ht="13.5" customHeight="1">
      <c r="A76" s="118">
        <v>55</v>
      </c>
      <c r="B76" s="216">
        <v>42522</v>
      </c>
      <c r="C76" s="68">
        <v>880</v>
      </c>
      <c r="D76" s="310">
        <v>1</v>
      </c>
      <c r="E76" s="60">
        <f t="shared" si="44"/>
        <v>880</v>
      </c>
      <c r="F76" s="59">
        <v>0</v>
      </c>
      <c r="G76" s="60">
        <f t="shared" si="43"/>
        <v>0</v>
      </c>
      <c r="H76" s="57">
        <f t="shared" si="51"/>
        <v>880</v>
      </c>
      <c r="I76" s="132">
        <f t="shared" si="20"/>
        <v>58176</v>
      </c>
      <c r="J76" s="102">
        <f>IF((I76-H$81+(H$81/12*7))+K76&gt;H149,H149-K76,(I76-H$81+(H$81/12*7)))</f>
        <v>57200</v>
      </c>
      <c r="K76" s="102">
        <f t="shared" si="52"/>
        <v>8800</v>
      </c>
      <c r="L76" s="103">
        <f t="shared" si="45"/>
        <v>66000</v>
      </c>
      <c r="M76" s="102">
        <f t="shared" si="41"/>
        <v>54340</v>
      </c>
      <c r="N76" s="102">
        <f t="shared" si="39"/>
        <v>8360</v>
      </c>
      <c r="O76" s="102">
        <f t="shared" si="40"/>
        <v>62700</v>
      </c>
      <c r="P76" s="102">
        <f t="shared" si="50"/>
        <v>51480</v>
      </c>
      <c r="Q76" s="102">
        <f t="shared" si="47"/>
        <v>7920</v>
      </c>
      <c r="R76" s="102">
        <f t="shared" si="53"/>
        <v>59400</v>
      </c>
      <c r="S76" s="102">
        <f t="shared" si="32"/>
        <v>45760</v>
      </c>
      <c r="T76" s="102">
        <f t="shared" si="48"/>
        <v>7040</v>
      </c>
      <c r="U76" s="102">
        <f t="shared" si="33"/>
        <v>52800</v>
      </c>
      <c r="V76" s="102">
        <f t="shared" si="25"/>
        <v>40040</v>
      </c>
      <c r="W76" s="102">
        <f t="shared" si="49"/>
        <v>6160</v>
      </c>
      <c r="X76" s="102">
        <f t="shared" si="26"/>
        <v>46200</v>
      </c>
      <c r="Y76" s="102">
        <f t="shared" si="54"/>
        <v>34320</v>
      </c>
      <c r="Z76" s="102">
        <f t="shared" si="55"/>
        <v>5280</v>
      </c>
      <c r="AA76" s="66">
        <f t="shared" si="46"/>
        <v>39600</v>
      </c>
    </row>
    <row r="77" spans="1:27" ht="13.5" customHeight="1">
      <c r="A77" s="118">
        <v>54</v>
      </c>
      <c r="B77" s="216">
        <v>42552</v>
      </c>
      <c r="C77" s="68">
        <v>880</v>
      </c>
      <c r="D77" s="310">
        <v>1</v>
      </c>
      <c r="E77" s="70">
        <f t="shared" si="44"/>
        <v>880</v>
      </c>
      <c r="F77" s="59">
        <v>0</v>
      </c>
      <c r="G77" s="70">
        <f t="shared" si="43"/>
        <v>0</v>
      </c>
      <c r="H77" s="68">
        <f t="shared" si="51"/>
        <v>880</v>
      </c>
      <c r="I77" s="131">
        <f t="shared" ref="I77:I117" si="56">I76-H76</f>
        <v>57296</v>
      </c>
      <c r="J77" s="122">
        <f>IF((I77-H$81+(H$81/12*6))+K77&gt;H149,H149-K77,(I77-H$81+(H$81/12*6)))</f>
        <v>56856</v>
      </c>
      <c r="K77" s="122">
        <f t="shared" si="52"/>
        <v>8800</v>
      </c>
      <c r="L77" s="122">
        <f t="shared" si="45"/>
        <v>65656</v>
      </c>
      <c r="M77" s="122">
        <f t="shared" si="41"/>
        <v>54013.2</v>
      </c>
      <c r="N77" s="122">
        <f t="shared" si="39"/>
        <v>8360</v>
      </c>
      <c r="O77" s="122">
        <f t="shared" si="40"/>
        <v>62373.2</v>
      </c>
      <c r="P77" s="104">
        <f t="shared" si="50"/>
        <v>51170.400000000001</v>
      </c>
      <c r="Q77" s="122">
        <f t="shared" si="47"/>
        <v>7920</v>
      </c>
      <c r="R77" s="122">
        <f t="shared" si="53"/>
        <v>59090.400000000001</v>
      </c>
      <c r="S77" s="122">
        <f t="shared" si="32"/>
        <v>45484.800000000003</v>
      </c>
      <c r="T77" s="122">
        <f t="shared" si="48"/>
        <v>7040</v>
      </c>
      <c r="U77" s="122">
        <f t="shared" si="33"/>
        <v>52524.800000000003</v>
      </c>
      <c r="V77" s="122">
        <f t="shared" si="25"/>
        <v>39799.199999999997</v>
      </c>
      <c r="W77" s="122">
        <f t="shared" si="49"/>
        <v>6160</v>
      </c>
      <c r="X77" s="122">
        <f t="shared" si="26"/>
        <v>45959.199999999997</v>
      </c>
      <c r="Y77" s="122">
        <f t="shared" si="54"/>
        <v>34113.599999999999</v>
      </c>
      <c r="Z77" s="122">
        <f t="shared" si="55"/>
        <v>5280</v>
      </c>
      <c r="AA77" s="52">
        <f t="shared" si="46"/>
        <v>39393.599999999999</v>
      </c>
    </row>
    <row r="78" spans="1:27" ht="13.5" customHeight="1">
      <c r="A78" s="118">
        <v>53</v>
      </c>
      <c r="B78" s="217">
        <v>42583</v>
      </c>
      <c r="C78" s="68">
        <v>880</v>
      </c>
      <c r="D78" s="310">
        <v>1</v>
      </c>
      <c r="E78" s="60">
        <f t="shared" si="44"/>
        <v>880</v>
      </c>
      <c r="F78" s="59">
        <v>0</v>
      </c>
      <c r="G78" s="60">
        <f t="shared" si="43"/>
        <v>0</v>
      </c>
      <c r="H78" s="57">
        <f t="shared" si="51"/>
        <v>880</v>
      </c>
      <c r="I78" s="132">
        <f t="shared" si="56"/>
        <v>56416</v>
      </c>
      <c r="J78" s="102">
        <f>IF((I78-H$81+(H$81/12*5))+K78&gt;H149,H149-K78,(I78-H$81+(H$81/12*5)))</f>
        <v>55902.666666666664</v>
      </c>
      <c r="K78" s="102">
        <f t="shared" si="52"/>
        <v>8800</v>
      </c>
      <c r="L78" s="103">
        <f t="shared" si="45"/>
        <v>64702.666666666664</v>
      </c>
      <c r="M78" s="102">
        <f t="shared" si="41"/>
        <v>53107.533333333326</v>
      </c>
      <c r="N78" s="102">
        <f t="shared" si="39"/>
        <v>8360</v>
      </c>
      <c r="O78" s="102">
        <f t="shared" si="40"/>
        <v>61467.533333333326</v>
      </c>
      <c r="P78" s="102">
        <f t="shared" si="50"/>
        <v>50312.4</v>
      </c>
      <c r="Q78" s="102">
        <f t="shared" si="47"/>
        <v>7920</v>
      </c>
      <c r="R78" s="102">
        <f t="shared" si="53"/>
        <v>58232.4</v>
      </c>
      <c r="S78" s="102">
        <f t="shared" si="32"/>
        <v>44722.133333333331</v>
      </c>
      <c r="T78" s="102">
        <f t="shared" si="48"/>
        <v>7040</v>
      </c>
      <c r="U78" s="102">
        <f t="shared" si="33"/>
        <v>51762.133333333331</v>
      </c>
      <c r="V78" s="102">
        <f t="shared" si="25"/>
        <v>39131.866666666661</v>
      </c>
      <c r="W78" s="102">
        <f t="shared" si="49"/>
        <v>6160</v>
      </c>
      <c r="X78" s="102">
        <f t="shared" si="26"/>
        <v>45291.866666666661</v>
      </c>
      <c r="Y78" s="102">
        <f t="shared" si="54"/>
        <v>33541.599999999999</v>
      </c>
      <c r="Z78" s="102">
        <f t="shared" si="55"/>
        <v>5280</v>
      </c>
      <c r="AA78" s="66">
        <f t="shared" si="46"/>
        <v>38821.599999999999</v>
      </c>
    </row>
    <row r="79" spans="1:27" ht="13.5" customHeight="1">
      <c r="A79" s="118">
        <v>52</v>
      </c>
      <c r="B79" s="216">
        <v>42614</v>
      </c>
      <c r="C79" s="68">
        <v>880</v>
      </c>
      <c r="D79" s="310">
        <v>1</v>
      </c>
      <c r="E79" s="70">
        <f t="shared" si="44"/>
        <v>880</v>
      </c>
      <c r="F79" s="59">
        <v>0</v>
      </c>
      <c r="G79" s="70">
        <f t="shared" si="43"/>
        <v>0</v>
      </c>
      <c r="H79" s="68">
        <f t="shared" si="51"/>
        <v>880</v>
      </c>
      <c r="I79" s="131">
        <f t="shared" si="56"/>
        <v>55536</v>
      </c>
      <c r="J79" s="122">
        <f>IF((I79-H$81+(H$81/12*4))+K79&gt;H149,H149-K79,(I79-H$81+(H$81/12*4)))</f>
        <v>54949.333333333336</v>
      </c>
      <c r="K79" s="122">
        <f t="shared" si="52"/>
        <v>8800</v>
      </c>
      <c r="L79" s="122">
        <f t="shared" si="45"/>
        <v>63749.333333333336</v>
      </c>
      <c r="M79" s="122">
        <f t="shared" si="41"/>
        <v>52201.866666666669</v>
      </c>
      <c r="N79" s="122">
        <f t="shared" si="39"/>
        <v>8360</v>
      </c>
      <c r="O79" s="122">
        <f t="shared" si="40"/>
        <v>60561.866666666669</v>
      </c>
      <c r="P79" s="104">
        <f t="shared" si="50"/>
        <v>49454.400000000001</v>
      </c>
      <c r="Q79" s="122">
        <f t="shared" si="47"/>
        <v>7920</v>
      </c>
      <c r="R79" s="122">
        <f t="shared" si="53"/>
        <v>57374.400000000001</v>
      </c>
      <c r="S79" s="122">
        <f t="shared" si="32"/>
        <v>43959.466666666674</v>
      </c>
      <c r="T79" s="122">
        <f t="shared" si="48"/>
        <v>7040</v>
      </c>
      <c r="U79" s="122">
        <f t="shared" si="33"/>
        <v>50999.466666666674</v>
      </c>
      <c r="V79" s="122">
        <f t="shared" si="25"/>
        <v>38464.533333333333</v>
      </c>
      <c r="W79" s="122">
        <f t="shared" si="49"/>
        <v>6160</v>
      </c>
      <c r="X79" s="122">
        <f t="shared" si="26"/>
        <v>44624.533333333333</v>
      </c>
      <c r="Y79" s="122">
        <f t="shared" si="54"/>
        <v>32969.599999999999</v>
      </c>
      <c r="Z79" s="122">
        <f t="shared" si="55"/>
        <v>5280</v>
      </c>
      <c r="AA79" s="52">
        <f t="shared" si="46"/>
        <v>38249.599999999999</v>
      </c>
    </row>
    <row r="80" spans="1:27" ht="13.5" customHeight="1">
      <c r="A80" s="118">
        <v>51</v>
      </c>
      <c r="B80" s="217">
        <v>42644</v>
      </c>
      <c r="C80" s="68">
        <v>880</v>
      </c>
      <c r="D80" s="310">
        <v>1</v>
      </c>
      <c r="E80" s="60">
        <f t="shared" si="44"/>
        <v>880</v>
      </c>
      <c r="F80" s="59">
        <v>0</v>
      </c>
      <c r="G80" s="60">
        <f t="shared" si="43"/>
        <v>0</v>
      </c>
      <c r="H80" s="57">
        <f t="shared" si="51"/>
        <v>880</v>
      </c>
      <c r="I80" s="132">
        <f t="shared" si="56"/>
        <v>54656</v>
      </c>
      <c r="J80" s="102">
        <f>IF((I80-H$81+(H$81/12*3))+K80&gt;H149,H149-K80,(I80-H$81+(H$81/12*3)))</f>
        <v>53996</v>
      </c>
      <c r="K80" s="102">
        <f t="shared" si="52"/>
        <v>8800</v>
      </c>
      <c r="L80" s="103">
        <f t="shared" si="45"/>
        <v>62796</v>
      </c>
      <c r="M80" s="102">
        <f t="shared" si="41"/>
        <v>51296.2</v>
      </c>
      <c r="N80" s="102">
        <f t="shared" si="39"/>
        <v>8360</v>
      </c>
      <c r="O80" s="102">
        <f t="shared" si="40"/>
        <v>59656.2</v>
      </c>
      <c r="P80" s="102">
        <f t="shared" si="50"/>
        <v>48596.4</v>
      </c>
      <c r="Q80" s="102">
        <f t="shared" si="47"/>
        <v>7920</v>
      </c>
      <c r="R80" s="102">
        <f t="shared" si="53"/>
        <v>56516.4</v>
      </c>
      <c r="S80" s="102">
        <f t="shared" si="32"/>
        <v>43196.800000000003</v>
      </c>
      <c r="T80" s="102">
        <f t="shared" si="48"/>
        <v>7040</v>
      </c>
      <c r="U80" s="102">
        <f t="shared" si="33"/>
        <v>50236.800000000003</v>
      </c>
      <c r="V80" s="102">
        <f t="shared" si="25"/>
        <v>37797.199999999997</v>
      </c>
      <c r="W80" s="102">
        <f t="shared" si="49"/>
        <v>6160</v>
      </c>
      <c r="X80" s="102">
        <f t="shared" si="26"/>
        <v>43957.2</v>
      </c>
      <c r="Y80" s="102">
        <f t="shared" si="54"/>
        <v>32397.599999999999</v>
      </c>
      <c r="Z80" s="102">
        <f t="shared" si="55"/>
        <v>5280</v>
      </c>
      <c r="AA80" s="66">
        <f t="shared" si="46"/>
        <v>37677.599999999999</v>
      </c>
    </row>
    <row r="81" spans="1:27" ht="13.5" customHeight="1">
      <c r="A81" s="118">
        <v>50</v>
      </c>
      <c r="B81" s="216">
        <v>42675</v>
      </c>
      <c r="C81" s="68">
        <v>880</v>
      </c>
      <c r="D81" s="310">
        <v>1</v>
      </c>
      <c r="E81" s="70">
        <f t="shared" si="44"/>
        <v>880</v>
      </c>
      <c r="F81" s="59">
        <v>0</v>
      </c>
      <c r="G81" s="70">
        <f t="shared" si="43"/>
        <v>0</v>
      </c>
      <c r="H81" s="68">
        <f t="shared" si="51"/>
        <v>880</v>
      </c>
      <c r="I81" s="131">
        <f t="shared" si="56"/>
        <v>53776</v>
      </c>
      <c r="J81" s="122">
        <f>IF((I81-H$81+(H$81/12*2))+K81&gt;H149,H149-K81,(I81-H$81+(H$81/12*2)))</f>
        <v>53042.666666666664</v>
      </c>
      <c r="K81" s="122">
        <f t="shared" si="52"/>
        <v>8800</v>
      </c>
      <c r="L81" s="122">
        <f t="shared" si="45"/>
        <v>61842.666666666664</v>
      </c>
      <c r="M81" s="122">
        <f t="shared" si="41"/>
        <v>50390.533333333326</v>
      </c>
      <c r="N81" s="122">
        <f t="shared" si="39"/>
        <v>8360</v>
      </c>
      <c r="O81" s="122">
        <f t="shared" si="40"/>
        <v>58750.533333333326</v>
      </c>
      <c r="P81" s="104">
        <f t="shared" si="50"/>
        <v>47738.400000000001</v>
      </c>
      <c r="Q81" s="122">
        <f t="shared" si="47"/>
        <v>7920</v>
      </c>
      <c r="R81" s="122">
        <f t="shared" si="53"/>
        <v>55658.400000000001</v>
      </c>
      <c r="S81" s="122">
        <f t="shared" si="32"/>
        <v>42434.133333333331</v>
      </c>
      <c r="T81" s="122">
        <f t="shared" si="48"/>
        <v>7040</v>
      </c>
      <c r="U81" s="122">
        <f t="shared" si="33"/>
        <v>49474.133333333331</v>
      </c>
      <c r="V81" s="122">
        <f t="shared" si="25"/>
        <v>37129.866666666661</v>
      </c>
      <c r="W81" s="122">
        <f t="shared" si="49"/>
        <v>6160</v>
      </c>
      <c r="X81" s="122">
        <f t="shared" si="26"/>
        <v>43289.866666666661</v>
      </c>
      <c r="Y81" s="122">
        <f t="shared" si="54"/>
        <v>31825.599999999999</v>
      </c>
      <c r="Z81" s="122">
        <f t="shared" si="55"/>
        <v>5280</v>
      </c>
      <c r="AA81" s="52">
        <f t="shared" si="46"/>
        <v>37105.599999999999</v>
      </c>
    </row>
    <row r="82" spans="1:27" ht="13.5" customHeight="1">
      <c r="A82" s="118">
        <v>49</v>
      </c>
      <c r="B82" s="217">
        <v>42705</v>
      </c>
      <c r="C82" s="68">
        <f>880*2</f>
        <v>1760</v>
      </c>
      <c r="D82" s="310">
        <v>1</v>
      </c>
      <c r="E82" s="60">
        <f t="shared" si="44"/>
        <v>1760</v>
      </c>
      <c r="F82" s="59">
        <v>0</v>
      </c>
      <c r="G82" s="60">
        <f t="shared" si="43"/>
        <v>0</v>
      </c>
      <c r="H82" s="57">
        <f t="shared" si="51"/>
        <v>1760</v>
      </c>
      <c r="I82" s="132">
        <f t="shared" si="56"/>
        <v>52896</v>
      </c>
      <c r="J82" s="102">
        <f>IF((I82-H$81+(H$81/12*1))+K82&gt;H149,H149-K82,(I82-H$81+(H$81/12*1)))</f>
        <v>52089.333333333336</v>
      </c>
      <c r="K82" s="102">
        <f t="shared" si="52"/>
        <v>8800</v>
      </c>
      <c r="L82" s="103">
        <f t="shared" si="45"/>
        <v>60889.333333333336</v>
      </c>
      <c r="M82" s="102">
        <f t="shared" si="41"/>
        <v>49484.866666666669</v>
      </c>
      <c r="N82" s="102">
        <f t="shared" si="39"/>
        <v>8360</v>
      </c>
      <c r="O82" s="102">
        <f t="shared" si="40"/>
        <v>57844.866666666669</v>
      </c>
      <c r="P82" s="102">
        <f t="shared" si="50"/>
        <v>46880.4</v>
      </c>
      <c r="Q82" s="102">
        <f t="shared" si="47"/>
        <v>7920</v>
      </c>
      <c r="R82" s="102">
        <f t="shared" si="53"/>
        <v>54800.4</v>
      </c>
      <c r="S82" s="102">
        <f t="shared" si="32"/>
        <v>41671.466666666674</v>
      </c>
      <c r="T82" s="102">
        <f t="shared" si="48"/>
        <v>7040</v>
      </c>
      <c r="U82" s="102">
        <f t="shared" si="33"/>
        <v>48711.466666666674</v>
      </c>
      <c r="V82" s="102">
        <f t="shared" si="25"/>
        <v>36462.533333333333</v>
      </c>
      <c r="W82" s="102">
        <f t="shared" si="49"/>
        <v>6160</v>
      </c>
      <c r="X82" s="102">
        <f t="shared" si="26"/>
        <v>42622.533333333333</v>
      </c>
      <c r="Y82" s="102">
        <f t="shared" si="54"/>
        <v>31253.599999999999</v>
      </c>
      <c r="Z82" s="102">
        <f t="shared" si="55"/>
        <v>5280</v>
      </c>
      <c r="AA82" s="66">
        <f t="shared" si="46"/>
        <v>36533.599999999999</v>
      </c>
    </row>
    <row r="83" spans="1:27" ht="13.5" customHeight="1">
      <c r="A83" s="118">
        <v>48</v>
      </c>
      <c r="B83" s="216">
        <v>42736</v>
      </c>
      <c r="C83" s="68">
        <v>937</v>
      </c>
      <c r="D83" s="310">
        <v>1</v>
      </c>
      <c r="E83" s="70">
        <f t="shared" si="44"/>
        <v>937</v>
      </c>
      <c r="F83" s="59">
        <v>0</v>
      </c>
      <c r="G83" s="70">
        <f t="shared" si="43"/>
        <v>0</v>
      </c>
      <c r="H83" s="68">
        <f t="shared" si="51"/>
        <v>937</v>
      </c>
      <c r="I83" s="131">
        <f t="shared" si="56"/>
        <v>51136</v>
      </c>
      <c r="J83" s="122">
        <f>IF((I83-H$93+(H$93))+K83&gt;H149,H149-K83,(I83-H$93+(H$93)))</f>
        <v>51136</v>
      </c>
      <c r="K83" s="122">
        <f t="shared" si="52"/>
        <v>8800</v>
      </c>
      <c r="L83" s="122">
        <f t="shared" si="45"/>
        <v>59936</v>
      </c>
      <c r="M83" s="122">
        <f t="shared" si="41"/>
        <v>48579.199999999997</v>
      </c>
      <c r="N83" s="122">
        <f t="shared" si="39"/>
        <v>8360</v>
      </c>
      <c r="O83" s="122">
        <f t="shared" si="40"/>
        <v>56939.199999999997</v>
      </c>
      <c r="P83" s="104">
        <f t="shared" si="50"/>
        <v>46022.400000000001</v>
      </c>
      <c r="Q83" s="122">
        <f t="shared" si="47"/>
        <v>7920</v>
      </c>
      <c r="R83" s="122">
        <f t="shared" si="53"/>
        <v>53942.400000000001</v>
      </c>
      <c r="S83" s="122">
        <f t="shared" si="32"/>
        <v>40908.800000000003</v>
      </c>
      <c r="T83" s="122">
        <f t="shared" si="48"/>
        <v>7040</v>
      </c>
      <c r="U83" s="122">
        <f t="shared" si="33"/>
        <v>47948.800000000003</v>
      </c>
      <c r="V83" s="122">
        <f t="shared" si="25"/>
        <v>35795.199999999997</v>
      </c>
      <c r="W83" s="122">
        <f t="shared" si="49"/>
        <v>6160</v>
      </c>
      <c r="X83" s="122">
        <f t="shared" si="26"/>
        <v>41955.199999999997</v>
      </c>
      <c r="Y83" s="122">
        <f t="shared" si="54"/>
        <v>30681.599999999999</v>
      </c>
      <c r="Z83" s="122">
        <f t="shared" si="55"/>
        <v>5280</v>
      </c>
      <c r="AA83" s="52">
        <f t="shared" si="46"/>
        <v>35961.599999999999</v>
      </c>
    </row>
    <row r="84" spans="1:27" ht="13.5" customHeight="1">
      <c r="A84" s="118">
        <v>47</v>
      </c>
      <c r="B84" s="217">
        <v>42767</v>
      </c>
      <c r="C84" s="68">
        <v>937</v>
      </c>
      <c r="D84" s="310">
        <v>1</v>
      </c>
      <c r="E84" s="60">
        <f t="shared" si="44"/>
        <v>937</v>
      </c>
      <c r="F84" s="59">
        <v>0</v>
      </c>
      <c r="G84" s="60">
        <f t="shared" si="43"/>
        <v>0</v>
      </c>
      <c r="H84" s="57">
        <f t="shared" si="51"/>
        <v>937</v>
      </c>
      <c r="I84" s="132">
        <f t="shared" si="56"/>
        <v>50199</v>
      </c>
      <c r="J84" s="102">
        <f>IF((I84-H$93+(H$93/12*11))+K84&gt;H149,H149-K84,(I84-H$93+(H$93/12*11)))</f>
        <v>50120.916666666664</v>
      </c>
      <c r="K84" s="102">
        <f t="shared" si="52"/>
        <v>8800</v>
      </c>
      <c r="L84" s="103">
        <f t="shared" si="45"/>
        <v>58920.916666666664</v>
      </c>
      <c r="M84" s="102">
        <f t="shared" si="41"/>
        <v>47614.870833333327</v>
      </c>
      <c r="N84" s="102">
        <f t="shared" si="39"/>
        <v>8360</v>
      </c>
      <c r="O84" s="102">
        <f t="shared" si="40"/>
        <v>55974.870833333327</v>
      </c>
      <c r="P84" s="102">
        <f t="shared" si="50"/>
        <v>45108.824999999997</v>
      </c>
      <c r="Q84" s="102">
        <f t="shared" si="47"/>
        <v>7920</v>
      </c>
      <c r="R84" s="102">
        <f t="shared" si="53"/>
        <v>53028.824999999997</v>
      </c>
      <c r="S84" s="102">
        <f t="shared" si="32"/>
        <v>40096.733333333337</v>
      </c>
      <c r="T84" s="102">
        <f t="shared" si="48"/>
        <v>7040</v>
      </c>
      <c r="U84" s="102">
        <f t="shared" si="33"/>
        <v>47136.733333333337</v>
      </c>
      <c r="V84" s="102">
        <f t="shared" si="25"/>
        <v>35084.641666666663</v>
      </c>
      <c r="W84" s="102">
        <f t="shared" si="49"/>
        <v>6160</v>
      </c>
      <c r="X84" s="102">
        <f t="shared" si="26"/>
        <v>41244.641666666663</v>
      </c>
      <c r="Y84" s="102">
        <f t="shared" si="54"/>
        <v>30072.549999999996</v>
      </c>
      <c r="Z84" s="102">
        <f t="shared" si="55"/>
        <v>5280</v>
      </c>
      <c r="AA84" s="66">
        <f t="shared" si="46"/>
        <v>35352.549999999996</v>
      </c>
    </row>
    <row r="85" spans="1:27" ht="13.5" customHeight="1">
      <c r="A85" s="118">
        <v>46</v>
      </c>
      <c r="B85" s="216">
        <v>42795</v>
      </c>
      <c r="C85" s="68">
        <v>937</v>
      </c>
      <c r="D85" s="310">
        <v>1</v>
      </c>
      <c r="E85" s="70">
        <f t="shared" si="44"/>
        <v>937</v>
      </c>
      <c r="F85" s="59">
        <v>0</v>
      </c>
      <c r="G85" s="70">
        <f t="shared" si="43"/>
        <v>0</v>
      </c>
      <c r="H85" s="68">
        <f t="shared" si="51"/>
        <v>937</v>
      </c>
      <c r="I85" s="131">
        <f t="shared" si="56"/>
        <v>49262</v>
      </c>
      <c r="J85" s="122">
        <f>IF((I85-H$93+(H$93/12*10))+K85&gt;H149,H149-K85,(I85-H$93+(H$93/12*10)))</f>
        <v>49105.833333333336</v>
      </c>
      <c r="K85" s="122">
        <f t="shared" si="52"/>
        <v>8800</v>
      </c>
      <c r="L85" s="122">
        <f t="shared" si="45"/>
        <v>57905.833333333336</v>
      </c>
      <c r="M85" s="122">
        <f t="shared" si="41"/>
        <v>46650.541666666664</v>
      </c>
      <c r="N85" s="122">
        <f t="shared" si="39"/>
        <v>8360</v>
      </c>
      <c r="O85" s="122">
        <f t="shared" si="40"/>
        <v>55010.541666666664</v>
      </c>
      <c r="P85" s="104">
        <f t="shared" si="50"/>
        <v>44195.25</v>
      </c>
      <c r="Q85" s="122">
        <f t="shared" si="47"/>
        <v>7920</v>
      </c>
      <c r="R85" s="122">
        <f t="shared" si="53"/>
        <v>52115.25</v>
      </c>
      <c r="S85" s="122">
        <f t="shared" si="32"/>
        <v>39284.666666666672</v>
      </c>
      <c r="T85" s="122">
        <f t="shared" si="48"/>
        <v>7040</v>
      </c>
      <c r="U85" s="122">
        <f t="shared" si="33"/>
        <v>46324.666666666672</v>
      </c>
      <c r="V85" s="122">
        <f t="shared" si="25"/>
        <v>34374.083333333336</v>
      </c>
      <c r="W85" s="122">
        <f t="shared" si="49"/>
        <v>6160</v>
      </c>
      <c r="X85" s="122">
        <f t="shared" si="26"/>
        <v>40534.083333333336</v>
      </c>
      <c r="Y85" s="122">
        <f t="shared" si="54"/>
        <v>29463.5</v>
      </c>
      <c r="Z85" s="122">
        <f t="shared" si="55"/>
        <v>5280</v>
      </c>
      <c r="AA85" s="52">
        <f t="shared" si="46"/>
        <v>34743.5</v>
      </c>
    </row>
    <row r="86" spans="1:27" ht="13.5" customHeight="1">
      <c r="A86" s="118">
        <v>45</v>
      </c>
      <c r="B86" s="217">
        <v>42826</v>
      </c>
      <c r="C86" s="68">
        <v>937</v>
      </c>
      <c r="D86" s="310">
        <v>1</v>
      </c>
      <c r="E86" s="60">
        <f t="shared" si="44"/>
        <v>937</v>
      </c>
      <c r="F86" s="59">
        <v>0</v>
      </c>
      <c r="G86" s="60">
        <f t="shared" si="43"/>
        <v>0</v>
      </c>
      <c r="H86" s="57">
        <f t="shared" si="51"/>
        <v>937</v>
      </c>
      <c r="I86" s="132">
        <f t="shared" si="56"/>
        <v>48325</v>
      </c>
      <c r="J86" s="102">
        <f>IF((I86-H$93+(H$93/12*9))+K86&gt;H149,H149-K86,(I86-H$93+(H$93/12*9)))</f>
        <v>48090.75</v>
      </c>
      <c r="K86" s="102">
        <f t="shared" si="52"/>
        <v>8800</v>
      </c>
      <c r="L86" s="103">
        <f t="shared" si="45"/>
        <v>56890.75</v>
      </c>
      <c r="M86" s="102">
        <f t="shared" si="41"/>
        <v>45686.212500000001</v>
      </c>
      <c r="N86" s="102">
        <f t="shared" si="39"/>
        <v>8360</v>
      </c>
      <c r="O86" s="102">
        <f t="shared" si="40"/>
        <v>54046.212500000001</v>
      </c>
      <c r="P86" s="102">
        <f t="shared" si="50"/>
        <v>43281.675000000003</v>
      </c>
      <c r="Q86" s="102">
        <f t="shared" si="47"/>
        <v>7920</v>
      </c>
      <c r="R86" s="102">
        <f t="shared" si="53"/>
        <v>51201.675000000003</v>
      </c>
      <c r="S86" s="102">
        <f t="shared" si="32"/>
        <v>38472.6</v>
      </c>
      <c r="T86" s="102">
        <f t="shared" si="48"/>
        <v>7040</v>
      </c>
      <c r="U86" s="102">
        <f t="shared" si="33"/>
        <v>45512.6</v>
      </c>
      <c r="V86" s="102">
        <f t="shared" si="25"/>
        <v>33663.525000000001</v>
      </c>
      <c r="W86" s="102">
        <f t="shared" si="49"/>
        <v>6160</v>
      </c>
      <c r="X86" s="102">
        <f t="shared" si="26"/>
        <v>39823.525000000001</v>
      </c>
      <c r="Y86" s="102">
        <f t="shared" si="54"/>
        <v>28854.45</v>
      </c>
      <c r="Z86" s="102">
        <f t="shared" si="55"/>
        <v>5280</v>
      </c>
      <c r="AA86" s="66">
        <f t="shared" si="46"/>
        <v>34134.449999999997</v>
      </c>
    </row>
    <row r="87" spans="1:27" ht="13.5" customHeight="1">
      <c r="A87" s="118">
        <v>44</v>
      </c>
      <c r="B87" s="216">
        <v>42856</v>
      </c>
      <c r="C87" s="68">
        <v>937</v>
      </c>
      <c r="D87" s="310">
        <v>1</v>
      </c>
      <c r="E87" s="70">
        <f t="shared" si="44"/>
        <v>937</v>
      </c>
      <c r="F87" s="59">
        <v>0</v>
      </c>
      <c r="G87" s="70">
        <f t="shared" si="43"/>
        <v>0</v>
      </c>
      <c r="H87" s="68">
        <f t="shared" si="51"/>
        <v>937</v>
      </c>
      <c r="I87" s="131">
        <f t="shared" si="56"/>
        <v>47388</v>
      </c>
      <c r="J87" s="122">
        <f>IF((I87-H$93+(H$93/12*8))+K87&gt;H149,H149-K87,(I87-H$93+(H$93/12*8)))</f>
        <v>47075.666666666664</v>
      </c>
      <c r="K87" s="122">
        <f t="shared" si="52"/>
        <v>8800</v>
      </c>
      <c r="L87" s="122">
        <f t="shared" si="45"/>
        <v>55875.666666666664</v>
      </c>
      <c r="M87" s="122">
        <f t="shared" si="41"/>
        <v>44721.883333333331</v>
      </c>
      <c r="N87" s="122">
        <f t="shared" si="39"/>
        <v>8360</v>
      </c>
      <c r="O87" s="122">
        <f t="shared" si="40"/>
        <v>53081.883333333331</v>
      </c>
      <c r="P87" s="104">
        <f t="shared" si="50"/>
        <v>42368.1</v>
      </c>
      <c r="Q87" s="122">
        <f t="shared" si="47"/>
        <v>7920</v>
      </c>
      <c r="R87" s="122">
        <f t="shared" si="53"/>
        <v>50288.1</v>
      </c>
      <c r="S87" s="122">
        <f t="shared" si="32"/>
        <v>37660.533333333333</v>
      </c>
      <c r="T87" s="122">
        <f t="shared" si="48"/>
        <v>7040</v>
      </c>
      <c r="U87" s="122">
        <f t="shared" si="33"/>
        <v>44700.533333333333</v>
      </c>
      <c r="V87" s="122">
        <f t="shared" ref="V87:V94" si="57">J87*V$9</f>
        <v>32952.96666666666</v>
      </c>
      <c r="W87" s="122">
        <f t="shared" si="49"/>
        <v>6160</v>
      </c>
      <c r="X87" s="122">
        <f t="shared" ref="X87:X94" si="58">V87+W87</f>
        <v>39112.96666666666</v>
      </c>
      <c r="Y87" s="122">
        <f t="shared" si="54"/>
        <v>28245.399999999998</v>
      </c>
      <c r="Z87" s="122">
        <f t="shared" si="55"/>
        <v>5280</v>
      </c>
      <c r="AA87" s="52">
        <f t="shared" si="46"/>
        <v>33525.399999999994</v>
      </c>
    </row>
    <row r="88" spans="1:27" ht="13.5" customHeight="1">
      <c r="A88" s="118">
        <v>43</v>
      </c>
      <c r="B88" s="217">
        <v>42887</v>
      </c>
      <c r="C88" s="68">
        <v>937</v>
      </c>
      <c r="D88" s="310">
        <v>1</v>
      </c>
      <c r="E88" s="60">
        <f t="shared" si="44"/>
        <v>937</v>
      </c>
      <c r="F88" s="59">
        <v>0</v>
      </c>
      <c r="G88" s="60">
        <f t="shared" si="43"/>
        <v>0</v>
      </c>
      <c r="H88" s="57">
        <f t="shared" si="51"/>
        <v>937</v>
      </c>
      <c r="I88" s="132">
        <f t="shared" si="56"/>
        <v>46451</v>
      </c>
      <c r="J88" s="102">
        <f>IF((I88-H$93+(H$93/12*7))+K88&gt;H149,H149-K88,(I88-H$93+(H$93/12*7)))</f>
        <v>46060.583333333336</v>
      </c>
      <c r="K88" s="102">
        <f t="shared" si="52"/>
        <v>8800</v>
      </c>
      <c r="L88" s="103">
        <f t="shared" si="45"/>
        <v>54860.583333333336</v>
      </c>
      <c r="M88" s="102">
        <f t="shared" si="41"/>
        <v>43757.554166666669</v>
      </c>
      <c r="N88" s="102">
        <f t="shared" si="39"/>
        <v>8360</v>
      </c>
      <c r="O88" s="102">
        <f t="shared" si="40"/>
        <v>52117.554166666669</v>
      </c>
      <c r="P88" s="102">
        <f t="shared" ref="P88:P94" si="59">J88*$P$9</f>
        <v>41454.525000000001</v>
      </c>
      <c r="Q88" s="102">
        <f t="shared" si="47"/>
        <v>7920</v>
      </c>
      <c r="R88" s="102">
        <f t="shared" si="53"/>
        <v>49374.525000000001</v>
      </c>
      <c r="S88" s="102">
        <f t="shared" si="32"/>
        <v>36848.466666666667</v>
      </c>
      <c r="T88" s="102">
        <f t="shared" si="48"/>
        <v>7040</v>
      </c>
      <c r="U88" s="102">
        <f t="shared" si="33"/>
        <v>43888.466666666667</v>
      </c>
      <c r="V88" s="102">
        <f t="shared" si="57"/>
        <v>32242.408333333333</v>
      </c>
      <c r="W88" s="102">
        <f t="shared" si="49"/>
        <v>6160</v>
      </c>
      <c r="X88" s="102">
        <f t="shared" si="58"/>
        <v>38402.408333333333</v>
      </c>
      <c r="Y88" s="102">
        <f t="shared" si="54"/>
        <v>27636.350000000002</v>
      </c>
      <c r="Z88" s="102">
        <f t="shared" si="55"/>
        <v>5280</v>
      </c>
      <c r="AA88" s="66">
        <f t="shared" si="46"/>
        <v>32916.350000000006</v>
      </c>
    </row>
    <row r="89" spans="1:27" ht="13.5" customHeight="1">
      <c r="A89" s="118">
        <v>42</v>
      </c>
      <c r="B89" s="216">
        <v>42917</v>
      </c>
      <c r="C89" s="68">
        <v>937</v>
      </c>
      <c r="D89" s="310">
        <v>1</v>
      </c>
      <c r="E89" s="70">
        <f t="shared" si="44"/>
        <v>937</v>
      </c>
      <c r="F89" s="59">
        <v>0</v>
      </c>
      <c r="G89" s="70">
        <f t="shared" si="43"/>
        <v>0</v>
      </c>
      <c r="H89" s="68">
        <f t="shared" si="51"/>
        <v>937</v>
      </c>
      <c r="I89" s="131">
        <f t="shared" si="56"/>
        <v>45514</v>
      </c>
      <c r="J89" s="122">
        <f>IF((I89-H$93+(H$93/12*6))+K89&gt;H149,H149-K89,(I89-H$93+(H$93/12*6)))</f>
        <v>45045.5</v>
      </c>
      <c r="K89" s="122">
        <f t="shared" si="52"/>
        <v>8800</v>
      </c>
      <c r="L89" s="122">
        <f t="shared" si="45"/>
        <v>53845.5</v>
      </c>
      <c r="M89" s="122">
        <f t="shared" si="41"/>
        <v>42793.224999999999</v>
      </c>
      <c r="N89" s="122">
        <f t="shared" si="39"/>
        <v>8360</v>
      </c>
      <c r="O89" s="122">
        <f t="shared" si="40"/>
        <v>51153.224999999999</v>
      </c>
      <c r="P89" s="104">
        <f t="shared" si="59"/>
        <v>40540.950000000004</v>
      </c>
      <c r="Q89" s="122">
        <f t="shared" si="47"/>
        <v>7920</v>
      </c>
      <c r="R89" s="122">
        <f t="shared" si="53"/>
        <v>48460.950000000004</v>
      </c>
      <c r="S89" s="122">
        <f t="shared" si="32"/>
        <v>36036.400000000001</v>
      </c>
      <c r="T89" s="122">
        <f t="shared" si="48"/>
        <v>7040</v>
      </c>
      <c r="U89" s="122">
        <f t="shared" si="33"/>
        <v>43076.4</v>
      </c>
      <c r="V89" s="122">
        <f t="shared" si="57"/>
        <v>31531.85</v>
      </c>
      <c r="W89" s="122">
        <f t="shared" si="49"/>
        <v>6160</v>
      </c>
      <c r="X89" s="122">
        <f t="shared" si="58"/>
        <v>37691.85</v>
      </c>
      <c r="Y89" s="122">
        <f t="shared" si="54"/>
        <v>27027.3</v>
      </c>
      <c r="Z89" s="122">
        <f t="shared" si="55"/>
        <v>5280</v>
      </c>
      <c r="AA89" s="52">
        <f t="shared" si="46"/>
        <v>32307.3</v>
      </c>
    </row>
    <row r="90" spans="1:27" ht="13.5" customHeight="1">
      <c r="A90" s="118">
        <v>41</v>
      </c>
      <c r="B90" s="216">
        <v>42948</v>
      </c>
      <c r="C90" s="68">
        <v>937</v>
      </c>
      <c r="D90" s="310">
        <v>1</v>
      </c>
      <c r="E90" s="60">
        <f t="shared" si="44"/>
        <v>937</v>
      </c>
      <c r="F90" s="59">
        <v>0</v>
      </c>
      <c r="G90" s="60">
        <f t="shared" si="43"/>
        <v>0</v>
      </c>
      <c r="H90" s="57">
        <f t="shared" si="51"/>
        <v>937</v>
      </c>
      <c r="I90" s="132">
        <f t="shared" si="56"/>
        <v>44577</v>
      </c>
      <c r="J90" s="102">
        <f>IF((I90-H$93+(H$93/12*5))+K90&gt;H149,H149-K90,(I90-H$93+(H$93/12*5)))</f>
        <v>44030.416666666664</v>
      </c>
      <c r="K90" s="102">
        <f t="shared" si="52"/>
        <v>8800</v>
      </c>
      <c r="L90" s="103">
        <f t="shared" si="45"/>
        <v>52830.416666666664</v>
      </c>
      <c r="M90" s="102">
        <f t="shared" si="41"/>
        <v>41828.895833333328</v>
      </c>
      <c r="N90" s="102">
        <f t="shared" si="39"/>
        <v>8360</v>
      </c>
      <c r="O90" s="102">
        <f t="shared" si="40"/>
        <v>50188.895833333328</v>
      </c>
      <c r="P90" s="102">
        <f t="shared" si="59"/>
        <v>39627.375</v>
      </c>
      <c r="Q90" s="102">
        <f t="shared" si="47"/>
        <v>7920</v>
      </c>
      <c r="R90" s="102">
        <f t="shared" si="53"/>
        <v>47547.375</v>
      </c>
      <c r="S90" s="102">
        <f t="shared" si="32"/>
        <v>35224.333333333336</v>
      </c>
      <c r="T90" s="102">
        <f t="shared" si="48"/>
        <v>7040</v>
      </c>
      <c r="U90" s="102">
        <f t="shared" si="33"/>
        <v>42264.333333333336</v>
      </c>
      <c r="V90" s="102">
        <f t="shared" si="57"/>
        <v>30821.291666666664</v>
      </c>
      <c r="W90" s="102">
        <f t="shared" si="49"/>
        <v>6160</v>
      </c>
      <c r="X90" s="102">
        <f t="shared" si="58"/>
        <v>36981.291666666664</v>
      </c>
      <c r="Y90" s="102">
        <f t="shared" si="54"/>
        <v>26418.249999999996</v>
      </c>
      <c r="Z90" s="102">
        <f t="shared" si="55"/>
        <v>5280</v>
      </c>
      <c r="AA90" s="66">
        <f t="shared" si="46"/>
        <v>31698.249999999996</v>
      </c>
    </row>
    <row r="91" spans="1:27" ht="13.5" customHeight="1">
      <c r="A91" s="118">
        <v>40</v>
      </c>
      <c r="B91" s="217">
        <v>42979</v>
      </c>
      <c r="C91" s="68">
        <v>937</v>
      </c>
      <c r="D91" s="310">
        <v>1</v>
      </c>
      <c r="E91" s="70">
        <f t="shared" si="44"/>
        <v>937</v>
      </c>
      <c r="F91" s="59">
        <v>0</v>
      </c>
      <c r="G91" s="70">
        <f t="shared" si="43"/>
        <v>0</v>
      </c>
      <c r="H91" s="68">
        <f t="shared" si="51"/>
        <v>937</v>
      </c>
      <c r="I91" s="131">
        <f t="shared" si="56"/>
        <v>43640</v>
      </c>
      <c r="J91" s="122">
        <f>IF((I91-H$93+(H$93/12*4))+K91&gt;H149,H149-K91,(I91-H$93+(H$93/12*4)))</f>
        <v>43015.333333333336</v>
      </c>
      <c r="K91" s="122">
        <f t="shared" si="52"/>
        <v>8800</v>
      </c>
      <c r="L91" s="122">
        <f t="shared" si="45"/>
        <v>51815.333333333336</v>
      </c>
      <c r="M91" s="122">
        <f t="shared" si="41"/>
        <v>40864.566666666666</v>
      </c>
      <c r="N91" s="122">
        <f t="shared" si="39"/>
        <v>8360</v>
      </c>
      <c r="O91" s="122">
        <f t="shared" si="40"/>
        <v>49224.566666666666</v>
      </c>
      <c r="P91" s="104">
        <f t="shared" si="59"/>
        <v>38713.800000000003</v>
      </c>
      <c r="Q91" s="122">
        <f t="shared" si="47"/>
        <v>7920</v>
      </c>
      <c r="R91" s="122">
        <f t="shared" si="53"/>
        <v>46633.8</v>
      </c>
      <c r="S91" s="122">
        <f t="shared" si="32"/>
        <v>34412.26666666667</v>
      </c>
      <c r="T91" s="122">
        <f t="shared" si="48"/>
        <v>7040</v>
      </c>
      <c r="U91" s="122">
        <f t="shared" si="33"/>
        <v>41452.26666666667</v>
      </c>
      <c r="V91" s="122">
        <f t="shared" si="57"/>
        <v>30110.733333333334</v>
      </c>
      <c r="W91" s="122">
        <f t="shared" si="49"/>
        <v>6160</v>
      </c>
      <c r="X91" s="122">
        <f t="shared" si="58"/>
        <v>36270.733333333337</v>
      </c>
      <c r="Y91" s="122">
        <f t="shared" si="54"/>
        <v>25809.200000000001</v>
      </c>
      <c r="Z91" s="122">
        <f t="shared" si="55"/>
        <v>5280</v>
      </c>
      <c r="AA91" s="52">
        <f t="shared" si="46"/>
        <v>31089.200000000001</v>
      </c>
    </row>
    <row r="92" spans="1:27" ht="13.5" customHeight="1">
      <c r="A92" s="118">
        <v>39</v>
      </c>
      <c r="B92" s="216">
        <v>43009</v>
      </c>
      <c r="C92" s="68">
        <v>937</v>
      </c>
      <c r="D92" s="310">
        <v>1</v>
      </c>
      <c r="E92" s="60">
        <f t="shared" si="44"/>
        <v>937</v>
      </c>
      <c r="F92" s="59">
        <v>0</v>
      </c>
      <c r="G92" s="60">
        <f t="shared" si="43"/>
        <v>0</v>
      </c>
      <c r="H92" s="57">
        <f t="shared" si="51"/>
        <v>937</v>
      </c>
      <c r="I92" s="132">
        <f t="shared" si="56"/>
        <v>42703</v>
      </c>
      <c r="J92" s="102">
        <f>IF((I92-H$93+(H$93/12*3))+K92&gt;H149,H149-K92,(I92-H$93+(H$93/12*3)))</f>
        <v>42000.25</v>
      </c>
      <c r="K92" s="102">
        <f t="shared" si="52"/>
        <v>8800</v>
      </c>
      <c r="L92" s="103">
        <f t="shared" si="45"/>
        <v>50800.25</v>
      </c>
      <c r="M92" s="102">
        <f t="shared" si="41"/>
        <v>39900.237499999996</v>
      </c>
      <c r="N92" s="102">
        <f t="shared" si="39"/>
        <v>8360</v>
      </c>
      <c r="O92" s="102">
        <f t="shared" si="40"/>
        <v>48260.237499999996</v>
      </c>
      <c r="P92" s="102">
        <f t="shared" si="59"/>
        <v>37800.224999999999</v>
      </c>
      <c r="Q92" s="102">
        <f t="shared" si="47"/>
        <v>7920</v>
      </c>
      <c r="R92" s="102">
        <f t="shared" si="53"/>
        <v>45720.224999999999</v>
      </c>
      <c r="S92" s="102">
        <f t="shared" si="32"/>
        <v>33600.200000000004</v>
      </c>
      <c r="T92" s="102">
        <f t="shared" si="48"/>
        <v>7040</v>
      </c>
      <c r="U92" s="102">
        <f t="shared" si="33"/>
        <v>40640.200000000004</v>
      </c>
      <c r="V92" s="102">
        <f t="shared" si="57"/>
        <v>29400.174999999999</v>
      </c>
      <c r="W92" s="102">
        <f t="shared" si="49"/>
        <v>6160</v>
      </c>
      <c r="X92" s="102">
        <f t="shared" si="58"/>
        <v>35560.175000000003</v>
      </c>
      <c r="Y92" s="102">
        <f t="shared" si="54"/>
        <v>25200.149999999998</v>
      </c>
      <c r="Z92" s="102">
        <f t="shared" si="55"/>
        <v>5280</v>
      </c>
      <c r="AA92" s="66">
        <f t="shared" si="46"/>
        <v>30480.149999999998</v>
      </c>
    </row>
    <row r="93" spans="1:27" ht="13.5" customHeight="1">
      <c r="A93" s="118">
        <v>38</v>
      </c>
      <c r="B93" s="217">
        <v>43040</v>
      </c>
      <c r="C93" s="68">
        <v>937</v>
      </c>
      <c r="D93" s="310">
        <v>1</v>
      </c>
      <c r="E93" s="70">
        <f t="shared" si="44"/>
        <v>937</v>
      </c>
      <c r="F93" s="59">
        <v>0</v>
      </c>
      <c r="G93" s="70">
        <f t="shared" si="43"/>
        <v>0</v>
      </c>
      <c r="H93" s="68">
        <f t="shared" si="51"/>
        <v>937</v>
      </c>
      <c r="I93" s="131">
        <f t="shared" si="56"/>
        <v>41766</v>
      </c>
      <c r="J93" s="122">
        <f>IF((I93-H$93+(H$93/12*2))+K93&gt;$H$149,$H$149-K93,(I93-H$93+(H$93/12*2)))</f>
        <v>40985.166666666664</v>
      </c>
      <c r="K93" s="122">
        <f t="shared" si="52"/>
        <v>8800</v>
      </c>
      <c r="L93" s="122">
        <f t="shared" si="45"/>
        <v>49785.166666666664</v>
      </c>
      <c r="M93" s="122">
        <f t="shared" si="41"/>
        <v>38935.908333333326</v>
      </c>
      <c r="N93" s="122">
        <f t="shared" si="39"/>
        <v>8360</v>
      </c>
      <c r="O93" s="122">
        <f t="shared" si="40"/>
        <v>47295.908333333326</v>
      </c>
      <c r="P93" s="104">
        <f t="shared" si="59"/>
        <v>36886.65</v>
      </c>
      <c r="Q93" s="122">
        <f t="shared" si="47"/>
        <v>7920</v>
      </c>
      <c r="R93" s="122">
        <f t="shared" si="53"/>
        <v>44806.65</v>
      </c>
      <c r="S93" s="122">
        <f t="shared" si="32"/>
        <v>32788.133333333331</v>
      </c>
      <c r="T93" s="122">
        <f t="shared" si="48"/>
        <v>7040</v>
      </c>
      <c r="U93" s="122">
        <f t="shared" si="33"/>
        <v>39828.133333333331</v>
      </c>
      <c r="V93" s="122">
        <f t="shared" si="57"/>
        <v>28689.616666666661</v>
      </c>
      <c r="W93" s="122">
        <f t="shared" si="49"/>
        <v>6160</v>
      </c>
      <c r="X93" s="122">
        <f t="shared" si="58"/>
        <v>34849.616666666661</v>
      </c>
      <c r="Y93" s="122">
        <f t="shared" si="54"/>
        <v>24591.1</v>
      </c>
      <c r="Z93" s="122">
        <f t="shared" si="55"/>
        <v>5280</v>
      </c>
      <c r="AA93" s="52">
        <f t="shared" si="46"/>
        <v>29871.1</v>
      </c>
    </row>
    <row r="94" spans="1:27" ht="13.5" customHeight="1">
      <c r="A94" s="118">
        <v>37</v>
      </c>
      <c r="B94" s="216">
        <v>43070</v>
      </c>
      <c r="C94" s="68">
        <f>937*2</f>
        <v>1874</v>
      </c>
      <c r="D94" s="310">
        <v>1</v>
      </c>
      <c r="E94" s="60">
        <f t="shared" si="44"/>
        <v>1874</v>
      </c>
      <c r="F94" s="59">
        <v>0</v>
      </c>
      <c r="G94" s="60">
        <f t="shared" si="43"/>
        <v>0</v>
      </c>
      <c r="H94" s="57">
        <f t="shared" si="51"/>
        <v>1874</v>
      </c>
      <c r="I94" s="132">
        <f t="shared" si="56"/>
        <v>40829</v>
      </c>
      <c r="J94" s="102">
        <f>IF((I94-H$93+(H$93/12*1))+K94&gt;H149,H149-K94,(I94-H$93+(H$93/12*1)))</f>
        <v>39970.083333333336</v>
      </c>
      <c r="K94" s="102">
        <f>H$148</f>
        <v>8800</v>
      </c>
      <c r="L94" s="103">
        <f t="shared" si="45"/>
        <v>48770.083333333336</v>
      </c>
      <c r="M94" s="102">
        <f t="shared" si="41"/>
        <v>37971.57916666667</v>
      </c>
      <c r="N94" s="102">
        <f t="shared" si="39"/>
        <v>8360</v>
      </c>
      <c r="O94" s="102">
        <f t="shared" si="40"/>
        <v>46331.57916666667</v>
      </c>
      <c r="P94" s="102">
        <f t="shared" si="59"/>
        <v>35973.075000000004</v>
      </c>
      <c r="Q94" s="102">
        <f t="shared" si="47"/>
        <v>7920</v>
      </c>
      <c r="R94" s="102">
        <f t="shared" si="53"/>
        <v>43893.075000000004</v>
      </c>
      <c r="S94" s="102">
        <f>J94*S$9</f>
        <v>31976.066666666669</v>
      </c>
      <c r="T94" s="102">
        <f t="shared" si="48"/>
        <v>7040</v>
      </c>
      <c r="U94" s="102">
        <f>S94+T94</f>
        <v>39016.066666666666</v>
      </c>
      <c r="V94" s="102">
        <f t="shared" si="57"/>
        <v>27979.058333333334</v>
      </c>
      <c r="W94" s="102">
        <f t="shared" ref="W94:W118" si="60">K94*V$9</f>
        <v>6160</v>
      </c>
      <c r="X94" s="102">
        <f t="shared" si="58"/>
        <v>34139.058333333334</v>
      </c>
      <c r="Y94" s="102">
        <f t="shared" si="54"/>
        <v>23982.05</v>
      </c>
      <c r="Z94" s="102">
        <f t="shared" si="55"/>
        <v>5280</v>
      </c>
      <c r="AA94" s="66">
        <f t="shared" si="46"/>
        <v>29262.05</v>
      </c>
    </row>
    <row r="95" spans="1:27" ht="13.5" customHeight="1">
      <c r="A95" s="118">
        <v>36</v>
      </c>
      <c r="B95" s="217">
        <v>43101</v>
      </c>
      <c r="C95" s="57">
        <v>954</v>
      </c>
      <c r="D95" s="310">
        <v>1</v>
      </c>
      <c r="E95" s="60">
        <f t="shared" si="44"/>
        <v>954</v>
      </c>
      <c r="F95" s="59">
        <v>0</v>
      </c>
      <c r="G95" s="60">
        <f t="shared" ref="G95:G106" si="61">E95*F95</f>
        <v>0</v>
      </c>
      <c r="H95" s="57">
        <f t="shared" si="51"/>
        <v>954</v>
      </c>
      <c r="I95" s="131">
        <f t="shared" si="56"/>
        <v>38955</v>
      </c>
      <c r="J95" s="122">
        <f>IF((I95-H$105+(H$105))+K95&gt;$H$149,$H$149-K95,(I95-H$105+(H$105)))</f>
        <v>38955</v>
      </c>
      <c r="K95" s="122">
        <f t="shared" si="52"/>
        <v>8800</v>
      </c>
      <c r="L95" s="122">
        <f t="shared" ref="L95:L106" si="62">J95+K95</f>
        <v>47755</v>
      </c>
      <c r="M95" s="122">
        <f t="shared" ref="M95:M106" si="63">J95*M$9</f>
        <v>37007.25</v>
      </c>
      <c r="N95" s="122">
        <f t="shared" ref="N95:N106" si="64">K95*M$9</f>
        <v>8360</v>
      </c>
      <c r="O95" s="122">
        <f t="shared" ref="O95:O106" si="65">M95+N95</f>
        <v>45367.25</v>
      </c>
      <c r="P95" s="104">
        <f t="shared" ref="P95:P106" si="66">J95*$P$9</f>
        <v>35059.5</v>
      </c>
      <c r="Q95" s="122">
        <f t="shared" ref="Q95:Q106" si="67">K95*P$9</f>
        <v>7920</v>
      </c>
      <c r="R95" s="122">
        <f t="shared" ref="R95:R106" si="68">P95+Q95</f>
        <v>42979.5</v>
      </c>
      <c r="S95" s="122">
        <f t="shared" ref="S95:S105" si="69">J95*S$9</f>
        <v>31164</v>
      </c>
      <c r="T95" s="122">
        <f t="shared" ref="T95:T106" si="70">K95*S$9</f>
        <v>7040</v>
      </c>
      <c r="U95" s="122">
        <f t="shared" ref="U95:U105" si="71">S95+T95</f>
        <v>38204</v>
      </c>
      <c r="V95" s="122">
        <f t="shared" ref="V95:V106" si="72">J95*V$9</f>
        <v>27268.5</v>
      </c>
      <c r="W95" s="122">
        <f t="shared" si="60"/>
        <v>6160</v>
      </c>
      <c r="X95" s="122">
        <f t="shared" ref="X95:X106" si="73">V95+W95</f>
        <v>33428.5</v>
      </c>
      <c r="Y95" s="122">
        <f t="shared" ref="Y95:Y106" si="74">J95*Y$9</f>
        <v>23373</v>
      </c>
      <c r="Z95" s="122">
        <f t="shared" ref="Z95:Z106" si="75">K95*Y$9</f>
        <v>5280</v>
      </c>
      <c r="AA95" s="52">
        <f t="shared" ref="AA95:AA106" si="76">Y95+Z95</f>
        <v>28653</v>
      </c>
    </row>
    <row r="96" spans="1:27" ht="13.5" customHeight="1">
      <c r="A96" s="118">
        <v>35</v>
      </c>
      <c r="B96" s="216">
        <v>43132</v>
      </c>
      <c r="C96" s="57">
        <v>954</v>
      </c>
      <c r="D96" s="310">
        <v>1</v>
      </c>
      <c r="E96" s="60">
        <f t="shared" si="44"/>
        <v>954</v>
      </c>
      <c r="F96" s="59">
        <v>0</v>
      </c>
      <c r="G96" s="60">
        <f t="shared" si="61"/>
        <v>0</v>
      </c>
      <c r="H96" s="57">
        <f t="shared" si="51"/>
        <v>954</v>
      </c>
      <c r="I96" s="132">
        <f t="shared" si="56"/>
        <v>38001</v>
      </c>
      <c r="J96" s="102">
        <f>IF((I96-H$105+(H$105/12*11))+K96&gt;$H$149,$H$149-K96,(I96-H$105+(H$105/12*11)))</f>
        <v>37921.5</v>
      </c>
      <c r="K96" s="102">
        <f t="shared" si="52"/>
        <v>8800</v>
      </c>
      <c r="L96" s="103">
        <f t="shared" si="62"/>
        <v>46721.5</v>
      </c>
      <c r="M96" s="102">
        <f t="shared" si="63"/>
        <v>36025.424999999996</v>
      </c>
      <c r="N96" s="102">
        <f t="shared" si="64"/>
        <v>8360</v>
      </c>
      <c r="O96" s="102">
        <f t="shared" si="65"/>
        <v>44385.424999999996</v>
      </c>
      <c r="P96" s="102">
        <f t="shared" si="66"/>
        <v>34129.35</v>
      </c>
      <c r="Q96" s="102">
        <f t="shared" si="67"/>
        <v>7920</v>
      </c>
      <c r="R96" s="102">
        <f t="shared" si="68"/>
        <v>42049.35</v>
      </c>
      <c r="S96" s="102">
        <f t="shared" si="69"/>
        <v>30337.200000000001</v>
      </c>
      <c r="T96" s="102">
        <f t="shared" si="70"/>
        <v>7040</v>
      </c>
      <c r="U96" s="102">
        <f t="shared" si="71"/>
        <v>37377.199999999997</v>
      </c>
      <c r="V96" s="102">
        <f t="shared" si="72"/>
        <v>26545.05</v>
      </c>
      <c r="W96" s="102">
        <f t="shared" si="60"/>
        <v>6160</v>
      </c>
      <c r="X96" s="102">
        <f t="shared" si="73"/>
        <v>32705.05</v>
      </c>
      <c r="Y96" s="102">
        <f t="shared" si="74"/>
        <v>22752.899999999998</v>
      </c>
      <c r="Z96" s="102">
        <f t="shared" si="75"/>
        <v>5280</v>
      </c>
      <c r="AA96" s="66">
        <f t="shared" si="76"/>
        <v>28032.899999999998</v>
      </c>
    </row>
    <row r="97" spans="1:27" ht="13.5" customHeight="1">
      <c r="A97" s="118">
        <v>34</v>
      </c>
      <c r="B97" s="217">
        <v>43160</v>
      </c>
      <c r="C97" s="57">
        <v>954</v>
      </c>
      <c r="D97" s="310">
        <v>1</v>
      </c>
      <c r="E97" s="60">
        <f t="shared" si="44"/>
        <v>954</v>
      </c>
      <c r="F97" s="59">
        <v>0</v>
      </c>
      <c r="G97" s="60">
        <f t="shared" si="61"/>
        <v>0</v>
      </c>
      <c r="H97" s="57">
        <f t="shared" si="51"/>
        <v>954</v>
      </c>
      <c r="I97" s="131">
        <f t="shared" si="56"/>
        <v>37047</v>
      </c>
      <c r="J97" s="122">
        <f>IF((I97-H$105+(H$105/12*10))+K97&gt;$H$149,$H$149-K97,(I97-H$105+(H$105/12*10)))</f>
        <v>36888</v>
      </c>
      <c r="K97" s="122">
        <f t="shared" si="52"/>
        <v>8800</v>
      </c>
      <c r="L97" s="122">
        <f t="shared" si="62"/>
        <v>45688</v>
      </c>
      <c r="M97" s="122">
        <f t="shared" si="63"/>
        <v>35043.599999999999</v>
      </c>
      <c r="N97" s="122">
        <f t="shared" si="64"/>
        <v>8360</v>
      </c>
      <c r="O97" s="122">
        <f t="shared" si="65"/>
        <v>43403.6</v>
      </c>
      <c r="P97" s="104">
        <f t="shared" si="66"/>
        <v>33199.200000000004</v>
      </c>
      <c r="Q97" s="122">
        <f t="shared" si="67"/>
        <v>7920</v>
      </c>
      <c r="R97" s="122">
        <f t="shared" si="68"/>
        <v>41119.200000000004</v>
      </c>
      <c r="S97" s="122">
        <f t="shared" si="69"/>
        <v>29510.400000000001</v>
      </c>
      <c r="T97" s="122">
        <f t="shared" si="70"/>
        <v>7040</v>
      </c>
      <c r="U97" s="122">
        <f t="shared" si="71"/>
        <v>36550.400000000001</v>
      </c>
      <c r="V97" s="122">
        <f t="shared" si="72"/>
        <v>25821.599999999999</v>
      </c>
      <c r="W97" s="122">
        <f t="shared" si="60"/>
        <v>6160</v>
      </c>
      <c r="X97" s="122">
        <f t="shared" si="73"/>
        <v>31981.599999999999</v>
      </c>
      <c r="Y97" s="122">
        <f t="shared" si="74"/>
        <v>22132.799999999999</v>
      </c>
      <c r="Z97" s="122">
        <f t="shared" si="75"/>
        <v>5280</v>
      </c>
      <c r="AA97" s="52">
        <f t="shared" si="76"/>
        <v>27412.799999999999</v>
      </c>
    </row>
    <row r="98" spans="1:27" ht="13.5" customHeight="1">
      <c r="A98" s="118">
        <v>33</v>
      </c>
      <c r="B98" s="216">
        <v>43191</v>
      </c>
      <c r="C98" s="57">
        <v>954</v>
      </c>
      <c r="D98" s="310">
        <v>1</v>
      </c>
      <c r="E98" s="60">
        <f t="shared" si="44"/>
        <v>954</v>
      </c>
      <c r="F98" s="59">
        <v>0</v>
      </c>
      <c r="G98" s="60">
        <f t="shared" si="61"/>
        <v>0</v>
      </c>
      <c r="H98" s="57">
        <f t="shared" si="51"/>
        <v>954</v>
      </c>
      <c r="I98" s="132">
        <f t="shared" si="56"/>
        <v>36093</v>
      </c>
      <c r="J98" s="102">
        <f>IF((I98-H$105+(H$105/12*9))+K98&gt;$H$149,$H$149-K98,(I98-H$105+(H$105/12*9)))</f>
        <v>35854.5</v>
      </c>
      <c r="K98" s="102">
        <f t="shared" si="52"/>
        <v>8800</v>
      </c>
      <c r="L98" s="103">
        <f t="shared" si="62"/>
        <v>44654.5</v>
      </c>
      <c r="M98" s="102">
        <f t="shared" si="63"/>
        <v>34061.775000000001</v>
      </c>
      <c r="N98" s="102">
        <f t="shared" si="64"/>
        <v>8360</v>
      </c>
      <c r="O98" s="102">
        <f t="shared" si="65"/>
        <v>42421.775000000001</v>
      </c>
      <c r="P98" s="102">
        <f t="shared" si="66"/>
        <v>32269.05</v>
      </c>
      <c r="Q98" s="102">
        <f t="shared" si="67"/>
        <v>7920</v>
      </c>
      <c r="R98" s="102">
        <f t="shared" si="68"/>
        <v>40189.050000000003</v>
      </c>
      <c r="S98" s="102">
        <f t="shared" si="69"/>
        <v>28683.600000000002</v>
      </c>
      <c r="T98" s="102">
        <f t="shared" si="70"/>
        <v>7040</v>
      </c>
      <c r="U98" s="102">
        <f t="shared" si="71"/>
        <v>35723.600000000006</v>
      </c>
      <c r="V98" s="102">
        <f t="shared" si="72"/>
        <v>25098.149999999998</v>
      </c>
      <c r="W98" s="102">
        <f t="shared" si="60"/>
        <v>6160</v>
      </c>
      <c r="X98" s="102">
        <f t="shared" si="73"/>
        <v>31258.149999999998</v>
      </c>
      <c r="Y98" s="102">
        <f t="shared" si="74"/>
        <v>21512.7</v>
      </c>
      <c r="Z98" s="102">
        <f t="shared" si="75"/>
        <v>5280</v>
      </c>
      <c r="AA98" s="66">
        <f t="shared" si="76"/>
        <v>26792.7</v>
      </c>
    </row>
    <row r="99" spans="1:27" ht="13.5" customHeight="1">
      <c r="A99" s="118">
        <v>32</v>
      </c>
      <c r="B99" s="217">
        <v>43221</v>
      </c>
      <c r="C99" s="57">
        <v>954</v>
      </c>
      <c r="D99" s="310">
        <v>1</v>
      </c>
      <c r="E99" s="60">
        <f t="shared" si="44"/>
        <v>954</v>
      </c>
      <c r="F99" s="59">
        <v>0</v>
      </c>
      <c r="G99" s="60">
        <f t="shared" si="61"/>
        <v>0</v>
      </c>
      <c r="H99" s="57">
        <f t="shared" si="51"/>
        <v>954</v>
      </c>
      <c r="I99" s="131">
        <f t="shared" si="56"/>
        <v>35139</v>
      </c>
      <c r="J99" s="122">
        <f>IF((I99-H$105+(H$105/12*8))+K99&gt;$H$149,$H$149-K99,(I99-H$105+(H$105/12*8)))</f>
        <v>34821</v>
      </c>
      <c r="K99" s="122">
        <f t="shared" si="52"/>
        <v>8800</v>
      </c>
      <c r="L99" s="122">
        <f t="shared" si="62"/>
        <v>43621</v>
      </c>
      <c r="M99" s="122">
        <f t="shared" si="63"/>
        <v>33079.949999999997</v>
      </c>
      <c r="N99" s="122">
        <f t="shared" si="64"/>
        <v>8360</v>
      </c>
      <c r="O99" s="122">
        <f t="shared" si="65"/>
        <v>41439.949999999997</v>
      </c>
      <c r="P99" s="104">
        <f t="shared" si="66"/>
        <v>31338.9</v>
      </c>
      <c r="Q99" s="122">
        <f t="shared" si="67"/>
        <v>7920</v>
      </c>
      <c r="R99" s="122">
        <f t="shared" si="68"/>
        <v>39258.9</v>
      </c>
      <c r="S99" s="122">
        <f t="shared" si="69"/>
        <v>27856.800000000003</v>
      </c>
      <c r="T99" s="122">
        <f t="shared" si="70"/>
        <v>7040</v>
      </c>
      <c r="U99" s="122">
        <f t="shared" si="71"/>
        <v>34896.800000000003</v>
      </c>
      <c r="V99" s="122">
        <f t="shared" si="72"/>
        <v>24374.699999999997</v>
      </c>
      <c r="W99" s="122">
        <f t="shared" si="60"/>
        <v>6160</v>
      </c>
      <c r="X99" s="122">
        <f t="shared" si="73"/>
        <v>30534.699999999997</v>
      </c>
      <c r="Y99" s="122">
        <f t="shared" si="74"/>
        <v>20892.599999999999</v>
      </c>
      <c r="Z99" s="122">
        <f t="shared" si="75"/>
        <v>5280</v>
      </c>
      <c r="AA99" s="52">
        <f t="shared" si="76"/>
        <v>26172.6</v>
      </c>
    </row>
    <row r="100" spans="1:27" ht="13.5" customHeight="1">
      <c r="A100" s="118">
        <v>31</v>
      </c>
      <c r="B100" s="216">
        <v>43252</v>
      </c>
      <c r="C100" s="57">
        <v>954</v>
      </c>
      <c r="D100" s="310">
        <v>1</v>
      </c>
      <c r="E100" s="60">
        <f t="shared" si="44"/>
        <v>954</v>
      </c>
      <c r="F100" s="59">
        <v>0</v>
      </c>
      <c r="G100" s="60">
        <f t="shared" si="61"/>
        <v>0</v>
      </c>
      <c r="H100" s="57">
        <f t="shared" si="51"/>
        <v>954</v>
      </c>
      <c r="I100" s="132">
        <f t="shared" si="56"/>
        <v>34185</v>
      </c>
      <c r="J100" s="102">
        <f>IF((I100-H$105+(H$105/12*7))+K100&gt;$H$149,$H$149-K100,(I100-H$105+(H$105/12*7)))</f>
        <v>33787.5</v>
      </c>
      <c r="K100" s="102">
        <f t="shared" si="52"/>
        <v>8800</v>
      </c>
      <c r="L100" s="103">
        <f t="shared" si="62"/>
        <v>42587.5</v>
      </c>
      <c r="M100" s="102">
        <f t="shared" si="63"/>
        <v>32098.125</v>
      </c>
      <c r="N100" s="102">
        <f t="shared" si="64"/>
        <v>8360</v>
      </c>
      <c r="O100" s="102">
        <f t="shared" si="65"/>
        <v>40458.125</v>
      </c>
      <c r="P100" s="102">
        <f t="shared" si="66"/>
        <v>30408.75</v>
      </c>
      <c r="Q100" s="102">
        <f t="shared" si="67"/>
        <v>7920</v>
      </c>
      <c r="R100" s="102">
        <f t="shared" si="68"/>
        <v>38328.75</v>
      </c>
      <c r="S100" s="102">
        <f t="shared" si="69"/>
        <v>27030</v>
      </c>
      <c r="T100" s="102">
        <f t="shared" si="70"/>
        <v>7040</v>
      </c>
      <c r="U100" s="102">
        <f t="shared" si="71"/>
        <v>34070</v>
      </c>
      <c r="V100" s="102">
        <f t="shared" si="72"/>
        <v>23651.25</v>
      </c>
      <c r="W100" s="102">
        <f t="shared" si="60"/>
        <v>6160</v>
      </c>
      <c r="X100" s="102">
        <f t="shared" si="73"/>
        <v>29811.25</v>
      </c>
      <c r="Y100" s="102">
        <f t="shared" si="74"/>
        <v>20272.5</v>
      </c>
      <c r="Z100" s="102">
        <f t="shared" si="75"/>
        <v>5280</v>
      </c>
      <c r="AA100" s="66">
        <f t="shared" si="76"/>
        <v>25552.5</v>
      </c>
    </row>
    <row r="101" spans="1:27" ht="13.5" customHeight="1">
      <c r="A101" s="118">
        <v>30</v>
      </c>
      <c r="B101" s="217">
        <v>43282</v>
      </c>
      <c r="C101" s="57">
        <v>954</v>
      </c>
      <c r="D101" s="310">
        <v>1</v>
      </c>
      <c r="E101" s="60">
        <f t="shared" si="44"/>
        <v>954</v>
      </c>
      <c r="F101" s="59">
        <v>0</v>
      </c>
      <c r="G101" s="60">
        <f t="shared" si="61"/>
        <v>0</v>
      </c>
      <c r="H101" s="57">
        <f t="shared" si="51"/>
        <v>954</v>
      </c>
      <c r="I101" s="131">
        <f t="shared" si="56"/>
        <v>33231</v>
      </c>
      <c r="J101" s="122">
        <f>IF((I101-H$105+(H$105/12*6))+K101&gt;$H$149,$H$149-K101,(I101-H$105+(H$105/12*6)))</f>
        <v>32754</v>
      </c>
      <c r="K101" s="122">
        <f t="shared" si="52"/>
        <v>8800</v>
      </c>
      <c r="L101" s="122">
        <f t="shared" si="62"/>
        <v>41554</v>
      </c>
      <c r="M101" s="122">
        <f t="shared" si="63"/>
        <v>31116.3</v>
      </c>
      <c r="N101" s="122">
        <f t="shared" si="64"/>
        <v>8360</v>
      </c>
      <c r="O101" s="122">
        <f t="shared" si="65"/>
        <v>39476.300000000003</v>
      </c>
      <c r="P101" s="104">
        <f t="shared" si="66"/>
        <v>29478.600000000002</v>
      </c>
      <c r="Q101" s="122">
        <f t="shared" si="67"/>
        <v>7920</v>
      </c>
      <c r="R101" s="122">
        <f t="shared" si="68"/>
        <v>37398.600000000006</v>
      </c>
      <c r="S101" s="122">
        <f t="shared" si="69"/>
        <v>26203.200000000001</v>
      </c>
      <c r="T101" s="122">
        <f t="shared" si="70"/>
        <v>7040</v>
      </c>
      <c r="U101" s="122">
        <f t="shared" si="71"/>
        <v>33243.199999999997</v>
      </c>
      <c r="V101" s="122">
        <f t="shared" si="72"/>
        <v>22927.8</v>
      </c>
      <c r="W101" s="122">
        <f t="shared" si="60"/>
        <v>6160</v>
      </c>
      <c r="X101" s="122">
        <f t="shared" si="73"/>
        <v>29087.8</v>
      </c>
      <c r="Y101" s="122">
        <f t="shared" si="74"/>
        <v>19652.399999999998</v>
      </c>
      <c r="Z101" s="122">
        <f t="shared" si="75"/>
        <v>5280</v>
      </c>
      <c r="AA101" s="52">
        <f t="shared" si="76"/>
        <v>24932.399999999998</v>
      </c>
    </row>
    <row r="102" spans="1:27" ht="13.5" customHeight="1">
      <c r="A102" s="118">
        <v>29</v>
      </c>
      <c r="B102" s="216">
        <v>43313</v>
      </c>
      <c r="C102" s="57">
        <v>954</v>
      </c>
      <c r="D102" s="310">
        <v>1</v>
      </c>
      <c r="E102" s="60">
        <f t="shared" si="44"/>
        <v>954</v>
      </c>
      <c r="F102" s="59">
        <v>0</v>
      </c>
      <c r="G102" s="60">
        <f t="shared" si="61"/>
        <v>0</v>
      </c>
      <c r="H102" s="57">
        <f t="shared" si="51"/>
        <v>954</v>
      </c>
      <c r="I102" s="132">
        <f t="shared" si="56"/>
        <v>32277</v>
      </c>
      <c r="J102" s="102">
        <f>IF((I102-H$105+(H$105/12*5))+K102&gt;$H$149,$H$149-K102,(I102-H$105+(H$105/12*5)))</f>
        <v>31720.5</v>
      </c>
      <c r="K102" s="102">
        <f t="shared" si="52"/>
        <v>8800</v>
      </c>
      <c r="L102" s="103">
        <f t="shared" si="62"/>
        <v>40520.5</v>
      </c>
      <c r="M102" s="102">
        <f t="shared" si="63"/>
        <v>30134.474999999999</v>
      </c>
      <c r="N102" s="102">
        <f t="shared" si="64"/>
        <v>8360</v>
      </c>
      <c r="O102" s="102">
        <f t="shared" si="65"/>
        <v>38494.474999999999</v>
      </c>
      <c r="P102" s="102">
        <f t="shared" si="66"/>
        <v>28548.45</v>
      </c>
      <c r="Q102" s="102">
        <f t="shared" si="67"/>
        <v>7920</v>
      </c>
      <c r="R102" s="102">
        <f t="shared" si="68"/>
        <v>36468.449999999997</v>
      </c>
      <c r="S102" s="102">
        <f t="shared" si="69"/>
        <v>25376.400000000001</v>
      </c>
      <c r="T102" s="102">
        <f t="shared" si="70"/>
        <v>7040</v>
      </c>
      <c r="U102" s="102">
        <f t="shared" si="71"/>
        <v>32416.400000000001</v>
      </c>
      <c r="V102" s="102">
        <f t="shared" si="72"/>
        <v>22204.35</v>
      </c>
      <c r="W102" s="102">
        <f t="shared" si="60"/>
        <v>6160</v>
      </c>
      <c r="X102" s="102">
        <f t="shared" si="73"/>
        <v>28364.35</v>
      </c>
      <c r="Y102" s="102">
        <f t="shared" si="74"/>
        <v>19032.3</v>
      </c>
      <c r="Z102" s="102">
        <f t="shared" si="75"/>
        <v>5280</v>
      </c>
      <c r="AA102" s="66">
        <f t="shared" si="76"/>
        <v>24312.3</v>
      </c>
    </row>
    <row r="103" spans="1:27" ht="13.5" customHeight="1">
      <c r="A103" s="118">
        <v>28</v>
      </c>
      <c r="B103" s="216">
        <v>43344</v>
      </c>
      <c r="C103" s="57">
        <v>954</v>
      </c>
      <c r="D103" s="310">
        <v>1</v>
      </c>
      <c r="E103" s="60">
        <f t="shared" si="44"/>
        <v>954</v>
      </c>
      <c r="F103" s="59">
        <v>0</v>
      </c>
      <c r="G103" s="60">
        <f t="shared" si="61"/>
        <v>0</v>
      </c>
      <c r="H103" s="57">
        <f t="shared" si="51"/>
        <v>954</v>
      </c>
      <c r="I103" s="131">
        <f t="shared" si="56"/>
        <v>31323</v>
      </c>
      <c r="J103" s="122">
        <f>IF((I103-H$105+(H$105/12*4))+K103&gt;$H$149,$H$149-K103,(I103-H$105+(H$105/12*4)))</f>
        <v>30687</v>
      </c>
      <c r="K103" s="122">
        <f t="shared" si="52"/>
        <v>8800</v>
      </c>
      <c r="L103" s="122">
        <f t="shared" si="62"/>
        <v>39487</v>
      </c>
      <c r="M103" s="122">
        <f t="shared" si="63"/>
        <v>29152.649999999998</v>
      </c>
      <c r="N103" s="122">
        <f t="shared" si="64"/>
        <v>8360</v>
      </c>
      <c r="O103" s="122">
        <f t="shared" si="65"/>
        <v>37512.649999999994</v>
      </c>
      <c r="P103" s="104">
        <f t="shared" si="66"/>
        <v>27618.3</v>
      </c>
      <c r="Q103" s="122">
        <f t="shared" si="67"/>
        <v>7920</v>
      </c>
      <c r="R103" s="122">
        <f t="shared" si="68"/>
        <v>35538.300000000003</v>
      </c>
      <c r="S103" s="122">
        <f t="shared" si="69"/>
        <v>24549.600000000002</v>
      </c>
      <c r="T103" s="122">
        <f t="shared" si="70"/>
        <v>7040</v>
      </c>
      <c r="U103" s="122">
        <f t="shared" si="71"/>
        <v>31589.600000000002</v>
      </c>
      <c r="V103" s="122">
        <f t="shared" si="72"/>
        <v>21480.899999999998</v>
      </c>
      <c r="W103" s="122">
        <f t="shared" si="60"/>
        <v>6160</v>
      </c>
      <c r="X103" s="122">
        <f t="shared" si="73"/>
        <v>27640.899999999998</v>
      </c>
      <c r="Y103" s="122">
        <f t="shared" si="74"/>
        <v>18412.2</v>
      </c>
      <c r="Z103" s="122">
        <f t="shared" si="75"/>
        <v>5280</v>
      </c>
      <c r="AA103" s="52">
        <f t="shared" si="76"/>
        <v>23692.2</v>
      </c>
    </row>
    <row r="104" spans="1:27" ht="13.5" customHeight="1">
      <c r="A104" s="118">
        <v>27</v>
      </c>
      <c r="B104" s="217">
        <v>43374</v>
      </c>
      <c r="C104" s="57">
        <v>954</v>
      </c>
      <c r="D104" s="310">
        <v>1</v>
      </c>
      <c r="E104" s="60">
        <f t="shared" si="44"/>
        <v>954</v>
      </c>
      <c r="F104" s="59">
        <v>0</v>
      </c>
      <c r="G104" s="60">
        <f t="shared" si="61"/>
        <v>0</v>
      </c>
      <c r="H104" s="57">
        <f t="shared" si="51"/>
        <v>954</v>
      </c>
      <c r="I104" s="132">
        <f t="shared" si="56"/>
        <v>30369</v>
      </c>
      <c r="J104" s="102">
        <f>IF((I104-H$105+(H$105/12*3))+K104&gt;$H$149,$H$149-K104,(I104-H$105+(H$105/12*3)))</f>
        <v>29653.5</v>
      </c>
      <c r="K104" s="102">
        <f t="shared" si="52"/>
        <v>8800</v>
      </c>
      <c r="L104" s="103">
        <f t="shared" si="62"/>
        <v>38453.5</v>
      </c>
      <c r="M104" s="102">
        <f t="shared" si="63"/>
        <v>28170.824999999997</v>
      </c>
      <c r="N104" s="102">
        <f t="shared" si="64"/>
        <v>8360</v>
      </c>
      <c r="O104" s="102">
        <f t="shared" si="65"/>
        <v>36530.824999999997</v>
      </c>
      <c r="P104" s="102">
        <f t="shared" si="66"/>
        <v>26688.15</v>
      </c>
      <c r="Q104" s="102">
        <f t="shared" si="67"/>
        <v>7920</v>
      </c>
      <c r="R104" s="102">
        <f t="shared" si="68"/>
        <v>34608.15</v>
      </c>
      <c r="S104" s="102">
        <f t="shared" si="69"/>
        <v>23722.800000000003</v>
      </c>
      <c r="T104" s="102">
        <f t="shared" si="70"/>
        <v>7040</v>
      </c>
      <c r="U104" s="102">
        <f t="shared" si="71"/>
        <v>30762.800000000003</v>
      </c>
      <c r="V104" s="102">
        <f t="shared" si="72"/>
        <v>20757.449999999997</v>
      </c>
      <c r="W104" s="102">
        <f t="shared" si="60"/>
        <v>6160</v>
      </c>
      <c r="X104" s="102">
        <f t="shared" si="73"/>
        <v>26917.449999999997</v>
      </c>
      <c r="Y104" s="102">
        <f t="shared" si="74"/>
        <v>17792.099999999999</v>
      </c>
      <c r="Z104" s="102">
        <f t="shared" si="75"/>
        <v>5280</v>
      </c>
      <c r="AA104" s="66">
        <f t="shared" si="76"/>
        <v>23072.1</v>
      </c>
    </row>
    <row r="105" spans="1:27" ht="13.5" customHeight="1">
      <c r="A105" s="118">
        <v>26</v>
      </c>
      <c r="B105" s="216">
        <v>43405</v>
      </c>
      <c r="C105" s="174">
        <v>954</v>
      </c>
      <c r="D105" s="310">
        <v>1</v>
      </c>
      <c r="E105" s="60">
        <f t="shared" si="44"/>
        <v>954</v>
      </c>
      <c r="F105" s="59">
        <v>0</v>
      </c>
      <c r="G105" s="60">
        <f t="shared" si="61"/>
        <v>0</v>
      </c>
      <c r="H105" s="57">
        <f t="shared" si="51"/>
        <v>954</v>
      </c>
      <c r="I105" s="131">
        <f t="shared" si="56"/>
        <v>29415</v>
      </c>
      <c r="J105" s="122">
        <f>IF((I105-H$105+(H$105/12*2))+K105&gt;$H$149,$H$149-K105,(I105-H$105+(H$105/12*2)))</f>
        <v>28620</v>
      </c>
      <c r="K105" s="122">
        <f t="shared" si="52"/>
        <v>8800</v>
      </c>
      <c r="L105" s="122">
        <f t="shared" si="62"/>
        <v>37420</v>
      </c>
      <c r="M105" s="122">
        <f t="shared" si="63"/>
        <v>27189</v>
      </c>
      <c r="N105" s="122">
        <f t="shared" si="64"/>
        <v>8360</v>
      </c>
      <c r="O105" s="122">
        <f t="shared" si="65"/>
        <v>35549</v>
      </c>
      <c r="P105" s="104">
        <f t="shared" si="66"/>
        <v>25758</v>
      </c>
      <c r="Q105" s="122">
        <f t="shared" si="67"/>
        <v>7920</v>
      </c>
      <c r="R105" s="122">
        <f t="shared" si="68"/>
        <v>33678</v>
      </c>
      <c r="S105" s="122">
        <f t="shared" si="69"/>
        <v>22896</v>
      </c>
      <c r="T105" s="122">
        <f t="shared" si="70"/>
        <v>7040</v>
      </c>
      <c r="U105" s="122">
        <f t="shared" si="71"/>
        <v>29936</v>
      </c>
      <c r="V105" s="122">
        <f t="shared" si="72"/>
        <v>20034</v>
      </c>
      <c r="W105" s="122">
        <f t="shared" si="60"/>
        <v>6160</v>
      </c>
      <c r="X105" s="122">
        <f t="shared" si="73"/>
        <v>26194</v>
      </c>
      <c r="Y105" s="122">
        <f t="shared" si="74"/>
        <v>17172</v>
      </c>
      <c r="Z105" s="122">
        <f t="shared" si="75"/>
        <v>5280</v>
      </c>
      <c r="AA105" s="52">
        <f t="shared" si="76"/>
        <v>22452</v>
      </c>
    </row>
    <row r="106" spans="1:27" ht="13.5" customHeight="1">
      <c r="A106" s="118">
        <v>25</v>
      </c>
      <c r="B106" s="217">
        <v>43435</v>
      </c>
      <c r="C106" s="57">
        <f>954*2</f>
        <v>1908</v>
      </c>
      <c r="D106" s="310">
        <v>1</v>
      </c>
      <c r="E106" s="60">
        <f t="shared" si="44"/>
        <v>1908</v>
      </c>
      <c r="F106" s="59">
        <v>0</v>
      </c>
      <c r="G106" s="60">
        <f t="shared" si="61"/>
        <v>0</v>
      </c>
      <c r="H106" s="57">
        <f t="shared" si="51"/>
        <v>1908</v>
      </c>
      <c r="I106" s="132">
        <f t="shared" si="56"/>
        <v>28461</v>
      </c>
      <c r="J106" s="102">
        <f>IF((I106-H$105+(H$105/12*1))+K106&gt;$H$149,$H$149-K106,(I106-H$105+(H$105/12*1)))</f>
        <v>27586.5</v>
      </c>
      <c r="K106" s="102">
        <f t="shared" si="52"/>
        <v>8800</v>
      </c>
      <c r="L106" s="103">
        <f t="shared" si="62"/>
        <v>36386.5</v>
      </c>
      <c r="M106" s="102">
        <f t="shared" si="63"/>
        <v>26207.174999999999</v>
      </c>
      <c r="N106" s="102">
        <f t="shared" si="64"/>
        <v>8360</v>
      </c>
      <c r="O106" s="102">
        <f t="shared" si="65"/>
        <v>34567.175000000003</v>
      </c>
      <c r="P106" s="102">
        <f t="shared" si="66"/>
        <v>24827.850000000002</v>
      </c>
      <c r="Q106" s="102">
        <f t="shared" si="67"/>
        <v>7920</v>
      </c>
      <c r="R106" s="102">
        <f t="shared" si="68"/>
        <v>32747.850000000002</v>
      </c>
      <c r="S106" s="102">
        <f>J106*S$9</f>
        <v>22069.200000000001</v>
      </c>
      <c r="T106" s="102">
        <f t="shared" si="70"/>
        <v>7040</v>
      </c>
      <c r="U106" s="102">
        <f>S106+T106</f>
        <v>29109.200000000001</v>
      </c>
      <c r="V106" s="102">
        <f t="shared" si="72"/>
        <v>19310.55</v>
      </c>
      <c r="W106" s="102">
        <f t="shared" ref="W106" si="77">K106*V$9</f>
        <v>6160</v>
      </c>
      <c r="X106" s="102">
        <f t="shared" si="73"/>
        <v>25470.55</v>
      </c>
      <c r="Y106" s="102">
        <f t="shared" si="74"/>
        <v>16551.899999999998</v>
      </c>
      <c r="Z106" s="102">
        <f t="shared" si="75"/>
        <v>5280</v>
      </c>
      <c r="AA106" s="66">
        <f t="shared" si="76"/>
        <v>21831.899999999998</v>
      </c>
    </row>
    <row r="107" spans="1:27" ht="13.5" customHeight="1">
      <c r="A107" s="118">
        <v>24</v>
      </c>
      <c r="B107" s="216">
        <v>43466</v>
      </c>
      <c r="C107" s="174">
        <v>998</v>
      </c>
      <c r="D107" s="311">
        <v>1</v>
      </c>
      <c r="E107" s="70">
        <f t="shared" ref="E107:E118" si="78">C107*D107</f>
        <v>998</v>
      </c>
      <c r="F107" s="59">
        <v>0</v>
      </c>
      <c r="G107" s="70">
        <f t="shared" ref="G107:G118" si="79">E107*F107</f>
        <v>0</v>
      </c>
      <c r="H107" s="68">
        <f t="shared" ref="H107:H130" si="80">E107+G107</f>
        <v>998</v>
      </c>
      <c r="I107" s="131">
        <f t="shared" si="56"/>
        <v>26553</v>
      </c>
      <c r="J107" s="122">
        <f>IF((I107-H$117+(H$117))+K107&gt;H149,H149-K107,(I107-H$117+(H$117)))</f>
        <v>26553</v>
      </c>
      <c r="K107" s="122">
        <f t="shared" ref="K107:K130" si="81">H$148</f>
        <v>8800</v>
      </c>
      <c r="L107" s="122">
        <f t="shared" ref="L107:L118" si="82">J107+K107</f>
        <v>35353</v>
      </c>
      <c r="M107" s="122">
        <f t="shared" ref="M107:M118" si="83">J107*M$9</f>
        <v>25225.35</v>
      </c>
      <c r="N107" s="122">
        <f t="shared" ref="N107:N118" si="84">K107*M$9</f>
        <v>8360</v>
      </c>
      <c r="O107" s="122">
        <f t="shared" ref="O107:O118" si="85">M107+N107</f>
        <v>33585.35</v>
      </c>
      <c r="P107" s="104">
        <f t="shared" ref="P107:P118" si="86">J107*$P$9</f>
        <v>23897.7</v>
      </c>
      <c r="Q107" s="122">
        <f t="shared" ref="Q107:Q118" si="87">K107*P$9</f>
        <v>7920</v>
      </c>
      <c r="R107" s="122">
        <f t="shared" ref="R107:R118" si="88">P107+Q107</f>
        <v>31817.7</v>
      </c>
      <c r="S107" s="122">
        <f>J107*S$9</f>
        <v>21242.400000000001</v>
      </c>
      <c r="T107" s="122">
        <f t="shared" ref="T107:T118" si="89">K107*S$9</f>
        <v>7040</v>
      </c>
      <c r="U107" s="122">
        <f>S107+T107</f>
        <v>28282.400000000001</v>
      </c>
      <c r="V107" s="122">
        <f t="shared" ref="V107:V118" si="90">J107*V$9</f>
        <v>18587.099999999999</v>
      </c>
      <c r="W107" s="122">
        <f t="shared" si="60"/>
        <v>6160</v>
      </c>
      <c r="X107" s="122">
        <f t="shared" ref="X107:X118" si="91">V107+W107</f>
        <v>24747.1</v>
      </c>
      <c r="Y107" s="122">
        <f t="shared" si="54"/>
        <v>15931.8</v>
      </c>
      <c r="Z107" s="122">
        <f t="shared" si="55"/>
        <v>5280</v>
      </c>
      <c r="AA107" s="52">
        <f t="shared" si="46"/>
        <v>21211.8</v>
      </c>
    </row>
    <row r="108" spans="1:27" ht="13.5" customHeight="1">
      <c r="A108" s="118">
        <v>23</v>
      </c>
      <c r="B108" s="217">
        <v>43497</v>
      </c>
      <c r="C108" s="174">
        <v>998</v>
      </c>
      <c r="D108" s="310">
        <v>1</v>
      </c>
      <c r="E108" s="60">
        <f t="shared" si="78"/>
        <v>998</v>
      </c>
      <c r="F108" s="59">
        <v>0</v>
      </c>
      <c r="G108" s="60">
        <f t="shared" si="79"/>
        <v>0</v>
      </c>
      <c r="H108" s="57">
        <f t="shared" si="80"/>
        <v>998</v>
      </c>
      <c r="I108" s="132">
        <f t="shared" si="56"/>
        <v>25555</v>
      </c>
      <c r="J108" s="102">
        <f>IF((I108-H$117+(H$117/12*11))+K108&gt;H149,H149-K108,(I108-H$117+(H$117/12*11)))</f>
        <v>25471.833333333332</v>
      </c>
      <c r="K108" s="102">
        <f t="shared" si="81"/>
        <v>8800</v>
      </c>
      <c r="L108" s="103">
        <f t="shared" si="82"/>
        <v>34271.833333333328</v>
      </c>
      <c r="M108" s="102">
        <f t="shared" si="83"/>
        <v>24198.241666666665</v>
      </c>
      <c r="N108" s="102">
        <f t="shared" si="84"/>
        <v>8360</v>
      </c>
      <c r="O108" s="102">
        <f t="shared" si="85"/>
        <v>32558.241666666665</v>
      </c>
      <c r="P108" s="102">
        <f t="shared" si="86"/>
        <v>22924.649999999998</v>
      </c>
      <c r="Q108" s="102">
        <f t="shared" si="87"/>
        <v>7920</v>
      </c>
      <c r="R108" s="102">
        <f t="shared" si="88"/>
        <v>30844.649999999998</v>
      </c>
      <c r="S108" s="102">
        <f t="shared" ref="S108:S118" si="92">J108*S$9</f>
        <v>20377.466666666667</v>
      </c>
      <c r="T108" s="102">
        <f t="shared" si="89"/>
        <v>7040</v>
      </c>
      <c r="U108" s="102">
        <f t="shared" ref="U108:U118" si="93">S108+T108</f>
        <v>27417.466666666667</v>
      </c>
      <c r="V108" s="102">
        <f t="shared" si="90"/>
        <v>17830.283333333333</v>
      </c>
      <c r="W108" s="102">
        <f t="shared" si="60"/>
        <v>6160</v>
      </c>
      <c r="X108" s="102">
        <f t="shared" si="91"/>
        <v>23990.283333333333</v>
      </c>
      <c r="Y108" s="102">
        <f t="shared" si="54"/>
        <v>15283.099999999999</v>
      </c>
      <c r="Z108" s="102">
        <f t="shared" si="55"/>
        <v>5280</v>
      </c>
      <c r="AA108" s="66">
        <f t="shared" si="46"/>
        <v>20563.099999999999</v>
      </c>
    </row>
    <row r="109" spans="1:27" ht="13.5" customHeight="1">
      <c r="A109" s="118">
        <v>22</v>
      </c>
      <c r="B109" s="216">
        <v>43525</v>
      </c>
      <c r="C109" s="174">
        <v>998</v>
      </c>
      <c r="D109" s="310">
        <v>1</v>
      </c>
      <c r="E109" s="70">
        <f t="shared" si="78"/>
        <v>998</v>
      </c>
      <c r="F109" s="59">
        <v>0</v>
      </c>
      <c r="G109" s="70">
        <f t="shared" si="79"/>
        <v>0</v>
      </c>
      <c r="H109" s="68">
        <f t="shared" si="80"/>
        <v>998</v>
      </c>
      <c r="I109" s="131">
        <f t="shared" si="56"/>
        <v>24557</v>
      </c>
      <c r="J109" s="122">
        <f>IF((I109-H$117+(H$117/12*10))+K109&gt;H149,H149-K109,(I109-H$117+(H$117/12*10)))</f>
        <v>24390.666666666668</v>
      </c>
      <c r="K109" s="122">
        <f t="shared" si="81"/>
        <v>8800</v>
      </c>
      <c r="L109" s="122">
        <f t="shared" si="82"/>
        <v>33190.666666666672</v>
      </c>
      <c r="M109" s="122">
        <f t="shared" si="83"/>
        <v>23171.133333333335</v>
      </c>
      <c r="N109" s="122">
        <f t="shared" si="84"/>
        <v>8360</v>
      </c>
      <c r="O109" s="122">
        <f t="shared" si="85"/>
        <v>31531.133333333335</v>
      </c>
      <c r="P109" s="104">
        <f t="shared" si="86"/>
        <v>21951.600000000002</v>
      </c>
      <c r="Q109" s="122">
        <f t="shared" si="87"/>
        <v>7920</v>
      </c>
      <c r="R109" s="122">
        <f t="shared" si="88"/>
        <v>29871.600000000002</v>
      </c>
      <c r="S109" s="122">
        <f t="shared" si="92"/>
        <v>19512.533333333336</v>
      </c>
      <c r="T109" s="122">
        <f t="shared" si="89"/>
        <v>7040</v>
      </c>
      <c r="U109" s="122">
        <f t="shared" si="93"/>
        <v>26552.533333333336</v>
      </c>
      <c r="V109" s="122">
        <f t="shared" si="90"/>
        <v>17073.466666666667</v>
      </c>
      <c r="W109" s="122">
        <f t="shared" si="60"/>
        <v>6160</v>
      </c>
      <c r="X109" s="122">
        <f t="shared" si="91"/>
        <v>23233.466666666667</v>
      </c>
      <c r="Y109" s="122">
        <f t="shared" si="54"/>
        <v>14634.4</v>
      </c>
      <c r="Z109" s="122">
        <f t="shared" si="55"/>
        <v>5280</v>
      </c>
      <c r="AA109" s="52">
        <f t="shared" si="46"/>
        <v>19914.400000000001</v>
      </c>
    </row>
    <row r="110" spans="1:27" ht="13.5" customHeight="1">
      <c r="A110" s="118">
        <v>21</v>
      </c>
      <c r="B110" s="217">
        <v>43556</v>
      </c>
      <c r="C110" s="174">
        <v>998</v>
      </c>
      <c r="D110" s="310">
        <v>1</v>
      </c>
      <c r="E110" s="60">
        <f t="shared" si="78"/>
        <v>998</v>
      </c>
      <c r="F110" s="59">
        <v>0</v>
      </c>
      <c r="G110" s="60">
        <f t="shared" si="79"/>
        <v>0</v>
      </c>
      <c r="H110" s="57">
        <f t="shared" si="80"/>
        <v>998</v>
      </c>
      <c r="I110" s="132">
        <f t="shared" si="56"/>
        <v>23559</v>
      </c>
      <c r="J110" s="102">
        <f>IF((I110-H$117+(H$117/12*9))+K110&gt;H149,H149-K110,(I110-H$117+(H$117/12*9)))</f>
        <v>23309.5</v>
      </c>
      <c r="K110" s="102">
        <f t="shared" si="81"/>
        <v>8800</v>
      </c>
      <c r="L110" s="103">
        <f t="shared" si="82"/>
        <v>32109.5</v>
      </c>
      <c r="M110" s="102">
        <f t="shared" si="83"/>
        <v>22144.024999999998</v>
      </c>
      <c r="N110" s="102">
        <f t="shared" si="84"/>
        <v>8360</v>
      </c>
      <c r="O110" s="102">
        <f t="shared" si="85"/>
        <v>30504.024999999998</v>
      </c>
      <c r="P110" s="102">
        <f t="shared" si="86"/>
        <v>20978.55</v>
      </c>
      <c r="Q110" s="102">
        <f t="shared" si="87"/>
        <v>7920</v>
      </c>
      <c r="R110" s="102">
        <f t="shared" si="88"/>
        <v>28898.55</v>
      </c>
      <c r="S110" s="102">
        <f t="shared" si="92"/>
        <v>18647.600000000002</v>
      </c>
      <c r="T110" s="102">
        <f t="shared" si="89"/>
        <v>7040</v>
      </c>
      <c r="U110" s="102">
        <f t="shared" si="93"/>
        <v>25687.600000000002</v>
      </c>
      <c r="V110" s="102">
        <f t="shared" si="90"/>
        <v>16316.65</v>
      </c>
      <c r="W110" s="102">
        <f t="shared" si="60"/>
        <v>6160</v>
      </c>
      <c r="X110" s="102">
        <f t="shared" si="91"/>
        <v>22476.65</v>
      </c>
      <c r="Y110" s="102">
        <f t="shared" si="54"/>
        <v>13985.699999999999</v>
      </c>
      <c r="Z110" s="102">
        <f t="shared" si="55"/>
        <v>5280</v>
      </c>
      <c r="AA110" s="66">
        <f t="shared" si="46"/>
        <v>19265.699999999997</v>
      </c>
    </row>
    <row r="111" spans="1:27" ht="13.5" customHeight="1">
      <c r="A111" s="118">
        <v>20</v>
      </c>
      <c r="B111" s="216">
        <v>43586</v>
      </c>
      <c r="C111" s="174">
        <v>998</v>
      </c>
      <c r="D111" s="310">
        <v>1</v>
      </c>
      <c r="E111" s="70">
        <f t="shared" si="78"/>
        <v>998</v>
      </c>
      <c r="F111" s="59">
        <v>0</v>
      </c>
      <c r="G111" s="70">
        <f t="shared" si="79"/>
        <v>0</v>
      </c>
      <c r="H111" s="68">
        <f t="shared" si="80"/>
        <v>998</v>
      </c>
      <c r="I111" s="131">
        <f t="shared" si="56"/>
        <v>22561</v>
      </c>
      <c r="J111" s="122">
        <f>IF((I111-H$117+(H$117/12*8))+K111&gt;H149,H149-K111,(I111-H$117+(H$117/12*8)))</f>
        <v>22228.333333333332</v>
      </c>
      <c r="K111" s="122">
        <f t="shared" si="81"/>
        <v>8800</v>
      </c>
      <c r="L111" s="122">
        <f t="shared" si="82"/>
        <v>31028.333333333332</v>
      </c>
      <c r="M111" s="122">
        <f t="shared" si="83"/>
        <v>21116.916666666664</v>
      </c>
      <c r="N111" s="122">
        <f t="shared" si="84"/>
        <v>8360</v>
      </c>
      <c r="O111" s="122">
        <f t="shared" si="85"/>
        <v>29476.916666666664</v>
      </c>
      <c r="P111" s="104">
        <f t="shared" si="86"/>
        <v>20005.5</v>
      </c>
      <c r="Q111" s="122">
        <f t="shared" si="87"/>
        <v>7920</v>
      </c>
      <c r="R111" s="122">
        <f t="shared" si="88"/>
        <v>27925.5</v>
      </c>
      <c r="S111" s="122">
        <f t="shared" si="92"/>
        <v>17782.666666666668</v>
      </c>
      <c r="T111" s="122">
        <f t="shared" si="89"/>
        <v>7040</v>
      </c>
      <c r="U111" s="122">
        <f t="shared" si="93"/>
        <v>24822.666666666668</v>
      </c>
      <c r="V111" s="122">
        <f t="shared" si="90"/>
        <v>15559.833333333332</v>
      </c>
      <c r="W111" s="122">
        <f t="shared" si="60"/>
        <v>6160</v>
      </c>
      <c r="X111" s="122">
        <f t="shared" si="91"/>
        <v>21719.833333333332</v>
      </c>
      <c r="Y111" s="122">
        <f t="shared" si="54"/>
        <v>13336.999999999998</v>
      </c>
      <c r="Z111" s="122">
        <f t="shared" si="55"/>
        <v>5280</v>
      </c>
      <c r="AA111" s="52">
        <f t="shared" si="46"/>
        <v>18617</v>
      </c>
    </row>
    <row r="112" spans="1:27" ht="13.5" customHeight="1">
      <c r="A112" s="118">
        <v>19</v>
      </c>
      <c r="B112" s="217">
        <v>43617</v>
      </c>
      <c r="C112" s="174">
        <v>998</v>
      </c>
      <c r="D112" s="310">
        <v>1</v>
      </c>
      <c r="E112" s="60">
        <f t="shared" si="78"/>
        <v>998</v>
      </c>
      <c r="F112" s="59">
        <v>0</v>
      </c>
      <c r="G112" s="60">
        <f t="shared" si="79"/>
        <v>0</v>
      </c>
      <c r="H112" s="57">
        <f t="shared" si="80"/>
        <v>998</v>
      </c>
      <c r="I112" s="132">
        <f t="shared" si="56"/>
        <v>21563</v>
      </c>
      <c r="J112" s="102">
        <f>IF((I112-H$117+(H$117/12*7))+K112&gt;H149,H149-K112,(I112-H$117+(H$117/12*7)))</f>
        <v>21147.166666666668</v>
      </c>
      <c r="K112" s="102">
        <f t="shared" si="81"/>
        <v>8800</v>
      </c>
      <c r="L112" s="103">
        <f t="shared" si="82"/>
        <v>29947.166666666668</v>
      </c>
      <c r="M112" s="102">
        <f t="shared" si="83"/>
        <v>20089.808333333334</v>
      </c>
      <c r="N112" s="102">
        <f t="shared" si="84"/>
        <v>8360</v>
      </c>
      <c r="O112" s="102">
        <f t="shared" si="85"/>
        <v>28449.808333333334</v>
      </c>
      <c r="P112" s="102">
        <f t="shared" si="86"/>
        <v>19032.45</v>
      </c>
      <c r="Q112" s="102">
        <f t="shared" si="87"/>
        <v>7920</v>
      </c>
      <c r="R112" s="102">
        <f t="shared" si="88"/>
        <v>26952.45</v>
      </c>
      <c r="S112" s="102">
        <f t="shared" si="92"/>
        <v>16917.733333333334</v>
      </c>
      <c r="T112" s="102">
        <f t="shared" si="89"/>
        <v>7040</v>
      </c>
      <c r="U112" s="102">
        <f t="shared" si="93"/>
        <v>23957.733333333334</v>
      </c>
      <c r="V112" s="102">
        <f t="shared" si="90"/>
        <v>14803.016666666666</v>
      </c>
      <c r="W112" s="102">
        <f t="shared" si="60"/>
        <v>6160</v>
      </c>
      <c r="X112" s="102">
        <f t="shared" si="91"/>
        <v>20963.016666666666</v>
      </c>
      <c r="Y112" s="102">
        <f t="shared" si="54"/>
        <v>12688.300000000001</v>
      </c>
      <c r="Z112" s="102">
        <f t="shared" si="55"/>
        <v>5280</v>
      </c>
      <c r="AA112" s="66">
        <f t="shared" si="46"/>
        <v>17968.300000000003</v>
      </c>
    </row>
    <row r="113" spans="1:27" ht="13.5" customHeight="1">
      <c r="A113" s="118">
        <v>18</v>
      </c>
      <c r="B113" s="216">
        <v>43647</v>
      </c>
      <c r="C113" s="174">
        <v>998</v>
      </c>
      <c r="D113" s="310">
        <v>1</v>
      </c>
      <c r="E113" s="70">
        <f t="shared" si="78"/>
        <v>998</v>
      </c>
      <c r="F113" s="59">
        <v>0</v>
      </c>
      <c r="G113" s="70">
        <f t="shared" si="79"/>
        <v>0</v>
      </c>
      <c r="H113" s="68">
        <f t="shared" si="80"/>
        <v>998</v>
      </c>
      <c r="I113" s="131">
        <f t="shared" si="56"/>
        <v>20565</v>
      </c>
      <c r="J113" s="122">
        <f>IF((I113-H$117+(H$117/12*6))+K113&gt;H149,H149-K113,(I113-H$117+(H$117/12*6)))</f>
        <v>20066</v>
      </c>
      <c r="K113" s="122">
        <f t="shared" si="81"/>
        <v>8800</v>
      </c>
      <c r="L113" s="122">
        <f t="shared" si="82"/>
        <v>28866</v>
      </c>
      <c r="M113" s="122">
        <f t="shared" si="83"/>
        <v>19062.7</v>
      </c>
      <c r="N113" s="122">
        <f t="shared" si="84"/>
        <v>8360</v>
      </c>
      <c r="O113" s="122">
        <f t="shared" si="85"/>
        <v>27422.7</v>
      </c>
      <c r="P113" s="104">
        <f t="shared" si="86"/>
        <v>18059.400000000001</v>
      </c>
      <c r="Q113" s="122">
        <f t="shared" si="87"/>
        <v>7920</v>
      </c>
      <c r="R113" s="122">
        <f t="shared" si="88"/>
        <v>25979.4</v>
      </c>
      <c r="S113" s="122">
        <f t="shared" si="92"/>
        <v>16052.800000000001</v>
      </c>
      <c r="T113" s="122">
        <f t="shared" si="89"/>
        <v>7040</v>
      </c>
      <c r="U113" s="122">
        <f t="shared" si="93"/>
        <v>23092.800000000003</v>
      </c>
      <c r="V113" s="122">
        <f t="shared" si="90"/>
        <v>14046.199999999999</v>
      </c>
      <c r="W113" s="122">
        <f t="shared" si="60"/>
        <v>6160</v>
      </c>
      <c r="X113" s="122">
        <f t="shared" si="91"/>
        <v>20206.199999999997</v>
      </c>
      <c r="Y113" s="122">
        <f t="shared" si="54"/>
        <v>12039.6</v>
      </c>
      <c r="Z113" s="122">
        <f t="shared" si="55"/>
        <v>5280</v>
      </c>
      <c r="AA113" s="52">
        <f t="shared" si="46"/>
        <v>17319.599999999999</v>
      </c>
    </row>
    <row r="114" spans="1:27" ht="13.5" customHeight="1">
      <c r="A114" s="118">
        <v>17</v>
      </c>
      <c r="B114" s="217">
        <v>43678</v>
      </c>
      <c r="C114" s="174">
        <v>998</v>
      </c>
      <c r="D114" s="310">
        <v>1</v>
      </c>
      <c r="E114" s="60">
        <f t="shared" si="78"/>
        <v>998</v>
      </c>
      <c r="F114" s="59">
        <v>0</v>
      </c>
      <c r="G114" s="60">
        <f t="shared" si="79"/>
        <v>0</v>
      </c>
      <c r="H114" s="57">
        <f t="shared" si="80"/>
        <v>998</v>
      </c>
      <c r="I114" s="132">
        <f t="shared" si="56"/>
        <v>19567</v>
      </c>
      <c r="J114" s="102">
        <f>IF((I114-H$117+(H$117/12*5))+K114&gt;H149,H149-K114,(I114-H$117+(H$117/12*5)))</f>
        <v>18984.833333333332</v>
      </c>
      <c r="K114" s="102">
        <f t="shared" si="81"/>
        <v>8800</v>
      </c>
      <c r="L114" s="103">
        <f t="shared" si="82"/>
        <v>27784.833333333332</v>
      </c>
      <c r="M114" s="102">
        <f t="shared" si="83"/>
        <v>18035.591666666664</v>
      </c>
      <c r="N114" s="102">
        <f t="shared" si="84"/>
        <v>8360</v>
      </c>
      <c r="O114" s="102">
        <f t="shared" si="85"/>
        <v>26395.591666666664</v>
      </c>
      <c r="P114" s="102">
        <f t="shared" si="86"/>
        <v>17086.349999999999</v>
      </c>
      <c r="Q114" s="102">
        <f t="shared" si="87"/>
        <v>7920</v>
      </c>
      <c r="R114" s="102">
        <f t="shared" si="88"/>
        <v>25006.35</v>
      </c>
      <c r="S114" s="102">
        <f t="shared" si="92"/>
        <v>15187.866666666667</v>
      </c>
      <c r="T114" s="102">
        <f t="shared" si="89"/>
        <v>7040</v>
      </c>
      <c r="U114" s="102">
        <f t="shared" si="93"/>
        <v>22227.866666666669</v>
      </c>
      <c r="V114" s="102">
        <f t="shared" si="90"/>
        <v>13289.383333333331</v>
      </c>
      <c r="W114" s="102">
        <f t="shared" si="60"/>
        <v>6160</v>
      </c>
      <c r="X114" s="102">
        <f t="shared" si="91"/>
        <v>19449.383333333331</v>
      </c>
      <c r="Y114" s="102">
        <f t="shared" si="54"/>
        <v>11390.9</v>
      </c>
      <c r="Z114" s="102">
        <f t="shared" si="55"/>
        <v>5280</v>
      </c>
      <c r="AA114" s="66">
        <f t="shared" si="46"/>
        <v>16670.900000000001</v>
      </c>
    </row>
    <row r="115" spans="1:27" ht="13.5" customHeight="1">
      <c r="A115" s="118">
        <v>16</v>
      </c>
      <c r="B115" s="216">
        <v>43709</v>
      </c>
      <c r="C115" s="174">
        <v>998</v>
      </c>
      <c r="D115" s="310">
        <v>1</v>
      </c>
      <c r="E115" s="70">
        <f t="shared" si="78"/>
        <v>998</v>
      </c>
      <c r="F115" s="59">
        <v>0</v>
      </c>
      <c r="G115" s="70">
        <f t="shared" si="79"/>
        <v>0</v>
      </c>
      <c r="H115" s="68">
        <f t="shared" si="80"/>
        <v>998</v>
      </c>
      <c r="I115" s="131">
        <f t="shared" si="56"/>
        <v>18569</v>
      </c>
      <c r="J115" s="122">
        <f>IF((I115-H$117+(H$117/12*4))+K115&gt;H149,H149-K115,(I115-H$117+(H$117/12*4)))</f>
        <v>17903.666666666668</v>
      </c>
      <c r="K115" s="122">
        <f t="shared" si="81"/>
        <v>8800</v>
      </c>
      <c r="L115" s="122">
        <f t="shared" si="82"/>
        <v>26703.666666666668</v>
      </c>
      <c r="M115" s="122">
        <f t="shared" si="83"/>
        <v>17008.483333333334</v>
      </c>
      <c r="N115" s="122">
        <f t="shared" si="84"/>
        <v>8360</v>
      </c>
      <c r="O115" s="122">
        <f t="shared" si="85"/>
        <v>25368.483333333334</v>
      </c>
      <c r="P115" s="104">
        <f t="shared" si="86"/>
        <v>16113.300000000001</v>
      </c>
      <c r="Q115" s="122">
        <f t="shared" si="87"/>
        <v>7920</v>
      </c>
      <c r="R115" s="122">
        <f t="shared" si="88"/>
        <v>24033.300000000003</v>
      </c>
      <c r="S115" s="122">
        <f t="shared" si="92"/>
        <v>14322.933333333334</v>
      </c>
      <c r="T115" s="122">
        <f t="shared" si="89"/>
        <v>7040</v>
      </c>
      <c r="U115" s="122">
        <f t="shared" si="93"/>
        <v>21362.933333333334</v>
      </c>
      <c r="V115" s="122">
        <f t="shared" si="90"/>
        <v>12532.566666666668</v>
      </c>
      <c r="W115" s="122">
        <f t="shared" si="60"/>
        <v>6160</v>
      </c>
      <c r="X115" s="122">
        <f t="shared" si="91"/>
        <v>18692.566666666666</v>
      </c>
      <c r="Y115" s="122">
        <f t="shared" si="54"/>
        <v>10742.2</v>
      </c>
      <c r="Z115" s="122">
        <f t="shared" si="55"/>
        <v>5280</v>
      </c>
      <c r="AA115" s="52">
        <f t="shared" si="46"/>
        <v>16022.2</v>
      </c>
    </row>
    <row r="116" spans="1:27" ht="13.5" customHeight="1">
      <c r="A116" s="118">
        <v>15</v>
      </c>
      <c r="B116" s="216">
        <v>43739</v>
      </c>
      <c r="C116" s="174">
        <v>998</v>
      </c>
      <c r="D116" s="310">
        <v>1</v>
      </c>
      <c r="E116" s="60">
        <f t="shared" si="78"/>
        <v>998</v>
      </c>
      <c r="F116" s="59">
        <v>0</v>
      </c>
      <c r="G116" s="60">
        <f t="shared" si="79"/>
        <v>0</v>
      </c>
      <c r="H116" s="57">
        <f t="shared" si="80"/>
        <v>998</v>
      </c>
      <c r="I116" s="132">
        <f t="shared" si="56"/>
        <v>17571</v>
      </c>
      <c r="J116" s="102">
        <f>IF((I116-H$117+(H$117/12*3))+K116&gt;H149,H149-K116,(I116-H$117+(H$117/12*3)))</f>
        <v>16822.5</v>
      </c>
      <c r="K116" s="102">
        <f t="shared" si="81"/>
        <v>8800</v>
      </c>
      <c r="L116" s="103">
        <f t="shared" si="82"/>
        <v>25622.5</v>
      </c>
      <c r="M116" s="102">
        <f t="shared" si="83"/>
        <v>15981.375</v>
      </c>
      <c r="N116" s="102">
        <f t="shared" si="84"/>
        <v>8360</v>
      </c>
      <c r="O116" s="102">
        <f t="shared" si="85"/>
        <v>24341.375</v>
      </c>
      <c r="P116" s="102">
        <f t="shared" si="86"/>
        <v>15140.25</v>
      </c>
      <c r="Q116" s="102">
        <f t="shared" si="87"/>
        <v>7920</v>
      </c>
      <c r="R116" s="102">
        <f t="shared" si="88"/>
        <v>23060.25</v>
      </c>
      <c r="S116" s="102">
        <f t="shared" si="92"/>
        <v>13458</v>
      </c>
      <c r="T116" s="102">
        <f t="shared" si="89"/>
        <v>7040</v>
      </c>
      <c r="U116" s="102">
        <f t="shared" si="93"/>
        <v>20498</v>
      </c>
      <c r="V116" s="102">
        <f t="shared" si="90"/>
        <v>11775.75</v>
      </c>
      <c r="W116" s="102">
        <f t="shared" si="60"/>
        <v>6160</v>
      </c>
      <c r="X116" s="102">
        <f t="shared" si="91"/>
        <v>17935.75</v>
      </c>
      <c r="Y116" s="102">
        <f t="shared" si="54"/>
        <v>10093.5</v>
      </c>
      <c r="Z116" s="102">
        <f t="shared" si="55"/>
        <v>5280</v>
      </c>
      <c r="AA116" s="66">
        <f t="shared" si="46"/>
        <v>15373.5</v>
      </c>
    </row>
    <row r="117" spans="1:27" ht="13.5" customHeight="1">
      <c r="A117" s="118">
        <v>14</v>
      </c>
      <c r="B117" s="217">
        <v>43770</v>
      </c>
      <c r="C117" s="174">
        <v>998</v>
      </c>
      <c r="D117" s="312">
        <v>1</v>
      </c>
      <c r="E117" s="175">
        <f t="shared" si="78"/>
        <v>998</v>
      </c>
      <c r="F117" s="176">
        <v>0</v>
      </c>
      <c r="G117" s="175">
        <f t="shared" si="79"/>
        <v>0</v>
      </c>
      <c r="H117" s="177">
        <f t="shared" si="80"/>
        <v>998</v>
      </c>
      <c r="I117" s="178">
        <f t="shared" si="56"/>
        <v>16573</v>
      </c>
      <c r="J117" s="179">
        <f>IF((I117-H$117+(H$117/12*2))+K117&gt;H149,H149-K117,(I117-H$117+(H$117/12*2)))</f>
        <v>15741.333333333334</v>
      </c>
      <c r="K117" s="179">
        <f t="shared" si="81"/>
        <v>8800</v>
      </c>
      <c r="L117" s="179">
        <f t="shared" si="82"/>
        <v>24541.333333333336</v>
      </c>
      <c r="M117" s="179">
        <f t="shared" si="83"/>
        <v>14954.266666666666</v>
      </c>
      <c r="N117" s="179">
        <f t="shared" si="84"/>
        <v>8360</v>
      </c>
      <c r="O117" s="179">
        <f t="shared" si="85"/>
        <v>23314.266666666666</v>
      </c>
      <c r="P117" s="180">
        <f t="shared" si="86"/>
        <v>14167.2</v>
      </c>
      <c r="Q117" s="179">
        <f t="shared" si="87"/>
        <v>7920</v>
      </c>
      <c r="R117" s="179">
        <f t="shared" si="88"/>
        <v>22087.200000000001</v>
      </c>
      <c r="S117" s="179">
        <f t="shared" si="92"/>
        <v>12593.066666666668</v>
      </c>
      <c r="T117" s="179">
        <f t="shared" si="89"/>
        <v>7040</v>
      </c>
      <c r="U117" s="179">
        <f t="shared" si="93"/>
        <v>19633.066666666666</v>
      </c>
      <c r="V117" s="179">
        <f t="shared" si="90"/>
        <v>11018.933333333332</v>
      </c>
      <c r="W117" s="179">
        <f t="shared" si="60"/>
        <v>6160</v>
      </c>
      <c r="X117" s="179">
        <f t="shared" si="91"/>
        <v>17178.933333333334</v>
      </c>
      <c r="Y117" s="179">
        <f t="shared" si="54"/>
        <v>9444.7999999999993</v>
      </c>
      <c r="Z117" s="179">
        <f t="shared" si="55"/>
        <v>5280</v>
      </c>
      <c r="AA117" s="181">
        <f t="shared" si="46"/>
        <v>14724.8</v>
      </c>
    </row>
    <row r="118" spans="1:27" ht="13.5" customHeight="1">
      <c r="A118" s="118">
        <v>13</v>
      </c>
      <c r="B118" s="216">
        <v>43800</v>
      </c>
      <c r="C118" s="57">
        <v>1996</v>
      </c>
      <c r="D118" s="310">
        <v>1</v>
      </c>
      <c r="E118" s="60">
        <f t="shared" si="78"/>
        <v>1996</v>
      </c>
      <c r="F118" s="59">
        <v>0</v>
      </c>
      <c r="G118" s="60">
        <f t="shared" si="79"/>
        <v>0</v>
      </c>
      <c r="H118" s="57">
        <f t="shared" si="80"/>
        <v>1996</v>
      </c>
      <c r="I118" s="132">
        <f t="shared" ref="I118:I119" si="94">I117-H117</f>
        <v>15575</v>
      </c>
      <c r="J118" s="102">
        <f>IF((I118-H$117+(H$117/12*1))+K118&gt;H149,H149-K118,(I118-H$117+(H$117/12*1)))</f>
        <v>14660.166666666666</v>
      </c>
      <c r="K118" s="102">
        <f t="shared" si="81"/>
        <v>8800</v>
      </c>
      <c r="L118" s="103">
        <f t="shared" si="82"/>
        <v>23460.166666666664</v>
      </c>
      <c r="M118" s="102">
        <f t="shared" si="83"/>
        <v>13927.158333333333</v>
      </c>
      <c r="N118" s="102">
        <f t="shared" si="84"/>
        <v>8360</v>
      </c>
      <c r="O118" s="102">
        <f t="shared" si="85"/>
        <v>22287.158333333333</v>
      </c>
      <c r="P118" s="102">
        <f t="shared" si="86"/>
        <v>13194.15</v>
      </c>
      <c r="Q118" s="102">
        <f t="shared" si="87"/>
        <v>7920</v>
      </c>
      <c r="R118" s="102">
        <f t="shared" si="88"/>
        <v>21114.15</v>
      </c>
      <c r="S118" s="102">
        <f t="shared" si="92"/>
        <v>11728.133333333333</v>
      </c>
      <c r="T118" s="102">
        <f t="shared" si="89"/>
        <v>7040</v>
      </c>
      <c r="U118" s="102">
        <f t="shared" si="93"/>
        <v>18768.133333333331</v>
      </c>
      <c r="V118" s="102">
        <f t="shared" si="90"/>
        <v>10262.116666666665</v>
      </c>
      <c r="W118" s="102">
        <f t="shared" si="60"/>
        <v>6160</v>
      </c>
      <c r="X118" s="102">
        <f t="shared" si="91"/>
        <v>16422.116666666665</v>
      </c>
      <c r="Y118" s="102">
        <f t="shared" si="54"/>
        <v>8796.0999999999985</v>
      </c>
      <c r="Z118" s="102">
        <f t="shared" si="55"/>
        <v>5280</v>
      </c>
      <c r="AA118" s="66">
        <f t="shared" si="46"/>
        <v>14076.099999999999</v>
      </c>
    </row>
    <row r="119" spans="1:27" ht="13.5" customHeight="1">
      <c r="A119" s="118">
        <v>12</v>
      </c>
      <c r="B119" s="217">
        <v>43831</v>
      </c>
      <c r="C119" s="174">
        <v>1039</v>
      </c>
      <c r="D119" s="312">
        <v>1</v>
      </c>
      <c r="E119" s="175">
        <f t="shared" ref="E119:E130" si="95">C119*D119</f>
        <v>1039</v>
      </c>
      <c r="F119" s="176">
        <v>0</v>
      </c>
      <c r="G119" s="175">
        <f t="shared" ref="G119:G130" si="96">E119*F119</f>
        <v>0</v>
      </c>
      <c r="H119" s="177">
        <f t="shared" si="80"/>
        <v>1039</v>
      </c>
      <c r="I119" s="178">
        <f t="shared" si="94"/>
        <v>13579</v>
      </c>
      <c r="J119" s="104">
        <f>IF((I119-H$129+(H$129/12*12))+K119&gt;H$149,H$149-K119,(I119-H$129+(H$129/12*12)))</f>
        <v>13579</v>
      </c>
      <c r="K119" s="179">
        <f t="shared" si="81"/>
        <v>8800</v>
      </c>
      <c r="L119" s="179">
        <f t="shared" ref="L119:L130" si="97">J119+K119</f>
        <v>22379</v>
      </c>
      <c r="M119" s="179">
        <f t="shared" ref="M119:M130" si="98">J119*M$9</f>
        <v>12900.05</v>
      </c>
      <c r="N119" s="179">
        <f t="shared" ref="N119:N130" si="99">K119*M$9</f>
        <v>8360</v>
      </c>
      <c r="O119" s="179">
        <f t="shared" ref="O119:O130" si="100">M119+N119</f>
        <v>21260.05</v>
      </c>
      <c r="P119" s="180">
        <f t="shared" ref="P119:P130" si="101">J119*$P$9</f>
        <v>12221.1</v>
      </c>
      <c r="Q119" s="179">
        <f t="shared" ref="Q119:Q130" si="102">K119*P$9</f>
        <v>7920</v>
      </c>
      <c r="R119" s="179">
        <f t="shared" ref="R119:R130" si="103">P119+Q119</f>
        <v>20141.099999999999</v>
      </c>
      <c r="S119" s="179">
        <f t="shared" ref="S119:S130" si="104">J119*S$9</f>
        <v>10863.2</v>
      </c>
      <c r="T119" s="179">
        <f t="shared" ref="T119:T130" si="105">K119*S$9</f>
        <v>7040</v>
      </c>
      <c r="U119" s="179">
        <f t="shared" ref="U119:U130" si="106">S119+T119</f>
        <v>17903.2</v>
      </c>
      <c r="V119" s="179">
        <f t="shared" ref="V119:V130" si="107">J119*V$9</f>
        <v>9505.2999999999993</v>
      </c>
      <c r="W119" s="179">
        <f t="shared" ref="W119:W130" si="108">K119*V$9</f>
        <v>6160</v>
      </c>
      <c r="X119" s="179">
        <f t="shared" ref="X119:X130" si="109">V119+W119</f>
        <v>15665.3</v>
      </c>
      <c r="Y119" s="179">
        <f t="shared" ref="Y119:Y130" si="110">J119*Y$9</f>
        <v>8147.4</v>
      </c>
      <c r="Z119" s="179">
        <f t="shared" ref="Z119:Z130" si="111">K119*Y$9</f>
        <v>5280</v>
      </c>
      <c r="AA119" s="181">
        <f t="shared" ref="AA119:AA130" si="112">Y119+Z119</f>
        <v>13427.4</v>
      </c>
    </row>
    <row r="120" spans="1:27" ht="13.5" customHeight="1">
      <c r="A120" s="118">
        <v>11</v>
      </c>
      <c r="B120" s="216">
        <v>43862</v>
      </c>
      <c r="C120" s="174">
        <v>1045</v>
      </c>
      <c r="D120" s="310">
        <v>1</v>
      </c>
      <c r="E120" s="60">
        <f t="shared" si="95"/>
        <v>1045</v>
      </c>
      <c r="F120" s="59">
        <v>0</v>
      </c>
      <c r="G120" s="60">
        <f t="shared" si="96"/>
        <v>0</v>
      </c>
      <c r="H120" s="57">
        <f t="shared" si="80"/>
        <v>1045</v>
      </c>
      <c r="I120" s="132">
        <f t="shared" ref="I120:I130" si="113">I119-H119</f>
        <v>12540</v>
      </c>
      <c r="J120" s="102">
        <f>IF((I120-H$129+(H$129/12*11))+K120&gt;H$149,H$149-K120,(I120-H$129+(H$129/12*11)))</f>
        <v>12452.916666666666</v>
      </c>
      <c r="K120" s="102">
        <f t="shared" si="81"/>
        <v>8800</v>
      </c>
      <c r="L120" s="103">
        <f t="shared" si="97"/>
        <v>21252.916666666664</v>
      </c>
      <c r="M120" s="102">
        <f t="shared" si="98"/>
        <v>11830.270833333332</v>
      </c>
      <c r="N120" s="102">
        <f t="shared" si="99"/>
        <v>8360</v>
      </c>
      <c r="O120" s="102">
        <f t="shared" si="100"/>
        <v>20190.270833333332</v>
      </c>
      <c r="P120" s="102">
        <f t="shared" si="101"/>
        <v>11207.625</v>
      </c>
      <c r="Q120" s="102">
        <f t="shared" si="102"/>
        <v>7920</v>
      </c>
      <c r="R120" s="102">
        <f t="shared" si="103"/>
        <v>19127.625</v>
      </c>
      <c r="S120" s="102">
        <f t="shared" si="104"/>
        <v>9962.3333333333339</v>
      </c>
      <c r="T120" s="102">
        <f t="shared" si="105"/>
        <v>7040</v>
      </c>
      <c r="U120" s="102">
        <f t="shared" si="106"/>
        <v>17002.333333333336</v>
      </c>
      <c r="V120" s="102">
        <f t="shared" si="107"/>
        <v>8717.0416666666661</v>
      </c>
      <c r="W120" s="102">
        <f t="shared" si="108"/>
        <v>6160</v>
      </c>
      <c r="X120" s="102">
        <f t="shared" si="109"/>
        <v>14877.041666666666</v>
      </c>
      <c r="Y120" s="102">
        <f t="shared" si="110"/>
        <v>7471.7499999999991</v>
      </c>
      <c r="Z120" s="102">
        <f t="shared" si="111"/>
        <v>5280</v>
      </c>
      <c r="AA120" s="66">
        <f t="shared" si="112"/>
        <v>12751.75</v>
      </c>
    </row>
    <row r="121" spans="1:27" ht="13.5" customHeight="1">
      <c r="A121" s="118">
        <v>10</v>
      </c>
      <c r="B121" s="217">
        <v>43891</v>
      </c>
      <c r="C121" s="174">
        <v>1045</v>
      </c>
      <c r="D121" s="312">
        <v>1</v>
      </c>
      <c r="E121" s="175">
        <f t="shared" si="95"/>
        <v>1045</v>
      </c>
      <c r="F121" s="176">
        <v>0</v>
      </c>
      <c r="G121" s="175">
        <f t="shared" si="96"/>
        <v>0</v>
      </c>
      <c r="H121" s="177">
        <f t="shared" si="80"/>
        <v>1045</v>
      </c>
      <c r="I121" s="178">
        <f t="shared" si="113"/>
        <v>11495</v>
      </c>
      <c r="J121" s="104">
        <f>IF((I121-H$129+(H$129/12*10))+K121&gt;H$149,H$149-K121,(I121-H$129+(H$129/12*10)))</f>
        <v>11320.833333333334</v>
      </c>
      <c r="K121" s="179">
        <f t="shared" si="81"/>
        <v>8800</v>
      </c>
      <c r="L121" s="179">
        <f t="shared" si="97"/>
        <v>20120.833333333336</v>
      </c>
      <c r="M121" s="179">
        <f t="shared" si="98"/>
        <v>10754.791666666666</v>
      </c>
      <c r="N121" s="179">
        <f t="shared" si="99"/>
        <v>8360</v>
      </c>
      <c r="O121" s="179">
        <f t="shared" si="100"/>
        <v>19114.791666666664</v>
      </c>
      <c r="P121" s="180">
        <f t="shared" si="101"/>
        <v>10188.75</v>
      </c>
      <c r="Q121" s="179">
        <f t="shared" si="102"/>
        <v>7920</v>
      </c>
      <c r="R121" s="179">
        <f t="shared" si="103"/>
        <v>18108.75</v>
      </c>
      <c r="S121" s="179">
        <f t="shared" si="104"/>
        <v>9056.6666666666679</v>
      </c>
      <c r="T121" s="179">
        <f t="shared" si="105"/>
        <v>7040</v>
      </c>
      <c r="U121" s="179">
        <f t="shared" si="106"/>
        <v>16096.666666666668</v>
      </c>
      <c r="V121" s="179">
        <f t="shared" si="107"/>
        <v>7924.583333333333</v>
      </c>
      <c r="W121" s="179">
        <f t="shared" si="108"/>
        <v>6160</v>
      </c>
      <c r="X121" s="179">
        <f t="shared" si="109"/>
        <v>14084.583333333332</v>
      </c>
      <c r="Y121" s="179">
        <f t="shared" si="110"/>
        <v>6792.5</v>
      </c>
      <c r="Z121" s="179">
        <f t="shared" si="111"/>
        <v>5280</v>
      </c>
      <c r="AA121" s="181">
        <f t="shared" si="112"/>
        <v>12072.5</v>
      </c>
    </row>
    <row r="122" spans="1:27" ht="13.5" customHeight="1">
      <c r="A122" s="118">
        <v>9</v>
      </c>
      <c r="B122" s="216">
        <v>43922</v>
      </c>
      <c r="C122" s="174">
        <v>1045</v>
      </c>
      <c r="D122" s="310">
        <v>1</v>
      </c>
      <c r="E122" s="60">
        <f t="shared" si="95"/>
        <v>1045</v>
      </c>
      <c r="F122" s="59">
        <v>0</v>
      </c>
      <c r="G122" s="60">
        <f t="shared" si="96"/>
        <v>0</v>
      </c>
      <c r="H122" s="57">
        <f t="shared" si="80"/>
        <v>1045</v>
      </c>
      <c r="I122" s="132">
        <f t="shared" si="113"/>
        <v>10450</v>
      </c>
      <c r="J122" s="102">
        <f>IF((I122-H$129+(H$129/12*9))+K122&gt;H$149,H$149-K122,(I122-H$129+(H$129/12*9)))</f>
        <v>10188.75</v>
      </c>
      <c r="K122" s="102">
        <f t="shared" si="81"/>
        <v>8800</v>
      </c>
      <c r="L122" s="103">
        <f t="shared" si="97"/>
        <v>18988.75</v>
      </c>
      <c r="M122" s="102">
        <f t="shared" si="98"/>
        <v>9679.3125</v>
      </c>
      <c r="N122" s="102">
        <f t="shared" si="99"/>
        <v>8360</v>
      </c>
      <c r="O122" s="102">
        <f t="shared" si="100"/>
        <v>18039.3125</v>
      </c>
      <c r="P122" s="102">
        <f t="shared" si="101"/>
        <v>9169.875</v>
      </c>
      <c r="Q122" s="102">
        <f t="shared" si="102"/>
        <v>7920</v>
      </c>
      <c r="R122" s="102">
        <f t="shared" si="103"/>
        <v>17089.875</v>
      </c>
      <c r="S122" s="102">
        <f t="shared" si="104"/>
        <v>8151</v>
      </c>
      <c r="T122" s="102">
        <f t="shared" si="105"/>
        <v>7040</v>
      </c>
      <c r="U122" s="102">
        <f t="shared" si="106"/>
        <v>15191</v>
      </c>
      <c r="V122" s="102">
        <f t="shared" si="107"/>
        <v>7132.125</v>
      </c>
      <c r="W122" s="102">
        <f t="shared" si="108"/>
        <v>6160</v>
      </c>
      <c r="X122" s="102">
        <f t="shared" si="109"/>
        <v>13292.125</v>
      </c>
      <c r="Y122" s="102">
        <f t="shared" si="110"/>
        <v>6113.25</v>
      </c>
      <c r="Z122" s="102">
        <f t="shared" si="111"/>
        <v>5280</v>
      </c>
      <c r="AA122" s="66">
        <f t="shared" si="112"/>
        <v>11393.25</v>
      </c>
    </row>
    <row r="123" spans="1:27" ht="13.5" customHeight="1">
      <c r="A123" s="118">
        <v>8</v>
      </c>
      <c r="B123" s="217">
        <v>43952</v>
      </c>
      <c r="C123" s="174">
        <v>1045</v>
      </c>
      <c r="D123" s="312">
        <v>1</v>
      </c>
      <c r="E123" s="175">
        <f t="shared" si="95"/>
        <v>1045</v>
      </c>
      <c r="F123" s="176">
        <v>0</v>
      </c>
      <c r="G123" s="175">
        <f t="shared" si="96"/>
        <v>0</v>
      </c>
      <c r="H123" s="177">
        <f t="shared" si="80"/>
        <v>1045</v>
      </c>
      <c r="I123" s="178">
        <f t="shared" si="113"/>
        <v>9405</v>
      </c>
      <c r="J123" s="104">
        <f>IF((I123-H$129+(H$129/12*8))+K123&gt;H$149,H$149-K123,(I123-H$129+(H$129/12*8)))</f>
        <v>9056.6666666666661</v>
      </c>
      <c r="K123" s="179">
        <f t="shared" si="81"/>
        <v>8800</v>
      </c>
      <c r="L123" s="179">
        <f t="shared" si="97"/>
        <v>17856.666666666664</v>
      </c>
      <c r="M123" s="179">
        <f t="shared" si="98"/>
        <v>8603.8333333333321</v>
      </c>
      <c r="N123" s="179">
        <f t="shared" si="99"/>
        <v>8360</v>
      </c>
      <c r="O123" s="179">
        <f t="shared" si="100"/>
        <v>16963.833333333332</v>
      </c>
      <c r="P123" s="180">
        <f t="shared" si="101"/>
        <v>8151</v>
      </c>
      <c r="Q123" s="179">
        <f t="shared" si="102"/>
        <v>7920</v>
      </c>
      <c r="R123" s="179">
        <f t="shared" si="103"/>
        <v>16071</v>
      </c>
      <c r="S123" s="179">
        <f t="shared" si="104"/>
        <v>7245.333333333333</v>
      </c>
      <c r="T123" s="179">
        <f t="shared" si="105"/>
        <v>7040</v>
      </c>
      <c r="U123" s="179">
        <f t="shared" si="106"/>
        <v>14285.333333333332</v>
      </c>
      <c r="V123" s="179">
        <f t="shared" si="107"/>
        <v>6339.6666666666661</v>
      </c>
      <c r="W123" s="179">
        <f t="shared" si="108"/>
        <v>6160</v>
      </c>
      <c r="X123" s="179">
        <f t="shared" si="109"/>
        <v>12499.666666666666</v>
      </c>
      <c r="Y123" s="179">
        <f t="shared" si="110"/>
        <v>5433.9999999999991</v>
      </c>
      <c r="Z123" s="179">
        <f t="shared" si="111"/>
        <v>5280</v>
      </c>
      <c r="AA123" s="181">
        <f t="shared" si="112"/>
        <v>10714</v>
      </c>
    </row>
    <row r="124" spans="1:27" ht="13.5" customHeight="1">
      <c r="A124" s="118">
        <v>7</v>
      </c>
      <c r="B124" s="216">
        <v>43983</v>
      </c>
      <c r="C124" s="174">
        <v>1045</v>
      </c>
      <c r="D124" s="310">
        <v>1</v>
      </c>
      <c r="E124" s="60">
        <f t="shared" si="95"/>
        <v>1045</v>
      </c>
      <c r="F124" s="59">
        <v>0</v>
      </c>
      <c r="G124" s="60">
        <f t="shared" si="96"/>
        <v>0</v>
      </c>
      <c r="H124" s="57">
        <f t="shared" si="80"/>
        <v>1045</v>
      </c>
      <c r="I124" s="132">
        <f t="shared" si="113"/>
        <v>8360</v>
      </c>
      <c r="J124" s="102">
        <f>IF((I124-H$129+(H$129/12*7))+K124&gt;H$149,H$149-K124,(I124-H$129+(H$129/12*7)))</f>
        <v>7924.583333333333</v>
      </c>
      <c r="K124" s="102">
        <f t="shared" si="81"/>
        <v>8800</v>
      </c>
      <c r="L124" s="103">
        <f t="shared" si="97"/>
        <v>16724.583333333332</v>
      </c>
      <c r="M124" s="102">
        <f t="shared" si="98"/>
        <v>7528.3541666666661</v>
      </c>
      <c r="N124" s="102">
        <f t="shared" si="99"/>
        <v>8360</v>
      </c>
      <c r="O124" s="102">
        <f t="shared" si="100"/>
        <v>15888.354166666666</v>
      </c>
      <c r="P124" s="102">
        <f t="shared" si="101"/>
        <v>7132.125</v>
      </c>
      <c r="Q124" s="102">
        <f t="shared" si="102"/>
        <v>7920</v>
      </c>
      <c r="R124" s="102">
        <f t="shared" si="103"/>
        <v>15052.125</v>
      </c>
      <c r="S124" s="102">
        <f t="shared" si="104"/>
        <v>6339.666666666667</v>
      </c>
      <c r="T124" s="102">
        <f t="shared" si="105"/>
        <v>7040</v>
      </c>
      <c r="U124" s="102">
        <f t="shared" si="106"/>
        <v>13379.666666666668</v>
      </c>
      <c r="V124" s="102">
        <f t="shared" si="107"/>
        <v>5547.208333333333</v>
      </c>
      <c r="W124" s="102">
        <f t="shared" si="108"/>
        <v>6160</v>
      </c>
      <c r="X124" s="102">
        <f t="shared" si="109"/>
        <v>11707.208333333332</v>
      </c>
      <c r="Y124" s="102">
        <f t="shared" si="110"/>
        <v>4754.75</v>
      </c>
      <c r="Z124" s="102">
        <f t="shared" si="111"/>
        <v>5280</v>
      </c>
      <c r="AA124" s="66">
        <f t="shared" si="112"/>
        <v>10034.75</v>
      </c>
    </row>
    <row r="125" spans="1:27" ht="13.5" customHeight="1">
      <c r="A125" s="118">
        <v>6</v>
      </c>
      <c r="B125" s="217">
        <v>44013</v>
      </c>
      <c r="C125" s="174">
        <v>1045</v>
      </c>
      <c r="D125" s="312">
        <v>1</v>
      </c>
      <c r="E125" s="175">
        <f t="shared" si="95"/>
        <v>1045</v>
      </c>
      <c r="F125" s="176">
        <v>0</v>
      </c>
      <c r="G125" s="175">
        <f t="shared" si="96"/>
        <v>0</v>
      </c>
      <c r="H125" s="177">
        <f t="shared" si="80"/>
        <v>1045</v>
      </c>
      <c r="I125" s="178">
        <f t="shared" si="113"/>
        <v>7315</v>
      </c>
      <c r="J125" s="104">
        <f>IF((I125-H$129+(H$129/12*6))+K125&gt;H$149,H$149-K125,(I125-H$129+(H$129/12*6)))</f>
        <v>6792.5</v>
      </c>
      <c r="K125" s="179">
        <f t="shared" si="81"/>
        <v>8800</v>
      </c>
      <c r="L125" s="179">
        <f t="shared" si="97"/>
        <v>15592.5</v>
      </c>
      <c r="M125" s="179">
        <f t="shared" si="98"/>
        <v>6452.875</v>
      </c>
      <c r="N125" s="179">
        <f t="shared" si="99"/>
        <v>8360</v>
      </c>
      <c r="O125" s="179">
        <f t="shared" si="100"/>
        <v>14812.875</v>
      </c>
      <c r="P125" s="180">
        <f t="shared" si="101"/>
        <v>6113.25</v>
      </c>
      <c r="Q125" s="179">
        <f t="shared" si="102"/>
        <v>7920</v>
      </c>
      <c r="R125" s="179">
        <f t="shared" si="103"/>
        <v>14033.25</v>
      </c>
      <c r="S125" s="179">
        <f t="shared" si="104"/>
        <v>5434</v>
      </c>
      <c r="T125" s="179">
        <f t="shared" si="105"/>
        <v>7040</v>
      </c>
      <c r="U125" s="179">
        <f t="shared" si="106"/>
        <v>12474</v>
      </c>
      <c r="V125" s="179">
        <f t="shared" si="107"/>
        <v>4754.75</v>
      </c>
      <c r="W125" s="179">
        <f t="shared" si="108"/>
        <v>6160</v>
      </c>
      <c r="X125" s="179">
        <f t="shared" si="109"/>
        <v>10914.75</v>
      </c>
      <c r="Y125" s="179">
        <f t="shared" si="110"/>
        <v>4075.5</v>
      </c>
      <c r="Z125" s="179">
        <f t="shared" si="111"/>
        <v>5280</v>
      </c>
      <c r="AA125" s="181">
        <f t="shared" si="112"/>
        <v>9355.5</v>
      </c>
    </row>
    <row r="126" spans="1:27" ht="13.5" customHeight="1">
      <c r="A126" s="118">
        <v>5</v>
      </c>
      <c r="B126" s="216">
        <v>44044</v>
      </c>
      <c r="C126" s="174">
        <v>1045</v>
      </c>
      <c r="D126" s="310">
        <v>1</v>
      </c>
      <c r="E126" s="60">
        <f t="shared" si="95"/>
        <v>1045</v>
      </c>
      <c r="F126" s="59">
        <v>0</v>
      </c>
      <c r="G126" s="60">
        <f t="shared" si="96"/>
        <v>0</v>
      </c>
      <c r="H126" s="57">
        <f t="shared" si="80"/>
        <v>1045</v>
      </c>
      <c r="I126" s="132">
        <f t="shared" si="113"/>
        <v>6270</v>
      </c>
      <c r="J126" s="102">
        <f>IF((I126-H$129+(H$129/12*5))+K126&gt;H$149,H$149-K126,(I126-H$129+(H$129/12*5)))</f>
        <v>5660.416666666667</v>
      </c>
      <c r="K126" s="102">
        <f t="shared" si="81"/>
        <v>8800</v>
      </c>
      <c r="L126" s="103">
        <f t="shared" si="97"/>
        <v>14460.416666666668</v>
      </c>
      <c r="M126" s="102">
        <f t="shared" si="98"/>
        <v>5377.395833333333</v>
      </c>
      <c r="N126" s="102">
        <f t="shared" si="99"/>
        <v>8360</v>
      </c>
      <c r="O126" s="102">
        <f t="shared" si="100"/>
        <v>13737.395833333332</v>
      </c>
      <c r="P126" s="102">
        <f t="shared" si="101"/>
        <v>5094.375</v>
      </c>
      <c r="Q126" s="102">
        <f t="shared" si="102"/>
        <v>7920</v>
      </c>
      <c r="R126" s="102">
        <f t="shared" si="103"/>
        <v>13014.375</v>
      </c>
      <c r="S126" s="102">
        <f t="shared" si="104"/>
        <v>4528.3333333333339</v>
      </c>
      <c r="T126" s="102">
        <f t="shared" si="105"/>
        <v>7040</v>
      </c>
      <c r="U126" s="102">
        <f t="shared" si="106"/>
        <v>11568.333333333334</v>
      </c>
      <c r="V126" s="102">
        <f t="shared" si="107"/>
        <v>3962.2916666666665</v>
      </c>
      <c r="W126" s="102">
        <f t="shared" si="108"/>
        <v>6160</v>
      </c>
      <c r="X126" s="102">
        <f t="shared" si="109"/>
        <v>10122.291666666666</v>
      </c>
      <c r="Y126" s="102">
        <f t="shared" si="110"/>
        <v>3396.25</v>
      </c>
      <c r="Z126" s="102">
        <f t="shared" si="111"/>
        <v>5280</v>
      </c>
      <c r="AA126" s="66">
        <f t="shared" si="112"/>
        <v>8676.25</v>
      </c>
    </row>
    <row r="127" spans="1:27" ht="13.5" customHeight="1">
      <c r="A127" s="118">
        <v>4</v>
      </c>
      <c r="B127" s="217">
        <v>44075</v>
      </c>
      <c r="C127" s="174">
        <v>1045</v>
      </c>
      <c r="D127" s="312">
        <v>1</v>
      </c>
      <c r="E127" s="175">
        <f t="shared" si="95"/>
        <v>1045</v>
      </c>
      <c r="F127" s="176">
        <v>0</v>
      </c>
      <c r="G127" s="175">
        <f t="shared" si="96"/>
        <v>0</v>
      </c>
      <c r="H127" s="177">
        <f t="shared" si="80"/>
        <v>1045</v>
      </c>
      <c r="I127" s="178">
        <f t="shared" si="113"/>
        <v>5225</v>
      </c>
      <c r="J127" s="104">
        <f>IF((I127-H$129+(H$129/12*4))+K127&gt;H$149,H$149-K127,(I127-H$129+(H$129/12*4)))</f>
        <v>4528.333333333333</v>
      </c>
      <c r="K127" s="179">
        <f t="shared" si="81"/>
        <v>8800</v>
      </c>
      <c r="L127" s="179">
        <f t="shared" si="97"/>
        <v>13328.333333333332</v>
      </c>
      <c r="M127" s="179">
        <f t="shared" si="98"/>
        <v>4301.9166666666661</v>
      </c>
      <c r="N127" s="179">
        <f t="shared" si="99"/>
        <v>8360</v>
      </c>
      <c r="O127" s="179">
        <f t="shared" si="100"/>
        <v>12661.916666666666</v>
      </c>
      <c r="P127" s="180">
        <f t="shared" si="101"/>
        <v>4075.5</v>
      </c>
      <c r="Q127" s="179">
        <f t="shared" si="102"/>
        <v>7920</v>
      </c>
      <c r="R127" s="179">
        <f t="shared" si="103"/>
        <v>11995.5</v>
      </c>
      <c r="S127" s="179">
        <f t="shared" si="104"/>
        <v>3622.6666666666665</v>
      </c>
      <c r="T127" s="179">
        <f t="shared" si="105"/>
        <v>7040</v>
      </c>
      <c r="U127" s="179">
        <f t="shared" si="106"/>
        <v>10662.666666666666</v>
      </c>
      <c r="V127" s="179">
        <f t="shared" si="107"/>
        <v>3169.833333333333</v>
      </c>
      <c r="W127" s="179">
        <f t="shared" si="108"/>
        <v>6160</v>
      </c>
      <c r="X127" s="179">
        <f t="shared" si="109"/>
        <v>9329.8333333333321</v>
      </c>
      <c r="Y127" s="179">
        <f t="shared" si="110"/>
        <v>2716.9999999999995</v>
      </c>
      <c r="Z127" s="179">
        <f t="shared" si="111"/>
        <v>5280</v>
      </c>
      <c r="AA127" s="181">
        <f t="shared" si="112"/>
        <v>7997</v>
      </c>
    </row>
    <row r="128" spans="1:27" ht="13.5" customHeight="1">
      <c r="A128" s="118">
        <v>3</v>
      </c>
      <c r="B128" s="216">
        <v>44105</v>
      </c>
      <c r="C128" s="174">
        <v>1045</v>
      </c>
      <c r="D128" s="310">
        <v>1</v>
      </c>
      <c r="E128" s="60">
        <f t="shared" si="95"/>
        <v>1045</v>
      </c>
      <c r="F128" s="59">
        <v>0</v>
      </c>
      <c r="G128" s="60">
        <f t="shared" si="96"/>
        <v>0</v>
      </c>
      <c r="H128" s="57">
        <f t="shared" si="80"/>
        <v>1045</v>
      </c>
      <c r="I128" s="132">
        <f t="shared" si="113"/>
        <v>4180</v>
      </c>
      <c r="J128" s="102">
        <f>IF((I128-H$129+(H$129/12*3))+K128&gt;H$149,H$149-K128,(I128-H$129+(H$129/12*3)))</f>
        <v>3396.25</v>
      </c>
      <c r="K128" s="102">
        <f t="shared" si="81"/>
        <v>8800</v>
      </c>
      <c r="L128" s="103">
        <f t="shared" si="97"/>
        <v>12196.25</v>
      </c>
      <c r="M128" s="102">
        <f t="shared" si="98"/>
        <v>3226.4375</v>
      </c>
      <c r="N128" s="102">
        <f t="shared" si="99"/>
        <v>8360</v>
      </c>
      <c r="O128" s="102">
        <f t="shared" si="100"/>
        <v>11586.4375</v>
      </c>
      <c r="P128" s="102">
        <f t="shared" si="101"/>
        <v>3056.625</v>
      </c>
      <c r="Q128" s="102">
        <f t="shared" si="102"/>
        <v>7920</v>
      </c>
      <c r="R128" s="102">
        <f t="shared" si="103"/>
        <v>10976.625</v>
      </c>
      <c r="S128" s="102">
        <f t="shared" si="104"/>
        <v>2717</v>
      </c>
      <c r="T128" s="102">
        <f t="shared" si="105"/>
        <v>7040</v>
      </c>
      <c r="U128" s="102">
        <f t="shared" si="106"/>
        <v>9757</v>
      </c>
      <c r="V128" s="102">
        <f t="shared" si="107"/>
        <v>2377.375</v>
      </c>
      <c r="W128" s="102">
        <f t="shared" si="108"/>
        <v>6160</v>
      </c>
      <c r="X128" s="102">
        <f t="shared" si="109"/>
        <v>8537.375</v>
      </c>
      <c r="Y128" s="102">
        <f t="shared" si="110"/>
        <v>2037.75</v>
      </c>
      <c r="Z128" s="102">
        <f t="shared" si="111"/>
        <v>5280</v>
      </c>
      <c r="AA128" s="66">
        <f t="shared" si="112"/>
        <v>7317.75</v>
      </c>
    </row>
    <row r="129" spans="1:27" ht="13.5" customHeight="1">
      <c r="A129" s="118">
        <v>2</v>
      </c>
      <c r="B129" s="216">
        <v>44136</v>
      </c>
      <c r="C129" s="174">
        <v>1045</v>
      </c>
      <c r="D129" s="312">
        <v>1</v>
      </c>
      <c r="E129" s="175">
        <f t="shared" si="95"/>
        <v>1045</v>
      </c>
      <c r="F129" s="176">
        <v>0</v>
      </c>
      <c r="G129" s="175">
        <f t="shared" si="96"/>
        <v>0</v>
      </c>
      <c r="H129" s="177">
        <f t="shared" si="80"/>
        <v>1045</v>
      </c>
      <c r="I129" s="178">
        <f t="shared" si="113"/>
        <v>3135</v>
      </c>
      <c r="J129" s="104">
        <f>IF((I129-H$129+(H$129/12*2))+K129&gt;H$149,H$149-K129,(I129-H$129+(H$129/12*2)))</f>
        <v>2264.1666666666665</v>
      </c>
      <c r="K129" s="179">
        <f t="shared" si="81"/>
        <v>8800</v>
      </c>
      <c r="L129" s="179">
        <f t="shared" si="97"/>
        <v>11064.166666666666</v>
      </c>
      <c r="M129" s="179">
        <f t="shared" si="98"/>
        <v>2150.958333333333</v>
      </c>
      <c r="N129" s="179">
        <f t="shared" si="99"/>
        <v>8360</v>
      </c>
      <c r="O129" s="179">
        <f t="shared" si="100"/>
        <v>10510.958333333332</v>
      </c>
      <c r="P129" s="180">
        <f t="shared" si="101"/>
        <v>2037.75</v>
      </c>
      <c r="Q129" s="179">
        <f t="shared" si="102"/>
        <v>7920</v>
      </c>
      <c r="R129" s="179">
        <f t="shared" si="103"/>
        <v>9957.75</v>
      </c>
      <c r="S129" s="179">
        <f t="shared" si="104"/>
        <v>1811.3333333333333</v>
      </c>
      <c r="T129" s="179">
        <f t="shared" si="105"/>
        <v>7040</v>
      </c>
      <c r="U129" s="179">
        <f t="shared" si="106"/>
        <v>8851.3333333333339</v>
      </c>
      <c r="V129" s="179">
        <f t="shared" si="107"/>
        <v>1584.9166666666665</v>
      </c>
      <c r="W129" s="179">
        <f t="shared" si="108"/>
        <v>6160</v>
      </c>
      <c r="X129" s="179">
        <f t="shared" si="109"/>
        <v>7744.9166666666661</v>
      </c>
      <c r="Y129" s="179">
        <f t="shared" si="110"/>
        <v>1358.4999999999998</v>
      </c>
      <c r="Z129" s="179">
        <f t="shared" si="111"/>
        <v>5280</v>
      </c>
      <c r="AA129" s="181">
        <f t="shared" si="112"/>
        <v>6638.5</v>
      </c>
    </row>
    <row r="130" spans="1:27" ht="12" customHeight="1" thickBot="1">
      <c r="A130" s="229">
        <v>1</v>
      </c>
      <c r="B130" s="217">
        <v>44166</v>
      </c>
      <c r="C130" s="231">
        <v>2090</v>
      </c>
      <c r="D130" s="313">
        <v>1</v>
      </c>
      <c r="E130" s="233">
        <f t="shared" si="95"/>
        <v>2090</v>
      </c>
      <c r="F130" s="234">
        <v>0</v>
      </c>
      <c r="G130" s="233">
        <f t="shared" si="96"/>
        <v>0</v>
      </c>
      <c r="H130" s="231">
        <f t="shared" si="80"/>
        <v>2090</v>
      </c>
      <c r="I130" s="235">
        <f t="shared" si="113"/>
        <v>2090</v>
      </c>
      <c r="J130" s="95">
        <f>IF((I130-H$129+(H$129/12*1))+K130&gt;H$149,H$149-K130,(I130-H$129+(H$129/12*1)))</f>
        <v>1132.0833333333333</v>
      </c>
      <c r="K130" s="95">
        <f t="shared" si="81"/>
        <v>8800</v>
      </c>
      <c r="L130" s="236">
        <f t="shared" si="97"/>
        <v>9932.0833333333339</v>
      </c>
      <c r="M130" s="95">
        <f t="shared" si="98"/>
        <v>1075.4791666666665</v>
      </c>
      <c r="N130" s="95">
        <f t="shared" si="99"/>
        <v>8360</v>
      </c>
      <c r="O130" s="95">
        <f t="shared" si="100"/>
        <v>9435.4791666666661</v>
      </c>
      <c r="P130" s="95">
        <f t="shared" si="101"/>
        <v>1018.875</v>
      </c>
      <c r="Q130" s="95">
        <f t="shared" si="102"/>
        <v>7920</v>
      </c>
      <c r="R130" s="95">
        <f t="shared" si="103"/>
        <v>8938.875</v>
      </c>
      <c r="S130" s="95">
        <f t="shared" si="104"/>
        <v>905.66666666666663</v>
      </c>
      <c r="T130" s="95">
        <f t="shared" si="105"/>
        <v>7040</v>
      </c>
      <c r="U130" s="95">
        <f t="shared" si="106"/>
        <v>7945.666666666667</v>
      </c>
      <c r="V130" s="95">
        <f t="shared" si="107"/>
        <v>792.45833333333326</v>
      </c>
      <c r="W130" s="95">
        <f t="shared" si="108"/>
        <v>6160</v>
      </c>
      <c r="X130" s="95">
        <f t="shared" si="109"/>
        <v>6952.458333333333</v>
      </c>
      <c r="Y130" s="95">
        <f t="shared" si="110"/>
        <v>679.24999999999989</v>
      </c>
      <c r="Z130" s="95">
        <f t="shared" si="111"/>
        <v>5280</v>
      </c>
      <c r="AA130" s="237">
        <f t="shared" si="112"/>
        <v>5959.25</v>
      </c>
    </row>
    <row r="131" spans="1:27" ht="11.25" customHeight="1" thickBot="1">
      <c r="A131" s="260"/>
      <c r="B131" s="249" t="s">
        <v>169</v>
      </c>
      <c r="C131" s="249"/>
      <c r="D131" s="314"/>
      <c r="E131" s="251"/>
      <c r="F131" s="420">
        <f>I8</f>
        <v>44440</v>
      </c>
      <c r="G131" s="420"/>
      <c r="H131" s="418">
        <f>SUM(H11:H130)</f>
        <v>106207</v>
      </c>
      <c r="I131" s="419"/>
      <c r="J131" s="98"/>
      <c r="K131" s="98"/>
      <c r="L131" s="26"/>
      <c r="M131" s="99"/>
      <c r="N131" s="26"/>
      <c r="O131" s="99"/>
      <c r="P131" s="26"/>
    </row>
    <row r="132" spans="1:27" ht="11.25" customHeight="1">
      <c r="A132" s="245"/>
      <c r="B132" s="158"/>
      <c r="C132" s="158"/>
      <c r="D132" s="315"/>
      <c r="E132" s="159"/>
      <c r="F132" s="193"/>
      <c r="G132" s="193"/>
      <c r="H132" s="191"/>
      <c r="I132" s="191"/>
      <c r="J132" s="98"/>
      <c r="K132" s="98"/>
      <c r="L132" s="26"/>
      <c r="M132" s="99"/>
      <c r="N132" s="26"/>
      <c r="O132" s="99"/>
      <c r="P132" s="26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</row>
    <row r="133" spans="1:27" ht="3" customHeight="1" thickBot="1">
      <c r="A133" s="245"/>
      <c r="B133" s="158"/>
      <c r="C133" s="158"/>
      <c r="D133" s="315"/>
      <c r="E133" s="159"/>
      <c r="F133" s="193"/>
      <c r="G133" s="193"/>
      <c r="H133" s="191"/>
      <c r="I133" s="191"/>
      <c r="J133" s="98"/>
      <c r="K133" s="98"/>
      <c r="L133" s="26"/>
      <c r="M133" s="99"/>
      <c r="N133" s="26"/>
      <c r="O133" s="99"/>
      <c r="P133" s="26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</row>
    <row r="134" spans="1:27" ht="14.25" customHeight="1">
      <c r="A134" s="238">
        <v>1</v>
      </c>
      <c r="B134" s="160">
        <v>44197</v>
      </c>
      <c r="C134" s="164">
        <f>'base(indices)'!C136</f>
        <v>1100</v>
      </c>
      <c r="D134" s="309">
        <v>1</v>
      </c>
      <c r="E134" s="87">
        <f>C134*D134</f>
        <v>1100</v>
      </c>
      <c r="F134" s="88">
        <v>0</v>
      </c>
      <c r="G134" s="87">
        <f>E134*F134</f>
        <v>0</v>
      </c>
      <c r="H134" s="261">
        <f t="shared" ref="H134:H136" si="114">E134+G134</f>
        <v>1100</v>
      </c>
      <c r="I134" s="351">
        <f>H148</f>
        <v>8800</v>
      </c>
      <c r="J134" s="352">
        <v>0</v>
      </c>
      <c r="K134" s="197">
        <f t="shared" ref="K134:K135" si="115">I134</f>
        <v>8800</v>
      </c>
      <c r="L134" s="353">
        <f t="shared" ref="L134:L135" si="116">J134+K134</f>
        <v>8800</v>
      </c>
      <c r="M134" s="354">
        <f t="shared" ref="M134:M145" si="117">$J134*M$9</f>
        <v>0</v>
      </c>
      <c r="N134" s="354">
        <f t="shared" ref="N134:N135" si="118">$K134*M$9</f>
        <v>8360</v>
      </c>
      <c r="O134" s="196">
        <f t="shared" ref="O134:O135" si="119">M134+N134</f>
        <v>8360</v>
      </c>
      <c r="P134" s="354">
        <f t="shared" ref="P134:P145" si="120">$J134*P$9</f>
        <v>0</v>
      </c>
      <c r="Q134" s="354">
        <f t="shared" ref="Q134:Q135" si="121">$K134*P$9</f>
        <v>7920</v>
      </c>
      <c r="R134" s="196">
        <f t="shared" ref="R134:R135" si="122">P134+Q134</f>
        <v>7920</v>
      </c>
      <c r="S134" s="354">
        <f t="shared" ref="S134:S145" si="123">$J134*S$9</f>
        <v>0</v>
      </c>
      <c r="T134" s="354">
        <f t="shared" ref="T134:T135" si="124">$K134*S$9</f>
        <v>7040</v>
      </c>
      <c r="U134" s="196">
        <f t="shared" ref="U134:U135" si="125">S134+T134</f>
        <v>7040</v>
      </c>
      <c r="V134" s="354">
        <f t="shared" ref="V134:V145" si="126">$J134*V$9</f>
        <v>0</v>
      </c>
      <c r="W134" s="354">
        <f t="shared" ref="W134:W135" si="127">$K134*V$9</f>
        <v>6160</v>
      </c>
      <c r="X134" s="196">
        <f t="shared" ref="X134:X135" si="128">V134+W134</f>
        <v>6160</v>
      </c>
      <c r="Y134" s="354">
        <f t="shared" ref="Y134:Y145" si="129">$J134*Y$9</f>
        <v>0</v>
      </c>
      <c r="Z134" s="354">
        <f t="shared" ref="Z134:Z135" si="130">$K134*Y$9</f>
        <v>5280</v>
      </c>
      <c r="AA134" s="196">
        <f t="shared" ref="AA134:AA135" si="131">Y134+Z134</f>
        <v>5280</v>
      </c>
    </row>
    <row r="135" spans="1:27" s="30" customFormat="1" ht="14.25" customHeight="1">
      <c r="A135" s="118">
        <v>2</v>
      </c>
      <c r="B135" s="56">
        <v>44228</v>
      </c>
      <c r="C135" s="68">
        <f>'base(indices)'!C137</f>
        <v>1100</v>
      </c>
      <c r="D135" s="312">
        <v>1</v>
      </c>
      <c r="E135" s="60">
        <f t="shared" ref="E135:E136" si="132">C135*D135</f>
        <v>1100</v>
      </c>
      <c r="F135" s="59">
        <v>0</v>
      </c>
      <c r="G135" s="60">
        <f t="shared" ref="G135:G136" si="133">E135*F135</f>
        <v>0</v>
      </c>
      <c r="H135" s="61">
        <f t="shared" si="114"/>
        <v>1100</v>
      </c>
      <c r="I135" s="106">
        <f t="shared" ref="I135:I144" si="134">I134-H134</f>
        <v>7700</v>
      </c>
      <c r="J135" s="63">
        <v>0</v>
      </c>
      <c r="K135" s="102">
        <f t="shared" si="115"/>
        <v>7700</v>
      </c>
      <c r="L135" s="127">
        <f t="shared" si="116"/>
        <v>7700</v>
      </c>
      <c r="M135" s="65">
        <f t="shared" si="117"/>
        <v>0</v>
      </c>
      <c r="N135" s="102">
        <f t="shared" si="118"/>
        <v>7315</v>
      </c>
      <c r="O135" s="66">
        <f t="shared" si="119"/>
        <v>7315</v>
      </c>
      <c r="P135" s="65">
        <f t="shared" si="120"/>
        <v>0</v>
      </c>
      <c r="Q135" s="102">
        <f t="shared" si="121"/>
        <v>6930</v>
      </c>
      <c r="R135" s="66">
        <f t="shared" si="122"/>
        <v>6930</v>
      </c>
      <c r="S135" s="65">
        <f t="shared" si="123"/>
        <v>0</v>
      </c>
      <c r="T135" s="102">
        <f t="shared" si="124"/>
        <v>6160</v>
      </c>
      <c r="U135" s="66">
        <f t="shared" si="125"/>
        <v>6160</v>
      </c>
      <c r="V135" s="65">
        <f t="shared" si="126"/>
        <v>0</v>
      </c>
      <c r="W135" s="102">
        <f t="shared" si="127"/>
        <v>5390</v>
      </c>
      <c r="X135" s="66">
        <f t="shared" si="128"/>
        <v>5390</v>
      </c>
      <c r="Y135" s="65">
        <f t="shared" si="129"/>
        <v>0</v>
      </c>
      <c r="Z135" s="65">
        <f t="shared" si="130"/>
        <v>4620</v>
      </c>
      <c r="AA135" s="66">
        <f t="shared" si="131"/>
        <v>4620</v>
      </c>
    </row>
    <row r="136" spans="1:27" ht="14.25" customHeight="1">
      <c r="A136" s="117">
        <v>3</v>
      </c>
      <c r="B136" s="46">
        <v>44256</v>
      </c>
      <c r="C136" s="68">
        <f>'base(indices)'!C138</f>
        <v>1100</v>
      </c>
      <c r="D136" s="312">
        <v>1</v>
      </c>
      <c r="E136" s="60">
        <f t="shared" si="132"/>
        <v>1100</v>
      </c>
      <c r="F136" s="59">
        <v>0</v>
      </c>
      <c r="G136" s="60">
        <f t="shared" si="133"/>
        <v>0</v>
      </c>
      <c r="H136" s="61">
        <f t="shared" si="114"/>
        <v>1100</v>
      </c>
      <c r="I136" s="304">
        <f t="shared" si="134"/>
        <v>6600</v>
      </c>
      <c r="J136" s="73">
        <v>0</v>
      </c>
      <c r="K136" s="104">
        <f t="shared" ref="K136:K137" si="135">I136</f>
        <v>6600</v>
      </c>
      <c r="L136" s="137">
        <f t="shared" ref="L136:L137" si="136">J136+K136</f>
        <v>6600</v>
      </c>
      <c r="M136" s="138"/>
      <c r="N136" s="104">
        <f t="shared" ref="N136:N137" si="137">$K136*M$9</f>
        <v>6270</v>
      </c>
      <c r="O136" s="130">
        <f t="shared" ref="O136:O137" si="138">M136+N136</f>
        <v>6270</v>
      </c>
      <c r="P136" s="138"/>
      <c r="Q136" s="104">
        <f t="shared" ref="Q136:Q137" si="139">$K136*P$9</f>
        <v>5940</v>
      </c>
      <c r="R136" s="130">
        <f t="shared" ref="R136:R137" si="140">P136+Q136</f>
        <v>5940</v>
      </c>
      <c r="S136" s="138"/>
      <c r="T136" s="104">
        <f t="shared" ref="T136:T137" si="141">$K136*S$9</f>
        <v>5280</v>
      </c>
      <c r="U136" s="130">
        <f t="shared" ref="U136:U137" si="142">S136+T136</f>
        <v>5280</v>
      </c>
      <c r="V136" s="138"/>
      <c r="W136" s="104">
        <f t="shared" ref="W136:W137" si="143">$K136*V$9</f>
        <v>4620</v>
      </c>
      <c r="X136" s="130">
        <f t="shared" ref="X136:X137" si="144">V136+W136</f>
        <v>4620</v>
      </c>
      <c r="Y136" s="304"/>
      <c r="Z136" s="138">
        <f t="shared" ref="Z136:Z137" si="145">$K136*Y$9</f>
        <v>3960</v>
      </c>
      <c r="AA136" s="130">
        <f t="shared" ref="AA136:AA137" si="146">Y136+Z136</f>
        <v>3960</v>
      </c>
    </row>
    <row r="137" spans="1:27" s="30" customFormat="1" ht="14.25" customHeight="1">
      <c r="A137" s="118">
        <v>4</v>
      </c>
      <c r="B137" s="56">
        <v>44287</v>
      </c>
      <c r="C137" s="68">
        <f>'base(indices)'!C139</f>
        <v>1100</v>
      </c>
      <c r="D137" s="312">
        <v>1</v>
      </c>
      <c r="E137" s="60">
        <f t="shared" ref="E137" si="147">C137*D137</f>
        <v>1100</v>
      </c>
      <c r="F137" s="59">
        <v>0</v>
      </c>
      <c r="G137" s="60">
        <f t="shared" ref="G137" si="148">E137*F137</f>
        <v>0</v>
      </c>
      <c r="H137" s="61">
        <f t="shared" ref="H137" si="149">E137+G137</f>
        <v>1100</v>
      </c>
      <c r="I137" s="106">
        <f t="shared" ref="I137:I145" si="150">I136-H136</f>
        <v>5500</v>
      </c>
      <c r="J137" s="63">
        <v>0</v>
      </c>
      <c r="K137" s="102">
        <f t="shared" si="135"/>
        <v>5500</v>
      </c>
      <c r="L137" s="127">
        <f t="shared" si="136"/>
        <v>5500</v>
      </c>
      <c r="M137" s="65">
        <f t="shared" si="117"/>
        <v>0</v>
      </c>
      <c r="N137" s="102">
        <f t="shared" si="137"/>
        <v>5225</v>
      </c>
      <c r="O137" s="66">
        <f t="shared" si="138"/>
        <v>5225</v>
      </c>
      <c r="P137" s="65">
        <f t="shared" si="120"/>
        <v>0</v>
      </c>
      <c r="Q137" s="102">
        <f t="shared" si="139"/>
        <v>4950</v>
      </c>
      <c r="R137" s="66">
        <f t="shared" si="140"/>
        <v>4950</v>
      </c>
      <c r="S137" s="65">
        <f t="shared" si="123"/>
        <v>0</v>
      </c>
      <c r="T137" s="102">
        <f t="shared" si="141"/>
        <v>4400</v>
      </c>
      <c r="U137" s="66">
        <f t="shared" si="142"/>
        <v>4400</v>
      </c>
      <c r="V137" s="65">
        <f t="shared" si="126"/>
        <v>0</v>
      </c>
      <c r="W137" s="102">
        <f t="shared" si="143"/>
        <v>3849.9999999999995</v>
      </c>
      <c r="X137" s="66">
        <f t="shared" si="144"/>
        <v>3849.9999999999995</v>
      </c>
      <c r="Y137" s="65">
        <f t="shared" si="129"/>
        <v>0</v>
      </c>
      <c r="Z137" s="65">
        <f t="shared" si="145"/>
        <v>3300</v>
      </c>
      <c r="AA137" s="66">
        <f t="shared" si="146"/>
        <v>3300</v>
      </c>
    </row>
    <row r="138" spans="1:27" ht="14.25" customHeight="1">
      <c r="A138" s="118">
        <v>5</v>
      </c>
      <c r="B138" s="46">
        <v>44317</v>
      </c>
      <c r="C138" s="68">
        <f>'base(indices)'!C140</f>
        <v>1100</v>
      </c>
      <c r="D138" s="312">
        <v>1</v>
      </c>
      <c r="E138" s="60">
        <f t="shared" ref="E138:E145" si="151">C138*D138</f>
        <v>1100</v>
      </c>
      <c r="F138" s="59">
        <v>0</v>
      </c>
      <c r="G138" s="60">
        <f t="shared" ref="G138:G145" si="152">E138*F138</f>
        <v>0</v>
      </c>
      <c r="H138" s="61">
        <f t="shared" ref="H138:H145" si="153">E138+G138</f>
        <v>1100</v>
      </c>
      <c r="I138" s="304">
        <f t="shared" si="134"/>
        <v>4400</v>
      </c>
      <c r="J138" s="73">
        <v>0</v>
      </c>
      <c r="K138" s="104">
        <f t="shared" ref="K138:K145" si="154">I138</f>
        <v>4400</v>
      </c>
      <c r="L138" s="137">
        <f t="shared" ref="L138:L145" si="155">J138+K138</f>
        <v>4400</v>
      </c>
      <c r="M138" s="138"/>
      <c r="N138" s="104">
        <f t="shared" ref="N138:N145" si="156">$K138*M$9</f>
        <v>4180</v>
      </c>
      <c r="O138" s="130">
        <f t="shared" ref="O138:O145" si="157">M138+N138</f>
        <v>4180</v>
      </c>
      <c r="P138" s="138"/>
      <c r="Q138" s="104">
        <f t="shared" ref="Q138:Q145" si="158">$K138*P$9</f>
        <v>3960</v>
      </c>
      <c r="R138" s="130">
        <f t="shared" ref="R138:R145" si="159">P138+Q138</f>
        <v>3960</v>
      </c>
      <c r="S138" s="138"/>
      <c r="T138" s="104">
        <f t="shared" ref="T138:T145" si="160">$K138*S$9</f>
        <v>3520</v>
      </c>
      <c r="U138" s="130">
        <f t="shared" ref="U138:U145" si="161">S138+T138</f>
        <v>3520</v>
      </c>
      <c r="V138" s="138"/>
      <c r="W138" s="104">
        <f t="shared" ref="W138:W145" si="162">$K138*V$9</f>
        <v>3080</v>
      </c>
      <c r="X138" s="130">
        <f t="shared" ref="X138:X145" si="163">V138+W138</f>
        <v>3080</v>
      </c>
      <c r="Y138" s="304"/>
      <c r="Z138" s="138">
        <f t="shared" ref="Z138:Z145" si="164">$K138*Y$9</f>
        <v>2640</v>
      </c>
      <c r="AA138" s="130">
        <f t="shared" ref="AA138:AA145" si="165">Y138+Z138</f>
        <v>2640</v>
      </c>
    </row>
    <row r="139" spans="1:27" s="30" customFormat="1" ht="14.25" customHeight="1">
      <c r="A139" s="117">
        <v>6</v>
      </c>
      <c r="B139" s="56">
        <v>44348</v>
      </c>
      <c r="C139" s="68">
        <f>'base(indices)'!C141</f>
        <v>1100</v>
      </c>
      <c r="D139" s="312">
        <v>1</v>
      </c>
      <c r="E139" s="60">
        <f t="shared" si="151"/>
        <v>1100</v>
      </c>
      <c r="F139" s="59">
        <v>0</v>
      </c>
      <c r="G139" s="60">
        <f t="shared" si="152"/>
        <v>0</v>
      </c>
      <c r="H139" s="61">
        <f t="shared" si="153"/>
        <v>1100</v>
      </c>
      <c r="I139" s="106">
        <f t="shared" si="150"/>
        <v>3300</v>
      </c>
      <c r="J139" s="63">
        <v>0</v>
      </c>
      <c r="K139" s="102">
        <f t="shared" si="154"/>
        <v>3300</v>
      </c>
      <c r="L139" s="127">
        <f t="shared" si="155"/>
        <v>3300</v>
      </c>
      <c r="M139" s="65">
        <f t="shared" si="117"/>
        <v>0</v>
      </c>
      <c r="N139" s="102">
        <f t="shared" si="156"/>
        <v>3135</v>
      </c>
      <c r="O139" s="66">
        <f t="shared" si="157"/>
        <v>3135</v>
      </c>
      <c r="P139" s="65">
        <f t="shared" si="120"/>
        <v>0</v>
      </c>
      <c r="Q139" s="102">
        <f t="shared" si="158"/>
        <v>2970</v>
      </c>
      <c r="R139" s="66">
        <f t="shared" si="159"/>
        <v>2970</v>
      </c>
      <c r="S139" s="65">
        <f t="shared" si="123"/>
        <v>0</v>
      </c>
      <c r="T139" s="102">
        <f t="shared" si="160"/>
        <v>2640</v>
      </c>
      <c r="U139" s="66">
        <f t="shared" si="161"/>
        <v>2640</v>
      </c>
      <c r="V139" s="65">
        <f t="shared" si="126"/>
        <v>0</v>
      </c>
      <c r="W139" s="102">
        <f t="shared" si="162"/>
        <v>2310</v>
      </c>
      <c r="X139" s="66">
        <f t="shared" si="163"/>
        <v>2310</v>
      </c>
      <c r="Y139" s="65">
        <f t="shared" si="129"/>
        <v>0</v>
      </c>
      <c r="Z139" s="65">
        <f t="shared" si="164"/>
        <v>1980</v>
      </c>
      <c r="AA139" s="66">
        <f t="shared" si="165"/>
        <v>1980</v>
      </c>
    </row>
    <row r="140" spans="1:27" ht="14.25" customHeight="1">
      <c r="A140" s="118">
        <v>7</v>
      </c>
      <c r="B140" s="46">
        <v>44378</v>
      </c>
      <c r="C140" s="68">
        <f>'base(indices)'!C142</f>
        <v>1100</v>
      </c>
      <c r="D140" s="312">
        <v>1</v>
      </c>
      <c r="E140" s="60">
        <f t="shared" si="151"/>
        <v>1100</v>
      </c>
      <c r="F140" s="59">
        <v>0</v>
      </c>
      <c r="G140" s="60">
        <f t="shared" si="152"/>
        <v>0</v>
      </c>
      <c r="H140" s="61">
        <f t="shared" si="153"/>
        <v>1100</v>
      </c>
      <c r="I140" s="304">
        <f t="shared" si="134"/>
        <v>2200</v>
      </c>
      <c r="J140" s="73">
        <v>0</v>
      </c>
      <c r="K140" s="104">
        <f t="shared" si="154"/>
        <v>2200</v>
      </c>
      <c r="L140" s="137">
        <f t="shared" si="155"/>
        <v>2200</v>
      </c>
      <c r="M140" s="138"/>
      <c r="N140" s="104">
        <f t="shared" si="156"/>
        <v>2090</v>
      </c>
      <c r="O140" s="130">
        <f t="shared" si="157"/>
        <v>2090</v>
      </c>
      <c r="P140" s="138"/>
      <c r="Q140" s="104">
        <f t="shared" si="158"/>
        <v>1980</v>
      </c>
      <c r="R140" s="130">
        <f t="shared" si="159"/>
        <v>1980</v>
      </c>
      <c r="S140" s="138"/>
      <c r="T140" s="104">
        <f t="shared" si="160"/>
        <v>1760</v>
      </c>
      <c r="U140" s="130">
        <f t="shared" si="161"/>
        <v>1760</v>
      </c>
      <c r="V140" s="138"/>
      <c r="W140" s="104">
        <f t="shared" si="162"/>
        <v>1540</v>
      </c>
      <c r="X140" s="130">
        <f t="shared" si="163"/>
        <v>1540</v>
      </c>
      <c r="Y140" s="304"/>
      <c r="Z140" s="138">
        <f t="shared" si="164"/>
        <v>1320</v>
      </c>
      <c r="AA140" s="130">
        <f t="shared" si="165"/>
        <v>1320</v>
      </c>
    </row>
    <row r="141" spans="1:27" s="30" customFormat="1" ht="14.25" customHeight="1">
      <c r="A141" s="118">
        <v>8</v>
      </c>
      <c r="B141" s="56">
        <v>44409</v>
      </c>
      <c r="C141" s="68">
        <f>'base(indices)'!C143</f>
        <v>1100</v>
      </c>
      <c r="D141" s="312">
        <v>1</v>
      </c>
      <c r="E141" s="60">
        <f t="shared" si="151"/>
        <v>1100</v>
      </c>
      <c r="F141" s="59">
        <v>0</v>
      </c>
      <c r="G141" s="60">
        <f t="shared" si="152"/>
        <v>0</v>
      </c>
      <c r="H141" s="61">
        <f t="shared" si="153"/>
        <v>1100</v>
      </c>
      <c r="I141" s="106">
        <f t="shared" si="150"/>
        <v>1100</v>
      </c>
      <c r="J141" s="63">
        <v>0</v>
      </c>
      <c r="K141" s="102">
        <f t="shared" si="154"/>
        <v>1100</v>
      </c>
      <c r="L141" s="127">
        <f t="shared" si="155"/>
        <v>1100</v>
      </c>
      <c r="M141" s="65">
        <f t="shared" si="117"/>
        <v>0</v>
      </c>
      <c r="N141" s="102">
        <f t="shared" si="156"/>
        <v>1045</v>
      </c>
      <c r="O141" s="66">
        <f t="shared" si="157"/>
        <v>1045</v>
      </c>
      <c r="P141" s="65">
        <f t="shared" si="120"/>
        <v>0</v>
      </c>
      <c r="Q141" s="102">
        <f t="shared" si="158"/>
        <v>990</v>
      </c>
      <c r="R141" s="66">
        <f t="shared" si="159"/>
        <v>990</v>
      </c>
      <c r="S141" s="65">
        <f t="shared" si="123"/>
        <v>0</v>
      </c>
      <c r="T141" s="102">
        <f t="shared" si="160"/>
        <v>880</v>
      </c>
      <c r="U141" s="66">
        <f t="shared" si="161"/>
        <v>880</v>
      </c>
      <c r="V141" s="65">
        <f t="shared" si="126"/>
        <v>0</v>
      </c>
      <c r="W141" s="102">
        <f t="shared" si="162"/>
        <v>770</v>
      </c>
      <c r="X141" s="66">
        <f t="shared" si="163"/>
        <v>770</v>
      </c>
      <c r="Y141" s="65">
        <f t="shared" si="129"/>
        <v>0</v>
      </c>
      <c r="Z141" s="65">
        <f t="shared" si="164"/>
        <v>660</v>
      </c>
      <c r="AA141" s="66">
        <f t="shared" si="165"/>
        <v>660</v>
      </c>
    </row>
    <row r="142" spans="1:27" ht="14.25" customHeight="1">
      <c r="A142" s="117">
        <v>9</v>
      </c>
      <c r="B142" s="46">
        <v>44440</v>
      </c>
      <c r="C142" s="68">
        <f>'base(indices)'!C144</f>
        <v>0</v>
      </c>
      <c r="D142" s="312">
        <v>1</v>
      </c>
      <c r="E142" s="60">
        <f t="shared" si="151"/>
        <v>0</v>
      </c>
      <c r="F142" s="59">
        <v>0</v>
      </c>
      <c r="G142" s="60">
        <f t="shared" si="152"/>
        <v>0</v>
      </c>
      <c r="H142" s="61">
        <f t="shared" si="153"/>
        <v>0</v>
      </c>
      <c r="I142" s="304">
        <f t="shared" si="134"/>
        <v>0</v>
      </c>
      <c r="J142" s="73">
        <v>0</v>
      </c>
      <c r="K142" s="104">
        <f t="shared" si="154"/>
        <v>0</v>
      </c>
      <c r="L142" s="137">
        <f t="shared" si="155"/>
        <v>0</v>
      </c>
      <c r="M142" s="138"/>
      <c r="N142" s="104">
        <f t="shared" si="156"/>
        <v>0</v>
      </c>
      <c r="O142" s="130">
        <f t="shared" si="157"/>
        <v>0</v>
      </c>
      <c r="P142" s="138"/>
      <c r="Q142" s="104">
        <f t="shared" si="158"/>
        <v>0</v>
      </c>
      <c r="R142" s="130">
        <f t="shared" si="159"/>
        <v>0</v>
      </c>
      <c r="S142" s="138"/>
      <c r="T142" s="104">
        <f t="shared" si="160"/>
        <v>0</v>
      </c>
      <c r="U142" s="130">
        <f t="shared" si="161"/>
        <v>0</v>
      </c>
      <c r="V142" s="138"/>
      <c r="W142" s="104">
        <f t="shared" si="162"/>
        <v>0</v>
      </c>
      <c r="X142" s="130">
        <f t="shared" si="163"/>
        <v>0</v>
      </c>
      <c r="Y142" s="304"/>
      <c r="Z142" s="138">
        <f t="shared" si="164"/>
        <v>0</v>
      </c>
      <c r="AA142" s="130">
        <f t="shared" si="165"/>
        <v>0</v>
      </c>
    </row>
    <row r="143" spans="1:27" s="30" customFormat="1" ht="14.25" customHeight="1">
      <c r="A143" s="118">
        <v>10</v>
      </c>
      <c r="B143" s="56">
        <v>44470</v>
      </c>
      <c r="C143" s="68">
        <f>'base(indices)'!C145</f>
        <v>0</v>
      </c>
      <c r="D143" s="312">
        <v>1</v>
      </c>
      <c r="E143" s="60">
        <f t="shared" si="151"/>
        <v>0</v>
      </c>
      <c r="F143" s="59">
        <v>0</v>
      </c>
      <c r="G143" s="60">
        <f t="shared" si="152"/>
        <v>0</v>
      </c>
      <c r="H143" s="61">
        <f t="shared" si="153"/>
        <v>0</v>
      </c>
      <c r="I143" s="106">
        <f t="shared" si="150"/>
        <v>0</v>
      </c>
      <c r="J143" s="63">
        <v>0</v>
      </c>
      <c r="K143" s="102">
        <f t="shared" si="154"/>
        <v>0</v>
      </c>
      <c r="L143" s="127">
        <f t="shared" si="155"/>
        <v>0</v>
      </c>
      <c r="M143" s="65">
        <f t="shared" si="117"/>
        <v>0</v>
      </c>
      <c r="N143" s="102">
        <f t="shared" si="156"/>
        <v>0</v>
      </c>
      <c r="O143" s="66">
        <f t="shared" si="157"/>
        <v>0</v>
      </c>
      <c r="P143" s="65">
        <f t="shared" si="120"/>
        <v>0</v>
      </c>
      <c r="Q143" s="102">
        <f t="shared" si="158"/>
        <v>0</v>
      </c>
      <c r="R143" s="66">
        <f t="shared" si="159"/>
        <v>0</v>
      </c>
      <c r="S143" s="65">
        <f t="shared" si="123"/>
        <v>0</v>
      </c>
      <c r="T143" s="102">
        <f t="shared" si="160"/>
        <v>0</v>
      </c>
      <c r="U143" s="66">
        <f t="shared" si="161"/>
        <v>0</v>
      </c>
      <c r="V143" s="65">
        <f t="shared" si="126"/>
        <v>0</v>
      </c>
      <c r="W143" s="102">
        <f t="shared" si="162"/>
        <v>0</v>
      </c>
      <c r="X143" s="66">
        <f t="shared" si="163"/>
        <v>0</v>
      </c>
      <c r="Y143" s="65">
        <f t="shared" si="129"/>
        <v>0</v>
      </c>
      <c r="Z143" s="65">
        <f t="shared" si="164"/>
        <v>0</v>
      </c>
      <c r="AA143" s="66">
        <f t="shared" si="165"/>
        <v>0</v>
      </c>
    </row>
    <row r="144" spans="1:27" ht="14.25" customHeight="1">
      <c r="A144" s="118">
        <v>11</v>
      </c>
      <c r="B144" s="46">
        <v>44501</v>
      </c>
      <c r="C144" s="68">
        <f>'base(indices)'!C146</f>
        <v>0</v>
      </c>
      <c r="D144" s="312">
        <v>1</v>
      </c>
      <c r="E144" s="60">
        <f t="shared" si="151"/>
        <v>0</v>
      </c>
      <c r="F144" s="59">
        <v>0</v>
      </c>
      <c r="G144" s="60">
        <f t="shared" si="152"/>
        <v>0</v>
      </c>
      <c r="H144" s="61">
        <f t="shared" si="153"/>
        <v>0</v>
      </c>
      <c r="I144" s="304">
        <f t="shared" si="134"/>
        <v>0</v>
      </c>
      <c r="J144" s="73">
        <v>0</v>
      </c>
      <c r="K144" s="104">
        <f t="shared" si="154"/>
        <v>0</v>
      </c>
      <c r="L144" s="137">
        <f t="shared" si="155"/>
        <v>0</v>
      </c>
      <c r="M144" s="138"/>
      <c r="N144" s="104">
        <f t="shared" si="156"/>
        <v>0</v>
      </c>
      <c r="O144" s="130">
        <f t="shared" si="157"/>
        <v>0</v>
      </c>
      <c r="P144" s="138"/>
      <c r="Q144" s="104">
        <f t="shared" si="158"/>
        <v>0</v>
      </c>
      <c r="R144" s="130">
        <f t="shared" si="159"/>
        <v>0</v>
      </c>
      <c r="S144" s="138"/>
      <c r="T144" s="104">
        <f t="shared" si="160"/>
        <v>0</v>
      </c>
      <c r="U144" s="130">
        <f t="shared" si="161"/>
        <v>0</v>
      </c>
      <c r="V144" s="138"/>
      <c r="W144" s="104">
        <f t="shared" si="162"/>
        <v>0</v>
      </c>
      <c r="X144" s="130">
        <f t="shared" si="163"/>
        <v>0</v>
      </c>
      <c r="Y144" s="304"/>
      <c r="Z144" s="138">
        <f t="shared" si="164"/>
        <v>0</v>
      </c>
      <c r="AA144" s="130">
        <f t="shared" si="165"/>
        <v>0</v>
      </c>
    </row>
    <row r="145" spans="1:27" ht="14.25" customHeight="1">
      <c r="A145" s="124">
        <v>12</v>
      </c>
      <c r="B145" s="56">
        <v>44531</v>
      </c>
      <c r="C145" s="68">
        <f>'base(indices)'!C147</f>
        <v>0</v>
      </c>
      <c r="D145" s="312">
        <v>1</v>
      </c>
      <c r="E145" s="60">
        <f t="shared" si="151"/>
        <v>0</v>
      </c>
      <c r="F145" s="59">
        <v>0</v>
      </c>
      <c r="G145" s="60">
        <f t="shared" si="152"/>
        <v>0</v>
      </c>
      <c r="H145" s="61">
        <f t="shared" si="153"/>
        <v>0</v>
      </c>
      <c r="I145" s="106">
        <f t="shared" si="150"/>
        <v>0</v>
      </c>
      <c r="J145" s="63">
        <v>0</v>
      </c>
      <c r="K145" s="102">
        <f t="shared" si="154"/>
        <v>0</v>
      </c>
      <c r="L145" s="127">
        <f t="shared" si="155"/>
        <v>0</v>
      </c>
      <c r="M145" s="65">
        <f t="shared" si="117"/>
        <v>0</v>
      </c>
      <c r="N145" s="102">
        <f t="shared" si="156"/>
        <v>0</v>
      </c>
      <c r="O145" s="66">
        <f t="shared" si="157"/>
        <v>0</v>
      </c>
      <c r="P145" s="65">
        <f t="shared" si="120"/>
        <v>0</v>
      </c>
      <c r="Q145" s="102">
        <f t="shared" si="158"/>
        <v>0</v>
      </c>
      <c r="R145" s="66">
        <f t="shared" si="159"/>
        <v>0</v>
      </c>
      <c r="S145" s="65">
        <f t="shared" si="123"/>
        <v>0</v>
      </c>
      <c r="T145" s="102">
        <f t="shared" si="160"/>
        <v>0</v>
      </c>
      <c r="U145" s="66">
        <f t="shared" si="161"/>
        <v>0</v>
      </c>
      <c r="V145" s="65">
        <f t="shared" si="126"/>
        <v>0</v>
      </c>
      <c r="W145" s="102">
        <f t="shared" si="162"/>
        <v>0</v>
      </c>
      <c r="X145" s="66">
        <f t="shared" si="163"/>
        <v>0</v>
      </c>
      <c r="Y145" s="65">
        <f t="shared" si="129"/>
        <v>0</v>
      </c>
      <c r="Z145" s="65">
        <f t="shared" si="164"/>
        <v>0</v>
      </c>
      <c r="AA145" s="66">
        <f t="shared" si="165"/>
        <v>0</v>
      </c>
    </row>
    <row r="146" spans="1:27" ht="14.25" customHeight="1" thickBot="1">
      <c r="A146" s="116"/>
      <c r="B146" s="76"/>
      <c r="C146" s="77"/>
      <c r="D146" s="78"/>
      <c r="E146" s="80"/>
      <c r="F146" s="79"/>
      <c r="G146" s="80"/>
      <c r="H146" s="262"/>
      <c r="I146" s="93"/>
      <c r="J146" s="94"/>
      <c r="K146" s="95"/>
      <c r="L146" s="121"/>
      <c r="M146" s="85"/>
      <c r="N146" s="83"/>
      <c r="O146" s="86"/>
      <c r="P146" s="85"/>
      <c r="Q146" s="83"/>
      <c r="R146" s="86"/>
      <c r="S146" s="82"/>
      <c r="T146" s="83"/>
      <c r="U146" s="84"/>
      <c r="V146" s="85"/>
      <c r="W146" s="83"/>
      <c r="X146" s="86"/>
      <c r="Y146" s="136"/>
      <c r="Z146" s="82"/>
      <c r="AA146" s="86"/>
    </row>
    <row r="147" spans="1:27" ht="10.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" customHeight="1">
      <c r="B148" s="43" t="s">
        <v>40</v>
      </c>
      <c r="C148" s="43"/>
      <c r="F148" s="417">
        <f>I8</f>
        <v>44440</v>
      </c>
      <c r="G148" s="417"/>
      <c r="H148" s="416">
        <f>SUM(H134:H147)</f>
        <v>8800</v>
      </c>
      <c r="I148" s="416"/>
    </row>
    <row r="149" spans="1:27" ht="15" customHeight="1">
      <c r="C149" s="32" t="s">
        <v>162</v>
      </c>
      <c r="F149" s="213"/>
      <c r="G149" s="25"/>
      <c r="H149" s="413">
        <f>1100*60</f>
        <v>66000</v>
      </c>
      <c r="I149" s="413"/>
      <c r="N149" s="214"/>
    </row>
    <row r="150" spans="1:27" ht="15" customHeight="1"/>
    <row r="151" spans="1:27" ht="15" customHeight="1"/>
    <row r="152" spans="1:27" ht="15" customHeight="1"/>
    <row r="153" spans="1:27" ht="15" customHeight="1"/>
    <row r="214" spans="12:27" ht="13.5">
      <c r="L214"/>
      <c r="M214" s="14"/>
      <c r="N214" s="8"/>
      <c r="O214" s="14"/>
      <c r="Q214" s="15"/>
      <c r="T214" s="8"/>
      <c r="U214" s="9"/>
      <c r="V214" s="9"/>
      <c r="W214" s="9"/>
      <c r="X214" s="9"/>
      <c r="Y214" s="9"/>
      <c r="Z214" s="9"/>
      <c r="AA214" s="9"/>
    </row>
    <row r="215" spans="12:27" ht="13.5">
      <c r="T215" s="8"/>
      <c r="U215" s="9"/>
      <c r="V215" s="9"/>
      <c r="W215" s="9"/>
      <c r="X215" s="9"/>
      <c r="Y215" s="9"/>
      <c r="Z215" s="9"/>
      <c r="AA215" s="9"/>
    </row>
    <row r="216" spans="12:27" ht="13.5">
      <c r="T216" s="8"/>
      <c r="U216" s="9"/>
      <c r="V216" s="9"/>
      <c r="W216" s="9"/>
      <c r="X216" s="9"/>
      <c r="Y216" s="9"/>
      <c r="Z216" s="9"/>
      <c r="AA216" s="9"/>
    </row>
    <row r="217" spans="12:27" ht="13.5">
      <c r="T217" s="8"/>
      <c r="U217" s="9"/>
      <c r="V217" s="9"/>
      <c r="W217" s="9"/>
      <c r="X217" s="9"/>
      <c r="Y217" s="9"/>
      <c r="Z217" s="9"/>
      <c r="AA217" s="9"/>
    </row>
    <row r="218" spans="12:27" ht="13.5">
      <c r="T218" s="8"/>
      <c r="U218" s="9"/>
      <c r="V218" s="9"/>
      <c r="W218" s="9"/>
      <c r="X218" s="9"/>
      <c r="Y218" s="9"/>
      <c r="Z218" s="9"/>
      <c r="AA218" s="9"/>
    </row>
  </sheetData>
  <mergeCells count="22">
    <mergeCell ref="H149:I149"/>
    <mergeCell ref="G9:G10"/>
    <mergeCell ref="F9:F10"/>
    <mergeCell ref="H148:I148"/>
    <mergeCell ref="F148:G148"/>
    <mergeCell ref="H131:I131"/>
    <mergeCell ref="F131:G131"/>
    <mergeCell ref="Y9:AA9"/>
    <mergeCell ref="S9:U9"/>
    <mergeCell ref="V9:X9"/>
    <mergeCell ref="H9:H10"/>
    <mergeCell ref="I9:I10"/>
    <mergeCell ref="J9:L9"/>
    <mergeCell ref="M9:O9"/>
    <mergeCell ref="P9:R9"/>
    <mergeCell ref="W7:X7"/>
    <mergeCell ref="I8:J8"/>
    <mergeCell ref="A9:A10"/>
    <mergeCell ref="B9:B10"/>
    <mergeCell ref="C9:C10"/>
    <mergeCell ref="D9:D10"/>
    <mergeCell ref="E9:E10"/>
  </mergeCells>
  <phoneticPr fontId="0" type="noConversion"/>
  <conditionalFormatting sqref="J131:K133 E11:E86 G11:H86 C106 F11:F106 C11:C94">
    <cfRule type="cellIs" dxfId="3306" priority="1103" stopIfTrue="1" operator="notEqual">
      <formula>""</formula>
    </cfRule>
  </conditionalFormatting>
  <conditionalFormatting sqref="D11:D106">
    <cfRule type="cellIs" dxfId="3305" priority="957" stopIfTrue="1" operator="equal">
      <formula>"Total"</formula>
    </cfRule>
  </conditionalFormatting>
  <conditionalFormatting sqref="D86">
    <cfRule type="cellIs" dxfId="3304" priority="907" stopIfTrue="1" operator="equal">
      <formula>"Total"</formula>
    </cfRule>
  </conditionalFormatting>
  <conditionalFormatting sqref="F131:F133">
    <cfRule type="cellIs" dxfId="3303" priority="971" stopIfTrue="1" operator="notEqual">
      <formula>""</formula>
    </cfRule>
  </conditionalFormatting>
  <conditionalFormatting sqref="F131:F133">
    <cfRule type="cellIs" dxfId="3302" priority="972" stopIfTrue="1" operator="notEqual">
      <formula>""</formula>
    </cfRule>
  </conditionalFormatting>
  <conditionalFormatting sqref="F88">
    <cfRule type="cellIs" dxfId="3301" priority="900" stopIfTrue="1" operator="notEqual">
      <formula>""</formula>
    </cfRule>
  </conditionalFormatting>
  <conditionalFormatting sqref="E87:E89 G87:H89">
    <cfRule type="cellIs" dxfId="3300" priority="903" stopIfTrue="1" operator="notEqual">
      <formula>""</formula>
    </cfRule>
  </conditionalFormatting>
  <conditionalFormatting sqref="F86">
    <cfRule type="cellIs" dxfId="3299" priority="905" stopIfTrue="1" operator="notEqual">
      <formula>""</formula>
    </cfRule>
  </conditionalFormatting>
  <conditionalFormatting sqref="E87:E89">
    <cfRule type="cellIs" dxfId="3298" priority="901" stopIfTrue="1" operator="notEqual">
      <formula>""</formula>
    </cfRule>
  </conditionalFormatting>
  <conditionalFormatting sqref="E87:E89 G87:H89">
    <cfRule type="cellIs" dxfId="3297" priority="902" stopIfTrue="1" operator="notEqual">
      <formula>""</formula>
    </cfRule>
  </conditionalFormatting>
  <conditionalFormatting sqref="E90 G90:H90">
    <cfRule type="cellIs" dxfId="3296" priority="894" stopIfTrue="1" operator="notEqual">
      <formula>""</formula>
    </cfRule>
  </conditionalFormatting>
  <conditionalFormatting sqref="E90 G90:H90">
    <cfRule type="cellIs" dxfId="3295" priority="893" stopIfTrue="1" operator="notEqual">
      <formula>""</formula>
    </cfRule>
  </conditionalFormatting>
  <conditionalFormatting sqref="F90">
    <cfRule type="cellIs" dxfId="3294" priority="891" stopIfTrue="1" operator="notEqual">
      <formula>""</formula>
    </cfRule>
  </conditionalFormatting>
  <conditionalFormatting sqref="F92">
    <cfRule type="cellIs" dxfId="3293" priority="882" stopIfTrue="1" operator="notEqual">
      <formula>""</formula>
    </cfRule>
  </conditionalFormatting>
  <conditionalFormatting sqref="E91:E106 G91:H106">
    <cfRule type="cellIs" dxfId="3292" priority="885" stopIfTrue="1" operator="notEqual">
      <formula>""</formula>
    </cfRule>
  </conditionalFormatting>
  <conditionalFormatting sqref="D91:D106">
    <cfRule type="cellIs" dxfId="3291" priority="886" stopIfTrue="1" operator="equal">
      <formula>"Total"</formula>
    </cfRule>
  </conditionalFormatting>
  <conditionalFormatting sqref="E94:E106 G94:H106">
    <cfRule type="cellIs" dxfId="3290" priority="875" stopIfTrue="1" operator="notEqual">
      <formula>""</formula>
    </cfRule>
  </conditionalFormatting>
  <conditionalFormatting sqref="F94:F106">
    <cfRule type="cellIs" dxfId="3289" priority="872" stopIfTrue="1" operator="notEqual">
      <formula>""</formula>
    </cfRule>
  </conditionalFormatting>
  <conditionalFormatting sqref="D94:D106">
    <cfRule type="cellIs" dxfId="3288" priority="878" stopIfTrue="1" operator="equal">
      <formula>"Total"</formula>
    </cfRule>
  </conditionalFormatting>
  <conditionalFormatting sqref="F94:F106">
    <cfRule type="cellIs" dxfId="3287" priority="873" stopIfTrue="1" operator="notEqual">
      <formula>""</formula>
    </cfRule>
  </conditionalFormatting>
  <conditionalFormatting sqref="F87:F89">
    <cfRule type="cellIs" dxfId="3286" priority="899" stopIfTrue="1" operator="notEqual">
      <formula>""</formula>
    </cfRule>
  </conditionalFormatting>
  <conditionalFormatting sqref="D90">
    <cfRule type="cellIs" dxfId="3285" priority="896" stopIfTrue="1" operator="equal">
      <formula>"Total"</formula>
    </cfRule>
  </conditionalFormatting>
  <conditionalFormatting sqref="E91:E106">
    <cfRule type="cellIs" dxfId="3284" priority="883" stopIfTrue="1" operator="notEqual">
      <formula>""</formula>
    </cfRule>
  </conditionalFormatting>
  <conditionalFormatting sqref="D90">
    <cfRule type="cellIs" dxfId="3283" priority="895" stopIfTrue="1" operator="equal">
      <formula>"Total"</formula>
    </cfRule>
  </conditionalFormatting>
  <conditionalFormatting sqref="E90">
    <cfRule type="cellIs" dxfId="3282" priority="892" stopIfTrue="1" operator="notEqual">
      <formula>""</formula>
    </cfRule>
  </conditionalFormatting>
  <conditionalFormatting sqref="F90">
    <cfRule type="cellIs" dxfId="3281" priority="890" stopIfTrue="1" operator="notEqual">
      <formula>""</formula>
    </cfRule>
  </conditionalFormatting>
  <conditionalFormatting sqref="F91:F106">
    <cfRule type="cellIs" dxfId="3280" priority="881" stopIfTrue="1" operator="notEqual">
      <formula>""</formula>
    </cfRule>
  </conditionalFormatting>
  <conditionalFormatting sqref="E91:E106 G91:H106">
    <cfRule type="cellIs" dxfId="3279" priority="884" stopIfTrue="1" operator="notEqual">
      <formula>""</formula>
    </cfRule>
  </conditionalFormatting>
  <conditionalFormatting sqref="D94:D106">
    <cfRule type="cellIs" dxfId="3278" priority="877" stopIfTrue="1" operator="equal">
      <formula>"Total"</formula>
    </cfRule>
  </conditionalFormatting>
  <conditionalFormatting sqref="E94:E106 G94:H106">
    <cfRule type="cellIs" dxfId="3277" priority="876" stopIfTrue="1" operator="notEqual">
      <formula>""</formula>
    </cfRule>
  </conditionalFormatting>
  <conditionalFormatting sqref="E94:E106">
    <cfRule type="cellIs" dxfId="3276" priority="874" stopIfTrue="1" operator="notEqual">
      <formula>""</formula>
    </cfRule>
  </conditionalFormatting>
  <conditionalFormatting sqref="D91:D106">
    <cfRule type="cellIs" dxfId="3275" priority="887" stopIfTrue="1" operator="equal">
      <formula>"Total"</formula>
    </cfRule>
  </conditionalFormatting>
  <conditionalFormatting sqref="F94:F106">
    <cfRule type="cellIs" dxfId="3274" priority="871" stopIfTrue="1" operator="notEqual">
      <formula>""</formula>
    </cfRule>
  </conditionalFormatting>
  <conditionalFormatting sqref="D9">
    <cfRule type="cellIs" dxfId="3273" priority="866" stopIfTrue="1" operator="equal">
      <formula>"Total"</formula>
    </cfRule>
  </conditionalFormatting>
  <conditionalFormatting sqref="D9">
    <cfRule type="cellIs" dxfId="3272" priority="865" stopIfTrue="1" operator="equal">
      <formula>"Total"</formula>
    </cfRule>
  </conditionalFormatting>
  <conditionalFormatting sqref="F107:F108">
    <cfRule type="cellIs" dxfId="3271" priority="800" stopIfTrue="1" operator="notEqual">
      <formula>""</formula>
    </cfRule>
  </conditionalFormatting>
  <conditionalFormatting sqref="E108 G108:H108">
    <cfRule type="cellIs" dxfId="3270" priority="787" stopIfTrue="1" operator="notEqual">
      <formula>""</formula>
    </cfRule>
  </conditionalFormatting>
  <conditionalFormatting sqref="E107:E108 G107:H108">
    <cfRule type="cellIs" dxfId="3269" priority="795" stopIfTrue="1" operator="notEqual">
      <formula>""</formula>
    </cfRule>
  </conditionalFormatting>
  <conditionalFormatting sqref="E108 G108:H108">
    <cfRule type="cellIs" dxfId="3268" priority="786" stopIfTrue="1" operator="notEqual">
      <formula>""</formula>
    </cfRule>
  </conditionalFormatting>
  <conditionalFormatting sqref="F108">
    <cfRule type="cellIs" dxfId="3267" priority="784" stopIfTrue="1" operator="notEqual">
      <formula>""</formula>
    </cfRule>
  </conditionalFormatting>
  <conditionalFormatting sqref="E107:E108">
    <cfRule type="cellIs" dxfId="3266" priority="793" stopIfTrue="1" operator="notEqual">
      <formula>""</formula>
    </cfRule>
  </conditionalFormatting>
  <conditionalFormatting sqref="E107:E108 G107:H108">
    <cfRule type="cellIs" dxfId="3265" priority="794" stopIfTrue="1" operator="notEqual">
      <formula>""</formula>
    </cfRule>
  </conditionalFormatting>
  <conditionalFormatting sqref="F107:F108">
    <cfRule type="cellIs" dxfId="3264" priority="792" stopIfTrue="1" operator="notEqual">
      <formula>""</formula>
    </cfRule>
  </conditionalFormatting>
  <conditionalFormatting sqref="E108">
    <cfRule type="cellIs" dxfId="3263" priority="785" stopIfTrue="1" operator="notEqual">
      <formula>""</formula>
    </cfRule>
  </conditionalFormatting>
  <conditionalFormatting sqref="F108">
    <cfRule type="cellIs" dxfId="3262" priority="783" stopIfTrue="1" operator="notEqual">
      <formula>""</formula>
    </cfRule>
  </conditionalFormatting>
  <conditionalFormatting sqref="F108">
    <cfRule type="cellIs" dxfId="3261" priority="782" stopIfTrue="1" operator="notEqual">
      <formula>""</formula>
    </cfRule>
  </conditionalFormatting>
  <conditionalFormatting sqref="F109:F110">
    <cfRule type="cellIs" dxfId="3260" priority="779" stopIfTrue="1" operator="notEqual">
      <formula>""</formula>
    </cfRule>
  </conditionalFormatting>
  <conditionalFormatting sqref="E109:E110 G109:H110">
    <cfRule type="cellIs" dxfId="3259" priority="774" stopIfTrue="1" operator="notEqual">
      <formula>""</formula>
    </cfRule>
  </conditionalFormatting>
  <conditionalFormatting sqref="E110 G110:H110">
    <cfRule type="cellIs" dxfId="3258" priority="765" stopIfTrue="1" operator="notEqual">
      <formula>""</formula>
    </cfRule>
  </conditionalFormatting>
  <conditionalFormatting sqref="F110">
    <cfRule type="cellIs" dxfId="3257" priority="763" stopIfTrue="1" operator="notEqual">
      <formula>""</formula>
    </cfRule>
  </conditionalFormatting>
  <conditionalFormatting sqref="E109:E110">
    <cfRule type="cellIs" dxfId="3256" priority="772" stopIfTrue="1" operator="notEqual">
      <formula>""</formula>
    </cfRule>
  </conditionalFormatting>
  <conditionalFormatting sqref="E109:E110 G109:H110">
    <cfRule type="cellIs" dxfId="3255" priority="773" stopIfTrue="1" operator="notEqual">
      <formula>""</formula>
    </cfRule>
  </conditionalFormatting>
  <conditionalFormatting sqref="F109:F110">
    <cfRule type="cellIs" dxfId="3254" priority="771" stopIfTrue="1" operator="notEqual">
      <formula>""</formula>
    </cfRule>
  </conditionalFormatting>
  <conditionalFormatting sqref="E110 G110:H110">
    <cfRule type="cellIs" dxfId="3253" priority="766" stopIfTrue="1" operator="notEqual">
      <formula>""</formula>
    </cfRule>
  </conditionalFormatting>
  <conditionalFormatting sqref="E110">
    <cfRule type="cellIs" dxfId="3252" priority="764" stopIfTrue="1" operator="notEqual">
      <formula>""</formula>
    </cfRule>
  </conditionalFormatting>
  <conditionalFormatting sqref="F110">
    <cfRule type="cellIs" dxfId="3251" priority="762" stopIfTrue="1" operator="notEqual">
      <formula>""</formula>
    </cfRule>
  </conditionalFormatting>
  <conditionalFormatting sqref="F110">
    <cfRule type="cellIs" dxfId="3250" priority="761" stopIfTrue="1" operator="notEqual">
      <formula>""</formula>
    </cfRule>
  </conditionalFormatting>
  <conditionalFormatting sqref="F111:F112">
    <cfRule type="cellIs" dxfId="3249" priority="758" stopIfTrue="1" operator="notEqual">
      <formula>""</formula>
    </cfRule>
  </conditionalFormatting>
  <conditionalFormatting sqref="E111:E112 G111:H112">
    <cfRule type="cellIs" dxfId="3248" priority="753" stopIfTrue="1" operator="notEqual">
      <formula>""</formula>
    </cfRule>
  </conditionalFormatting>
  <conditionalFormatting sqref="E112 G112:H112">
    <cfRule type="cellIs" dxfId="3247" priority="744" stopIfTrue="1" operator="notEqual">
      <formula>""</formula>
    </cfRule>
  </conditionalFormatting>
  <conditionalFormatting sqref="F112">
    <cfRule type="cellIs" dxfId="3246" priority="742" stopIfTrue="1" operator="notEqual">
      <formula>""</formula>
    </cfRule>
  </conditionalFormatting>
  <conditionalFormatting sqref="E111:E112">
    <cfRule type="cellIs" dxfId="3245" priority="751" stopIfTrue="1" operator="notEqual">
      <formula>""</formula>
    </cfRule>
  </conditionalFormatting>
  <conditionalFormatting sqref="E111:E112 G111:H112">
    <cfRule type="cellIs" dxfId="3244" priority="752" stopIfTrue="1" operator="notEqual">
      <formula>""</formula>
    </cfRule>
  </conditionalFormatting>
  <conditionalFormatting sqref="F111:F112">
    <cfRule type="cellIs" dxfId="3243" priority="750" stopIfTrue="1" operator="notEqual">
      <formula>""</formula>
    </cfRule>
  </conditionalFormatting>
  <conditionalFormatting sqref="E112 G112:H112">
    <cfRule type="cellIs" dxfId="3242" priority="745" stopIfTrue="1" operator="notEqual">
      <formula>""</formula>
    </cfRule>
  </conditionalFormatting>
  <conditionalFormatting sqref="E112">
    <cfRule type="cellIs" dxfId="3241" priority="743" stopIfTrue="1" operator="notEqual">
      <formula>""</formula>
    </cfRule>
  </conditionalFormatting>
  <conditionalFormatting sqref="F112">
    <cfRule type="cellIs" dxfId="3240" priority="741" stopIfTrue="1" operator="notEqual">
      <formula>""</formula>
    </cfRule>
  </conditionalFormatting>
  <conditionalFormatting sqref="F112">
    <cfRule type="cellIs" dxfId="3239" priority="740" stopIfTrue="1" operator="notEqual">
      <formula>""</formula>
    </cfRule>
  </conditionalFormatting>
  <conditionalFormatting sqref="F113:F114">
    <cfRule type="cellIs" dxfId="3238" priority="737" stopIfTrue="1" operator="notEqual">
      <formula>""</formula>
    </cfRule>
  </conditionalFormatting>
  <conditionalFormatting sqref="E113:E114 G113:H114">
    <cfRule type="cellIs" dxfId="3237" priority="732" stopIfTrue="1" operator="notEqual">
      <formula>""</formula>
    </cfRule>
  </conditionalFormatting>
  <conditionalFormatting sqref="E114 G114:H114">
    <cfRule type="cellIs" dxfId="3236" priority="723" stopIfTrue="1" operator="notEqual">
      <formula>""</formula>
    </cfRule>
  </conditionalFormatting>
  <conditionalFormatting sqref="F114">
    <cfRule type="cellIs" dxfId="3235" priority="721" stopIfTrue="1" operator="notEqual">
      <formula>""</formula>
    </cfRule>
  </conditionalFormatting>
  <conditionalFormatting sqref="E113:E114">
    <cfRule type="cellIs" dxfId="3234" priority="730" stopIfTrue="1" operator="notEqual">
      <formula>""</formula>
    </cfRule>
  </conditionalFormatting>
  <conditionalFormatting sqref="E113:E114 G113:H114">
    <cfRule type="cellIs" dxfId="3233" priority="731" stopIfTrue="1" operator="notEqual">
      <formula>""</formula>
    </cfRule>
  </conditionalFormatting>
  <conditionalFormatting sqref="F113:F114">
    <cfRule type="cellIs" dxfId="3232" priority="729" stopIfTrue="1" operator="notEqual">
      <formula>""</formula>
    </cfRule>
  </conditionalFormatting>
  <conditionalFormatting sqref="E114 G114:H114">
    <cfRule type="cellIs" dxfId="3231" priority="724" stopIfTrue="1" operator="notEqual">
      <formula>""</formula>
    </cfRule>
  </conditionalFormatting>
  <conditionalFormatting sqref="E114">
    <cfRule type="cellIs" dxfId="3230" priority="722" stopIfTrue="1" operator="notEqual">
      <formula>""</formula>
    </cfRule>
  </conditionalFormatting>
  <conditionalFormatting sqref="F114">
    <cfRule type="cellIs" dxfId="3229" priority="720" stopIfTrue="1" operator="notEqual">
      <formula>""</formula>
    </cfRule>
  </conditionalFormatting>
  <conditionalFormatting sqref="F114">
    <cfRule type="cellIs" dxfId="3228" priority="719" stopIfTrue="1" operator="notEqual">
      <formula>""</formula>
    </cfRule>
  </conditionalFormatting>
  <conditionalFormatting sqref="F115:F116">
    <cfRule type="cellIs" dxfId="3227" priority="716" stopIfTrue="1" operator="notEqual">
      <formula>""</formula>
    </cfRule>
  </conditionalFormatting>
  <conditionalFormatting sqref="E115:E116 G115:H116">
    <cfRule type="cellIs" dxfId="3226" priority="711" stopIfTrue="1" operator="notEqual">
      <formula>""</formula>
    </cfRule>
  </conditionalFormatting>
  <conditionalFormatting sqref="E116 G116:H116">
    <cfRule type="cellIs" dxfId="3225" priority="702" stopIfTrue="1" operator="notEqual">
      <formula>""</formula>
    </cfRule>
  </conditionalFormatting>
  <conditionalFormatting sqref="F116">
    <cfRule type="cellIs" dxfId="3224" priority="700" stopIfTrue="1" operator="notEqual">
      <formula>""</formula>
    </cfRule>
  </conditionalFormatting>
  <conditionalFormatting sqref="E115:E116">
    <cfRule type="cellIs" dxfId="3223" priority="709" stopIfTrue="1" operator="notEqual">
      <formula>""</formula>
    </cfRule>
  </conditionalFormatting>
  <conditionalFormatting sqref="E115:E116 G115:H116">
    <cfRule type="cellIs" dxfId="3222" priority="710" stopIfTrue="1" operator="notEqual">
      <formula>""</formula>
    </cfRule>
  </conditionalFormatting>
  <conditionalFormatting sqref="F115:F116">
    <cfRule type="cellIs" dxfId="3221" priority="708" stopIfTrue="1" operator="notEqual">
      <formula>""</formula>
    </cfRule>
  </conditionalFormatting>
  <conditionalFormatting sqref="E116 G116:H116">
    <cfRule type="cellIs" dxfId="3220" priority="703" stopIfTrue="1" operator="notEqual">
      <formula>""</formula>
    </cfRule>
  </conditionalFormatting>
  <conditionalFormatting sqref="E116">
    <cfRule type="cellIs" dxfId="3219" priority="701" stopIfTrue="1" operator="notEqual">
      <formula>""</formula>
    </cfRule>
  </conditionalFormatting>
  <conditionalFormatting sqref="F116">
    <cfRule type="cellIs" dxfId="3218" priority="699" stopIfTrue="1" operator="notEqual">
      <formula>""</formula>
    </cfRule>
  </conditionalFormatting>
  <conditionalFormatting sqref="F116">
    <cfRule type="cellIs" dxfId="3217" priority="698" stopIfTrue="1" operator="notEqual">
      <formula>""</formula>
    </cfRule>
  </conditionalFormatting>
  <conditionalFormatting sqref="F117:F130">
    <cfRule type="cellIs" dxfId="3216" priority="695" stopIfTrue="1" operator="notEqual">
      <formula>""</formula>
    </cfRule>
  </conditionalFormatting>
  <conditionalFormatting sqref="E117:E130">
    <cfRule type="cellIs" dxfId="3215" priority="688" stopIfTrue="1" operator="notEqual">
      <formula>""</formula>
    </cfRule>
  </conditionalFormatting>
  <conditionalFormatting sqref="E117:E130 G117:H130">
    <cfRule type="cellIs" dxfId="3214" priority="69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13" priority="681" stopIfTrue="1" operator="notEqual">
      <formula>""</formula>
    </cfRule>
  </conditionalFormatting>
  <conditionalFormatting sqref="F118 F120 F122 F124 F126 F128 F130">
    <cfRule type="cellIs" dxfId="3212" priority="679" stopIfTrue="1" operator="notEqual">
      <formula>""</formula>
    </cfRule>
  </conditionalFormatting>
  <conditionalFormatting sqref="F117:F130">
    <cfRule type="cellIs" dxfId="3211" priority="687" stopIfTrue="1" operator="notEqual">
      <formula>""</formula>
    </cfRule>
  </conditionalFormatting>
  <conditionalFormatting sqref="E117:E130 G117:H130">
    <cfRule type="cellIs" dxfId="3210" priority="689" stopIfTrue="1" operator="notEqual">
      <formula>""</formula>
    </cfRule>
  </conditionalFormatting>
  <conditionalFormatting sqref="E118 E120 E122 E124 E126 E128 E130">
    <cfRule type="cellIs" dxfId="3209" priority="68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08" priority="682" stopIfTrue="1" operator="notEqual">
      <formula>""</formula>
    </cfRule>
  </conditionalFormatting>
  <conditionalFormatting sqref="F118 F120 F122 F124 F126 F128 F130">
    <cfRule type="cellIs" dxfId="3207" priority="678" stopIfTrue="1" operator="notEqual">
      <formula>""</formula>
    </cfRule>
  </conditionalFormatting>
  <conditionalFormatting sqref="F118 F120 F122 F124 F126 F128 F130">
    <cfRule type="cellIs" dxfId="3206" priority="677" stopIfTrue="1" operator="notEqual">
      <formula>""</formula>
    </cfRule>
  </conditionalFormatting>
  <conditionalFormatting sqref="B146">
    <cfRule type="cellIs" dxfId="3205" priority="547" stopIfTrue="1" operator="notEqual">
      <formula>""</formula>
    </cfRule>
  </conditionalFormatting>
  <conditionalFormatting sqref="C146">
    <cfRule type="cellIs" dxfId="3204" priority="476" stopIfTrue="1" operator="notEqual">
      <formula>""</formula>
    </cfRule>
  </conditionalFormatting>
  <conditionalFormatting sqref="E136 G136:H136">
    <cfRule type="cellIs" dxfId="3203" priority="447" stopIfTrue="1" operator="notEqual">
      <formula>""</formula>
    </cfRule>
  </conditionalFormatting>
  <conditionalFormatting sqref="E136">
    <cfRule type="cellIs" dxfId="3202" priority="445" stopIfTrue="1" operator="notEqual">
      <formula>""</formula>
    </cfRule>
  </conditionalFormatting>
  <conditionalFormatting sqref="F148">
    <cfRule type="cellIs" dxfId="3201" priority="441" stopIfTrue="1" operator="notEqual">
      <formula>""</formula>
    </cfRule>
  </conditionalFormatting>
  <conditionalFormatting sqref="E146:H146">
    <cfRule type="cellIs" dxfId="3200" priority="457" stopIfTrue="1" operator="notEqual">
      <formula>""</formula>
    </cfRule>
  </conditionalFormatting>
  <conditionalFormatting sqref="F136">
    <cfRule type="cellIs" dxfId="3199" priority="443" stopIfTrue="1" operator="notEqual">
      <formula>""</formula>
    </cfRule>
  </conditionalFormatting>
  <conditionalFormatting sqref="E136 G136:H136">
    <cfRule type="cellIs" dxfId="3198" priority="446" stopIfTrue="1" operator="notEqual">
      <formula>""</formula>
    </cfRule>
  </conditionalFormatting>
  <conditionalFormatting sqref="H147:X147">
    <cfRule type="cellIs" dxfId="3197" priority="458" stopIfTrue="1" operator="notEqual">
      <formula>""</formula>
    </cfRule>
  </conditionalFormatting>
  <conditionalFormatting sqref="F136">
    <cfRule type="cellIs" dxfId="3196" priority="444" stopIfTrue="1" operator="notEqual">
      <formula>""</formula>
    </cfRule>
  </conditionalFormatting>
  <conditionalFormatting sqref="D146">
    <cfRule type="cellIs" dxfId="3195" priority="456" stopIfTrue="1" operator="equal">
      <formula>"Total"</formula>
    </cfRule>
  </conditionalFormatting>
  <conditionalFormatting sqref="F148">
    <cfRule type="cellIs" dxfId="3194" priority="442" stopIfTrue="1" operator="notEqual">
      <formula>""</formula>
    </cfRule>
  </conditionalFormatting>
  <conditionalFormatting sqref="Y147:AA147">
    <cfRule type="cellIs" dxfId="3193" priority="440" stopIfTrue="1" operator="notEqual">
      <formula>""</formula>
    </cfRule>
  </conditionalFormatting>
  <conditionalFormatting sqref="C22">
    <cfRule type="cellIs" dxfId="3192" priority="436" stopIfTrue="1" operator="notEqual">
      <formula>""</formula>
    </cfRule>
  </conditionalFormatting>
  <conditionalFormatting sqref="C13:C24">
    <cfRule type="cellIs" dxfId="3191" priority="432" stopIfTrue="1" operator="notEqual">
      <formula>""</formula>
    </cfRule>
  </conditionalFormatting>
  <conditionalFormatting sqref="C106 C72:C82 C84:C94">
    <cfRule type="cellIs" dxfId="3190" priority="431" stopIfTrue="1" operator="notEqual">
      <formula>""</formula>
    </cfRule>
  </conditionalFormatting>
  <conditionalFormatting sqref="C83">
    <cfRule type="cellIs" dxfId="3189" priority="424" stopIfTrue="1" operator="notEqual">
      <formula>""</formula>
    </cfRule>
  </conditionalFormatting>
  <conditionalFormatting sqref="C83">
    <cfRule type="cellIs" dxfId="3188" priority="423" stopIfTrue="1" operator="notEqual">
      <formula>""</formula>
    </cfRule>
  </conditionalFormatting>
  <conditionalFormatting sqref="C84:C93">
    <cfRule type="cellIs" dxfId="3187" priority="419" stopIfTrue="1" operator="notEqual">
      <formula>""</formula>
    </cfRule>
  </conditionalFormatting>
  <conditionalFormatting sqref="C11:C22">
    <cfRule type="cellIs" dxfId="3186" priority="422" stopIfTrue="1" operator="notEqual">
      <formula>""</formula>
    </cfRule>
  </conditionalFormatting>
  <conditionalFormatting sqref="C72:C82">
    <cfRule type="cellIs" dxfId="3185" priority="421" stopIfTrue="1" operator="notEqual">
      <formula>""</formula>
    </cfRule>
  </conditionalFormatting>
  <conditionalFormatting sqref="C84:C93">
    <cfRule type="cellIs" dxfId="3184" priority="420" stopIfTrue="1" operator="notEqual">
      <formula>""</formula>
    </cfRule>
  </conditionalFormatting>
  <conditionalFormatting sqref="C83">
    <cfRule type="cellIs" dxfId="3183" priority="414" stopIfTrue="1" operator="notEqual">
      <formula>""</formula>
    </cfRule>
  </conditionalFormatting>
  <conditionalFormatting sqref="C83">
    <cfRule type="cellIs" dxfId="3182" priority="413" stopIfTrue="1" operator="notEqual">
      <formula>""</formula>
    </cfRule>
  </conditionalFormatting>
  <conditionalFormatting sqref="C72:C82">
    <cfRule type="cellIs" dxfId="3181" priority="412" stopIfTrue="1" operator="notEqual">
      <formula>""</formula>
    </cfRule>
  </conditionalFormatting>
  <conditionalFormatting sqref="C71">
    <cfRule type="cellIs" dxfId="3180" priority="411" stopIfTrue="1" operator="notEqual">
      <formula>""</formula>
    </cfRule>
  </conditionalFormatting>
  <conditionalFormatting sqref="C71">
    <cfRule type="cellIs" dxfId="3179" priority="410" stopIfTrue="1" operator="notEqual">
      <formula>""</formula>
    </cfRule>
  </conditionalFormatting>
  <conditionalFormatting sqref="C72:C81">
    <cfRule type="cellIs" dxfId="3178" priority="407" stopIfTrue="1" operator="notEqual">
      <formula>""</formula>
    </cfRule>
  </conditionalFormatting>
  <conditionalFormatting sqref="C60:C70">
    <cfRule type="cellIs" dxfId="3177" priority="409" stopIfTrue="1" operator="notEqual">
      <formula>""</formula>
    </cfRule>
  </conditionalFormatting>
  <conditionalFormatting sqref="C72:C81">
    <cfRule type="cellIs" dxfId="3176" priority="408" stopIfTrue="1" operator="notEqual">
      <formula>""</formula>
    </cfRule>
  </conditionalFormatting>
  <conditionalFormatting sqref="C84:C93">
    <cfRule type="cellIs" dxfId="3175" priority="406" stopIfTrue="1" operator="notEqual">
      <formula>""</formula>
    </cfRule>
  </conditionalFormatting>
  <conditionalFormatting sqref="C84:C93">
    <cfRule type="cellIs" dxfId="3174" priority="405" stopIfTrue="1" operator="notEqual">
      <formula>""</formula>
    </cfRule>
  </conditionalFormatting>
  <conditionalFormatting sqref="C83:C93">
    <cfRule type="cellIs" dxfId="3173" priority="404" stopIfTrue="1" operator="notEqual">
      <formula>""</formula>
    </cfRule>
  </conditionalFormatting>
  <conditionalFormatting sqref="C83:C93">
    <cfRule type="cellIs" dxfId="3172" priority="403" stopIfTrue="1" operator="notEqual">
      <formula>""</formula>
    </cfRule>
  </conditionalFormatting>
  <conditionalFormatting sqref="C11:C12 C14 C16 C18 C20">
    <cfRule type="cellIs" dxfId="3171" priority="402" stopIfTrue="1" operator="notEqual">
      <formula>""</formula>
    </cfRule>
  </conditionalFormatting>
  <conditionalFormatting sqref="C72:C82">
    <cfRule type="cellIs" dxfId="3170" priority="401" stopIfTrue="1" operator="notEqual">
      <formula>""</formula>
    </cfRule>
  </conditionalFormatting>
  <conditionalFormatting sqref="C71">
    <cfRule type="cellIs" dxfId="3169" priority="400" stopIfTrue="1" operator="notEqual">
      <formula>""</formula>
    </cfRule>
  </conditionalFormatting>
  <conditionalFormatting sqref="C71">
    <cfRule type="cellIs" dxfId="3168" priority="399" stopIfTrue="1" operator="notEqual">
      <formula>""</formula>
    </cfRule>
  </conditionalFormatting>
  <conditionalFormatting sqref="C72:C81">
    <cfRule type="cellIs" dxfId="3167" priority="396" stopIfTrue="1" operator="notEqual">
      <formula>""</formula>
    </cfRule>
  </conditionalFormatting>
  <conditionalFormatting sqref="C60:C70">
    <cfRule type="cellIs" dxfId="3166" priority="398" stopIfTrue="1" operator="notEqual">
      <formula>""</formula>
    </cfRule>
  </conditionalFormatting>
  <conditionalFormatting sqref="C72:C81">
    <cfRule type="cellIs" dxfId="3165" priority="397" stopIfTrue="1" operator="notEqual">
      <formula>""</formula>
    </cfRule>
  </conditionalFormatting>
  <conditionalFormatting sqref="C71">
    <cfRule type="cellIs" dxfId="3164" priority="395" stopIfTrue="1" operator="notEqual">
      <formula>""</formula>
    </cfRule>
  </conditionalFormatting>
  <conditionalFormatting sqref="C71">
    <cfRule type="cellIs" dxfId="3163" priority="394" stopIfTrue="1" operator="notEqual">
      <formula>""</formula>
    </cfRule>
  </conditionalFormatting>
  <conditionalFormatting sqref="C60:C70">
    <cfRule type="cellIs" dxfId="3162" priority="393" stopIfTrue="1" operator="notEqual">
      <formula>""</formula>
    </cfRule>
  </conditionalFormatting>
  <conditionalFormatting sqref="C59">
    <cfRule type="cellIs" dxfId="3161" priority="392" stopIfTrue="1" operator="notEqual">
      <formula>""</formula>
    </cfRule>
  </conditionalFormatting>
  <conditionalFormatting sqref="C59">
    <cfRule type="cellIs" dxfId="3160" priority="391" stopIfTrue="1" operator="notEqual">
      <formula>""</formula>
    </cfRule>
  </conditionalFormatting>
  <conditionalFormatting sqref="C60:C69">
    <cfRule type="cellIs" dxfId="3159" priority="388" stopIfTrue="1" operator="notEqual">
      <formula>""</formula>
    </cfRule>
  </conditionalFormatting>
  <conditionalFormatting sqref="C48:C58">
    <cfRule type="cellIs" dxfId="3158" priority="390" stopIfTrue="1" operator="notEqual">
      <formula>""</formula>
    </cfRule>
  </conditionalFormatting>
  <conditionalFormatting sqref="C60:C69">
    <cfRule type="cellIs" dxfId="3157" priority="389" stopIfTrue="1" operator="notEqual">
      <formula>""</formula>
    </cfRule>
  </conditionalFormatting>
  <conditionalFormatting sqref="C72:C81">
    <cfRule type="cellIs" dxfId="3156" priority="387" stopIfTrue="1" operator="notEqual">
      <formula>""</formula>
    </cfRule>
  </conditionalFormatting>
  <conditionalFormatting sqref="C72:C81">
    <cfRule type="cellIs" dxfId="3155" priority="386" stopIfTrue="1" operator="notEqual">
      <formula>""</formula>
    </cfRule>
  </conditionalFormatting>
  <conditionalFormatting sqref="B11:B130">
    <cfRule type="cellIs" dxfId="3154" priority="385" stopIfTrue="1" operator="notEqual">
      <formula>""</formula>
    </cfRule>
  </conditionalFormatting>
  <conditionalFormatting sqref="C83:C93">
    <cfRule type="cellIs" dxfId="3153" priority="384" stopIfTrue="1" operator="notEqual">
      <formula>""</formula>
    </cfRule>
  </conditionalFormatting>
  <conditionalFormatting sqref="C83:C93">
    <cfRule type="cellIs" dxfId="3152" priority="383" stopIfTrue="1" operator="notEqual">
      <formula>""</formula>
    </cfRule>
  </conditionalFormatting>
  <conditionalFormatting sqref="C11:C12 C14 C16 C18 C20">
    <cfRule type="cellIs" dxfId="3151" priority="382" stopIfTrue="1" operator="notEqual">
      <formula>""</formula>
    </cfRule>
  </conditionalFormatting>
  <conditionalFormatting sqref="C72:C82">
    <cfRule type="cellIs" dxfId="3150" priority="381" stopIfTrue="1" operator="notEqual">
      <formula>""</formula>
    </cfRule>
  </conditionalFormatting>
  <conditionalFormatting sqref="C71">
    <cfRule type="cellIs" dxfId="3149" priority="380" stopIfTrue="1" operator="notEqual">
      <formula>""</formula>
    </cfRule>
  </conditionalFormatting>
  <conditionalFormatting sqref="C71">
    <cfRule type="cellIs" dxfId="3148" priority="379" stopIfTrue="1" operator="notEqual">
      <formula>""</formula>
    </cfRule>
  </conditionalFormatting>
  <conditionalFormatting sqref="C72:C81">
    <cfRule type="cellIs" dxfId="3147" priority="376" stopIfTrue="1" operator="notEqual">
      <formula>""</formula>
    </cfRule>
  </conditionalFormatting>
  <conditionalFormatting sqref="C60:C70">
    <cfRule type="cellIs" dxfId="3146" priority="378" stopIfTrue="1" operator="notEqual">
      <formula>""</formula>
    </cfRule>
  </conditionalFormatting>
  <conditionalFormatting sqref="C72:C81">
    <cfRule type="cellIs" dxfId="3145" priority="377" stopIfTrue="1" operator="notEqual">
      <formula>""</formula>
    </cfRule>
  </conditionalFormatting>
  <conditionalFormatting sqref="C71">
    <cfRule type="cellIs" dxfId="3144" priority="375" stopIfTrue="1" operator="notEqual">
      <formula>""</formula>
    </cfRule>
  </conditionalFormatting>
  <conditionalFormatting sqref="C71">
    <cfRule type="cellIs" dxfId="3143" priority="374" stopIfTrue="1" operator="notEqual">
      <formula>""</formula>
    </cfRule>
  </conditionalFormatting>
  <conditionalFormatting sqref="C60:C70">
    <cfRule type="cellIs" dxfId="3142" priority="373" stopIfTrue="1" operator="notEqual">
      <formula>""</formula>
    </cfRule>
  </conditionalFormatting>
  <conditionalFormatting sqref="C59">
    <cfRule type="cellIs" dxfId="3141" priority="372" stopIfTrue="1" operator="notEqual">
      <formula>""</formula>
    </cfRule>
  </conditionalFormatting>
  <conditionalFormatting sqref="C59">
    <cfRule type="cellIs" dxfId="3140" priority="371" stopIfTrue="1" operator="notEqual">
      <formula>""</formula>
    </cfRule>
  </conditionalFormatting>
  <conditionalFormatting sqref="C60:C69">
    <cfRule type="cellIs" dxfId="3139" priority="368" stopIfTrue="1" operator="notEqual">
      <formula>""</formula>
    </cfRule>
  </conditionalFormatting>
  <conditionalFormatting sqref="C48:C58">
    <cfRule type="cellIs" dxfId="3138" priority="370" stopIfTrue="1" operator="notEqual">
      <formula>""</formula>
    </cfRule>
  </conditionalFormatting>
  <conditionalFormatting sqref="C60:C69">
    <cfRule type="cellIs" dxfId="3137" priority="369" stopIfTrue="1" operator="notEqual">
      <formula>""</formula>
    </cfRule>
  </conditionalFormatting>
  <conditionalFormatting sqref="C72:C81">
    <cfRule type="cellIs" dxfId="3136" priority="367" stopIfTrue="1" operator="notEqual">
      <formula>""</formula>
    </cfRule>
  </conditionalFormatting>
  <conditionalFormatting sqref="C72:C81">
    <cfRule type="cellIs" dxfId="3135" priority="366" stopIfTrue="1" operator="notEqual">
      <formula>""</formula>
    </cfRule>
  </conditionalFormatting>
  <conditionalFormatting sqref="C71:C81">
    <cfRule type="cellIs" dxfId="3134" priority="365" stopIfTrue="1" operator="notEqual">
      <formula>""</formula>
    </cfRule>
  </conditionalFormatting>
  <conditionalFormatting sqref="C71:C81">
    <cfRule type="cellIs" dxfId="3133" priority="364" stopIfTrue="1" operator="notEqual">
      <formula>""</formula>
    </cfRule>
  </conditionalFormatting>
  <conditionalFormatting sqref="C60:C70">
    <cfRule type="cellIs" dxfId="3132" priority="363" stopIfTrue="1" operator="notEqual">
      <formula>""</formula>
    </cfRule>
  </conditionalFormatting>
  <conditionalFormatting sqref="C59">
    <cfRule type="cellIs" dxfId="3131" priority="362" stopIfTrue="1" operator="notEqual">
      <formula>""</formula>
    </cfRule>
  </conditionalFormatting>
  <conditionalFormatting sqref="C59">
    <cfRule type="cellIs" dxfId="3130" priority="361" stopIfTrue="1" operator="notEqual">
      <formula>""</formula>
    </cfRule>
  </conditionalFormatting>
  <conditionalFormatting sqref="C60:C69">
    <cfRule type="cellIs" dxfId="3129" priority="358" stopIfTrue="1" operator="notEqual">
      <formula>""</formula>
    </cfRule>
  </conditionalFormatting>
  <conditionalFormatting sqref="C48:C58">
    <cfRule type="cellIs" dxfId="3128" priority="360" stopIfTrue="1" operator="notEqual">
      <formula>""</formula>
    </cfRule>
  </conditionalFormatting>
  <conditionalFormatting sqref="C60:C69">
    <cfRule type="cellIs" dxfId="3127" priority="359" stopIfTrue="1" operator="notEqual">
      <formula>""</formula>
    </cfRule>
  </conditionalFormatting>
  <conditionalFormatting sqref="C59">
    <cfRule type="cellIs" dxfId="3126" priority="357" stopIfTrue="1" operator="notEqual">
      <formula>""</formula>
    </cfRule>
  </conditionalFormatting>
  <conditionalFormatting sqref="C59">
    <cfRule type="cellIs" dxfId="3125" priority="356" stopIfTrue="1" operator="notEqual">
      <formula>""</formula>
    </cfRule>
  </conditionalFormatting>
  <conditionalFormatting sqref="C48:C58">
    <cfRule type="cellIs" dxfId="3124" priority="355" stopIfTrue="1" operator="notEqual">
      <formula>""</formula>
    </cfRule>
  </conditionalFormatting>
  <conditionalFormatting sqref="C47">
    <cfRule type="cellIs" dxfId="3123" priority="354" stopIfTrue="1" operator="notEqual">
      <formula>""</formula>
    </cfRule>
  </conditionalFormatting>
  <conditionalFormatting sqref="C47">
    <cfRule type="cellIs" dxfId="3122" priority="353" stopIfTrue="1" operator="notEqual">
      <formula>""</formula>
    </cfRule>
  </conditionalFormatting>
  <conditionalFormatting sqref="C48:C57">
    <cfRule type="cellIs" dxfId="3121" priority="350" stopIfTrue="1" operator="notEqual">
      <formula>""</formula>
    </cfRule>
  </conditionalFormatting>
  <conditionalFormatting sqref="C36:C46">
    <cfRule type="cellIs" dxfId="3120" priority="352" stopIfTrue="1" operator="notEqual">
      <formula>""</formula>
    </cfRule>
  </conditionalFormatting>
  <conditionalFormatting sqref="C48:C57">
    <cfRule type="cellIs" dxfId="3119" priority="351" stopIfTrue="1" operator="notEqual">
      <formula>""</formula>
    </cfRule>
  </conditionalFormatting>
  <conditionalFormatting sqref="C60:C69">
    <cfRule type="cellIs" dxfId="3118" priority="349" stopIfTrue="1" operator="notEqual">
      <formula>""</formula>
    </cfRule>
  </conditionalFormatting>
  <conditionalFormatting sqref="C60:C69">
    <cfRule type="cellIs" dxfId="3117" priority="348" stopIfTrue="1" operator="notEqual">
      <formula>""</formula>
    </cfRule>
  </conditionalFormatting>
  <conditionalFormatting sqref="C84:C93">
    <cfRule type="cellIs" dxfId="3116" priority="335" stopIfTrue="1" operator="notEqual">
      <formula>""</formula>
    </cfRule>
  </conditionalFormatting>
  <conditionalFormatting sqref="C84:C93">
    <cfRule type="cellIs" dxfId="3115" priority="334" stopIfTrue="1" operator="notEqual">
      <formula>""</formula>
    </cfRule>
  </conditionalFormatting>
  <conditionalFormatting sqref="C106 C72:C82 C84:C94">
    <cfRule type="cellIs" dxfId="3114" priority="344" stopIfTrue="1" operator="notEqual">
      <formula>""</formula>
    </cfRule>
  </conditionalFormatting>
  <conditionalFormatting sqref="C106 C72:C82 C84:C94">
    <cfRule type="cellIs" dxfId="3113" priority="329" stopIfTrue="1" operator="notEqual">
      <formula>""</formula>
    </cfRule>
  </conditionalFormatting>
  <conditionalFormatting sqref="C83">
    <cfRule type="cellIs" dxfId="3112" priority="328" stopIfTrue="1" operator="notEqual">
      <formula>""</formula>
    </cfRule>
  </conditionalFormatting>
  <conditionalFormatting sqref="C106 C72:C82 C84:C94">
    <cfRule type="cellIs" dxfId="3111" priority="339" stopIfTrue="1" operator="notEqual">
      <formula>""</formula>
    </cfRule>
  </conditionalFormatting>
  <conditionalFormatting sqref="C83">
    <cfRule type="cellIs" dxfId="3110" priority="338" stopIfTrue="1" operator="notEqual">
      <formula>""</formula>
    </cfRule>
  </conditionalFormatting>
  <conditionalFormatting sqref="C83">
    <cfRule type="cellIs" dxfId="3109" priority="337" stopIfTrue="1" operator="notEqual">
      <formula>""</formula>
    </cfRule>
  </conditionalFormatting>
  <conditionalFormatting sqref="C72:C82">
    <cfRule type="cellIs" dxfId="3108" priority="336" stopIfTrue="1" operator="notEqual">
      <formula>""</formula>
    </cfRule>
  </conditionalFormatting>
  <conditionalFormatting sqref="C72:C82">
    <cfRule type="cellIs" dxfId="3107" priority="321" stopIfTrue="1" operator="notEqual">
      <formula>""</formula>
    </cfRule>
  </conditionalFormatting>
  <conditionalFormatting sqref="C71">
    <cfRule type="cellIs" dxfId="3106" priority="320" stopIfTrue="1" operator="notEqual">
      <formula>""</formula>
    </cfRule>
  </conditionalFormatting>
  <conditionalFormatting sqref="C71">
    <cfRule type="cellIs" dxfId="3105" priority="319" stopIfTrue="1" operator="notEqual">
      <formula>""</formula>
    </cfRule>
  </conditionalFormatting>
  <conditionalFormatting sqref="C60:C70">
    <cfRule type="cellIs" dxfId="3104" priority="318" stopIfTrue="1" operator="notEqual">
      <formula>""</formula>
    </cfRule>
  </conditionalFormatting>
  <conditionalFormatting sqref="C83">
    <cfRule type="cellIs" dxfId="3103" priority="327" stopIfTrue="1" operator="notEqual">
      <formula>""</formula>
    </cfRule>
  </conditionalFormatting>
  <conditionalFormatting sqref="C84:C93">
    <cfRule type="cellIs" dxfId="3102" priority="324" stopIfTrue="1" operator="notEqual">
      <formula>""</formula>
    </cfRule>
  </conditionalFormatting>
  <conditionalFormatting sqref="C72:C82">
    <cfRule type="cellIs" dxfId="3101" priority="326" stopIfTrue="1" operator="notEqual">
      <formula>""</formula>
    </cfRule>
  </conditionalFormatting>
  <conditionalFormatting sqref="C84:C93">
    <cfRule type="cellIs" dxfId="3100" priority="325" stopIfTrue="1" operator="notEqual">
      <formula>""</formula>
    </cfRule>
  </conditionalFormatting>
  <conditionalFormatting sqref="C83">
    <cfRule type="cellIs" dxfId="3099" priority="323" stopIfTrue="1" operator="notEqual">
      <formula>""</formula>
    </cfRule>
  </conditionalFormatting>
  <conditionalFormatting sqref="C83">
    <cfRule type="cellIs" dxfId="3098" priority="322" stopIfTrue="1" operator="notEqual">
      <formula>""</formula>
    </cfRule>
  </conditionalFormatting>
  <conditionalFormatting sqref="C72:C81">
    <cfRule type="cellIs" dxfId="3097" priority="316" stopIfTrue="1" operator="notEqual">
      <formula>""</formula>
    </cfRule>
  </conditionalFormatting>
  <conditionalFormatting sqref="C72:C81">
    <cfRule type="cellIs" dxfId="3096" priority="317" stopIfTrue="1" operator="notEqual">
      <formula>""</formula>
    </cfRule>
  </conditionalFormatting>
  <conditionalFormatting sqref="C84:C93">
    <cfRule type="cellIs" dxfId="3095" priority="315" stopIfTrue="1" operator="notEqual">
      <formula>""</formula>
    </cfRule>
  </conditionalFormatting>
  <conditionalFormatting sqref="C84:C93">
    <cfRule type="cellIs" dxfId="3094" priority="314" stopIfTrue="1" operator="notEqual">
      <formula>""</formula>
    </cfRule>
  </conditionalFormatting>
  <conditionalFormatting sqref="C71">
    <cfRule type="cellIs" dxfId="3093" priority="301" stopIfTrue="1" operator="notEqual">
      <formula>""</formula>
    </cfRule>
  </conditionalFormatting>
  <conditionalFormatting sqref="C60:C70">
    <cfRule type="cellIs" dxfId="3092" priority="300" stopIfTrue="1" operator="notEqual">
      <formula>""</formula>
    </cfRule>
  </conditionalFormatting>
  <conditionalFormatting sqref="C106 C72:C82 C84:C94">
    <cfRule type="cellIs" dxfId="3091" priority="311" stopIfTrue="1" operator="notEqual">
      <formula>""</formula>
    </cfRule>
  </conditionalFormatting>
  <conditionalFormatting sqref="C83">
    <cfRule type="cellIs" dxfId="3090" priority="310" stopIfTrue="1" operator="notEqual">
      <formula>""</formula>
    </cfRule>
  </conditionalFormatting>
  <conditionalFormatting sqref="C83">
    <cfRule type="cellIs" dxfId="3089" priority="309" stopIfTrue="1" operator="notEqual">
      <formula>""</formula>
    </cfRule>
  </conditionalFormatting>
  <conditionalFormatting sqref="C84:C93">
    <cfRule type="cellIs" dxfId="3088" priority="306" stopIfTrue="1" operator="notEqual">
      <formula>""</formula>
    </cfRule>
  </conditionalFormatting>
  <conditionalFormatting sqref="C72:C82">
    <cfRule type="cellIs" dxfId="3087" priority="308" stopIfTrue="1" operator="notEqual">
      <formula>""</formula>
    </cfRule>
  </conditionalFormatting>
  <conditionalFormatting sqref="C84:C93">
    <cfRule type="cellIs" dxfId="3086" priority="307" stopIfTrue="1" operator="notEqual">
      <formula>""</formula>
    </cfRule>
  </conditionalFormatting>
  <conditionalFormatting sqref="C83">
    <cfRule type="cellIs" dxfId="3085" priority="305" stopIfTrue="1" operator="notEqual">
      <formula>""</formula>
    </cfRule>
  </conditionalFormatting>
  <conditionalFormatting sqref="C83">
    <cfRule type="cellIs" dxfId="3084" priority="304" stopIfTrue="1" operator="notEqual">
      <formula>""</formula>
    </cfRule>
  </conditionalFormatting>
  <conditionalFormatting sqref="C72:C82">
    <cfRule type="cellIs" dxfId="3083" priority="303" stopIfTrue="1" operator="notEqual">
      <formula>""</formula>
    </cfRule>
  </conditionalFormatting>
  <conditionalFormatting sqref="C71">
    <cfRule type="cellIs" dxfId="3082" priority="302" stopIfTrue="1" operator="notEqual">
      <formula>""</formula>
    </cfRule>
  </conditionalFormatting>
  <conditionalFormatting sqref="C72:C81">
    <cfRule type="cellIs" dxfId="3081" priority="298" stopIfTrue="1" operator="notEqual">
      <formula>""</formula>
    </cfRule>
  </conditionalFormatting>
  <conditionalFormatting sqref="C72:C81">
    <cfRule type="cellIs" dxfId="3080" priority="299" stopIfTrue="1" operator="notEqual">
      <formula>""</formula>
    </cfRule>
  </conditionalFormatting>
  <conditionalFormatting sqref="C84:C93">
    <cfRule type="cellIs" dxfId="3079" priority="297" stopIfTrue="1" operator="notEqual">
      <formula>""</formula>
    </cfRule>
  </conditionalFormatting>
  <conditionalFormatting sqref="C84:C93">
    <cfRule type="cellIs" dxfId="3078" priority="296" stopIfTrue="1" operator="notEqual">
      <formula>""</formula>
    </cfRule>
  </conditionalFormatting>
  <conditionalFormatting sqref="C83:C93">
    <cfRule type="cellIs" dxfId="3077" priority="295" stopIfTrue="1" operator="notEqual">
      <formula>""</formula>
    </cfRule>
  </conditionalFormatting>
  <conditionalFormatting sqref="C83:C93">
    <cfRule type="cellIs" dxfId="3076" priority="294" stopIfTrue="1" operator="notEqual">
      <formula>""</formula>
    </cfRule>
  </conditionalFormatting>
  <conditionalFormatting sqref="C72:C82">
    <cfRule type="cellIs" dxfId="3075" priority="293" stopIfTrue="1" operator="notEqual">
      <formula>""</formula>
    </cfRule>
  </conditionalFormatting>
  <conditionalFormatting sqref="C71">
    <cfRule type="cellIs" dxfId="3074" priority="292" stopIfTrue="1" operator="notEqual">
      <formula>""</formula>
    </cfRule>
  </conditionalFormatting>
  <conditionalFormatting sqref="C71">
    <cfRule type="cellIs" dxfId="3073" priority="291" stopIfTrue="1" operator="notEqual">
      <formula>""</formula>
    </cfRule>
  </conditionalFormatting>
  <conditionalFormatting sqref="C72:C81">
    <cfRule type="cellIs" dxfId="3072" priority="288" stopIfTrue="1" operator="notEqual">
      <formula>""</formula>
    </cfRule>
  </conditionalFormatting>
  <conditionalFormatting sqref="C60:C70">
    <cfRule type="cellIs" dxfId="3071" priority="290" stopIfTrue="1" operator="notEqual">
      <formula>""</formula>
    </cfRule>
  </conditionalFormatting>
  <conditionalFormatting sqref="C72:C81">
    <cfRule type="cellIs" dxfId="3070" priority="289" stopIfTrue="1" operator="notEqual">
      <formula>""</formula>
    </cfRule>
  </conditionalFormatting>
  <conditionalFormatting sqref="C71">
    <cfRule type="cellIs" dxfId="3069" priority="287" stopIfTrue="1" operator="notEqual">
      <formula>""</formula>
    </cfRule>
  </conditionalFormatting>
  <conditionalFormatting sqref="C71">
    <cfRule type="cellIs" dxfId="3068" priority="286" stopIfTrue="1" operator="notEqual">
      <formula>""</formula>
    </cfRule>
  </conditionalFormatting>
  <conditionalFormatting sqref="C60:C70">
    <cfRule type="cellIs" dxfId="3067" priority="285" stopIfTrue="1" operator="notEqual">
      <formula>""</formula>
    </cfRule>
  </conditionalFormatting>
  <conditionalFormatting sqref="C59">
    <cfRule type="cellIs" dxfId="3066" priority="284" stopIfTrue="1" operator="notEqual">
      <formula>""</formula>
    </cfRule>
  </conditionalFormatting>
  <conditionalFormatting sqref="C59">
    <cfRule type="cellIs" dxfId="3065" priority="283" stopIfTrue="1" operator="notEqual">
      <formula>""</formula>
    </cfRule>
  </conditionalFormatting>
  <conditionalFormatting sqref="C60:C69">
    <cfRule type="cellIs" dxfId="3064" priority="280" stopIfTrue="1" operator="notEqual">
      <formula>""</formula>
    </cfRule>
  </conditionalFormatting>
  <conditionalFormatting sqref="C48:C58">
    <cfRule type="cellIs" dxfId="3063" priority="282" stopIfTrue="1" operator="notEqual">
      <formula>""</formula>
    </cfRule>
  </conditionalFormatting>
  <conditionalFormatting sqref="C60:C69">
    <cfRule type="cellIs" dxfId="3062" priority="281" stopIfTrue="1" operator="notEqual">
      <formula>""</formula>
    </cfRule>
  </conditionalFormatting>
  <conditionalFormatting sqref="C72:C81">
    <cfRule type="cellIs" dxfId="3061" priority="279" stopIfTrue="1" operator="notEqual">
      <formula>""</formula>
    </cfRule>
  </conditionalFormatting>
  <conditionalFormatting sqref="C72:C81">
    <cfRule type="cellIs" dxfId="3060" priority="278" stopIfTrue="1" operator="notEqual">
      <formula>""</formula>
    </cfRule>
  </conditionalFormatting>
  <conditionalFormatting sqref="C96:C105">
    <cfRule type="cellIs" dxfId="3059" priority="265" stopIfTrue="1" operator="notEqual">
      <formula>""</formula>
    </cfRule>
  </conditionalFormatting>
  <conditionalFormatting sqref="C96:C105">
    <cfRule type="cellIs" dxfId="3058" priority="264" stopIfTrue="1" operator="notEqual">
      <formula>""</formula>
    </cfRule>
  </conditionalFormatting>
  <conditionalFormatting sqref="C95">
    <cfRule type="cellIs" dxfId="3057" priority="263" stopIfTrue="1" operator="notEqual">
      <formula>""</formula>
    </cfRule>
  </conditionalFormatting>
  <conditionalFormatting sqref="C95">
    <cfRule type="cellIs" dxfId="3056" priority="262" stopIfTrue="1" operator="notEqual">
      <formula>""</formula>
    </cfRule>
  </conditionalFormatting>
  <conditionalFormatting sqref="C96:C105">
    <cfRule type="cellIs" dxfId="3055" priority="261" stopIfTrue="1" operator="notEqual">
      <formula>""</formula>
    </cfRule>
  </conditionalFormatting>
  <conditionalFormatting sqref="C95">
    <cfRule type="cellIs" dxfId="3054" priority="272" stopIfTrue="1" operator="notEqual">
      <formula>""</formula>
    </cfRule>
  </conditionalFormatting>
  <conditionalFormatting sqref="C95:C105">
    <cfRule type="cellIs" dxfId="3053" priority="271" stopIfTrue="1" operator="notEqual">
      <formula>""</formula>
    </cfRule>
  </conditionalFormatting>
  <conditionalFormatting sqref="C95:C105">
    <cfRule type="cellIs" dxfId="3052" priority="270" stopIfTrue="1" operator="notEqual">
      <formula>""</formula>
    </cfRule>
  </conditionalFormatting>
  <conditionalFormatting sqref="C96:C105">
    <cfRule type="cellIs" dxfId="3051" priority="268" stopIfTrue="1" operator="notEqual">
      <formula>""</formula>
    </cfRule>
  </conditionalFormatting>
  <conditionalFormatting sqref="C95">
    <cfRule type="cellIs" dxfId="3050" priority="267" stopIfTrue="1" operator="notEqual">
      <formula>""</formula>
    </cfRule>
  </conditionalFormatting>
  <conditionalFormatting sqref="C95">
    <cfRule type="cellIs" dxfId="3049" priority="266" stopIfTrue="1" operator="notEqual">
      <formula>""</formula>
    </cfRule>
  </conditionalFormatting>
  <conditionalFormatting sqref="C96:C105">
    <cfRule type="cellIs" dxfId="3048" priority="260" stopIfTrue="1" operator="notEqual">
      <formula>""</formula>
    </cfRule>
  </conditionalFormatting>
  <conditionalFormatting sqref="C95:C105">
    <cfRule type="cellIs" dxfId="3047" priority="259" stopIfTrue="1" operator="notEqual">
      <formula>""</formula>
    </cfRule>
  </conditionalFormatting>
  <conditionalFormatting sqref="C95:C105">
    <cfRule type="cellIs" dxfId="3046" priority="258" stopIfTrue="1" operator="notEqual">
      <formula>""</formula>
    </cfRule>
  </conditionalFormatting>
  <conditionalFormatting sqref="C95:C105">
    <cfRule type="cellIs" dxfId="3045" priority="257" stopIfTrue="1" operator="notEqual">
      <formula>""</formula>
    </cfRule>
  </conditionalFormatting>
  <conditionalFormatting sqref="C95:C105">
    <cfRule type="cellIs" dxfId="3044" priority="256" stopIfTrue="1" operator="notEqual">
      <formula>""</formula>
    </cfRule>
  </conditionalFormatting>
  <conditionalFormatting sqref="C96:C105">
    <cfRule type="cellIs" dxfId="3043" priority="255" stopIfTrue="1" operator="notEqual">
      <formula>""</formula>
    </cfRule>
  </conditionalFormatting>
  <conditionalFormatting sqref="C96:C105">
    <cfRule type="cellIs" dxfId="3042" priority="254" stopIfTrue="1" operator="notEqual">
      <formula>""</formula>
    </cfRule>
  </conditionalFormatting>
  <conditionalFormatting sqref="C96:C105">
    <cfRule type="cellIs" dxfId="3041" priority="253" stopIfTrue="1" operator="notEqual">
      <formula>""</formula>
    </cfRule>
  </conditionalFormatting>
  <conditionalFormatting sqref="C96:C105">
    <cfRule type="cellIs" dxfId="3040" priority="252" stopIfTrue="1" operator="notEqual">
      <formula>""</formula>
    </cfRule>
  </conditionalFormatting>
  <conditionalFormatting sqref="C96:C105">
    <cfRule type="cellIs" dxfId="3039" priority="251" stopIfTrue="1" operator="notEqual">
      <formula>""</formula>
    </cfRule>
  </conditionalFormatting>
  <conditionalFormatting sqref="C118">
    <cfRule type="cellIs" dxfId="3038" priority="248" stopIfTrue="1" operator="notEqual">
      <formula>""</formula>
    </cfRule>
  </conditionalFormatting>
  <conditionalFormatting sqref="C118">
    <cfRule type="cellIs" dxfId="3037" priority="247" stopIfTrue="1" operator="notEqual">
      <formula>""</formula>
    </cfRule>
  </conditionalFormatting>
  <conditionalFormatting sqref="D108:D130">
    <cfRule type="cellIs" dxfId="3036" priority="243" stopIfTrue="1" operator="equal">
      <formula>"Total"</formula>
    </cfRule>
  </conditionalFormatting>
  <conditionalFormatting sqref="D107">
    <cfRule type="cellIs" dxfId="3035" priority="246" stopIfTrue="1" operator="equal">
      <formula>"Total"</formula>
    </cfRule>
  </conditionalFormatting>
  <conditionalFormatting sqref="D108:D130">
    <cfRule type="cellIs" dxfId="3034" priority="244" stopIfTrue="1" operator="equal">
      <formula>"Total"</formula>
    </cfRule>
  </conditionalFormatting>
  <conditionalFormatting sqref="D107">
    <cfRule type="cellIs" dxfId="3033" priority="245" stopIfTrue="1" operator="equal">
      <formula>"Total"</formula>
    </cfRule>
  </conditionalFormatting>
  <conditionalFormatting sqref="C107:C108">
    <cfRule type="cellIs" dxfId="3032" priority="242" stopIfTrue="1" operator="notEqual">
      <formula>""</formula>
    </cfRule>
  </conditionalFormatting>
  <conditionalFormatting sqref="C107:C108">
    <cfRule type="cellIs" dxfId="3031" priority="241" stopIfTrue="1" operator="notEqual">
      <formula>""</formula>
    </cfRule>
  </conditionalFormatting>
  <conditionalFormatting sqref="C96:C105 C107:C117 C119:C130">
    <cfRule type="cellIs" dxfId="3030" priority="240" stopIfTrue="1" operator="notEqual">
      <formula>""</formula>
    </cfRule>
  </conditionalFormatting>
  <conditionalFormatting sqref="C96:C105 C107:C117 C119:C130">
    <cfRule type="cellIs" dxfId="3029" priority="239" stopIfTrue="1" operator="notEqual">
      <formula>""</formula>
    </cfRule>
  </conditionalFormatting>
  <conditionalFormatting sqref="B136:B145">
    <cfRule type="cellIs" dxfId="3028" priority="234" stopIfTrue="1" operator="notEqual">
      <formula>""</formula>
    </cfRule>
  </conditionalFormatting>
  <conditionalFormatting sqref="B136:B145">
    <cfRule type="cellIs" dxfId="3027" priority="233" stopIfTrue="1" operator="notEqual">
      <formula>""</formula>
    </cfRule>
  </conditionalFormatting>
  <conditionalFormatting sqref="D136">
    <cfRule type="cellIs" dxfId="3026" priority="229" stopIfTrue="1" operator="equal">
      <formula>"Total"</formula>
    </cfRule>
  </conditionalFormatting>
  <conditionalFormatting sqref="D136">
    <cfRule type="cellIs" dxfId="3025" priority="230" stopIfTrue="1" operator="equal">
      <formula>"Total"</formula>
    </cfRule>
  </conditionalFormatting>
  <conditionalFormatting sqref="C12">
    <cfRule type="cellIs" dxfId="3024" priority="219" stopIfTrue="1" operator="notEqual">
      <formula>""</formula>
    </cfRule>
  </conditionalFormatting>
  <conditionalFormatting sqref="C71">
    <cfRule type="cellIs" dxfId="3023" priority="218" stopIfTrue="1" operator="notEqual">
      <formula>""</formula>
    </cfRule>
  </conditionalFormatting>
  <conditionalFormatting sqref="C71">
    <cfRule type="cellIs" dxfId="3022" priority="217" stopIfTrue="1" operator="notEqual">
      <formula>""</formula>
    </cfRule>
  </conditionalFormatting>
  <conditionalFormatting sqref="C72:C81">
    <cfRule type="cellIs" dxfId="3021" priority="214" stopIfTrue="1" operator="notEqual">
      <formula>""</formula>
    </cfRule>
  </conditionalFormatting>
  <conditionalFormatting sqref="C60:C70">
    <cfRule type="cellIs" dxfId="3020" priority="216" stopIfTrue="1" operator="notEqual">
      <formula>""</formula>
    </cfRule>
  </conditionalFormatting>
  <conditionalFormatting sqref="C72:C81">
    <cfRule type="cellIs" dxfId="3019" priority="215" stopIfTrue="1" operator="notEqual">
      <formula>""</formula>
    </cfRule>
  </conditionalFormatting>
  <conditionalFormatting sqref="C71">
    <cfRule type="cellIs" dxfId="3018" priority="213" stopIfTrue="1" operator="notEqual">
      <formula>""</formula>
    </cfRule>
  </conditionalFormatting>
  <conditionalFormatting sqref="C71">
    <cfRule type="cellIs" dxfId="3017" priority="212" stopIfTrue="1" operator="notEqual">
      <formula>""</formula>
    </cfRule>
  </conditionalFormatting>
  <conditionalFormatting sqref="C60:C70">
    <cfRule type="cellIs" dxfId="3016" priority="211" stopIfTrue="1" operator="notEqual">
      <formula>""</formula>
    </cfRule>
  </conditionalFormatting>
  <conditionalFormatting sqref="C59">
    <cfRule type="cellIs" dxfId="3015" priority="210" stopIfTrue="1" operator="notEqual">
      <formula>""</formula>
    </cfRule>
  </conditionalFormatting>
  <conditionalFormatting sqref="C59">
    <cfRule type="cellIs" dxfId="3014" priority="209" stopIfTrue="1" operator="notEqual">
      <formula>""</formula>
    </cfRule>
  </conditionalFormatting>
  <conditionalFormatting sqref="C60:C69">
    <cfRule type="cellIs" dxfId="3013" priority="206" stopIfTrue="1" operator="notEqual">
      <formula>""</formula>
    </cfRule>
  </conditionalFormatting>
  <conditionalFormatting sqref="C48:C58">
    <cfRule type="cellIs" dxfId="3012" priority="208" stopIfTrue="1" operator="notEqual">
      <formula>""</formula>
    </cfRule>
  </conditionalFormatting>
  <conditionalFormatting sqref="C60:C69">
    <cfRule type="cellIs" dxfId="3011" priority="207" stopIfTrue="1" operator="notEqual">
      <formula>""</formula>
    </cfRule>
  </conditionalFormatting>
  <conditionalFormatting sqref="C72:C81">
    <cfRule type="cellIs" dxfId="3010" priority="205" stopIfTrue="1" operator="notEqual">
      <formula>""</formula>
    </cfRule>
  </conditionalFormatting>
  <conditionalFormatting sqref="C72:C81">
    <cfRule type="cellIs" dxfId="3009" priority="204" stopIfTrue="1" operator="notEqual">
      <formula>""</formula>
    </cfRule>
  </conditionalFormatting>
  <conditionalFormatting sqref="C71:C81">
    <cfRule type="cellIs" dxfId="3008" priority="203" stopIfTrue="1" operator="notEqual">
      <formula>""</formula>
    </cfRule>
  </conditionalFormatting>
  <conditionalFormatting sqref="C71:C81">
    <cfRule type="cellIs" dxfId="3007" priority="202" stopIfTrue="1" operator="notEqual">
      <formula>""</formula>
    </cfRule>
  </conditionalFormatting>
  <conditionalFormatting sqref="C60:C70">
    <cfRule type="cellIs" dxfId="3006" priority="201" stopIfTrue="1" operator="notEqual">
      <formula>""</formula>
    </cfRule>
  </conditionalFormatting>
  <conditionalFormatting sqref="C59">
    <cfRule type="cellIs" dxfId="3005" priority="200" stopIfTrue="1" operator="notEqual">
      <formula>""</formula>
    </cfRule>
  </conditionalFormatting>
  <conditionalFormatting sqref="C59">
    <cfRule type="cellIs" dxfId="3004" priority="199" stopIfTrue="1" operator="notEqual">
      <formula>""</formula>
    </cfRule>
  </conditionalFormatting>
  <conditionalFormatting sqref="C60:C69">
    <cfRule type="cellIs" dxfId="3003" priority="196" stopIfTrue="1" operator="notEqual">
      <formula>""</formula>
    </cfRule>
  </conditionalFormatting>
  <conditionalFormatting sqref="C48:C58">
    <cfRule type="cellIs" dxfId="3002" priority="198" stopIfTrue="1" operator="notEqual">
      <formula>""</formula>
    </cfRule>
  </conditionalFormatting>
  <conditionalFormatting sqref="C60:C69">
    <cfRule type="cellIs" dxfId="3001" priority="197" stopIfTrue="1" operator="notEqual">
      <formula>""</formula>
    </cfRule>
  </conditionalFormatting>
  <conditionalFormatting sqref="C59">
    <cfRule type="cellIs" dxfId="3000" priority="195" stopIfTrue="1" operator="notEqual">
      <formula>""</formula>
    </cfRule>
  </conditionalFormatting>
  <conditionalFormatting sqref="C59">
    <cfRule type="cellIs" dxfId="2999" priority="194" stopIfTrue="1" operator="notEqual">
      <formula>""</formula>
    </cfRule>
  </conditionalFormatting>
  <conditionalFormatting sqref="C48:C58">
    <cfRule type="cellIs" dxfId="2998" priority="193" stopIfTrue="1" operator="notEqual">
      <formula>""</formula>
    </cfRule>
  </conditionalFormatting>
  <conditionalFormatting sqref="C47">
    <cfRule type="cellIs" dxfId="2997" priority="192" stopIfTrue="1" operator="notEqual">
      <formula>""</formula>
    </cfRule>
  </conditionalFormatting>
  <conditionalFormatting sqref="C47">
    <cfRule type="cellIs" dxfId="2996" priority="191" stopIfTrue="1" operator="notEqual">
      <formula>""</formula>
    </cfRule>
  </conditionalFormatting>
  <conditionalFormatting sqref="C48:C57">
    <cfRule type="cellIs" dxfId="2995" priority="188" stopIfTrue="1" operator="notEqual">
      <formula>""</formula>
    </cfRule>
  </conditionalFormatting>
  <conditionalFormatting sqref="C36:C46">
    <cfRule type="cellIs" dxfId="2994" priority="190" stopIfTrue="1" operator="notEqual">
      <formula>""</formula>
    </cfRule>
  </conditionalFormatting>
  <conditionalFormatting sqref="C48:C57">
    <cfRule type="cellIs" dxfId="2993" priority="189" stopIfTrue="1" operator="notEqual">
      <formula>""</formula>
    </cfRule>
  </conditionalFormatting>
  <conditionalFormatting sqref="C60:C69">
    <cfRule type="cellIs" dxfId="2992" priority="187" stopIfTrue="1" operator="notEqual">
      <formula>""</formula>
    </cfRule>
  </conditionalFormatting>
  <conditionalFormatting sqref="C60:C69">
    <cfRule type="cellIs" dxfId="2991" priority="186" stopIfTrue="1" operator="notEqual">
      <formula>""</formula>
    </cfRule>
  </conditionalFormatting>
  <conditionalFormatting sqref="C71:C81">
    <cfRule type="cellIs" dxfId="2990" priority="185" stopIfTrue="1" operator="notEqual">
      <formula>""</formula>
    </cfRule>
  </conditionalFormatting>
  <conditionalFormatting sqref="C71:C81">
    <cfRule type="cellIs" dxfId="2989" priority="184" stopIfTrue="1" operator="notEqual">
      <formula>""</formula>
    </cfRule>
  </conditionalFormatting>
  <conditionalFormatting sqref="C60:C70">
    <cfRule type="cellIs" dxfId="2988" priority="183" stopIfTrue="1" operator="notEqual">
      <formula>""</formula>
    </cfRule>
  </conditionalFormatting>
  <conditionalFormatting sqref="C59">
    <cfRule type="cellIs" dxfId="2987" priority="182" stopIfTrue="1" operator="notEqual">
      <formula>""</formula>
    </cfRule>
  </conditionalFormatting>
  <conditionalFormatting sqref="C59">
    <cfRule type="cellIs" dxfId="2986" priority="181" stopIfTrue="1" operator="notEqual">
      <formula>""</formula>
    </cfRule>
  </conditionalFormatting>
  <conditionalFormatting sqref="C60:C69">
    <cfRule type="cellIs" dxfId="2985" priority="178" stopIfTrue="1" operator="notEqual">
      <formula>""</formula>
    </cfRule>
  </conditionalFormatting>
  <conditionalFormatting sqref="C48:C58">
    <cfRule type="cellIs" dxfId="2984" priority="180" stopIfTrue="1" operator="notEqual">
      <formula>""</formula>
    </cfRule>
  </conditionalFormatting>
  <conditionalFormatting sqref="C60:C69">
    <cfRule type="cellIs" dxfId="2983" priority="179" stopIfTrue="1" operator="notEqual">
      <formula>""</formula>
    </cfRule>
  </conditionalFormatting>
  <conditionalFormatting sqref="C59">
    <cfRule type="cellIs" dxfId="2982" priority="177" stopIfTrue="1" operator="notEqual">
      <formula>""</formula>
    </cfRule>
  </conditionalFormatting>
  <conditionalFormatting sqref="C59">
    <cfRule type="cellIs" dxfId="2981" priority="176" stopIfTrue="1" operator="notEqual">
      <formula>""</formula>
    </cfRule>
  </conditionalFormatting>
  <conditionalFormatting sqref="C48:C58">
    <cfRule type="cellIs" dxfId="2980" priority="175" stopIfTrue="1" operator="notEqual">
      <formula>""</formula>
    </cfRule>
  </conditionalFormatting>
  <conditionalFormatting sqref="C47">
    <cfRule type="cellIs" dxfId="2979" priority="174" stopIfTrue="1" operator="notEqual">
      <formula>""</formula>
    </cfRule>
  </conditionalFormatting>
  <conditionalFormatting sqref="C47">
    <cfRule type="cellIs" dxfId="2978" priority="173" stopIfTrue="1" operator="notEqual">
      <formula>""</formula>
    </cfRule>
  </conditionalFormatting>
  <conditionalFormatting sqref="C48:C57">
    <cfRule type="cellIs" dxfId="2977" priority="170" stopIfTrue="1" operator="notEqual">
      <formula>""</formula>
    </cfRule>
  </conditionalFormatting>
  <conditionalFormatting sqref="C36:C46">
    <cfRule type="cellIs" dxfId="2976" priority="172" stopIfTrue="1" operator="notEqual">
      <formula>""</formula>
    </cfRule>
  </conditionalFormatting>
  <conditionalFormatting sqref="C48:C57">
    <cfRule type="cellIs" dxfId="2975" priority="171" stopIfTrue="1" operator="notEqual">
      <formula>""</formula>
    </cfRule>
  </conditionalFormatting>
  <conditionalFormatting sqref="C60:C69">
    <cfRule type="cellIs" dxfId="2974" priority="169" stopIfTrue="1" operator="notEqual">
      <formula>""</formula>
    </cfRule>
  </conditionalFormatting>
  <conditionalFormatting sqref="C60:C69">
    <cfRule type="cellIs" dxfId="2973" priority="168" stopIfTrue="1" operator="notEqual">
      <formula>""</formula>
    </cfRule>
  </conditionalFormatting>
  <conditionalFormatting sqref="C59:C69">
    <cfRule type="cellIs" dxfId="2972" priority="167" stopIfTrue="1" operator="notEqual">
      <formula>""</formula>
    </cfRule>
  </conditionalFormatting>
  <conditionalFormatting sqref="C59:C69">
    <cfRule type="cellIs" dxfId="2971" priority="166" stopIfTrue="1" operator="notEqual">
      <formula>""</formula>
    </cfRule>
  </conditionalFormatting>
  <conditionalFormatting sqref="C48:C58">
    <cfRule type="cellIs" dxfId="2970" priority="165" stopIfTrue="1" operator="notEqual">
      <formula>""</formula>
    </cfRule>
  </conditionalFormatting>
  <conditionalFormatting sqref="C47">
    <cfRule type="cellIs" dxfId="2969" priority="164" stopIfTrue="1" operator="notEqual">
      <formula>""</formula>
    </cfRule>
  </conditionalFormatting>
  <conditionalFormatting sqref="C47">
    <cfRule type="cellIs" dxfId="2968" priority="163" stopIfTrue="1" operator="notEqual">
      <formula>""</formula>
    </cfRule>
  </conditionalFormatting>
  <conditionalFormatting sqref="C48:C57">
    <cfRule type="cellIs" dxfId="2967" priority="160" stopIfTrue="1" operator="notEqual">
      <formula>""</formula>
    </cfRule>
  </conditionalFormatting>
  <conditionalFormatting sqref="C36:C46">
    <cfRule type="cellIs" dxfId="2966" priority="162" stopIfTrue="1" operator="notEqual">
      <formula>""</formula>
    </cfRule>
  </conditionalFormatting>
  <conditionalFormatting sqref="C48:C57">
    <cfRule type="cellIs" dxfId="2965" priority="161" stopIfTrue="1" operator="notEqual">
      <formula>""</formula>
    </cfRule>
  </conditionalFormatting>
  <conditionalFormatting sqref="C47">
    <cfRule type="cellIs" dxfId="2964" priority="159" stopIfTrue="1" operator="notEqual">
      <formula>""</formula>
    </cfRule>
  </conditionalFormatting>
  <conditionalFormatting sqref="C47">
    <cfRule type="cellIs" dxfId="2963" priority="158" stopIfTrue="1" operator="notEqual">
      <formula>""</formula>
    </cfRule>
  </conditionalFormatting>
  <conditionalFormatting sqref="C36:C46">
    <cfRule type="cellIs" dxfId="2962" priority="157" stopIfTrue="1" operator="notEqual">
      <formula>""</formula>
    </cfRule>
  </conditionalFormatting>
  <conditionalFormatting sqref="C35">
    <cfRule type="cellIs" dxfId="2961" priority="156" stopIfTrue="1" operator="notEqual">
      <formula>""</formula>
    </cfRule>
  </conditionalFormatting>
  <conditionalFormatting sqref="C35">
    <cfRule type="cellIs" dxfId="2960" priority="155" stopIfTrue="1" operator="notEqual">
      <formula>""</formula>
    </cfRule>
  </conditionalFormatting>
  <conditionalFormatting sqref="C36:C45">
    <cfRule type="cellIs" dxfId="2959" priority="152" stopIfTrue="1" operator="notEqual">
      <formula>""</formula>
    </cfRule>
  </conditionalFormatting>
  <conditionalFormatting sqref="C24:C34">
    <cfRule type="cellIs" dxfId="2958" priority="154" stopIfTrue="1" operator="notEqual">
      <formula>""</formula>
    </cfRule>
  </conditionalFormatting>
  <conditionalFormatting sqref="C36:C45">
    <cfRule type="cellIs" dxfId="2957" priority="153" stopIfTrue="1" operator="notEqual">
      <formula>""</formula>
    </cfRule>
  </conditionalFormatting>
  <conditionalFormatting sqref="C48:C57">
    <cfRule type="cellIs" dxfId="2956" priority="151" stopIfTrue="1" operator="notEqual">
      <formula>""</formula>
    </cfRule>
  </conditionalFormatting>
  <conditionalFormatting sqref="C48:C57">
    <cfRule type="cellIs" dxfId="2955" priority="150" stopIfTrue="1" operator="notEqual">
      <formula>""</formula>
    </cfRule>
  </conditionalFormatting>
  <conditionalFormatting sqref="C72:C81">
    <cfRule type="cellIs" dxfId="2954" priority="146" stopIfTrue="1" operator="notEqual">
      <formula>""</formula>
    </cfRule>
  </conditionalFormatting>
  <conditionalFormatting sqref="C72:C81">
    <cfRule type="cellIs" dxfId="2953" priority="145" stopIfTrue="1" operator="notEqual">
      <formula>""</formula>
    </cfRule>
  </conditionalFormatting>
  <conditionalFormatting sqref="C71">
    <cfRule type="cellIs" dxfId="2952" priority="144" stopIfTrue="1" operator="notEqual">
      <formula>""</formula>
    </cfRule>
  </conditionalFormatting>
  <conditionalFormatting sqref="C71">
    <cfRule type="cellIs" dxfId="2951" priority="149" stopIfTrue="1" operator="notEqual">
      <formula>""</formula>
    </cfRule>
  </conditionalFormatting>
  <conditionalFormatting sqref="C71">
    <cfRule type="cellIs" dxfId="2950" priority="148" stopIfTrue="1" operator="notEqual">
      <formula>""</formula>
    </cfRule>
  </conditionalFormatting>
  <conditionalFormatting sqref="C60:C70">
    <cfRule type="cellIs" dxfId="2949" priority="147" stopIfTrue="1" operator="notEqual">
      <formula>""</formula>
    </cfRule>
  </conditionalFormatting>
  <conditionalFormatting sqref="C60:C70">
    <cfRule type="cellIs" dxfId="2948" priority="137" stopIfTrue="1" operator="notEqual">
      <formula>""</formula>
    </cfRule>
  </conditionalFormatting>
  <conditionalFormatting sqref="C59">
    <cfRule type="cellIs" dxfId="2947" priority="136" stopIfTrue="1" operator="notEqual">
      <formula>""</formula>
    </cfRule>
  </conditionalFormatting>
  <conditionalFormatting sqref="C59">
    <cfRule type="cellIs" dxfId="2946" priority="135" stopIfTrue="1" operator="notEqual">
      <formula>""</formula>
    </cfRule>
  </conditionalFormatting>
  <conditionalFormatting sqref="C48:C58">
    <cfRule type="cellIs" dxfId="2945" priority="134" stopIfTrue="1" operator="notEqual">
      <formula>""</formula>
    </cfRule>
  </conditionalFormatting>
  <conditionalFormatting sqref="C71">
    <cfRule type="cellIs" dxfId="2944" priority="143" stopIfTrue="1" operator="notEqual">
      <formula>""</formula>
    </cfRule>
  </conditionalFormatting>
  <conditionalFormatting sqref="C72:C81">
    <cfRule type="cellIs" dxfId="2943" priority="140" stopIfTrue="1" operator="notEqual">
      <formula>""</formula>
    </cfRule>
  </conditionalFormatting>
  <conditionalFormatting sqref="C60:C70">
    <cfRule type="cellIs" dxfId="2942" priority="142" stopIfTrue="1" operator="notEqual">
      <formula>""</formula>
    </cfRule>
  </conditionalFormatting>
  <conditionalFormatting sqref="C72:C81">
    <cfRule type="cellIs" dxfId="2941" priority="141" stopIfTrue="1" operator="notEqual">
      <formula>""</formula>
    </cfRule>
  </conditionalFormatting>
  <conditionalFormatting sqref="C71">
    <cfRule type="cellIs" dxfId="2940" priority="139" stopIfTrue="1" operator="notEqual">
      <formula>""</formula>
    </cfRule>
  </conditionalFormatting>
  <conditionalFormatting sqref="C71">
    <cfRule type="cellIs" dxfId="2939" priority="138" stopIfTrue="1" operator="notEqual">
      <formula>""</formula>
    </cfRule>
  </conditionalFormatting>
  <conditionalFormatting sqref="C60:C69">
    <cfRule type="cellIs" dxfId="2938" priority="132" stopIfTrue="1" operator="notEqual">
      <formula>""</formula>
    </cfRule>
  </conditionalFormatting>
  <conditionalFormatting sqref="C60:C69">
    <cfRule type="cellIs" dxfId="2937" priority="133" stopIfTrue="1" operator="notEqual">
      <formula>""</formula>
    </cfRule>
  </conditionalFormatting>
  <conditionalFormatting sqref="C72:C81">
    <cfRule type="cellIs" dxfId="2936" priority="131" stopIfTrue="1" operator="notEqual">
      <formula>""</formula>
    </cfRule>
  </conditionalFormatting>
  <conditionalFormatting sqref="C72:C81">
    <cfRule type="cellIs" dxfId="2935" priority="130" stopIfTrue="1" operator="notEqual">
      <formula>""</formula>
    </cfRule>
  </conditionalFormatting>
  <conditionalFormatting sqref="C59">
    <cfRule type="cellIs" dxfId="2934" priority="120" stopIfTrue="1" operator="notEqual">
      <formula>""</formula>
    </cfRule>
  </conditionalFormatting>
  <conditionalFormatting sqref="C48:C58">
    <cfRule type="cellIs" dxfId="2933" priority="119" stopIfTrue="1" operator="notEqual">
      <formula>""</formula>
    </cfRule>
  </conditionalFormatting>
  <conditionalFormatting sqref="C71">
    <cfRule type="cellIs" dxfId="2932" priority="129" stopIfTrue="1" operator="notEqual">
      <formula>""</formula>
    </cfRule>
  </conditionalFormatting>
  <conditionalFormatting sqref="C71">
    <cfRule type="cellIs" dxfId="2931" priority="128" stopIfTrue="1" operator="notEqual">
      <formula>""</formula>
    </cfRule>
  </conditionalFormatting>
  <conditionalFormatting sqref="C72:C81">
    <cfRule type="cellIs" dxfId="2930" priority="125" stopIfTrue="1" operator="notEqual">
      <formula>""</formula>
    </cfRule>
  </conditionalFormatting>
  <conditionalFormatting sqref="C60:C70">
    <cfRule type="cellIs" dxfId="2929" priority="127" stopIfTrue="1" operator="notEqual">
      <formula>""</formula>
    </cfRule>
  </conditionalFormatting>
  <conditionalFormatting sqref="C72:C81">
    <cfRule type="cellIs" dxfId="2928" priority="126" stopIfTrue="1" operator="notEqual">
      <formula>""</formula>
    </cfRule>
  </conditionalFormatting>
  <conditionalFormatting sqref="C71">
    <cfRule type="cellIs" dxfId="2927" priority="124" stopIfTrue="1" operator="notEqual">
      <formula>""</formula>
    </cfRule>
  </conditionalFormatting>
  <conditionalFormatting sqref="C71">
    <cfRule type="cellIs" dxfId="2926" priority="123" stopIfTrue="1" operator="notEqual">
      <formula>""</formula>
    </cfRule>
  </conditionalFormatting>
  <conditionalFormatting sqref="C60:C70">
    <cfRule type="cellIs" dxfId="2925" priority="122" stopIfTrue="1" operator="notEqual">
      <formula>""</formula>
    </cfRule>
  </conditionalFormatting>
  <conditionalFormatting sqref="C59">
    <cfRule type="cellIs" dxfId="2924" priority="121" stopIfTrue="1" operator="notEqual">
      <formula>""</formula>
    </cfRule>
  </conditionalFormatting>
  <conditionalFormatting sqref="C60:C69">
    <cfRule type="cellIs" dxfId="2923" priority="117" stopIfTrue="1" operator="notEqual">
      <formula>""</formula>
    </cfRule>
  </conditionalFormatting>
  <conditionalFormatting sqref="C60:C69">
    <cfRule type="cellIs" dxfId="2922" priority="118" stopIfTrue="1" operator="notEqual">
      <formula>""</formula>
    </cfRule>
  </conditionalFormatting>
  <conditionalFormatting sqref="C72:C81">
    <cfRule type="cellIs" dxfId="2921" priority="116" stopIfTrue="1" operator="notEqual">
      <formula>""</formula>
    </cfRule>
  </conditionalFormatting>
  <conditionalFormatting sqref="C72:C81">
    <cfRule type="cellIs" dxfId="2920" priority="115" stopIfTrue="1" operator="notEqual">
      <formula>""</formula>
    </cfRule>
  </conditionalFormatting>
  <conditionalFormatting sqref="C71:C81">
    <cfRule type="cellIs" dxfId="2919" priority="114" stopIfTrue="1" operator="notEqual">
      <formula>""</formula>
    </cfRule>
  </conditionalFormatting>
  <conditionalFormatting sqref="C71:C81">
    <cfRule type="cellIs" dxfId="2918" priority="113" stopIfTrue="1" operator="notEqual">
      <formula>""</formula>
    </cfRule>
  </conditionalFormatting>
  <conditionalFormatting sqref="C60:C70">
    <cfRule type="cellIs" dxfId="2917" priority="112" stopIfTrue="1" operator="notEqual">
      <formula>""</formula>
    </cfRule>
  </conditionalFormatting>
  <conditionalFormatting sqref="C59">
    <cfRule type="cellIs" dxfId="2916" priority="111" stopIfTrue="1" operator="notEqual">
      <formula>""</formula>
    </cfRule>
  </conditionalFormatting>
  <conditionalFormatting sqref="C59">
    <cfRule type="cellIs" dxfId="2915" priority="110" stopIfTrue="1" operator="notEqual">
      <formula>""</formula>
    </cfRule>
  </conditionalFormatting>
  <conditionalFormatting sqref="C60:C69">
    <cfRule type="cellIs" dxfId="2914" priority="107" stopIfTrue="1" operator="notEqual">
      <formula>""</formula>
    </cfRule>
  </conditionalFormatting>
  <conditionalFormatting sqref="C48:C58">
    <cfRule type="cellIs" dxfId="2913" priority="109" stopIfTrue="1" operator="notEqual">
      <formula>""</formula>
    </cfRule>
  </conditionalFormatting>
  <conditionalFormatting sqref="C60:C69">
    <cfRule type="cellIs" dxfId="2912" priority="108" stopIfTrue="1" operator="notEqual">
      <formula>""</formula>
    </cfRule>
  </conditionalFormatting>
  <conditionalFormatting sqref="C59">
    <cfRule type="cellIs" dxfId="2911" priority="106" stopIfTrue="1" operator="notEqual">
      <formula>""</formula>
    </cfRule>
  </conditionalFormatting>
  <conditionalFormatting sqref="C59">
    <cfRule type="cellIs" dxfId="2910" priority="105" stopIfTrue="1" operator="notEqual">
      <formula>""</formula>
    </cfRule>
  </conditionalFormatting>
  <conditionalFormatting sqref="C48:C58">
    <cfRule type="cellIs" dxfId="2909" priority="104" stopIfTrue="1" operator="notEqual">
      <formula>""</formula>
    </cfRule>
  </conditionalFormatting>
  <conditionalFormatting sqref="C47">
    <cfRule type="cellIs" dxfId="2908" priority="103" stopIfTrue="1" operator="notEqual">
      <formula>""</formula>
    </cfRule>
  </conditionalFormatting>
  <conditionalFormatting sqref="C47">
    <cfRule type="cellIs" dxfId="2907" priority="102" stopIfTrue="1" operator="notEqual">
      <formula>""</formula>
    </cfRule>
  </conditionalFormatting>
  <conditionalFormatting sqref="C48:C57">
    <cfRule type="cellIs" dxfId="2906" priority="99" stopIfTrue="1" operator="notEqual">
      <formula>""</formula>
    </cfRule>
  </conditionalFormatting>
  <conditionalFormatting sqref="C36:C46">
    <cfRule type="cellIs" dxfId="2905" priority="101" stopIfTrue="1" operator="notEqual">
      <formula>""</formula>
    </cfRule>
  </conditionalFormatting>
  <conditionalFormatting sqref="C48:C57">
    <cfRule type="cellIs" dxfId="2904" priority="100" stopIfTrue="1" operator="notEqual">
      <formula>""</formula>
    </cfRule>
  </conditionalFormatting>
  <conditionalFormatting sqref="C60:C69">
    <cfRule type="cellIs" dxfId="2903" priority="98" stopIfTrue="1" operator="notEqual">
      <formula>""</formula>
    </cfRule>
  </conditionalFormatting>
  <conditionalFormatting sqref="C60:C69">
    <cfRule type="cellIs" dxfId="2902" priority="97" stopIfTrue="1" operator="notEqual">
      <formula>""</formula>
    </cfRule>
  </conditionalFormatting>
  <conditionalFormatting sqref="C84:C93">
    <cfRule type="cellIs" dxfId="2901" priority="90" stopIfTrue="1" operator="notEqual">
      <formula>""</formula>
    </cfRule>
  </conditionalFormatting>
  <conditionalFormatting sqref="C84:C93">
    <cfRule type="cellIs" dxfId="2900" priority="89" stopIfTrue="1" operator="notEqual">
      <formula>""</formula>
    </cfRule>
  </conditionalFormatting>
  <conditionalFormatting sqref="C83">
    <cfRule type="cellIs" dxfId="2899" priority="88" stopIfTrue="1" operator="notEqual">
      <formula>""</formula>
    </cfRule>
  </conditionalFormatting>
  <conditionalFormatting sqref="C83">
    <cfRule type="cellIs" dxfId="2898" priority="87" stopIfTrue="1" operator="notEqual">
      <formula>""</formula>
    </cfRule>
  </conditionalFormatting>
  <conditionalFormatting sqref="C84:C93">
    <cfRule type="cellIs" dxfId="2897" priority="86" stopIfTrue="1" operator="notEqual">
      <formula>""</formula>
    </cfRule>
  </conditionalFormatting>
  <conditionalFormatting sqref="C83">
    <cfRule type="cellIs" dxfId="2896" priority="96" stopIfTrue="1" operator="notEqual">
      <formula>""</formula>
    </cfRule>
  </conditionalFormatting>
  <conditionalFormatting sqref="C83:C93">
    <cfRule type="cellIs" dxfId="2895" priority="95" stopIfTrue="1" operator="notEqual">
      <formula>""</formula>
    </cfRule>
  </conditionalFormatting>
  <conditionalFormatting sqref="C83:C93">
    <cfRule type="cellIs" dxfId="2894" priority="94" stopIfTrue="1" operator="notEqual">
      <formula>""</formula>
    </cfRule>
  </conditionalFormatting>
  <conditionalFormatting sqref="C84:C93">
    <cfRule type="cellIs" dxfId="2893" priority="93" stopIfTrue="1" operator="notEqual">
      <formula>""</formula>
    </cfRule>
  </conditionalFormatting>
  <conditionalFormatting sqref="C83">
    <cfRule type="cellIs" dxfId="2892" priority="92" stopIfTrue="1" operator="notEqual">
      <formula>""</formula>
    </cfRule>
  </conditionalFormatting>
  <conditionalFormatting sqref="C83">
    <cfRule type="cellIs" dxfId="2891" priority="91" stopIfTrue="1" operator="notEqual">
      <formula>""</formula>
    </cfRule>
  </conditionalFormatting>
  <conditionalFormatting sqref="C84:C93">
    <cfRule type="cellIs" dxfId="2890" priority="85" stopIfTrue="1" operator="notEqual">
      <formula>""</formula>
    </cfRule>
  </conditionalFormatting>
  <conditionalFormatting sqref="C83:C93">
    <cfRule type="cellIs" dxfId="2889" priority="84" stopIfTrue="1" operator="notEqual">
      <formula>""</formula>
    </cfRule>
  </conditionalFormatting>
  <conditionalFormatting sqref="C83:C93">
    <cfRule type="cellIs" dxfId="2888" priority="83" stopIfTrue="1" operator="notEqual">
      <formula>""</formula>
    </cfRule>
  </conditionalFormatting>
  <conditionalFormatting sqref="C83:C93">
    <cfRule type="cellIs" dxfId="2887" priority="82" stopIfTrue="1" operator="notEqual">
      <formula>""</formula>
    </cfRule>
  </conditionalFormatting>
  <conditionalFormatting sqref="C83:C93">
    <cfRule type="cellIs" dxfId="2886" priority="81" stopIfTrue="1" operator="notEqual">
      <formula>""</formula>
    </cfRule>
  </conditionalFormatting>
  <conditionalFormatting sqref="C84:C93">
    <cfRule type="cellIs" dxfId="2885" priority="80" stopIfTrue="1" operator="notEqual">
      <formula>""</formula>
    </cfRule>
  </conditionalFormatting>
  <conditionalFormatting sqref="C84:C93">
    <cfRule type="cellIs" dxfId="2884" priority="79" stopIfTrue="1" operator="notEqual">
      <formula>""</formula>
    </cfRule>
  </conditionalFormatting>
  <conditionalFormatting sqref="C84:C93">
    <cfRule type="cellIs" dxfId="2883" priority="78" stopIfTrue="1" operator="notEqual">
      <formula>""</formula>
    </cfRule>
  </conditionalFormatting>
  <conditionalFormatting sqref="C84:C93">
    <cfRule type="cellIs" dxfId="2882" priority="77" stopIfTrue="1" operator="notEqual">
      <formula>""</formula>
    </cfRule>
  </conditionalFormatting>
  <conditionalFormatting sqref="C84:C93">
    <cfRule type="cellIs" dxfId="2881" priority="76" stopIfTrue="1" operator="notEqual">
      <formula>""</formula>
    </cfRule>
  </conditionalFormatting>
  <conditionalFormatting sqref="C106">
    <cfRule type="cellIs" dxfId="2880" priority="75" stopIfTrue="1" operator="notEqual">
      <formula>""</formula>
    </cfRule>
  </conditionalFormatting>
  <conditionalFormatting sqref="C106">
    <cfRule type="cellIs" dxfId="2879" priority="74" stopIfTrue="1" operator="notEqual">
      <formula>""</formula>
    </cfRule>
  </conditionalFormatting>
  <conditionalFormatting sqref="C95:C96">
    <cfRule type="cellIs" dxfId="2878" priority="73" stopIfTrue="1" operator="notEqual">
      <formula>""</formula>
    </cfRule>
  </conditionalFormatting>
  <conditionalFormatting sqref="C95:C96">
    <cfRule type="cellIs" dxfId="2877" priority="72" stopIfTrue="1" operator="notEqual">
      <formula>""</formula>
    </cfRule>
  </conditionalFormatting>
  <conditionalFormatting sqref="E134 G134:H134">
    <cfRule type="cellIs" dxfId="2876" priority="55" stopIfTrue="1" operator="notEqual">
      <formula>""</formula>
    </cfRule>
  </conditionalFormatting>
  <conditionalFormatting sqref="C134">
    <cfRule type="cellIs" dxfId="2875" priority="52" stopIfTrue="1" operator="notEqual">
      <formula>""</formula>
    </cfRule>
  </conditionalFormatting>
  <conditionalFormatting sqref="B134">
    <cfRule type="cellIs" dxfId="2874" priority="50" stopIfTrue="1" operator="notEqual">
      <formula>""</formula>
    </cfRule>
  </conditionalFormatting>
  <conditionalFormatting sqref="E134">
    <cfRule type="cellIs" dxfId="2873" priority="54" stopIfTrue="1" operator="notEqual">
      <formula>""</formula>
    </cfRule>
  </conditionalFormatting>
  <conditionalFormatting sqref="E134 G134:H134">
    <cfRule type="cellIs" dxfId="2872" priority="56" stopIfTrue="1" operator="notEqual">
      <formula>""</formula>
    </cfRule>
  </conditionalFormatting>
  <conditionalFormatting sqref="C134">
    <cfRule type="cellIs" dxfId="2871" priority="51" stopIfTrue="1" operator="notEqual">
      <formula>""</formula>
    </cfRule>
  </conditionalFormatting>
  <conditionalFormatting sqref="F134">
    <cfRule type="cellIs" dxfId="2870" priority="53" stopIfTrue="1" operator="notEqual">
      <formula>""</formula>
    </cfRule>
  </conditionalFormatting>
  <conditionalFormatting sqref="B134">
    <cfRule type="cellIs" dxfId="2869" priority="49" stopIfTrue="1" operator="notEqual">
      <formula>""</formula>
    </cfRule>
  </conditionalFormatting>
  <conditionalFormatting sqref="D134">
    <cfRule type="cellIs" dxfId="2868" priority="46" stopIfTrue="1" operator="equal">
      <formula>"Total"</formula>
    </cfRule>
  </conditionalFormatting>
  <conditionalFormatting sqref="D135:D136">
    <cfRule type="cellIs" dxfId="2867" priority="33" stopIfTrue="1" operator="equal">
      <formula>"Total"</formula>
    </cfRule>
  </conditionalFormatting>
  <conditionalFormatting sqref="D135:D136">
    <cfRule type="cellIs" dxfId="2866" priority="34" stopIfTrue="1" operator="equal">
      <formula>"Total"</formula>
    </cfRule>
  </conditionalFormatting>
  <conditionalFormatting sqref="E135:E136 G135:H136">
    <cfRule type="cellIs" dxfId="2865" priority="43" stopIfTrue="1" operator="notEqual">
      <formula>""</formula>
    </cfRule>
  </conditionalFormatting>
  <conditionalFormatting sqref="E135:E136">
    <cfRule type="cellIs" dxfId="2864" priority="41" stopIfTrue="1" operator="notEqual">
      <formula>""</formula>
    </cfRule>
  </conditionalFormatting>
  <conditionalFormatting sqref="E135:E136 G135:H136">
    <cfRule type="cellIs" dxfId="2863" priority="42" stopIfTrue="1" operator="notEqual">
      <formula>""</formula>
    </cfRule>
  </conditionalFormatting>
  <conditionalFormatting sqref="F135:F136">
    <cfRule type="cellIs" dxfId="2862" priority="40" stopIfTrue="1" operator="notEqual">
      <formula>""</formula>
    </cfRule>
  </conditionalFormatting>
  <conditionalFormatting sqref="F135:F136">
    <cfRule type="cellIs" dxfId="2861" priority="39" stopIfTrue="1" operator="notEqual">
      <formula>""</formula>
    </cfRule>
  </conditionalFormatting>
  <conditionalFormatting sqref="C135:C145">
    <cfRule type="cellIs" dxfId="2860" priority="38" stopIfTrue="1" operator="notEqual">
      <formula>""</formula>
    </cfRule>
  </conditionalFormatting>
  <conditionalFormatting sqref="C135:C145">
    <cfRule type="cellIs" dxfId="2859" priority="37" stopIfTrue="1" operator="notEqual">
      <formula>""</formula>
    </cfRule>
  </conditionalFormatting>
  <conditionalFormatting sqref="B135">
    <cfRule type="cellIs" dxfId="2858" priority="36" stopIfTrue="1" operator="notEqual">
      <formula>""</formula>
    </cfRule>
  </conditionalFormatting>
  <conditionalFormatting sqref="B135">
    <cfRule type="cellIs" dxfId="2857" priority="35" stopIfTrue="1" operator="notEqual">
      <formula>""</formula>
    </cfRule>
  </conditionalFormatting>
  <conditionalFormatting sqref="E137 G137:H137">
    <cfRule type="cellIs" dxfId="2856" priority="30" stopIfTrue="1" operator="notEqual">
      <formula>""</formula>
    </cfRule>
  </conditionalFormatting>
  <conditionalFormatting sqref="E137">
    <cfRule type="cellIs" dxfId="2855" priority="28" stopIfTrue="1" operator="notEqual">
      <formula>""</formula>
    </cfRule>
  </conditionalFormatting>
  <conditionalFormatting sqref="F137">
    <cfRule type="cellIs" dxfId="2854" priority="26" stopIfTrue="1" operator="notEqual">
      <formula>""</formula>
    </cfRule>
  </conditionalFormatting>
  <conditionalFormatting sqref="E137 G137:H137">
    <cfRule type="cellIs" dxfId="2853" priority="29" stopIfTrue="1" operator="notEqual">
      <formula>""</formula>
    </cfRule>
  </conditionalFormatting>
  <conditionalFormatting sqref="F137">
    <cfRule type="cellIs" dxfId="2852" priority="27" stopIfTrue="1" operator="notEqual">
      <formula>""</formula>
    </cfRule>
  </conditionalFormatting>
  <conditionalFormatting sqref="D137">
    <cfRule type="cellIs" dxfId="2851" priority="24" stopIfTrue="1" operator="equal">
      <formula>"Total"</formula>
    </cfRule>
  </conditionalFormatting>
  <conditionalFormatting sqref="D137">
    <cfRule type="cellIs" dxfId="2850" priority="25" stopIfTrue="1" operator="equal">
      <formula>"Total"</formula>
    </cfRule>
  </conditionalFormatting>
  <conditionalFormatting sqref="D137">
    <cfRule type="cellIs" dxfId="2849" priority="17" stopIfTrue="1" operator="equal">
      <formula>"Total"</formula>
    </cfRule>
  </conditionalFormatting>
  <conditionalFormatting sqref="D137">
    <cfRule type="cellIs" dxfId="2848" priority="18" stopIfTrue="1" operator="equal">
      <formula>"Total"</formula>
    </cfRule>
  </conditionalFormatting>
  <conditionalFormatting sqref="E137 G137:H137">
    <cfRule type="cellIs" dxfId="2847" priority="23" stopIfTrue="1" operator="notEqual">
      <formula>""</formula>
    </cfRule>
  </conditionalFormatting>
  <conditionalFormatting sqref="E137">
    <cfRule type="cellIs" dxfId="2846" priority="21" stopIfTrue="1" operator="notEqual">
      <formula>""</formula>
    </cfRule>
  </conditionalFormatting>
  <conditionalFormatting sqref="E137 G137:H137">
    <cfRule type="cellIs" dxfId="2845" priority="22" stopIfTrue="1" operator="notEqual">
      <formula>""</formula>
    </cfRule>
  </conditionalFormatting>
  <conditionalFormatting sqref="F137">
    <cfRule type="cellIs" dxfId="2844" priority="20" stopIfTrue="1" operator="notEqual">
      <formula>""</formula>
    </cfRule>
  </conditionalFormatting>
  <conditionalFormatting sqref="F137">
    <cfRule type="cellIs" dxfId="2843" priority="19" stopIfTrue="1" operator="notEqual">
      <formula>""</formula>
    </cfRule>
  </conditionalFormatting>
  <conditionalFormatting sqref="E138:E145 G138:H145">
    <cfRule type="cellIs" dxfId="2842" priority="16" stopIfTrue="1" operator="notEqual">
      <formula>""</formula>
    </cfRule>
  </conditionalFormatting>
  <conditionalFormatting sqref="E138:E145">
    <cfRule type="cellIs" dxfId="2841" priority="14" stopIfTrue="1" operator="notEqual">
      <formula>""</formula>
    </cfRule>
  </conditionalFormatting>
  <conditionalFormatting sqref="F138:F145">
    <cfRule type="cellIs" dxfId="2840" priority="12" stopIfTrue="1" operator="notEqual">
      <formula>""</formula>
    </cfRule>
  </conditionalFormatting>
  <conditionalFormatting sqref="E138:E145 G138:H145">
    <cfRule type="cellIs" dxfId="2839" priority="15" stopIfTrue="1" operator="notEqual">
      <formula>""</formula>
    </cfRule>
  </conditionalFormatting>
  <conditionalFormatting sqref="F138:F145">
    <cfRule type="cellIs" dxfId="2838" priority="13" stopIfTrue="1" operator="notEqual">
      <formula>""</formula>
    </cfRule>
  </conditionalFormatting>
  <conditionalFormatting sqref="D138:D145">
    <cfRule type="cellIs" dxfId="2837" priority="10" stopIfTrue="1" operator="equal">
      <formula>"Total"</formula>
    </cfRule>
  </conditionalFormatting>
  <conditionalFormatting sqref="D138:D145">
    <cfRule type="cellIs" dxfId="2836" priority="11" stopIfTrue="1" operator="equal">
      <formula>"Total"</formula>
    </cfRule>
  </conditionalFormatting>
  <conditionalFormatting sqref="D138:D145">
    <cfRule type="cellIs" dxfId="2835" priority="3" stopIfTrue="1" operator="equal">
      <formula>"Total"</formula>
    </cfRule>
  </conditionalFormatting>
  <conditionalFormatting sqref="D138:D145">
    <cfRule type="cellIs" dxfId="2834" priority="4" stopIfTrue="1" operator="equal">
      <formula>"Total"</formula>
    </cfRule>
  </conditionalFormatting>
  <conditionalFormatting sqref="E138:E145 G138:H145">
    <cfRule type="cellIs" dxfId="2833" priority="9" stopIfTrue="1" operator="notEqual">
      <formula>""</formula>
    </cfRule>
  </conditionalFormatting>
  <conditionalFormatting sqref="E138:E145">
    <cfRule type="cellIs" dxfId="2832" priority="7" stopIfTrue="1" operator="notEqual">
      <formula>""</formula>
    </cfRule>
  </conditionalFormatting>
  <conditionalFormatting sqref="E138:E145 G138:H145">
    <cfRule type="cellIs" dxfId="2831" priority="8" stopIfTrue="1" operator="notEqual">
      <formula>""</formula>
    </cfRule>
  </conditionalFormatting>
  <conditionalFormatting sqref="F138:F145">
    <cfRule type="cellIs" dxfId="2830" priority="6" stopIfTrue="1" operator="notEqual">
      <formula>""</formula>
    </cfRule>
  </conditionalFormatting>
  <conditionalFormatting sqref="F138:F145">
    <cfRule type="cellIs" dxfId="2829" priority="5" stopIfTrue="1" operator="notEqual">
      <formula>""</formula>
    </cfRule>
  </conditionalFormatting>
  <pageMargins left="0.23622047244094491" right="0.11811023622047245" top="0.31496062992125984" bottom="0.27559055118110237" header="0.15748031496062992" footer="0.51181102362204722"/>
  <pageSetup paperSize="9" scale="86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22"/>
  <sheetViews>
    <sheetView zoomScale="110" zoomScaleNormal="110" workbookViewId="0">
      <pane ySplit="10" topLeftCell="A11" activePane="bottomLeft" state="frozen"/>
      <selection pane="bottomLeft" activeCell="K6" sqref="K6"/>
    </sheetView>
  </sheetViews>
  <sheetFormatPr defaultRowHeight="12.75"/>
  <cols>
    <col min="1" max="1" width="8.5703125" customWidth="1"/>
    <col min="2" max="2" width="3" customWidth="1"/>
    <col min="3" max="3" width="5" style="1" customWidth="1"/>
    <col min="4" max="4" width="5.85546875" style="1" customWidth="1"/>
    <col min="5" max="5" width="6.7109375" style="1" customWidth="1"/>
    <col min="6" max="6" width="7" style="1" customWidth="1"/>
    <col min="7" max="7" width="6.7109375" style="1" customWidth="1"/>
    <col min="8" max="8" width="6.5703125" style="1" customWidth="1"/>
    <col min="9" max="9" width="9.140625" style="1" customWidth="1"/>
    <col min="10" max="11" width="10.85546875" style="1" customWidth="1"/>
    <col min="12" max="12" width="11.28515625" style="1" customWidth="1"/>
    <col min="13" max="14" width="10.85546875" style="1" customWidth="1"/>
    <col min="15" max="15" width="9.5703125" style="1" customWidth="1"/>
  </cols>
  <sheetData>
    <row r="1" spans="2:15" ht="1.5" customHeight="1"/>
    <row r="3" spans="2:15" ht="9" customHeight="1"/>
    <row r="4" spans="2:15" ht="9.75" customHeight="1">
      <c r="J4" s="2"/>
      <c r="K4" s="2"/>
    </row>
    <row r="5" spans="2:15" ht="14.25" customHeight="1">
      <c r="J5" s="2"/>
      <c r="K5" s="2"/>
    </row>
    <row r="6" spans="2:15" ht="15">
      <c r="B6" s="114" t="s">
        <v>192</v>
      </c>
      <c r="C6" s="113"/>
      <c r="D6" s="45"/>
      <c r="E6" s="45"/>
      <c r="F6" s="45"/>
      <c r="G6" s="45"/>
      <c r="H6" s="45"/>
      <c r="I6" s="45"/>
      <c r="J6" s="329" t="s">
        <v>189</v>
      </c>
      <c r="K6" s="363">
        <f>'base(indices)'!K1</f>
        <v>44075</v>
      </c>
      <c r="L6" s="115" t="s">
        <v>100</v>
      </c>
      <c r="M6" s="21"/>
      <c r="N6" s="21"/>
      <c r="O6" s="364">
        <f>'base(indices)'!H1</f>
        <v>44440</v>
      </c>
    </row>
    <row r="7" spans="2:15" ht="9" customHeight="1"/>
    <row r="8" spans="2:15" ht="13.5" thickBot="1">
      <c r="C8" s="6" t="s">
        <v>85</v>
      </c>
      <c r="D8" s="6"/>
      <c r="G8" s="5"/>
      <c r="H8" s="5"/>
      <c r="K8" s="338" t="s">
        <v>183</v>
      </c>
      <c r="L8" s="339"/>
      <c r="N8" s="329" t="s">
        <v>186</v>
      </c>
      <c r="O8" s="330"/>
    </row>
    <row r="9" spans="2:15" ht="14.25" customHeight="1">
      <c r="B9" s="423" t="s">
        <v>42</v>
      </c>
      <c r="C9" s="394" t="s">
        <v>4</v>
      </c>
      <c r="D9" s="396" t="s">
        <v>36</v>
      </c>
      <c r="E9" s="398" t="s">
        <v>37</v>
      </c>
      <c r="F9" s="398" t="s">
        <v>43</v>
      </c>
      <c r="G9" s="414" t="s">
        <v>44</v>
      </c>
      <c r="H9" s="414" t="s">
        <v>45</v>
      </c>
      <c r="I9" s="468" t="s">
        <v>122</v>
      </c>
      <c r="J9" s="478" t="s">
        <v>69</v>
      </c>
      <c r="K9" s="480">
        <v>0.9</v>
      </c>
      <c r="L9" s="472">
        <v>0.8</v>
      </c>
      <c r="M9" s="474">
        <v>0.7</v>
      </c>
      <c r="N9" s="472">
        <v>0.6</v>
      </c>
      <c r="O9" s="476">
        <v>0.5</v>
      </c>
    </row>
    <row r="10" spans="2:15" ht="24.75" customHeight="1" thickBot="1">
      <c r="B10" s="467"/>
      <c r="C10" s="395"/>
      <c r="D10" s="397"/>
      <c r="E10" s="399"/>
      <c r="F10" s="399"/>
      <c r="G10" s="415"/>
      <c r="H10" s="415"/>
      <c r="I10" s="469"/>
      <c r="J10" s="479"/>
      <c r="K10" s="481"/>
      <c r="L10" s="473"/>
      <c r="M10" s="475"/>
      <c r="N10" s="473"/>
      <c r="O10" s="477"/>
    </row>
    <row r="11" spans="2:15" s="30" customFormat="1" ht="13.5" customHeight="1">
      <c r="B11" s="124">
        <v>4</v>
      </c>
      <c r="C11" s="119">
        <v>42036</v>
      </c>
      <c r="D11" s="57">
        <f>724*2+788*2</f>
        <v>3024</v>
      </c>
      <c r="E11" s="96">
        <f>'base(indices)'!G65</f>
        <v>1.39883833</v>
      </c>
      <c r="F11" s="58">
        <f t="shared" ref="F11:F14" si="0">D11*E11</f>
        <v>4230.0871099200003</v>
      </c>
      <c r="G11" s="359">
        <f>'base(indices)'!I65</f>
        <v>1.8204000000000001E-2</v>
      </c>
      <c r="H11" s="60">
        <f t="shared" ref="H11:H14" si="1">F11*G11</f>
        <v>77.004505748983689</v>
      </c>
      <c r="I11" s="190">
        <f>(F11+H11)</f>
        <v>4307.0916156689836</v>
      </c>
      <c r="J11" s="331">
        <f>I11</f>
        <v>4307.0916156689836</v>
      </c>
      <c r="K11" s="332">
        <f>J11*K$9</f>
        <v>3876.3824541020854</v>
      </c>
      <c r="L11" s="333">
        <f>J11*$L$9</f>
        <v>3445.6732925351871</v>
      </c>
      <c r="M11" s="332">
        <f>J11*M$9</f>
        <v>3014.9641309682884</v>
      </c>
      <c r="N11" s="332">
        <f>J11*N$9</f>
        <v>2584.2549694013901</v>
      </c>
      <c r="O11" s="142">
        <f>J11*O$9</f>
        <v>2153.5458078344918</v>
      </c>
    </row>
    <row r="12" spans="2:15" s="30" customFormat="1" ht="13.5" customHeight="1">
      <c r="B12" s="124">
        <v>4</v>
      </c>
      <c r="C12" s="119">
        <v>42401</v>
      </c>
      <c r="D12" s="57">
        <f>788*2+880*2</f>
        <v>3336</v>
      </c>
      <c r="E12" s="96">
        <f>'base(indices)'!G77</f>
        <v>1.29395745</v>
      </c>
      <c r="F12" s="58">
        <f t="shared" si="0"/>
        <v>4316.6420532000002</v>
      </c>
      <c r="G12" s="359">
        <f>'base(indices)'!I77</f>
        <v>1.8204000000000001E-2</v>
      </c>
      <c r="H12" s="60">
        <f t="shared" si="1"/>
        <v>78.580151936452808</v>
      </c>
      <c r="I12" s="190">
        <f>(F12+H12)</f>
        <v>4395.2222051364533</v>
      </c>
      <c r="J12" s="334">
        <f t="shared" ref="J12:J14" si="2">I12</f>
        <v>4395.2222051364533</v>
      </c>
      <c r="K12" s="332">
        <f>J12*K$9</f>
        <v>3955.6999846228082</v>
      </c>
      <c r="L12" s="333">
        <f>J12*$L$9</f>
        <v>3516.177764109163</v>
      </c>
      <c r="M12" s="332">
        <f>J12*M$9</f>
        <v>3076.655543595517</v>
      </c>
      <c r="N12" s="332">
        <f>J12*N$9</f>
        <v>2637.1333230818718</v>
      </c>
      <c r="O12" s="142">
        <f>J12*O$9</f>
        <v>2197.6111025682267</v>
      </c>
    </row>
    <row r="13" spans="2:15" s="30" customFormat="1" ht="13.5" customHeight="1">
      <c r="B13" s="124">
        <v>4</v>
      </c>
      <c r="C13" s="119">
        <v>42767</v>
      </c>
      <c r="D13" s="57">
        <f>880*2+937*2</f>
        <v>3634</v>
      </c>
      <c r="E13" s="96">
        <f>'base(indices)'!G89</f>
        <v>1.2214163899999999</v>
      </c>
      <c r="F13" s="58">
        <f t="shared" si="0"/>
        <v>4438.6271612599994</v>
      </c>
      <c r="G13" s="359">
        <f>'base(indices)'!I99</f>
        <v>1.8204000000000001E-2</v>
      </c>
      <c r="H13" s="60">
        <f t="shared" si="1"/>
        <v>80.800768843577032</v>
      </c>
      <c r="I13" s="190">
        <f t="shared" ref="I13:I14" si="3">(F13+H13)</f>
        <v>4519.4279301035767</v>
      </c>
      <c r="J13" s="334">
        <f t="shared" si="2"/>
        <v>4519.4279301035767</v>
      </c>
      <c r="K13" s="332">
        <f>J13*K$9</f>
        <v>4067.4851370932192</v>
      </c>
      <c r="L13" s="333">
        <f>J13*$L$9</f>
        <v>3615.5423440828617</v>
      </c>
      <c r="M13" s="332">
        <f>J13*M$9</f>
        <v>3163.5995510725033</v>
      </c>
      <c r="N13" s="332">
        <f>J13*N$9</f>
        <v>2711.6567580621459</v>
      </c>
      <c r="O13" s="142">
        <f>J13*O$9</f>
        <v>2259.7139650517884</v>
      </c>
    </row>
    <row r="14" spans="2:15" ht="13.5" customHeight="1">
      <c r="B14" s="124">
        <v>4</v>
      </c>
      <c r="C14" s="56">
        <v>43132</v>
      </c>
      <c r="D14" s="57">
        <f>937*2+954*2</f>
        <v>3782</v>
      </c>
      <c r="E14" s="96">
        <f>'base(indices)'!G101</f>
        <v>1.18562027</v>
      </c>
      <c r="F14" s="58">
        <f t="shared" si="0"/>
        <v>4484.0158611400002</v>
      </c>
      <c r="G14" s="359">
        <f>'base(indices)'!I101</f>
        <v>1.8204000000000001E-2</v>
      </c>
      <c r="H14" s="60">
        <f t="shared" si="1"/>
        <v>81.627024736192567</v>
      </c>
      <c r="I14" s="190">
        <f t="shared" si="3"/>
        <v>4565.6428858761928</v>
      </c>
      <c r="J14" s="334">
        <f t="shared" si="2"/>
        <v>4565.6428858761928</v>
      </c>
      <c r="K14" s="332">
        <f>J14*K$9</f>
        <v>4109.0785972885733</v>
      </c>
      <c r="L14" s="333">
        <f>J14*$L$9</f>
        <v>3652.5143087009546</v>
      </c>
      <c r="M14" s="332">
        <f>J14*M$9</f>
        <v>3195.9500201133346</v>
      </c>
      <c r="N14" s="332">
        <f>J14*N$9</f>
        <v>2739.3857315257155</v>
      </c>
      <c r="O14" s="142">
        <f>J14*O$9</f>
        <v>2282.8214429380964</v>
      </c>
    </row>
    <row r="15" spans="2:15" ht="13.5" customHeight="1">
      <c r="B15" s="124">
        <v>4</v>
      </c>
      <c r="C15" s="119">
        <v>43497</v>
      </c>
      <c r="D15" s="57">
        <f>954*2+998*2</f>
        <v>3904</v>
      </c>
      <c r="E15" s="96">
        <f>'base(indices)'!G113</f>
        <v>1.14257454</v>
      </c>
      <c r="F15" s="58">
        <f>D15*E15</f>
        <v>4460.6110041600004</v>
      </c>
      <c r="G15" s="359">
        <f>'base(indices)'!I113</f>
        <v>1.8204000000000001E-2</v>
      </c>
      <c r="H15" s="60">
        <f>F15*G15</f>
        <v>81.200962719728651</v>
      </c>
      <c r="I15" s="190">
        <f>(F15+H15)</f>
        <v>4541.811966879729</v>
      </c>
      <c r="J15" s="334">
        <f>I15</f>
        <v>4541.811966879729</v>
      </c>
      <c r="K15" s="332">
        <f>J15*K$9</f>
        <v>4087.6307701917563</v>
      </c>
      <c r="L15" s="333">
        <f>J15*$L$9</f>
        <v>3633.4495735037835</v>
      </c>
      <c r="M15" s="332">
        <f>J15*M$9</f>
        <v>3179.2683768158099</v>
      </c>
      <c r="N15" s="332">
        <f>J15*N$9</f>
        <v>2725.0871801278372</v>
      </c>
      <c r="O15" s="142">
        <f>J15*O$9</f>
        <v>2270.9059834398645</v>
      </c>
    </row>
    <row r="16" spans="2:15" ht="13.5" customHeight="1">
      <c r="B16" s="118">
        <v>4</v>
      </c>
      <c r="C16" s="56">
        <v>43862</v>
      </c>
      <c r="D16" s="57">
        <f>998*2+1045*2</f>
        <v>4086</v>
      </c>
      <c r="E16" s="96">
        <f>'base(indices)'!G125</f>
        <v>1.0950705700000001</v>
      </c>
      <c r="F16" s="70">
        <f>D16*E16</f>
        <v>4474.4583490200002</v>
      </c>
      <c r="G16" s="359">
        <f>'base(indices)'!I125</f>
        <v>1.8204000000000001E-2</v>
      </c>
      <c r="H16" s="60">
        <f>F16*G16</f>
        <v>81.453039785560094</v>
      </c>
      <c r="I16" s="170">
        <f>(F16+H16)</f>
        <v>4555.9113888055599</v>
      </c>
      <c r="J16" s="334">
        <f>I16</f>
        <v>4555.9113888055599</v>
      </c>
      <c r="K16" s="142">
        <f t="shared" ref="K16:O17" si="4">$J16*K$9</f>
        <v>4100.3202499250037</v>
      </c>
      <c r="L16" s="332">
        <f t="shared" si="4"/>
        <v>3644.729111044448</v>
      </c>
      <c r="M16" s="332">
        <f t="shared" si="4"/>
        <v>3189.1379721638918</v>
      </c>
      <c r="N16" s="332">
        <f t="shared" si="4"/>
        <v>2733.5468332833357</v>
      </c>
      <c r="O16" s="142">
        <f t="shared" si="4"/>
        <v>2277.95569440278</v>
      </c>
    </row>
    <row r="17" spans="2:16" ht="13.5" customHeight="1">
      <c r="B17" s="118">
        <v>4</v>
      </c>
      <c r="C17" s="56">
        <v>44228</v>
      </c>
      <c r="D17" s="57">
        <f>1045*2+1100*2</f>
        <v>4290</v>
      </c>
      <c r="E17" s="96">
        <f>'base(indices)'!G137</f>
        <v>1.04992481</v>
      </c>
      <c r="F17" s="70">
        <f>D17*E17</f>
        <v>4504.1774348999998</v>
      </c>
      <c r="G17" s="359">
        <f>'base(indices)'!I137</f>
        <v>1.2409E-2</v>
      </c>
      <c r="H17" s="60">
        <f>F17*G17</f>
        <v>55.892337789674094</v>
      </c>
      <c r="I17" s="170">
        <f>(F17+H17)</f>
        <v>4560.0697726896742</v>
      </c>
      <c r="J17" s="334">
        <f>I17</f>
        <v>4560.0697726896742</v>
      </c>
      <c r="K17" s="142">
        <f t="shared" si="4"/>
        <v>4104.0627954207066</v>
      </c>
      <c r="L17" s="332">
        <f t="shared" si="4"/>
        <v>3648.0558181517395</v>
      </c>
      <c r="M17" s="332">
        <f t="shared" si="4"/>
        <v>3192.0488408827719</v>
      </c>
      <c r="N17" s="332">
        <f t="shared" si="4"/>
        <v>2736.0418636138043</v>
      </c>
      <c r="O17" s="142">
        <f t="shared" si="4"/>
        <v>2280.0348863448371</v>
      </c>
    </row>
    <row r="18" spans="2:16" ht="13.5" customHeight="1" thickBot="1">
      <c r="B18" s="229"/>
      <c r="C18" s="230"/>
      <c r="D18" s="231"/>
      <c r="E18" s="278"/>
      <c r="F18" s="279"/>
      <c r="G18" s="335"/>
      <c r="H18" s="233"/>
      <c r="I18" s="336"/>
      <c r="J18" s="337"/>
      <c r="K18" s="258"/>
      <c r="L18" s="94"/>
      <c r="M18" s="258"/>
      <c r="N18" s="258"/>
      <c r="O18" s="125"/>
    </row>
    <row r="19" spans="2:16">
      <c r="C19" s="24"/>
      <c r="D19" s="24"/>
      <c r="E19" s="24"/>
      <c r="F19" s="24"/>
      <c r="G19" s="24"/>
      <c r="H19" s="24"/>
      <c r="I19" s="24"/>
      <c r="J19" s="24"/>
      <c r="K19" s="24"/>
      <c r="L19" s="27"/>
      <c r="M19" s="27"/>
      <c r="N19" s="27"/>
      <c r="O19" s="27"/>
    </row>
    <row r="20" spans="2:16">
      <c r="C20" s="28"/>
      <c r="D20"/>
      <c r="K20" s="7"/>
      <c r="L20" s="16"/>
      <c r="M20" s="16"/>
      <c r="N20" s="16"/>
      <c r="O20" s="16"/>
    </row>
    <row r="21" spans="2:16">
      <c r="C21" s="28" t="s">
        <v>184</v>
      </c>
      <c r="P21" s="1"/>
    </row>
    <row r="22" spans="2:16" ht="13.5">
      <c r="C22" s="8"/>
      <c r="D22" s="8"/>
      <c r="E22" s="8"/>
      <c r="F22" s="8"/>
      <c r="G22" s="8"/>
      <c r="H22" s="8"/>
      <c r="I22" s="17"/>
      <c r="J22" s="8"/>
      <c r="K22" s="9"/>
      <c r="L22" s="16"/>
      <c r="M22" s="16"/>
      <c r="N22" s="16"/>
      <c r="O22" s="16"/>
    </row>
  </sheetData>
  <mergeCells count="14">
    <mergeCell ref="G9:G10"/>
    <mergeCell ref="H9:H10"/>
    <mergeCell ref="I9:I10"/>
    <mergeCell ref="J9:J10"/>
    <mergeCell ref="B9:B10"/>
    <mergeCell ref="C9:C10"/>
    <mergeCell ref="D9:D10"/>
    <mergeCell ref="E9:E10"/>
    <mergeCell ref="F9:F10"/>
    <mergeCell ref="K9:K10"/>
    <mergeCell ref="L9:L10"/>
    <mergeCell ref="M9:M10"/>
    <mergeCell ref="N9:N10"/>
    <mergeCell ref="O9:O10"/>
  </mergeCells>
  <conditionalFormatting sqref="F18:I18 C11:D16 C18:D18 F11:F16 H11:I15">
    <cfRule type="cellIs" dxfId="14" priority="17" stopIfTrue="1" operator="notEqual">
      <formula>""</formula>
    </cfRule>
  </conditionalFormatting>
  <conditionalFormatting sqref="E11:E18">
    <cfRule type="cellIs" dxfId="13" priority="16" stopIfTrue="1" operator="equal">
      <formula>"Total"</formula>
    </cfRule>
  </conditionalFormatting>
  <conditionalFormatting sqref="F14 H14 H18 F18">
    <cfRule type="cellIs" dxfId="12" priority="14" stopIfTrue="1" operator="notEqual">
      <formula>""</formula>
    </cfRule>
  </conditionalFormatting>
  <conditionalFormatting sqref="F14 H14 H18 F18">
    <cfRule type="cellIs" dxfId="11" priority="13" stopIfTrue="1" operator="notEqual">
      <formula>""</formula>
    </cfRule>
  </conditionalFormatting>
  <conditionalFormatting sqref="F14 F18">
    <cfRule type="cellIs" dxfId="10" priority="12" stopIfTrue="1" operator="notEqual">
      <formula>""</formula>
    </cfRule>
  </conditionalFormatting>
  <conditionalFormatting sqref="H16:I16">
    <cfRule type="cellIs" dxfId="9" priority="10" stopIfTrue="1" operator="notEqual">
      <formula>""</formula>
    </cfRule>
  </conditionalFormatting>
  <conditionalFormatting sqref="H16:I16">
    <cfRule type="cellIs" dxfId="8" priority="11" stopIfTrue="1" operator="notEqual">
      <formula>""</formula>
    </cfRule>
  </conditionalFormatting>
  <conditionalFormatting sqref="F17 C17:D17">
    <cfRule type="cellIs" dxfId="7" priority="9" stopIfTrue="1" operator="notEqual">
      <formula>""</formula>
    </cfRule>
  </conditionalFormatting>
  <conditionalFormatting sqref="H17:I17">
    <cfRule type="cellIs" dxfId="6" priority="7" stopIfTrue="1" operator="notEqual">
      <formula>""</formula>
    </cfRule>
  </conditionalFormatting>
  <conditionalFormatting sqref="H17:I17">
    <cfRule type="cellIs" dxfId="5" priority="8" stopIfTrue="1" operator="notEqual">
      <formula>""</formula>
    </cfRule>
  </conditionalFormatting>
  <conditionalFormatting sqref="G13:G17">
    <cfRule type="cellIs" dxfId="4" priority="3" stopIfTrue="1" operator="equal">
      <formula>"Total"</formula>
    </cfRule>
  </conditionalFormatting>
  <conditionalFormatting sqref="G11">
    <cfRule type="cellIs" dxfId="3" priority="5" stopIfTrue="1" operator="equal">
      <formula>"Total"</formula>
    </cfRule>
  </conditionalFormatting>
  <conditionalFormatting sqref="G12">
    <cfRule type="cellIs" dxfId="2" priority="4" stopIfTrue="1" operator="equal">
      <formula>"Total"</formula>
    </cfRule>
  </conditionalFormatting>
  <conditionalFormatting sqref="E9">
    <cfRule type="cellIs" dxfId="1" priority="2" stopIfTrue="1" operator="equal">
      <formula>"Total"</formula>
    </cfRule>
  </conditionalFormatting>
  <conditionalFormatting sqref="E9">
    <cfRule type="cellIs" dxfId="0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0"/>
  <sheetViews>
    <sheetView workbookViewId="0">
      <selection activeCell="J1" sqref="J1"/>
    </sheetView>
  </sheetViews>
  <sheetFormatPr defaultRowHeight="12.75"/>
  <cols>
    <col min="2" max="2" width="8.7109375" customWidth="1"/>
    <col min="3" max="3" width="11.42578125" customWidth="1"/>
    <col min="4" max="4" width="7.28515625" customWidth="1"/>
    <col min="5" max="5" width="8.5703125" customWidth="1"/>
    <col min="6" max="6" width="7.28515625" customWidth="1"/>
    <col min="7" max="7" width="9.5703125" customWidth="1"/>
    <col min="8" max="8" width="10" customWidth="1"/>
    <col min="11" max="11" width="7.85546875" customWidth="1"/>
  </cols>
  <sheetData>
    <row r="1" spans="1:11" ht="15">
      <c r="F1" s="483" t="s">
        <v>200</v>
      </c>
      <c r="G1" s="483"/>
      <c r="H1" s="168">
        <v>44440</v>
      </c>
      <c r="J1" s="389" t="s">
        <v>201</v>
      </c>
      <c r="K1" s="173">
        <v>44075</v>
      </c>
    </row>
    <row r="2" spans="1:11">
      <c r="A2" s="482" t="s">
        <v>146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4" spans="1:11">
      <c r="A4" s="22" t="s">
        <v>5</v>
      </c>
      <c r="B4" s="22">
        <v>1</v>
      </c>
      <c r="C4" s="22">
        <v>510</v>
      </c>
      <c r="D4" s="22">
        <v>1</v>
      </c>
      <c r="E4" s="22">
        <v>0</v>
      </c>
      <c r="F4" s="22">
        <v>510</v>
      </c>
      <c r="G4" s="22">
        <v>1.44592338</v>
      </c>
      <c r="H4" s="22">
        <v>737.42</v>
      </c>
      <c r="I4" s="23">
        <v>1.8204000000000001E-2</v>
      </c>
      <c r="J4" s="22">
        <v>13.42</v>
      </c>
      <c r="K4" s="22">
        <v>750.84</v>
      </c>
    </row>
    <row r="5" spans="1:11">
      <c r="A5" s="22" t="s">
        <v>6</v>
      </c>
      <c r="B5" s="22">
        <v>1</v>
      </c>
      <c r="C5" s="22">
        <v>510</v>
      </c>
      <c r="D5" s="22">
        <v>1</v>
      </c>
      <c r="E5" s="22">
        <v>0</v>
      </c>
      <c r="F5" s="22">
        <v>510</v>
      </c>
      <c r="G5" s="22">
        <v>1.44592338</v>
      </c>
      <c r="H5" s="22">
        <v>737.42</v>
      </c>
      <c r="I5" s="23">
        <v>1.8204000000000001E-2</v>
      </c>
      <c r="J5" s="22">
        <v>13.42</v>
      </c>
      <c r="K5" s="22">
        <v>750.84</v>
      </c>
    </row>
    <row r="6" spans="1:11">
      <c r="A6" s="22" t="s">
        <v>7</v>
      </c>
      <c r="B6" s="22">
        <v>1</v>
      </c>
      <c r="C6" s="22">
        <v>510</v>
      </c>
      <c r="D6" s="22">
        <v>1</v>
      </c>
      <c r="E6" s="22">
        <v>0</v>
      </c>
      <c r="F6" s="22">
        <v>510</v>
      </c>
      <c r="G6" s="22">
        <v>1.44592338</v>
      </c>
      <c r="H6" s="22">
        <v>737.42</v>
      </c>
      <c r="I6" s="23">
        <v>1.8204000000000001E-2</v>
      </c>
      <c r="J6" s="22">
        <v>13.42</v>
      </c>
      <c r="K6" s="22">
        <v>750.84</v>
      </c>
    </row>
    <row r="7" spans="1:11">
      <c r="A7" s="22" t="s">
        <v>8</v>
      </c>
      <c r="B7" s="22">
        <v>1</v>
      </c>
      <c r="C7" s="22">
        <v>510</v>
      </c>
      <c r="D7" s="22">
        <v>1</v>
      </c>
      <c r="E7" s="22">
        <v>0</v>
      </c>
      <c r="F7" s="22">
        <v>510</v>
      </c>
      <c r="G7" s="22">
        <v>1.44477911</v>
      </c>
      <c r="H7" s="22">
        <v>736.83</v>
      </c>
      <c r="I7" s="23">
        <v>1.8204000000000001E-2</v>
      </c>
      <c r="J7" s="22">
        <v>13.41</v>
      </c>
      <c r="K7" s="22">
        <v>750.24</v>
      </c>
    </row>
    <row r="8" spans="1:11">
      <c r="A8" s="22" t="s">
        <v>9</v>
      </c>
      <c r="B8" s="22">
        <v>1</v>
      </c>
      <c r="C8" s="22">
        <v>510</v>
      </c>
      <c r="D8" s="22">
        <v>1</v>
      </c>
      <c r="E8" s="22">
        <v>0</v>
      </c>
      <c r="F8" s="22">
        <v>510</v>
      </c>
      <c r="G8" s="22">
        <v>1.44477911</v>
      </c>
      <c r="H8" s="22">
        <v>736.83</v>
      </c>
      <c r="I8" s="23">
        <v>1.8204000000000001E-2</v>
      </c>
      <c r="J8" s="22">
        <v>13.41</v>
      </c>
      <c r="K8" s="22">
        <v>750.24</v>
      </c>
    </row>
    <row r="9" spans="1:11">
      <c r="A9" s="22" t="s">
        <v>10</v>
      </c>
      <c r="B9" s="22">
        <v>1</v>
      </c>
      <c r="C9" s="22">
        <v>510</v>
      </c>
      <c r="D9" s="22">
        <v>1</v>
      </c>
      <c r="E9" s="22">
        <v>0</v>
      </c>
      <c r="F9" s="22">
        <v>510</v>
      </c>
      <c r="G9" s="22">
        <v>1.4440426500000001</v>
      </c>
      <c r="H9" s="22">
        <v>736.46</v>
      </c>
      <c r="I9" s="23">
        <v>1.8204000000000001E-2</v>
      </c>
      <c r="J9" s="22">
        <v>13.4</v>
      </c>
      <c r="K9" s="22">
        <v>749.86</v>
      </c>
    </row>
    <row r="10" spans="1:11">
      <c r="A10" s="22" t="s">
        <v>11</v>
      </c>
      <c r="B10" s="22">
        <v>1</v>
      </c>
      <c r="C10" s="22">
        <v>510</v>
      </c>
      <c r="D10" s="22">
        <v>1</v>
      </c>
      <c r="E10" s="22">
        <v>0</v>
      </c>
      <c r="F10" s="22">
        <v>510</v>
      </c>
      <c r="G10" s="22">
        <v>1.4431926100000001</v>
      </c>
      <c r="H10" s="22">
        <v>736.02</v>
      </c>
      <c r="I10" s="23">
        <v>1.8204000000000001E-2</v>
      </c>
      <c r="J10" s="22">
        <v>13.39</v>
      </c>
      <c r="K10" s="22">
        <v>749.41</v>
      </c>
    </row>
    <row r="11" spans="1:11">
      <c r="A11" s="22" t="s">
        <v>12</v>
      </c>
      <c r="B11" s="22">
        <v>1</v>
      </c>
      <c r="C11" s="22">
        <v>510</v>
      </c>
      <c r="D11" s="22">
        <v>1</v>
      </c>
      <c r="E11" s="22">
        <v>0</v>
      </c>
      <c r="F11" s="22">
        <v>510</v>
      </c>
      <c r="G11" s="22">
        <v>1.4415334</v>
      </c>
      <c r="H11" s="22">
        <v>735.18</v>
      </c>
      <c r="I11" s="23">
        <v>1.8204000000000001E-2</v>
      </c>
      <c r="J11" s="22">
        <v>13.38</v>
      </c>
      <c r="K11" s="22">
        <v>748.56</v>
      </c>
    </row>
    <row r="12" spans="1:11">
      <c r="A12" s="22" t="s">
        <v>13</v>
      </c>
      <c r="B12" s="22">
        <v>1</v>
      </c>
      <c r="C12" s="22">
        <v>510</v>
      </c>
      <c r="D12" s="22">
        <v>1</v>
      </c>
      <c r="E12" s="22">
        <v>0</v>
      </c>
      <c r="F12" s="22">
        <v>510</v>
      </c>
      <c r="G12" s="22">
        <v>1.44022424</v>
      </c>
      <c r="H12" s="22">
        <v>734.51</v>
      </c>
      <c r="I12" s="23">
        <v>1.8204000000000001E-2</v>
      </c>
      <c r="J12" s="22">
        <v>13.37</v>
      </c>
      <c r="K12" s="22">
        <v>747.88</v>
      </c>
    </row>
    <row r="13" spans="1:11">
      <c r="A13" s="22" t="s">
        <v>14</v>
      </c>
      <c r="B13" s="22">
        <v>1</v>
      </c>
      <c r="C13" s="22">
        <v>510</v>
      </c>
      <c r="D13" s="22">
        <v>1</v>
      </c>
      <c r="E13" s="22">
        <v>0</v>
      </c>
      <c r="F13" s="22">
        <v>510</v>
      </c>
      <c r="G13" s="22">
        <v>1.4392139100000001</v>
      </c>
      <c r="H13" s="22">
        <v>734</v>
      </c>
      <c r="I13" s="23">
        <v>1.8204000000000001E-2</v>
      </c>
      <c r="J13" s="22">
        <v>13.36</v>
      </c>
      <c r="K13" s="22">
        <v>747.36</v>
      </c>
    </row>
    <row r="14" spans="1:11">
      <c r="A14" s="22" t="s">
        <v>15</v>
      </c>
      <c r="B14" s="22">
        <v>1</v>
      </c>
      <c r="C14" s="22">
        <v>510</v>
      </c>
      <c r="D14" s="22">
        <v>1</v>
      </c>
      <c r="E14" s="22">
        <v>0</v>
      </c>
      <c r="F14" s="22">
        <v>510</v>
      </c>
      <c r="G14" s="22">
        <v>1.4385349199999999</v>
      </c>
      <c r="H14" s="22">
        <v>733.65</v>
      </c>
      <c r="I14" s="23">
        <v>1.8204000000000001E-2</v>
      </c>
      <c r="J14" s="22">
        <v>13.35</v>
      </c>
      <c r="K14" s="22">
        <v>747</v>
      </c>
    </row>
    <row r="15" spans="1:11">
      <c r="A15" s="22" t="s">
        <v>16</v>
      </c>
      <c r="B15" s="22">
        <v>1</v>
      </c>
      <c r="C15" s="22">
        <v>510</v>
      </c>
      <c r="D15" s="22">
        <v>1</v>
      </c>
      <c r="E15" s="22">
        <v>0</v>
      </c>
      <c r="F15" s="22">
        <v>510</v>
      </c>
      <c r="G15" s="22">
        <v>1.4380517399999999</v>
      </c>
      <c r="H15" s="22">
        <v>733.4</v>
      </c>
      <c r="I15" s="23">
        <v>1.8204000000000001E-2</v>
      </c>
      <c r="J15" s="22">
        <v>13.35</v>
      </c>
      <c r="K15" s="22">
        <v>746.75</v>
      </c>
    </row>
    <row r="16" spans="1:11">
      <c r="A16" s="22" t="s">
        <v>17</v>
      </c>
      <c r="B16" s="22">
        <v>1.0647</v>
      </c>
      <c r="C16" s="22">
        <v>540</v>
      </c>
      <c r="D16" s="22">
        <v>1</v>
      </c>
      <c r="E16" s="22">
        <v>0</v>
      </c>
      <c r="F16" s="22">
        <v>540</v>
      </c>
      <c r="G16" s="22">
        <v>1.4360326800000001</v>
      </c>
      <c r="H16" s="22">
        <v>775.45</v>
      </c>
      <c r="I16" s="23">
        <v>1.8204000000000001E-2</v>
      </c>
      <c r="J16" s="22">
        <v>14.11</v>
      </c>
      <c r="K16" s="22">
        <v>789.56</v>
      </c>
    </row>
    <row r="17" spans="1:11">
      <c r="A17" s="22" t="s">
        <v>18</v>
      </c>
      <c r="B17" s="22">
        <v>1</v>
      </c>
      <c r="C17" s="22">
        <v>540</v>
      </c>
      <c r="D17" s="22">
        <v>1</v>
      </c>
      <c r="E17" s="22">
        <v>0</v>
      </c>
      <c r="F17" s="22">
        <v>540</v>
      </c>
      <c r="G17" s="22">
        <v>1.4350066500000001</v>
      </c>
      <c r="H17" s="22">
        <v>774.9</v>
      </c>
      <c r="I17" s="23">
        <v>1.8204000000000001E-2</v>
      </c>
      <c r="J17" s="22">
        <v>14.1</v>
      </c>
      <c r="K17" s="22">
        <v>789</v>
      </c>
    </row>
    <row r="18" spans="1:11">
      <c r="A18" s="22" t="s">
        <v>19</v>
      </c>
      <c r="B18" s="22">
        <v>1</v>
      </c>
      <c r="C18" s="22">
        <v>545</v>
      </c>
      <c r="D18" s="22">
        <v>1</v>
      </c>
      <c r="E18" s="22">
        <v>0</v>
      </c>
      <c r="F18" s="22">
        <v>545</v>
      </c>
      <c r="G18" s="22">
        <v>1.4342550999999999</v>
      </c>
      <c r="H18" s="22">
        <v>781.67</v>
      </c>
      <c r="I18" s="23">
        <v>1.8204000000000001E-2</v>
      </c>
      <c r="J18" s="22">
        <v>14.23</v>
      </c>
      <c r="K18" s="22">
        <v>795.9</v>
      </c>
    </row>
    <row r="19" spans="1:11">
      <c r="A19" s="22" t="s">
        <v>20</v>
      </c>
      <c r="B19" s="22">
        <v>1</v>
      </c>
      <c r="C19" s="22">
        <v>545</v>
      </c>
      <c r="D19" s="22">
        <v>1</v>
      </c>
      <c r="E19" s="22">
        <v>0</v>
      </c>
      <c r="F19" s="22">
        <v>545</v>
      </c>
      <c r="G19" s="22">
        <v>1.4325188799999999</v>
      </c>
      <c r="H19" s="22">
        <v>780.72</v>
      </c>
      <c r="I19" s="23">
        <v>1.8204000000000001E-2</v>
      </c>
      <c r="J19" s="22">
        <v>14.21</v>
      </c>
      <c r="K19" s="22">
        <v>794.93</v>
      </c>
    </row>
    <row r="20" spans="1:11">
      <c r="A20" s="22" t="s">
        <v>21</v>
      </c>
      <c r="B20" s="22">
        <v>1</v>
      </c>
      <c r="C20" s="22">
        <v>545</v>
      </c>
      <c r="D20" s="22">
        <v>1</v>
      </c>
      <c r="E20" s="22">
        <v>0</v>
      </c>
      <c r="F20" s="22">
        <v>545</v>
      </c>
      <c r="G20" s="22">
        <v>1.4319904800000001</v>
      </c>
      <c r="H20" s="22">
        <v>780.43</v>
      </c>
      <c r="I20" s="23">
        <v>1.8204000000000001E-2</v>
      </c>
      <c r="J20" s="22">
        <v>14.2</v>
      </c>
      <c r="K20" s="22">
        <v>794.63</v>
      </c>
    </row>
    <row r="21" spans="1:11">
      <c r="A21" s="22" t="s">
        <v>22</v>
      </c>
      <c r="B21" s="22">
        <v>1</v>
      </c>
      <c r="C21" s="22">
        <v>545</v>
      </c>
      <c r="D21" s="22">
        <v>1</v>
      </c>
      <c r="E21" s="22">
        <v>0</v>
      </c>
      <c r="F21" s="22">
        <v>545</v>
      </c>
      <c r="G21" s="22">
        <v>1.42974578</v>
      </c>
      <c r="H21" s="22">
        <v>779.21</v>
      </c>
      <c r="I21" s="23">
        <v>1.8204000000000001E-2</v>
      </c>
      <c r="J21" s="22">
        <v>14.18</v>
      </c>
      <c r="K21" s="22">
        <v>793.39</v>
      </c>
    </row>
    <row r="22" spans="1:11">
      <c r="A22" s="22" t="s">
        <v>23</v>
      </c>
      <c r="B22" s="22">
        <v>1</v>
      </c>
      <c r="C22" s="22">
        <v>545</v>
      </c>
      <c r="D22" s="22">
        <v>1</v>
      </c>
      <c r="E22" s="22">
        <v>0</v>
      </c>
      <c r="F22" s="22">
        <v>545</v>
      </c>
      <c r="G22" s="22">
        <v>1.4281548100000001</v>
      </c>
      <c r="H22" s="22">
        <v>778.34</v>
      </c>
      <c r="I22" s="23">
        <v>1.8204000000000001E-2</v>
      </c>
      <c r="J22" s="22">
        <v>14.16</v>
      </c>
      <c r="K22" s="22">
        <v>792.5</v>
      </c>
    </row>
    <row r="23" spans="1:11">
      <c r="A23" s="22" t="s">
        <v>24</v>
      </c>
      <c r="B23" s="22">
        <v>1</v>
      </c>
      <c r="C23" s="22">
        <v>545</v>
      </c>
      <c r="D23" s="22">
        <v>1</v>
      </c>
      <c r="E23" s="22">
        <v>0</v>
      </c>
      <c r="F23" s="22">
        <v>545</v>
      </c>
      <c r="G23" s="22">
        <v>1.42640177</v>
      </c>
      <c r="H23" s="22">
        <v>777.38</v>
      </c>
      <c r="I23" s="23">
        <v>1.8204000000000001E-2</v>
      </c>
      <c r="J23" s="22">
        <v>14.15</v>
      </c>
      <c r="K23" s="22">
        <v>791.53</v>
      </c>
    </row>
    <row r="24" spans="1:11">
      <c r="A24" s="22" t="s">
        <v>25</v>
      </c>
      <c r="B24" s="22">
        <v>1</v>
      </c>
      <c r="C24" s="22">
        <v>545</v>
      </c>
      <c r="D24" s="22">
        <v>1</v>
      </c>
      <c r="E24" s="22">
        <v>0</v>
      </c>
      <c r="F24" s="22">
        <v>545</v>
      </c>
      <c r="G24" s="22">
        <v>1.42344669</v>
      </c>
      <c r="H24" s="22">
        <v>775.77</v>
      </c>
      <c r="I24" s="23">
        <v>1.8204000000000001E-2</v>
      </c>
      <c r="J24" s="22">
        <v>14.12</v>
      </c>
      <c r="K24" s="22">
        <v>789.89</v>
      </c>
    </row>
    <row r="25" spans="1:11">
      <c r="A25" s="22" t="s">
        <v>26</v>
      </c>
      <c r="B25" s="22">
        <v>1</v>
      </c>
      <c r="C25" s="22">
        <v>545</v>
      </c>
      <c r="D25" s="22">
        <v>1</v>
      </c>
      <c r="E25" s="22">
        <v>0</v>
      </c>
      <c r="F25" s="22">
        <v>545</v>
      </c>
      <c r="G25" s="22">
        <v>1.4220204000000001</v>
      </c>
      <c r="H25" s="22">
        <v>775</v>
      </c>
      <c r="I25" s="23">
        <v>1.8204000000000001E-2</v>
      </c>
      <c r="J25" s="22">
        <v>14.1</v>
      </c>
      <c r="K25" s="22">
        <v>789.1</v>
      </c>
    </row>
    <row r="26" spans="1:11">
      <c r="A26" s="22" t="s">
        <v>27</v>
      </c>
      <c r="B26" s="22">
        <v>1</v>
      </c>
      <c r="C26" s="22">
        <v>545</v>
      </c>
      <c r="D26" s="22">
        <v>1</v>
      </c>
      <c r="E26" s="22">
        <v>0</v>
      </c>
      <c r="F26" s="22">
        <v>545</v>
      </c>
      <c r="G26" s="22">
        <v>1.4211393000000001</v>
      </c>
      <c r="H26" s="22">
        <v>774.52</v>
      </c>
      <c r="I26" s="23">
        <v>1.8204000000000001E-2</v>
      </c>
      <c r="J26" s="22">
        <v>14.1</v>
      </c>
      <c r="K26" s="22">
        <v>788.62</v>
      </c>
    </row>
    <row r="27" spans="1:11">
      <c r="A27" s="22" t="s">
        <v>28</v>
      </c>
      <c r="B27" s="22">
        <v>1</v>
      </c>
      <c r="C27" s="22">
        <v>545</v>
      </c>
      <c r="D27" s="22">
        <v>1</v>
      </c>
      <c r="E27" s="22">
        <v>0</v>
      </c>
      <c r="F27" s="22">
        <v>545</v>
      </c>
      <c r="G27" s="22">
        <v>1.42022325</v>
      </c>
      <c r="H27" s="22">
        <v>774.02</v>
      </c>
      <c r="I27" s="23">
        <v>1.8204000000000001E-2</v>
      </c>
      <c r="J27" s="22">
        <v>14.09</v>
      </c>
      <c r="K27" s="22">
        <v>788.11</v>
      </c>
    </row>
    <row r="28" spans="1:11">
      <c r="A28" s="22" t="s">
        <v>29</v>
      </c>
      <c r="B28" s="22">
        <v>1.0608</v>
      </c>
      <c r="C28" s="22">
        <v>622</v>
      </c>
      <c r="D28" s="22">
        <v>1</v>
      </c>
      <c r="E28" s="22">
        <v>0</v>
      </c>
      <c r="F28" s="22">
        <v>622</v>
      </c>
      <c r="G28" s="22">
        <v>1.4188937500000001</v>
      </c>
      <c r="H28" s="22">
        <v>882.55</v>
      </c>
      <c r="I28" s="23">
        <v>1.8204000000000001E-2</v>
      </c>
      <c r="J28" s="22">
        <v>16.059999999999999</v>
      </c>
      <c r="K28" s="22">
        <v>898.61</v>
      </c>
    </row>
    <row r="29" spans="1:11">
      <c r="A29" s="22" t="s">
        <v>30</v>
      </c>
      <c r="B29" s="22">
        <v>1</v>
      </c>
      <c r="C29" s="22">
        <v>622</v>
      </c>
      <c r="D29" s="22">
        <v>1</v>
      </c>
      <c r="E29" s="22">
        <v>0</v>
      </c>
      <c r="F29" s="22">
        <v>622</v>
      </c>
      <c r="G29" s="22">
        <v>1.4176688799999999</v>
      </c>
      <c r="H29" s="22">
        <v>881.79</v>
      </c>
      <c r="I29" s="23">
        <v>1.8204000000000001E-2</v>
      </c>
      <c r="J29" s="22">
        <v>16.05</v>
      </c>
      <c r="K29" s="22">
        <v>897.84</v>
      </c>
    </row>
    <row r="30" spans="1:11">
      <c r="A30" s="22" t="s">
        <v>31</v>
      </c>
      <c r="B30" s="22">
        <v>1</v>
      </c>
      <c r="C30" s="22">
        <v>622</v>
      </c>
      <c r="D30" s="22">
        <v>1</v>
      </c>
      <c r="E30" s="22">
        <v>0</v>
      </c>
      <c r="F30" s="22">
        <v>622</v>
      </c>
      <c r="G30" s="22">
        <v>1.4176688799999999</v>
      </c>
      <c r="H30" s="22">
        <v>881.79</v>
      </c>
      <c r="I30" s="23">
        <v>1.8204000000000001E-2</v>
      </c>
      <c r="J30" s="22">
        <v>16.05</v>
      </c>
      <c r="K30" s="22">
        <v>897.84</v>
      </c>
    </row>
    <row r="31" spans="1:11">
      <c r="A31" s="22" t="s">
        <v>32</v>
      </c>
      <c r="B31" s="22">
        <v>1</v>
      </c>
      <c r="C31" s="22">
        <v>622</v>
      </c>
      <c r="D31" s="22">
        <v>1</v>
      </c>
      <c r="E31" s="22">
        <v>0</v>
      </c>
      <c r="F31" s="22">
        <v>622</v>
      </c>
      <c r="G31" s="22">
        <v>1.41615643</v>
      </c>
      <c r="H31" s="22">
        <v>880.85</v>
      </c>
      <c r="I31" s="23">
        <v>1.8204000000000001E-2</v>
      </c>
      <c r="J31" s="22">
        <v>16.03</v>
      </c>
      <c r="K31" s="22">
        <v>896.88</v>
      </c>
    </row>
    <row r="32" spans="1:11">
      <c r="A32" s="22" t="s">
        <v>33</v>
      </c>
      <c r="B32" s="22">
        <v>1</v>
      </c>
      <c r="C32" s="22">
        <v>622</v>
      </c>
      <c r="D32" s="22">
        <v>1</v>
      </c>
      <c r="E32" s="22">
        <v>0</v>
      </c>
      <c r="F32" s="22">
        <v>622</v>
      </c>
      <c r="G32" s="22">
        <v>1.41583503</v>
      </c>
      <c r="H32" s="22">
        <v>880.65</v>
      </c>
      <c r="I32" s="23">
        <v>1.8204000000000001E-2</v>
      </c>
      <c r="J32" s="22">
        <v>16.03</v>
      </c>
      <c r="K32" s="22">
        <v>896.68</v>
      </c>
    </row>
    <row r="33" spans="1:11">
      <c r="A33" s="22" t="s">
        <v>34</v>
      </c>
      <c r="B33" s="22">
        <v>1</v>
      </c>
      <c r="C33" s="22">
        <v>622</v>
      </c>
      <c r="D33" s="22">
        <v>1</v>
      </c>
      <c r="E33" s="22">
        <v>0</v>
      </c>
      <c r="F33" s="22">
        <v>622</v>
      </c>
      <c r="G33" s="22">
        <v>1.4151727300000001</v>
      </c>
      <c r="H33" s="22">
        <v>880.23</v>
      </c>
      <c r="I33" s="23">
        <v>1.8204000000000001E-2</v>
      </c>
      <c r="J33" s="22">
        <v>16.02</v>
      </c>
      <c r="K33" s="22">
        <v>896.25</v>
      </c>
    </row>
    <row r="34" spans="1:11">
      <c r="A34" s="22" t="s">
        <v>35</v>
      </c>
      <c r="B34" s="22">
        <v>1</v>
      </c>
      <c r="C34" s="22">
        <v>622</v>
      </c>
      <c r="D34" s="22">
        <v>1</v>
      </c>
      <c r="E34" s="22">
        <v>0</v>
      </c>
      <c r="F34" s="22">
        <v>622</v>
      </c>
      <c r="G34" s="22">
        <v>1.4151727300000001</v>
      </c>
      <c r="H34" s="22">
        <v>880.23</v>
      </c>
      <c r="I34" s="23">
        <v>1.8204000000000001E-2</v>
      </c>
      <c r="J34" s="22">
        <v>16.02</v>
      </c>
      <c r="K34" s="22">
        <v>896.25</v>
      </c>
    </row>
    <row r="35" spans="1:11">
      <c r="A35" s="22" t="s">
        <v>49</v>
      </c>
      <c r="B35" s="22">
        <v>1</v>
      </c>
      <c r="C35" s="22">
        <v>622</v>
      </c>
      <c r="D35" s="22">
        <v>1</v>
      </c>
      <c r="E35" s="22">
        <v>0</v>
      </c>
      <c r="F35" s="22">
        <v>622</v>
      </c>
      <c r="G35" s="22">
        <v>1.41496898</v>
      </c>
      <c r="H35" s="22">
        <v>880.11</v>
      </c>
      <c r="I35" s="23">
        <v>1.8204000000000001E-2</v>
      </c>
      <c r="J35" s="22">
        <v>16.02</v>
      </c>
      <c r="K35" s="22">
        <v>896.13</v>
      </c>
    </row>
    <row r="36" spans="1:11">
      <c r="A36" s="22" t="s">
        <v>50</v>
      </c>
      <c r="B36" s="22">
        <v>1</v>
      </c>
      <c r="C36" s="22">
        <v>622</v>
      </c>
      <c r="D36" s="22">
        <v>1</v>
      </c>
      <c r="E36" s="22">
        <v>0</v>
      </c>
      <c r="F36" s="22">
        <v>622</v>
      </c>
      <c r="G36" s="22">
        <v>1.41479496</v>
      </c>
      <c r="H36" s="22">
        <v>880</v>
      </c>
      <c r="I36" s="23">
        <v>1.8204000000000001E-2</v>
      </c>
      <c r="J36" s="22">
        <v>16.02</v>
      </c>
      <c r="K36" s="22">
        <v>896.02</v>
      </c>
    </row>
    <row r="37" spans="1:11">
      <c r="A37" s="22" t="s">
        <v>51</v>
      </c>
      <c r="B37" s="22">
        <v>1</v>
      </c>
      <c r="C37" s="22">
        <v>622</v>
      </c>
      <c r="D37" s="22">
        <v>1</v>
      </c>
      <c r="E37" s="22">
        <v>0</v>
      </c>
      <c r="F37" s="22">
        <v>622</v>
      </c>
      <c r="G37" s="22">
        <v>1.41479496</v>
      </c>
      <c r="H37" s="22">
        <v>880</v>
      </c>
      <c r="I37" s="23">
        <v>1.8204000000000001E-2</v>
      </c>
      <c r="J37" s="22">
        <v>16.02</v>
      </c>
      <c r="K37" s="22">
        <v>896.02</v>
      </c>
    </row>
    <row r="38" spans="1:11">
      <c r="A38" s="22" t="s">
        <v>52</v>
      </c>
      <c r="B38" s="22">
        <v>1</v>
      </c>
      <c r="C38" s="22">
        <v>622</v>
      </c>
      <c r="D38" s="22">
        <v>1</v>
      </c>
      <c r="E38" s="22">
        <v>0</v>
      </c>
      <c r="F38" s="22">
        <v>622</v>
      </c>
      <c r="G38" s="22">
        <v>1.41479496</v>
      </c>
      <c r="H38" s="22">
        <v>880</v>
      </c>
      <c r="I38" s="23">
        <v>1.8204000000000001E-2</v>
      </c>
      <c r="J38" s="22">
        <v>16.02</v>
      </c>
      <c r="K38" s="22">
        <v>896.02</v>
      </c>
    </row>
    <row r="39" spans="1:11">
      <c r="A39" s="22" t="s">
        <v>53</v>
      </c>
      <c r="B39" s="22">
        <v>1</v>
      </c>
      <c r="C39" s="22">
        <v>622</v>
      </c>
      <c r="D39" s="22">
        <v>1</v>
      </c>
      <c r="E39" s="22">
        <v>0</v>
      </c>
      <c r="F39" s="22">
        <v>622</v>
      </c>
      <c r="G39" s="22">
        <v>1.41479496</v>
      </c>
      <c r="H39" s="22">
        <v>880</v>
      </c>
      <c r="I39" s="23">
        <v>1.8204000000000001E-2</v>
      </c>
      <c r="J39" s="22">
        <v>16.02</v>
      </c>
      <c r="K39" s="22">
        <v>896.02</v>
      </c>
    </row>
    <row r="40" spans="1:11">
      <c r="A40" s="22" t="s">
        <v>54</v>
      </c>
      <c r="B40" s="22">
        <v>1.0620000000000001</v>
      </c>
      <c r="C40" s="22">
        <v>678</v>
      </c>
      <c r="D40" s="22">
        <v>1</v>
      </c>
      <c r="E40" s="22">
        <v>0</v>
      </c>
      <c r="F40" s="22">
        <v>678</v>
      </c>
      <c r="G40" s="22">
        <v>1.41479496</v>
      </c>
      <c r="H40" s="22">
        <v>959.23</v>
      </c>
      <c r="I40" s="23">
        <v>1.8204000000000001E-2</v>
      </c>
      <c r="J40" s="22">
        <v>17.46</v>
      </c>
      <c r="K40" s="22">
        <v>976.69</v>
      </c>
    </row>
    <row r="41" spans="1:11">
      <c r="A41" s="22" t="s">
        <v>56</v>
      </c>
      <c r="B41" s="22">
        <v>1</v>
      </c>
      <c r="C41" s="22">
        <v>678</v>
      </c>
      <c r="D41" s="22">
        <v>1</v>
      </c>
      <c r="E41" s="22">
        <v>0</v>
      </c>
      <c r="F41" s="22">
        <v>678</v>
      </c>
      <c r="G41" s="22">
        <v>1.41479496</v>
      </c>
      <c r="H41" s="22">
        <v>959.23</v>
      </c>
      <c r="I41" s="23">
        <v>1.8204000000000001E-2</v>
      </c>
      <c r="J41" s="22">
        <v>17.46</v>
      </c>
      <c r="K41" s="22">
        <v>976.69</v>
      </c>
    </row>
    <row r="42" spans="1:11">
      <c r="A42" s="22" t="s">
        <v>57</v>
      </c>
      <c r="B42" s="22">
        <v>1</v>
      </c>
      <c r="C42" s="22">
        <v>678</v>
      </c>
      <c r="D42" s="22">
        <v>1</v>
      </c>
      <c r="E42" s="22">
        <v>0</v>
      </c>
      <c r="F42" s="22">
        <v>678</v>
      </c>
      <c r="G42" s="22">
        <v>1.41479496</v>
      </c>
      <c r="H42" s="22">
        <v>959.23</v>
      </c>
      <c r="I42" s="23">
        <v>1.8204000000000001E-2</v>
      </c>
      <c r="J42" s="22">
        <v>17.46</v>
      </c>
      <c r="K42" s="22">
        <v>976.69</v>
      </c>
    </row>
    <row r="43" spans="1:11">
      <c r="A43" s="22" t="s">
        <v>58</v>
      </c>
      <c r="B43" s="22">
        <v>1</v>
      </c>
      <c r="C43" s="22">
        <v>678</v>
      </c>
      <c r="D43" s="22">
        <v>1</v>
      </c>
      <c r="E43" s="22">
        <v>0</v>
      </c>
      <c r="F43" s="22">
        <v>678</v>
      </c>
      <c r="G43" s="22">
        <v>1.41479496</v>
      </c>
      <c r="H43" s="22">
        <v>959.23</v>
      </c>
      <c r="I43" s="23">
        <v>1.8204000000000001E-2</v>
      </c>
      <c r="J43" s="22">
        <v>17.46</v>
      </c>
      <c r="K43" s="22">
        <v>976.69</v>
      </c>
    </row>
    <row r="44" spans="1:11">
      <c r="A44" s="22" t="s">
        <v>59</v>
      </c>
      <c r="B44" s="22">
        <v>1</v>
      </c>
      <c r="C44" s="22">
        <v>678</v>
      </c>
      <c r="D44" s="22">
        <v>1</v>
      </c>
      <c r="E44" s="22">
        <v>0</v>
      </c>
      <c r="F44" s="22">
        <v>678</v>
      </c>
      <c r="G44" s="22">
        <v>1.41479496</v>
      </c>
      <c r="H44" s="22">
        <v>959.23</v>
      </c>
      <c r="I44" s="23">
        <v>1.8204000000000001E-2</v>
      </c>
      <c r="J44" s="22">
        <v>17.46</v>
      </c>
      <c r="K44" s="22">
        <v>976.69</v>
      </c>
    </row>
    <row r="45" spans="1:11">
      <c r="A45" s="22" t="s">
        <v>60</v>
      </c>
      <c r="B45" s="22">
        <v>1</v>
      </c>
      <c r="C45" s="22">
        <v>678</v>
      </c>
      <c r="D45" s="22">
        <v>1</v>
      </c>
      <c r="E45" s="22">
        <v>0</v>
      </c>
      <c r="F45" s="22">
        <v>678</v>
      </c>
      <c r="G45" s="22">
        <v>1.41479496</v>
      </c>
      <c r="H45" s="22">
        <v>959.23</v>
      </c>
      <c r="I45" s="23">
        <v>1.8204000000000001E-2</v>
      </c>
      <c r="J45" s="22">
        <v>17.46</v>
      </c>
      <c r="K45" s="22">
        <v>976.69</v>
      </c>
    </row>
    <row r="46" spans="1:11">
      <c r="A46" s="22" t="s">
        <v>61</v>
      </c>
      <c r="B46" s="22">
        <v>1</v>
      </c>
      <c r="C46" s="22">
        <v>678</v>
      </c>
      <c r="D46" s="22">
        <v>1</v>
      </c>
      <c r="E46" s="22">
        <v>0</v>
      </c>
      <c r="F46" s="22">
        <v>678</v>
      </c>
      <c r="G46" s="22">
        <v>1.41479496</v>
      </c>
      <c r="H46" s="22">
        <v>959.23</v>
      </c>
      <c r="I46" s="23">
        <v>1.8204000000000001E-2</v>
      </c>
      <c r="J46" s="22">
        <v>17.46</v>
      </c>
      <c r="K46" s="22">
        <v>976.69</v>
      </c>
    </row>
    <row r="47" spans="1:11">
      <c r="A47" s="22" t="s">
        <v>62</v>
      </c>
      <c r="B47" s="22">
        <v>1</v>
      </c>
      <c r="C47" s="22">
        <v>678</v>
      </c>
      <c r="D47" s="22">
        <v>1</v>
      </c>
      <c r="E47" s="22">
        <v>0</v>
      </c>
      <c r="F47" s="22">
        <v>678</v>
      </c>
      <c r="G47" s="22">
        <v>1.4144993299999999</v>
      </c>
      <c r="H47" s="22">
        <v>959.03</v>
      </c>
      <c r="I47" s="23">
        <v>1.8204000000000001E-2</v>
      </c>
      <c r="J47" s="22">
        <v>17.45</v>
      </c>
      <c r="K47" s="22">
        <v>976.48</v>
      </c>
    </row>
    <row r="48" spans="1:11">
      <c r="A48" s="22" t="s">
        <v>64</v>
      </c>
      <c r="B48" s="22">
        <v>1</v>
      </c>
      <c r="C48" s="22">
        <v>678</v>
      </c>
      <c r="D48" s="22">
        <v>1</v>
      </c>
      <c r="E48" s="22">
        <v>0</v>
      </c>
      <c r="F48" s="22">
        <v>678</v>
      </c>
      <c r="G48" s="22">
        <v>1.4144993299999999</v>
      </c>
      <c r="H48" s="22">
        <v>959.03</v>
      </c>
      <c r="I48" s="23">
        <v>1.8204000000000001E-2</v>
      </c>
      <c r="J48" s="22">
        <v>17.45</v>
      </c>
      <c r="K48" s="22">
        <v>976.48</v>
      </c>
    </row>
    <row r="49" spans="1:11">
      <c r="A49" s="22" t="s">
        <v>65</v>
      </c>
      <c r="B49" s="22">
        <v>1</v>
      </c>
      <c r="C49" s="22">
        <v>678</v>
      </c>
      <c r="D49" s="22">
        <v>1</v>
      </c>
      <c r="E49" s="22">
        <v>0</v>
      </c>
      <c r="F49" s="22">
        <v>678</v>
      </c>
      <c r="G49" s="22">
        <v>1.41438759</v>
      </c>
      <c r="H49" s="22">
        <v>958.95</v>
      </c>
      <c r="I49" s="23">
        <v>1.8204000000000001E-2</v>
      </c>
      <c r="J49" s="22">
        <v>17.45</v>
      </c>
      <c r="K49" s="22">
        <v>976.4</v>
      </c>
    </row>
    <row r="50" spans="1:11">
      <c r="A50" s="22" t="s">
        <v>66</v>
      </c>
      <c r="B50" s="22">
        <v>1</v>
      </c>
      <c r="C50" s="22">
        <v>678</v>
      </c>
      <c r="D50" s="22">
        <v>1</v>
      </c>
      <c r="E50" s="22">
        <v>0</v>
      </c>
      <c r="F50" s="22">
        <v>678</v>
      </c>
      <c r="G50" s="22">
        <v>1.41308755</v>
      </c>
      <c r="H50" s="22">
        <v>958.07</v>
      </c>
      <c r="I50" s="23">
        <v>1.8204000000000001E-2</v>
      </c>
      <c r="J50" s="22">
        <v>17.440000000000001</v>
      </c>
      <c r="K50" s="22">
        <v>975.51</v>
      </c>
    </row>
    <row r="51" spans="1:11">
      <c r="A51" s="22" t="s">
        <v>67</v>
      </c>
      <c r="B51" s="22">
        <v>1</v>
      </c>
      <c r="C51" s="22">
        <v>678</v>
      </c>
      <c r="D51" s="22">
        <v>1</v>
      </c>
      <c r="E51" s="22">
        <v>0</v>
      </c>
      <c r="F51" s="22">
        <v>678</v>
      </c>
      <c r="G51" s="22">
        <v>1.4127951000000001</v>
      </c>
      <c r="H51" s="22">
        <v>957.87</v>
      </c>
      <c r="I51" s="23">
        <v>1.8204000000000001E-2</v>
      </c>
      <c r="J51" s="22">
        <v>17.43</v>
      </c>
      <c r="K51" s="22">
        <v>975.3</v>
      </c>
    </row>
    <row r="52" spans="1:11">
      <c r="A52" s="22" t="s">
        <v>71</v>
      </c>
      <c r="B52" s="22">
        <v>1.0556000000000001</v>
      </c>
      <c r="C52" s="22">
        <v>724</v>
      </c>
      <c r="D52" s="22">
        <v>1</v>
      </c>
      <c r="E52" s="22">
        <v>0</v>
      </c>
      <c r="F52" s="22">
        <v>724</v>
      </c>
      <c r="G52" s="22">
        <v>1.41209753</v>
      </c>
      <c r="H52" s="157">
        <v>1022.35</v>
      </c>
      <c r="I52" s="23">
        <v>1.8204000000000001E-2</v>
      </c>
      <c r="J52" s="22">
        <v>18.61</v>
      </c>
      <c r="K52" s="157">
        <v>1040.96</v>
      </c>
    </row>
    <row r="53" spans="1:11">
      <c r="A53" s="22" t="s">
        <v>72</v>
      </c>
      <c r="B53" s="22">
        <v>1</v>
      </c>
      <c r="C53" s="22">
        <v>724</v>
      </c>
      <c r="D53" s="22">
        <v>1</v>
      </c>
      <c r="E53" s="22">
        <v>0</v>
      </c>
      <c r="F53" s="22">
        <v>724</v>
      </c>
      <c r="G53" s="22">
        <v>1.41050929</v>
      </c>
      <c r="H53" s="157">
        <v>1021.2</v>
      </c>
      <c r="I53" s="23">
        <v>1.8204000000000001E-2</v>
      </c>
      <c r="J53" s="22">
        <v>18.59</v>
      </c>
      <c r="K53" s="157">
        <v>1039.79</v>
      </c>
    </row>
    <row r="54" spans="1:11">
      <c r="A54" s="22" t="s">
        <v>73</v>
      </c>
      <c r="B54" s="22">
        <v>1</v>
      </c>
      <c r="C54" s="22">
        <v>724</v>
      </c>
      <c r="D54" s="22">
        <v>1</v>
      </c>
      <c r="E54" s="22">
        <v>0</v>
      </c>
      <c r="F54" s="22">
        <v>724</v>
      </c>
      <c r="G54" s="22">
        <v>1.4097522600000001</v>
      </c>
      <c r="H54" s="157">
        <v>1020.66</v>
      </c>
      <c r="I54" s="23">
        <v>1.8204000000000001E-2</v>
      </c>
      <c r="J54" s="22">
        <v>18.579999999999998</v>
      </c>
      <c r="K54" s="157">
        <v>1039.24</v>
      </c>
    </row>
    <row r="55" spans="1:11">
      <c r="A55" s="22" t="s">
        <v>74</v>
      </c>
      <c r="B55" s="22">
        <v>1</v>
      </c>
      <c r="C55" s="22">
        <v>724</v>
      </c>
      <c r="D55" s="22">
        <v>1</v>
      </c>
      <c r="E55" s="22">
        <v>0</v>
      </c>
      <c r="F55" s="22">
        <v>724</v>
      </c>
      <c r="G55" s="22">
        <v>1.4093773599999999</v>
      </c>
      <c r="H55" s="157">
        <v>1020.39</v>
      </c>
      <c r="I55" s="23">
        <v>1.8204000000000001E-2</v>
      </c>
      <c r="J55" s="22">
        <v>18.57</v>
      </c>
      <c r="K55" s="157">
        <v>1038.96</v>
      </c>
    </row>
    <row r="56" spans="1:11">
      <c r="A56" s="22" t="s">
        <v>75</v>
      </c>
      <c r="B56" s="22">
        <v>1</v>
      </c>
      <c r="C56" s="22">
        <v>724</v>
      </c>
      <c r="D56" s="22">
        <v>1</v>
      </c>
      <c r="E56" s="22">
        <v>0</v>
      </c>
      <c r="F56" s="22">
        <v>724</v>
      </c>
      <c r="G56" s="22">
        <v>1.4087307499999999</v>
      </c>
      <c r="H56" s="157">
        <v>1019.92</v>
      </c>
      <c r="I56" s="23">
        <v>1.8204000000000001E-2</v>
      </c>
      <c r="J56" s="22">
        <v>18.559999999999999</v>
      </c>
      <c r="K56" s="157">
        <v>1038.48</v>
      </c>
    </row>
    <row r="57" spans="1:11">
      <c r="A57" s="22" t="s">
        <v>76</v>
      </c>
      <c r="B57" s="22">
        <v>1</v>
      </c>
      <c r="C57" s="22">
        <v>724</v>
      </c>
      <c r="D57" s="22">
        <v>1</v>
      </c>
      <c r="E57" s="22">
        <v>0</v>
      </c>
      <c r="F57" s="22">
        <v>724</v>
      </c>
      <c r="G57" s="22">
        <v>1.4078803900000001</v>
      </c>
      <c r="H57" s="157">
        <v>1019.3</v>
      </c>
      <c r="I57" s="23">
        <v>1.8204000000000001E-2</v>
      </c>
      <c r="J57" s="22">
        <v>18.55</v>
      </c>
      <c r="K57" s="157">
        <v>1037.8499999999999</v>
      </c>
    </row>
    <row r="58" spans="1:11">
      <c r="A58" s="22" t="s">
        <v>77</v>
      </c>
      <c r="B58" s="22">
        <v>1</v>
      </c>
      <c r="C58" s="22">
        <v>724</v>
      </c>
      <c r="D58" s="22">
        <v>1</v>
      </c>
      <c r="E58" s="22">
        <v>0</v>
      </c>
      <c r="F58" s="22">
        <v>724</v>
      </c>
      <c r="G58" s="22">
        <v>1.4072260299999999</v>
      </c>
      <c r="H58" s="157">
        <v>1018.83</v>
      </c>
      <c r="I58" s="23">
        <v>1.8204000000000001E-2</v>
      </c>
      <c r="J58" s="22">
        <v>18.54</v>
      </c>
      <c r="K58" s="157">
        <v>1037.3699999999999</v>
      </c>
    </row>
    <row r="59" spans="1:11">
      <c r="A59" s="22" t="s">
        <v>78</v>
      </c>
      <c r="B59" s="22">
        <v>1</v>
      </c>
      <c r="C59" s="22">
        <v>724</v>
      </c>
      <c r="D59" s="22">
        <v>1</v>
      </c>
      <c r="E59" s="22">
        <v>0</v>
      </c>
      <c r="F59" s="22">
        <v>724</v>
      </c>
      <c r="G59" s="22">
        <v>1.40574438</v>
      </c>
      <c r="H59" s="157">
        <v>1017.75</v>
      </c>
      <c r="I59" s="23">
        <v>1.8204000000000001E-2</v>
      </c>
      <c r="J59" s="22">
        <v>18.52</v>
      </c>
      <c r="K59" s="157">
        <v>1036.27</v>
      </c>
    </row>
    <row r="60" spans="1:11">
      <c r="A60" s="22" t="s">
        <v>79</v>
      </c>
      <c r="B60" s="22">
        <v>1</v>
      </c>
      <c r="C60" s="22">
        <v>724</v>
      </c>
      <c r="D60" s="22">
        <v>1</v>
      </c>
      <c r="E60" s="22">
        <v>0</v>
      </c>
      <c r="F60" s="22">
        <v>724</v>
      </c>
      <c r="G60" s="22">
        <v>1.4048986299999999</v>
      </c>
      <c r="H60" s="157">
        <v>1017.14</v>
      </c>
      <c r="I60" s="23">
        <v>1.8204000000000001E-2</v>
      </c>
      <c r="J60" s="22">
        <v>18.510000000000002</v>
      </c>
      <c r="K60" s="157">
        <v>1035.6500000000001</v>
      </c>
    </row>
    <row r="61" spans="1:11">
      <c r="A61" s="22" t="s">
        <v>80</v>
      </c>
      <c r="B61" s="22">
        <v>1</v>
      </c>
      <c r="C61" s="22">
        <v>724</v>
      </c>
      <c r="D61" s="22">
        <v>1</v>
      </c>
      <c r="E61" s="22">
        <v>0</v>
      </c>
      <c r="F61" s="22">
        <v>724</v>
      </c>
      <c r="G61" s="22">
        <v>1.4036732199999999</v>
      </c>
      <c r="H61" s="157">
        <v>1016.26</v>
      </c>
      <c r="I61" s="23">
        <v>1.8204000000000001E-2</v>
      </c>
      <c r="J61" s="22">
        <v>18.5</v>
      </c>
      <c r="K61" s="157">
        <v>1034.76</v>
      </c>
    </row>
    <row r="62" spans="1:11">
      <c r="A62" s="22" t="s">
        <v>81</v>
      </c>
      <c r="B62" s="22">
        <v>1</v>
      </c>
      <c r="C62" s="22">
        <v>724</v>
      </c>
      <c r="D62" s="22">
        <v>1</v>
      </c>
      <c r="E62" s="22">
        <v>0</v>
      </c>
      <c r="F62" s="22">
        <v>724</v>
      </c>
      <c r="G62" s="22">
        <v>1.4022177199999999</v>
      </c>
      <c r="H62" s="157">
        <v>1015.2</v>
      </c>
      <c r="I62" s="23">
        <v>1.8204000000000001E-2</v>
      </c>
      <c r="J62" s="22">
        <v>18.48</v>
      </c>
      <c r="K62" s="157">
        <v>1033.68</v>
      </c>
    </row>
    <row r="63" spans="1:11">
      <c r="A63" s="22" t="s">
        <v>83</v>
      </c>
      <c r="B63" s="22">
        <v>1</v>
      </c>
      <c r="C63" s="22">
        <v>724</v>
      </c>
      <c r="D63" s="22">
        <v>1</v>
      </c>
      <c r="E63" s="22">
        <v>0</v>
      </c>
      <c r="F63" s="22">
        <v>724</v>
      </c>
      <c r="G63" s="22">
        <v>1.4015407799999999</v>
      </c>
      <c r="H63" s="157">
        <v>1014.71</v>
      </c>
      <c r="I63" s="23">
        <v>1.8204000000000001E-2</v>
      </c>
      <c r="J63" s="22">
        <v>18.47</v>
      </c>
      <c r="K63" s="157">
        <v>1033.18</v>
      </c>
    </row>
    <row r="64" spans="1:11">
      <c r="A64" s="22" t="s">
        <v>84</v>
      </c>
      <c r="B64" s="22">
        <v>1.0623</v>
      </c>
      <c r="C64" s="22">
        <v>788</v>
      </c>
      <c r="D64" s="22">
        <v>1</v>
      </c>
      <c r="E64" s="22">
        <v>0</v>
      </c>
      <c r="F64" s="22">
        <v>788</v>
      </c>
      <c r="G64" s="22">
        <v>1.40006651</v>
      </c>
      <c r="H64" s="157">
        <v>1103.25</v>
      </c>
      <c r="I64" s="23">
        <v>1.8204000000000001E-2</v>
      </c>
      <c r="J64" s="22">
        <v>20.079999999999998</v>
      </c>
      <c r="K64" s="157">
        <v>1123.33</v>
      </c>
    </row>
    <row r="65" spans="1:11">
      <c r="A65" s="22" t="s">
        <v>86</v>
      </c>
      <c r="B65" s="22">
        <v>1</v>
      </c>
      <c r="C65" s="22">
        <v>788</v>
      </c>
      <c r="D65" s="22">
        <v>1</v>
      </c>
      <c r="E65" s="22">
        <v>0</v>
      </c>
      <c r="F65" s="22">
        <v>788</v>
      </c>
      <c r="G65" s="22">
        <v>1.39883833</v>
      </c>
      <c r="H65" s="157">
        <v>1102.28</v>
      </c>
      <c r="I65" s="23">
        <v>1.8204000000000001E-2</v>
      </c>
      <c r="J65" s="22">
        <v>20.059999999999999</v>
      </c>
      <c r="K65" s="157">
        <v>1122.3399999999999</v>
      </c>
    </row>
    <row r="66" spans="1:11">
      <c r="A66" s="22" t="s">
        <v>87</v>
      </c>
      <c r="B66" s="22">
        <v>1</v>
      </c>
      <c r="C66" s="22">
        <v>788</v>
      </c>
      <c r="D66" s="22">
        <v>1</v>
      </c>
      <c r="E66" s="22">
        <v>0</v>
      </c>
      <c r="F66" s="22">
        <v>788</v>
      </c>
      <c r="G66" s="22">
        <v>1.3986033600000001</v>
      </c>
      <c r="H66" s="157">
        <v>1102.0999999999999</v>
      </c>
      <c r="I66" s="23">
        <v>1.8204000000000001E-2</v>
      </c>
      <c r="J66" s="22">
        <v>20.059999999999999</v>
      </c>
      <c r="K66" s="157">
        <v>1122.1600000000001</v>
      </c>
    </row>
    <row r="67" spans="1:11">
      <c r="A67" s="22" t="s">
        <v>88</v>
      </c>
      <c r="B67" s="22">
        <v>1</v>
      </c>
      <c r="C67" s="22">
        <v>788</v>
      </c>
      <c r="D67" s="22">
        <v>1</v>
      </c>
      <c r="E67" s="22">
        <v>0</v>
      </c>
      <c r="F67" s="22">
        <v>788</v>
      </c>
      <c r="G67" s="22">
        <v>1.3967931200000001</v>
      </c>
      <c r="H67" s="157">
        <v>1100.67</v>
      </c>
      <c r="I67" s="23">
        <v>1.8204000000000001E-2</v>
      </c>
      <c r="J67" s="22">
        <v>20.03</v>
      </c>
      <c r="K67" s="157">
        <v>1120.7</v>
      </c>
    </row>
    <row r="68" spans="1:11">
      <c r="A68" s="22" t="s">
        <v>89</v>
      </c>
      <c r="B68" s="22">
        <v>1</v>
      </c>
      <c r="C68" s="22">
        <v>788</v>
      </c>
      <c r="D68" s="22">
        <v>1</v>
      </c>
      <c r="E68" s="22">
        <v>0</v>
      </c>
      <c r="F68" s="22">
        <v>788</v>
      </c>
      <c r="G68" s="22">
        <v>1.3820056599999999</v>
      </c>
      <c r="H68" s="157">
        <v>1089.02</v>
      </c>
      <c r="I68" s="23">
        <v>1.8204000000000001E-2</v>
      </c>
      <c r="J68" s="22">
        <v>19.82</v>
      </c>
      <c r="K68" s="157">
        <v>1108.8399999999999</v>
      </c>
    </row>
    <row r="69" spans="1:11">
      <c r="A69" s="22" t="s">
        <v>90</v>
      </c>
      <c r="B69" s="22">
        <v>1</v>
      </c>
      <c r="C69" s="22">
        <v>788</v>
      </c>
      <c r="D69" s="22">
        <v>1</v>
      </c>
      <c r="E69" s="22">
        <v>0</v>
      </c>
      <c r="F69" s="22">
        <v>788</v>
      </c>
      <c r="G69" s="22">
        <v>1.37376308</v>
      </c>
      <c r="H69" s="157">
        <v>1082.52</v>
      </c>
      <c r="I69" s="23">
        <v>1.8204000000000001E-2</v>
      </c>
      <c r="J69" s="22">
        <v>19.7</v>
      </c>
      <c r="K69" s="157">
        <v>1102.22</v>
      </c>
    </row>
    <row r="70" spans="1:11">
      <c r="A70" s="22" t="s">
        <v>91</v>
      </c>
      <c r="B70" s="22">
        <v>1</v>
      </c>
      <c r="C70" s="22">
        <v>788</v>
      </c>
      <c r="D70" s="22">
        <v>1</v>
      </c>
      <c r="E70" s="22">
        <v>0</v>
      </c>
      <c r="F70" s="22">
        <v>788</v>
      </c>
      <c r="G70" s="22">
        <v>1.3602961499999999</v>
      </c>
      <c r="H70" s="157">
        <v>1071.9100000000001</v>
      </c>
      <c r="I70" s="23">
        <v>1.8204000000000001E-2</v>
      </c>
      <c r="J70" s="22">
        <v>19.510000000000002</v>
      </c>
      <c r="K70" s="157">
        <v>1091.42</v>
      </c>
    </row>
    <row r="71" spans="1:11">
      <c r="A71" s="22" t="s">
        <v>92</v>
      </c>
      <c r="B71" s="22">
        <v>1</v>
      </c>
      <c r="C71" s="22">
        <v>788</v>
      </c>
      <c r="D71" s="22">
        <v>1</v>
      </c>
      <c r="E71" s="22">
        <v>0</v>
      </c>
      <c r="F71" s="22">
        <v>788</v>
      </c>
      <c r="G71" s="22">
        <v>1.35231747</v>
      </c>
      <c r="H71" s="157">
        <v>1065.6199999999999</v>
      </c>
      <c r="I71" s="23">
        <v>1.8204000000000001E-2</v>
      </c>
      <c r="J71" s="22">
        <v>19.39</v>
      </c>
      <c r="K71" s="157">
        <v>1085.01</v>
      </c>
    </row>
    <row r="72" spans="1:11">
      <c r="A72" s="22" t="s">
        <v>93</v>
      </c>
      <c r="B72" s="22">
        <v>1</v>
      </c>
      <c r="C72" s="22">
        <v>788</v>
      </c>
      <c r="D72" s="22">
        <v>1</v>
      </c>
      <c r="E72" s="22">
        <v>0</v>
      </c>
      <c r="F72" s="22">
        <v>788</v>
      </c>
      <c r="G72" s="22">
        <v>1.3465274</v>
      </c>
      <c r="H72" s="157">
        <v>1061.06</v>
      </c>
      <c r="I72" s="23">
        <v>1.8204000000000001E-2</v>
      </c>
      <c r="J72" s="22">
        <v>19.309999999999999</v>
      </c>
      <c r="K72" s="157">
        <v>1080.3699999999999</v>
      </c>
    </row>
    <row r="73" spans="1:11">
      <c r="A73" s="22" t="s">
        <v>94</v>
      </c>
      <c r="B73" s="22">
        <v>1</v>
      </c>
      <c r="C73" s="22">
        <v>788</v>
      </c>
      <c r="D73" s="22">
        <v>1</v>
      </c>
      <c r="E73" s="22">
        <v>0</v>
      </c>
      <c r="F73" s="22">
        <v>788</v>
      </c>
      <c r="G73" s="22">
        <v>1.3412963499999999</v>
      </c>
      <c r="H73" s="157">
        <v>1056.94</v>
      </c>
      <c r="I73" s="23">
        <v>1.8204000000000001E-2</v>
      </c>
      <c r="J73" s="22">
        <v>19.239999999999998</v>
      </c>
      <c r="K73" s="157">
        <v>1076.18</v>
      </c>
    </row>
    <row r="74" spans="1:11">
      <c r="A74" s="22" t="s">
        <v>95</v>
      </c>
      <c r="B74" s="22">
        <v>1</v>
      </c>
      <c r="C74" s="22">
        <v>788</v>
      </c>
      <c r="D74" s="22">
        <v>1</v>
      </c>
      <c r="E74" s="22">
        <v>0</v>
      </c>
      <c r="F74" s="22">
        <v>788</v>
      </c>
      <c r="G74" s="22">
        <v>1.3325018399999999</v>
      </c>
      <c r="H74" s="157">
        <v>1050.01</v>
      </c>
      <c r="I74" s="23">
        <v>1.8204000000000001E-2</v>
      </c>
      <c r="J74" s="22">
        <v>19.11</v>
      </c>
      <c r="K74" s="157">
        <v>1069.1199999999999</v>
      </c>
    </row>
    <row r="75" spans="1:11">
      <c r="A75" s="22" t="s">
        <v>96</v>
      </c>
      <c r="B75" s="22">
        <v>1</v>
      </c>
      <c r="C75" s="22">
        <v>788</v>
      </c>
      <c r="D75" s="22">
        <v>1</v>
      </c>
      <c r="E75" s="22">
        <v>0</v>
      </c>
      <c r="F75" s="22">
        <v>788</v>
      </c>
      <c r="G75" s="22">
        <v>1.3212710299999999</v>
      </c>
      <c r="H75" s="157">
        <v>1041.1600000000001</v>
      </c>
      <c r="I75" s="23">
        <v>1.8204000000000001E-2</v>
      </c>
      <c r="J75" s="22">
        <v>18.95</v>
      </c>
      <c r="K75" s="157">
        <v>1060.1099999999999</v>
      </c>
    </row>
    <row r="76" spans="1:11">
      <c r="A76" s="22" t="s">
        <v>97</v>
      </c>
      <c r="B76" s="22">
        <v>1.1128</v>
      </c>
      <c r="C76" s="22">
        <v>880</v>
      </c>
      <c r="D76" s="22">
        <v>1</v>
      </c>
      <c r="E76" s="22">
        <v>0</v>
      </c>
      <c r="F76" s="22">
        <v>880</v>
      </c>
      <c r="G76" s="22">
        <v>1.30586186</v>
      </c>
      <c r="H76" s="157">
        <v>1149.1500000000001</v>
      </c>
      <c r="I76" s="23">
        <v>1.8204000000000001E-2</v>
      </c>
      <c r="J76" s="22">
        <v>20.92</v>
      </c>
      <c r="K76" s="157">
        <v>1170.07</v>
      </c>
    </row>
    <row r="77" spans="1:11">
      <c r="A77" s="22" t="s">
        <v>98</v>
      </c>
      <c r="B77" s="22">
        <v>1</v>
      </c>
      <c r="C77" s="22">
        <v>880</v>
      </c>
      <c r="D77" s="22">
        <v>1</v>
      </c>
      <c r="E77" s="22">
        <v>0</v>
      </c>
      <c r="F77" s="22">
        <v>880</v>
      </c>
      <c r="G77" s="22">
        <v>1.29395745</v>
      </c>
      <c r="H77" s="157">
        <v>1138.68</v>
      </c>
      <c r="I77" s="23">
        <v>1.8204000000000001E-2</v>
      </c>
      <c r="J77" s="22">
        <v>20.72</v>
      </c>
      <c r="K77" s="157">
        <v>1159.4000000000001</v>
      </c>
    </row>
    <row r="78" spans="1:11">
      <c r="A78" s="22" t="s">
        <v>99</v>
      </c>
      <c r="B78" s="22">
        <v>1</v>
      </c>
      <c r="C78" s="22">
        <v>880</v>
      </c>
      <c r="D78" s="22">
        <v>1</v>
      </c>
      <c r="E78" s="22">
        <v>0</v>
      </c>
      <c r="F78" s="22">
        <v>880</v>
      </c>
      <c r="G78" s="22">
        <v>1.27584052</v>
      </c>
      <c r="H78" s="157">
        <v>1122.74</v>
      </c>
      <c r="I78" s="23">
        <v>1.8204000000000001E-2</v>
      </c>
      <c r="J78" s="22">
        <v>20.43</v>
      </c>
      <c r="K78" s="157">
        <v>1143.17</v>
      </c>
    </row>
    <row r="79" spans="1:11">
      <c r="A79" s="22" t="s">
        <v>102</v>
      </c>
      <c r="B79" s="22">
        <v>1</v>
      </c>
      <c r="C79" s="22">
        <v>880</v>
      </c>
      <c r="D79" s="22">
        <v>1</v>
      </c>
      <c r="E79" s="22">
        <v>0</v>
      </c>
      <c r="F79" s="22">
        <v>880</v>
      </c>
      <c r="G79" s="22">
        <v>1.27037789</v>
      </c>
      <c r="H79" s="157">
        <v>1117.93</v>
      </c>
      <c r="I79" s="23">
        <v>1.8204000000000001E-2</v>
      </c>
      <c r="J79" s="22">
        <v>20.350000000000001</v>
      </c>
      <c r="K79" s="157">
        <v>1138.28</v>
      </c>
    </row>
    <row r="80" spans="1:11">
      <c r="A80" s="22" t="s">
        <v>103</v>
      </c>
      <c r="B80" s="22">
        <v>1</v>
      </c>
      <c r="C80" s="22">
        <v>880</v>
      </c>
      <c r="D80" s="22">
        <v>1</v>
      </c>
      <c r="E80" s="22">
        <v>0</v>
      </c>
      <c r="F80" s="22">
        <v>880</v>
      </c>
      <c r="G80" s="22">
        <v>1.2639318399999999</v>
      </c>
      <c r="H80" s="157">
        <v>1112.26</v>
      </c>
      <c r="I80" s="23">
        <v>1.8204000000000001E-2</v>
      </c>
      <c r="J80" s="22">
        <v>20.239999999999998</v>
      </c>
      <c r="K80" s="157">
        <v>1132.5</v>
      </c>
    </row>
    <row r="81" spans="1:11">
      <c r="A81" s="22" t="s">
        <v>104</v>
      </c>
      <c r="B81" s="22">
        <v>1</v>
      </c>
      <c r="C81" s="22">
        <v>880</v>
      </c>
      <c r="D81" s="22">
        <v>1</v>
      </c>
      <c r="E81" s="22">
        <v>0</v>
      </c>
      <c r="F81" s="22">
        <v>880</v>
      </c>
      <c r="G81" s="22">
        <v>1.25315471</v>
      </c>
      <c r="H81" s="157">
        <v>1102.77</v>
      </c>
      <c r="I81" s="23">
        <v>1.8204000000000001E-2</v>
      </c>
      <c r="J81" s="22">
        <v>20.07</v>
      </c>
      <c r="K81" s="157">
        <v>1122.8399999999999</v>
      </c>
    </row>
    <row r="82" spans="1:11">
      <c r="A82" s="22" t="s">
        <v>105</v>
      </c>
      <c r="B82" s="22">
        <v>1</v>
      </c>
      <c r="C82" s="22">
        <v>880</v>
      </c>
      <c r="D82" s="22">
        <v>1</v>
      </c>
      <c r="E82" s="22">
        <v>0</v>
      </c>
      <c r="F82" s="22">
        <v>880</v>
      </c>
      <c r="G82" s="22">
        <v>1.2481620600000001</v>
      </c>
      <c r="H82" s="157">
        <v>1098.3800000000001</v>
      </c>
      <c r="I82" s="23">
        <v>1.8204000000000001E-2</v>
      </c>
      <c r="J82" s="22">
        <v>19.989999999999998</v>
      </c>
      <c r="K82" s="157">
        <v>1118.3699999999999</v>
      </c>
    </row>
    <row r="83" spans="1:11">
      <c r="A83" s="22" t="s">
        <v>106</v>
      </c>
      <c r="B83" s="22">
        <v>1</v>
      </c>
      <c r="C83" s="22">
        <v>880</v>
      </c>
      <c r="D83" s="22">
        <v>1</v>
      </c>
      <c r="E83" s="22">
        <v>0</v>
      </c>
      <c r="F83" s="22">
        <v>880</v>
      </c>
      <c r="G83" s="22">
        <v>1.2414581899999999</v>
      </c>
      <c r="H83" s="157">
        <v>1092.48</v>
      </c>
      <c r="I83" s="23">
        <v>1.8204000000000001E-2</v>
      </c>
      <c r="J83" s="22">
        <v>19.88</v>
      </c>
      <c r="K83" s="157">
        <v>1112.3599999999999</v>
      </c>
    </row>
    <row r="84" spans="1:11">
      <c r="A84" s="22" t="s">
        <v>107</v>
      </c>
      <c r="B84" s="22">
        <v>1</v>
      </c>
      <c r="C84" s="22">
        <v>880</v>
      </c>
      <c r="D84" s="22">
        <v>1</v>
      </c>
      <c r="E84" s="22">
        <v>0</v>
      </c>
      <c r="F84" s="22">
        <v>880</v>
      </c>
      <c r="G84" s="22">
        <v>1.2358966499999999</v>
      </c>
      <c r="H84" s="157">
        <v>1087.5899999999999</v>
      </c>
      <c r="I84" s="23">
        <v>1.8204000000000001E-2</v>
      </c>
      <c r="J84" s="22">
        <v>19.79</v>
      </c>
      <c r="K84" s="157">
        <v>1107.3800000000001</v>
      </c>
    </row>
    <row r="85" spans="1:11">
      <c r="A85" s="22" t="s">
        <v>108</v>
      </c>
      <c r="B85" s="22">
        <v>1</v>
      </c>
      <c r="C85" s="22">
        <v>880</v>
      </c>
      <c r="D85" s="22">
        <v>1</v>
      </c>
      <c r="E85" s="22">
        <v>0</v>
      </c>
      <c r="F85" s="22">
        <v>880</v>
      </c>
      <c r="G85" s="22">
        <v>1.2330606099999999</v>
      </c>
      <c r="H85" s="157">
        <v>1085.0899999999999</v>
      </c>
      <c r="I85" s="23">
        <v>1.8204000000000001E-2</v>
      </c>
      <c r="J85" s="22">
        <v>19.75</v>
      </c>
      <c r="K85" s="157">
        <v>1104.8399999999999</v>
      </c>
    </row>
    <row r="86" spans="1:11">
      <c r="A86" s="22" t="s">
        <v>109</v>
      </c>
      <c r="B86" s="22">
        <v>1</v>
      </c>
      <c r="C86" s="22">
        <v>880</v>
      </c>
      <c r="D86" s="22">
        <v>1</v>
      </c>
      <c r="E86" s="22">
        <v>0</v>
      </c>
      <c r="F86" s="22">
        <v>880</v>
      </c>
      <c r="G86" s="22">
        <v>1.23072224</v>
      </c>
      <c r="H86" s="157">
        <v>1083.03</v>
      </c>
      <c r="I86" s="23">
        <v>1.8204000000000001E-2</v>
      </c>
      <c r="J86" s="22">
        <v>19.71</v>
      </c>
      <c r="K86" s="157">
        <v>1102.74</v>
      </c>
    </row>
    <row r="87" spans="1:11">
      <c r="A87" s="22" t="s">
        <v>110</v>
      </c>
      <c r="B87" s="22">
        <v>1</v>
      </c>
      <c r="C87" s="22">
        <v>880</v>
      </c>
      <c r="D87" s="22">
        <v>1</v>
      </c>
      <c r="E87" s="22">
        <v>0</v>
      </c>
      <c r="F87" s="22">
        <v>880</v>
      </c>
      <c r="G87" s="22">
        <v>1.22753066</v>
      </c>
      <c r="H87" s="157">
        <v>1080.22</v>
      </c>
      <c r="I87" s="23">
        <v>1.8204000000000001E-2</v>
      </c>
      <c r="J87" s="22">
        <v>19.66</v>
      </c>
      <c r="K87" s="157">
        <v>1099.8800000000001</v>
      </c>
    </row>
    <row r="88" spans="1:11">
      <c r="A88" s="22" t="s">
        <v>111</v>
      </c>
      <c r="B88" s="22">
        <v>1.0658000000000001</v>
      </c>
      <c r="C88" s="22">
        <v>937</v>
      </c>
      <c r="D88" s="22">
        <v>1</v>
      </c>
      <c r="E88" s="22">
        <v>0</v>
      </c>
      <c r="F88" s="22">
        <v>937</v>
      </c>
      <c r="G88" s="22">
        <v>1.22520278</v>
      </c>
      <c r="H88" s="157">
        <v>1148.01</v>
      </c>
      <c r="I88" s="23">
        <v>1.8204000000000001E-2</v>
      </c>
      <c r="J88" s="22">
        <v>20.89</v>
      </c>
      <c r="K88" s="157">
        <v>1168.9000000000001</v>
      </c>
    </row>
    <row r="89" spans="1:11">
      <c r="A89" s="22" t="s">
        <v>112</v>
      </c>
      <c r="B89" s="22">
        <v>1</v>
      </c>
      <c r="C89" s="22">
        <v>937</v>
      </c>
      <c r="D89" s="22">
        <v>1</v>
      </c>
      <c r="E89" s="22">
        <v>0</v>
      </c>
      <c r="F89" s="22">
        <v>937</v>
      </c>
      <c r="G89" s="22">
        <v>1.2214163899999999</v>
      </c>
      <c r="H89" s="157">
        <v>1144.46</v>
      </c>
      <c r="I89" s="23">
        <v>1.8204000000000001E-2</v>
      </c>
      <c r="J89" s="22">
        <v>20.83</v>
      </c>
      <c r="K89" s="157">
        <v>1165.29</v>
      </c>
    </row>
    <row r="90" spans="1:11">
      <c r="A90" s="22" t="s">
        <v>113</v>
      </c>
      <c r="B90" s="22">
        <v>1</v>
      </c>
      <c r="C90" s="22">
        <v>937</v>
      </c>
      <c r="D90" s="22">
        <v>1</v>
      </c>
      <c r="E90" s="22">
        <v>0</v>
      </c>
      <c r="F90" s="22">
        <v>937</v>
      </c>
      <c r="G90" s="22">
        <v>1.2148561600000001</v>
      </c>
      <c r="H90" s="157">
        <v>1138.32</v>
      </c>
      <c r="I90" s="23">
        <v>1.8204000000000001E-2</v>
      </c>
      <c r="J90" s="22">
        <v>20.72</v>
      </c>
      <c r="K90" s="157">
        <v>1159.04</v>
      </c>
    </row>
    <row r="91" spans="1:11">
      <c r="A91" s="22" t="s">
        <v>114</v>
      </c>
      <c r="B91" s="22">
        <v>1</v>
      </c>
      <c r="C91" s="22">
        <v>937</v>
      </c>
      <c r="D91" s="22">
        <v>1</v>
      </c>
      <c r="E91" s="22">
        <v>0</v>
      </c>
      <c r="F91" s="22">
        <v>937</v>
      </c>
      <c r="G91" s="22">
        <v>1.2130366100000001</v>
      </c>
      <c r="H91" s="157">
        <v>1136.6099999999999</v>
      </c>
      <c r="I91" s="23">
        <v>1.8204000000000001E-2</v>
      </c>
      <c r="J91" s="22">
        <v>20.69</v>
      </c>
      <c r="K91" s="157">
        <v>1157.3</v>
      </c>
    </row>
    <row r="92" spans="1:11">
      <c r="A92" s="22" t="s">
        <v>115</v>
      </c>
      <c r="B92" s="22">
        <v>1</v>
      </c>
      <c r="C92" s="22">
        <v>937</v>
      </c>
      <c r="D92" s="22">
        <v>1</v>
      </c>
      <c r="E92" s="22">
        <v>0</v>
      </c>
      <c r="F92" s="22">
        <v>937</v>
      </c>
      <c r="G92" s="22">
        <v>1.21049457</v>
      </c>
      <c r="H92" s="157">
        <v>1134.23</v>
      </c>
      <c r="I92" s="23">
        <v>1.8204000000000001E-2</v>
      </c>
      <c r="J92" s="22">
        <v>20.64</v>
      </c>
      <c r="K92" s="157">
        <v>1154.8699999999999</v>
      </c>
    </row>
    <row r="93" spans="1:11">
      <c r="A93" s="22" t="s">
        <v>116</v>
      </c>
      <c r="B93" s="22">
        <v>1</v>
      </c>
      <c r="C93" s="22">
        <v>937</v>
      </c>
      <c r="D93" s="22">
        <v>1</v>
      </c>
      <c r="E93" s="22">
        <v>0</v>
      </c>
      <c r="F93" s="22">
        <v>937</v>
      </c>
      <c r="G93" s="22">
        <v>1.20759634</v>
      </c>
      <c r="H93" s="157">
        <v>1131.51</v>
      </c>
      <c r="I93" s="23">
        <v>1.8204000000000001E-2</v>
      </c>
      <c r="J93" s="22">
        <v>20.59</v>
      </c>
      <c r="K93" s="157">
        <v>1152.0999999999999</v>
      </c>
    </row>
    <row r="94" spans="1:11">
      <c r="A94" s="22" t="s">
        <v>117</v>
      </c>
      <c r="B94" s="22">
        <v>1</v>
      </c>
      <c r="C94" s="22">
        <v>937</v>
      </c>
      <c r="D94" s="22">
        <v>1</v>
      </c>
      <c r="E94" s="22">
        <v>0</v>
      </c>
      <c r="F94" s="22">
        <v>937</v>
      </c>
      <c r="G94" s="22">
        <v>1.20566727</v>
      </c>
      <c r="H94" s="157">
        <v>1129.71</v>
      </c>
      <c r="I94" s="23">
        <v>1.8204000000000001E-2</v>
      </c>
      <c r="J94" s="22">
        <v>20.56</v>
      </c>
      <c r="K94" s="157">
        <v>1150.27</v>
      </c>
    </row>
    <row r="95" spans="1:11">
      <c r="A95" s="22" t="s">
        <v>118</v>
      </c>
      <c r="B95" s="22">
        <v>1</v>
      </c>
      <c r="C95" s="22">
        <v>937</v>
      </c>
      <c r="D95" s="22">
        <v>1</v>
      </c>
      <c r="E95" s="22">
        <v>0</v>
      </c>
      <c r="F95" s="22">
        <v>937</v>
      </c>
      <c r="G95" s="22">
        <v>1.20784139</v>
      </c>
      <c r="H95" s="157">
        <v>1131.74</v>
      </c>
      <c r="I95" s="23">
        <v>1.8204000000000001E-2</v>
      </c>
      <c r="J95" s="22">
        <v>20.6</v>
      </c>
      <c r="K95" s="157">
        <v>1152.3399999999999</v>
      </c>
    </row>
    <row r="96" spans="1:11">
      <c r="A96" s="22" t="s">
        <v>119</v>
      </c>
      <c r="B96" s="22">
        <v>1</v>
      </c>
      <c r="C96" s="22">
        <v>937</v>
      </c>
      <c r="D96" s="22">
        <v>1</v>
      </c>
      <c r="E96" s="22">
        <v>0</v>
      </c>
      <c r="F96" s="22">
        <v>937</v>
      </c>
      <c r="G96" s="22">
        <v>1.2036286899999999</v>
      </c>
      <c r="H96" s="157">
        <v>1127.8</v>
      </c>
      <c r="I96" s="23">
        <v>1.8204000000000001E-2</v>
      </c>
      <c r="J96" s="22">
        <v>20.53</v>
      </c>
      <c r="K96" s="157">
        <v>1148.33</v>
      </c>
    </row>
    <row r="97" spans="1:11">
      <c r="A97" s="22" t="s">
        <v>120</v>
      </c>
      <c r="B97" s="22">
        <v>1</v>
      </c>
      <c r="C97" s="22">
        <v>937</v>
      </c>
      <c r="D97" s="22">
        <v>1</v>
      </c>
      <c r="E97" s="22">
        <v>0</v>
      </c>
      <c r="F97" s="22">
        <v>937</v>
      </c>
      <c r="G97" s="22">
        <v>1.2023061500000001</v>
      </c>
      <c r="H97" s="157">
        <v>1126.56</v>
      </c>
      <c r="I97" s="23">
        <v>1.8204000000000001E-2</v>
      </c>
      <c r="J97" s="22">
        <v>20.5</v>
      </c>
      <c r="K97" s="157">
        <v>1147.06</v>
      </c>
    </row>
    <row r="98" spans="1:11">
      <c r="A98" s="22" t="s">
        <v>121</v>
      </c>
      <c r="B98" s="22">
        <v>1</v>
      </c>
      <c r="C98" s="22">
        <v>937</v>
      </c>
      <c r="D98" s="22">
        <v>1</v>
      </c>
      <c r="E98" s="22">
        <v>0</v>
      </c>
      <c r="F98" s="22">
        <v>937</v>
      </c>
      <c r="G98" s="22">
        <v>1.1982321600000001</v>
      </c>
      <c r="H98" s="157">
        <v>1122.74</v>
      </c>
      <c r="I98" s="23">
        <v>1.8204000000000001E-2</v>
      </c>
      <c r="J98" s="22">
        <v>20.43</v>
      </c>
      <c r="K98" s="157">
        <v>1143.17</v>
      </c>
    </row>
    <row r="99" spans="1:11">
      <c r="A99" s="22" t="s">
        <v>125</v>
      </c>
      <c r="B99" s="22">
        <v>1</v>
      </c>
      <c r="C99" s="22">
        <v>937</v>
      </c>
      <c r="D99" s="22">
        <v>1</v>
      </c>
      <c r="E99" s="22">
        <v>0</v>
      </c>
      <c r="F99" s="22">
        <v>937</v>
      </c>
      <c r="G99" s="22">
        <v>1.1944100499999999</v>
      </c>
      <c r="H99" s="157">
        <v>1119.1600000000001</v>
      </c>
      <c r="I99" s="23">
        <v>1.8204000000000001E-2</v>
      </c>
      <c r="J99" s="22">
        <v>20.37</v>
      </c>
      <c r="K99" s="157">
        <v>1139.53</v>
      </c>
    </row>
    <row r="100" spans="1:11">
      <c r="A100" s="22" t="s">
        <v>126</v>
      </c>
      <c r="B100" s="22">
        <v>1.0206999999999999</v>
      </c>
      <c r="C100" s="22">
        <v>954</v>
      </c>
      <c r="D100" s="22">
        <v>1</v>
      </c>
      <c r="E100" s="22">
        <v>0</v>
      </c>
      <c r="F100" s="22">
        <v>954</v>
      </c>
      <c r="G100" s="22">
        <v>1.19024419</v>
      </c>
      <c r="H100" s="157">
        <v>1135.49</v>
      </c>
      <c r="I100" s="23">
        <v>1.8204000000000001E-2</v>
      </c>
      <c r="J100" s="22">
        <v>20.67</v>
      </c>
      <c r="K100" s="157">
        <v>1156.1600000000001</v>
      </c>
    </row>
    <row r="101" spans="1:11">
      <c r="A101" s="22" t="s">
        <v>127</v>
      </c>
      <c r="B101" s="22">
        <v>1</v>
      </c>
      <c r="C101" s="22">
        <v>954</v>
      </c>
      <c r="D101" s="22">
        <v>1</v>
      </c>
      <c r="E101" s="22">
        <v>0</v>
      </c>
      <c r="F101" s="22">
        <v>954</v>
      </c>
      <c r="G101" s="22">
        <v>1.18562027</v>
      </c>
      <c r="H101" s="157">
        <v>1131.08</v>
      </c>
      <c r="I101" s="23">
        <v>1.8204000000000001E-2</v>
      </c>
      <c r="J101" s="22">
        <v>20.59</v>
      </c>
      <c r="K101" s="157">
        <v>1151.67</v>
      </c>
    </row>
    <row r="102" spans="1:11">
      <c r="A102" s="22" t="s">
        <v>128</v>
      </c>
      <c r="B102" s="22">
        <v>1</v>
      </c>
      <c r="C102" s="22">
        <v>954</v>
      </c>
      <c r="D102" s="22">
        <v>1</v>
      </c>
      <c r="E102" s="22">
        <v>0</v>
      </c>
      <c r="F102" s="22">
        <v>954</v>
      </c>
      <c r="G102" s="22">
        <v>1.18113197</v>
      </c>
      <c r="H102" s="157">
        <v>1126.8</v>
      </c>
      <c r="I102" s="23">
        <v>1.8204000000000001E-2</v>
      </c>
      <c r="J102" s="22">
        <v>20.51</v>
      </c>
      <c r="K102" s="157">
        <v>1147.31</v>
      </c>
    </row>
    <row r="103" spans="1:11">
      <c r="A103" s="22" t="s">
        <v>129</v>
      </c>
      <c r="B103" s="22">
        <v>1</v>
      </c>
      <c r="C103" s="22">
        <v>954</v>
      </c>
      <c r="D103" s="22">
        <v>1</v>
      </c>
      <c r="E103" s="22">
        <v>0</v>
      </c>
      <c r="F103" s="22">
        <v>954</v>
      </c>
      <c r="G103" s="22">
        <v>1.17995202</v>
      </c>
      <c r="H103" s="157">
        <v>1125.67</v>
      </c>
      <c r="I103" s="23">
        <v>1.8204000000000001E-2</v>
      </c>
      <c r="J103" s="22">
        <v>20.49</v>
      </c>
      <c r="K103" s="157">
        <v>1146.1600000000001</v>
      </c>
    </row>
    <row r="104" spans="1:11">
      <c r="A104" s="22" t="s">
        <v>130</v>
      </c>
      <c r="B104" s="22">
        <v>1</v>
      </c>
      <c r="C104" s="22">
        <v>954</v>
      </c>
      <c r="D104" s="22">
        <v>1</v>
      </c>
      <c r="E104" s="22">
        <v>0</v>
      </c>
      <c r="F104" s="22">
        <v>954</v>
      </c>
      <c r="G104" s="22">
        <v>1.1774793100000001</v>
      </c>
      <c r="H104" s="157">
        <v>1123.31</v>
      </c>
      <c r="I104" s="23">
        <v>1.8204000000000001E-2</v>
      </c>
      <c r="J104" s="22">
        <v>20.440000000000001</v>
      </c>
      <c r="K104" s="157">
        <v>1143.75</v>
      </c>
    </row>
    <row r="105" spans="1:11">
      <c r="A105" s="22" t="s">
        <v>134</v>
      </c>
      <c r="B105" s="22">
        <v>1</v>
      </c>
      <c r="C105" s="22">
        <v>954</v>
      </c>
      <c r="D105" s="22">
        <v>1</v>
      </c>
      <c r="E105" s="22">
        <v>0</v>
      </c>
      <c r="F105" s="22">
        <v>954</v>
      </c>
      <c r="G105" s="22">
        <v>1.1758331500000001</v>
      </c>
      <c r="H105" s="157">
        <v>1121.74</v>
      </c>
      <c r="I105" s="23">
        <v>1.8204000000000001E-2</v>
      </c>
      <c r="J105" s="22">
        <v>20.420000000000002</v>
      </c>
      <c r="K105" s="157">
        <v>1142.1600000000001</v>
      </c>
    </row>
    <row r="106" spans="1:11">
      <c r="A106" s="22" t="s">
        <v>135</v>
      </c>
      <c r="B106" s="22">
        <v>1</v>
      </c>
      <c r="C106" s="22">
        <v>954</v>
      </c>
      <c r="D106" s="22">
        <v>1</v>
      </c>
      <c r="E106" s="22">
        <v>0</v>
      </c>
      <c r="F106" s="22">
        <v>954</v>
      </c>
      <c r="G106" s="22">
        <v>1.1629246799999999</v>
      </c>
      <c r="H106" s="157">
        <v>1109.43</v>
      </c>
      <c r="I106" s="23">
        <v>1.8204000000000001E-2</v>
      </c>
      <c r="J106" s="22">
        <v>20.190000000000001</v>
      </c>
      <c r="K106" s="157">
        <v>1129.6199999999999</v>
      </c>
    </row>
    <row r="107" spans="1:11">
      <c r="A107" s="22" t="s">
        <v>136</v>
      </c>
      <c r="B107" s="22">
        <v>1</v>
      </c>
      <c r="C107" s="22">
        <v>954</v>
      </c>
      <c r="D107" s="22">
        <v>1</v>
      </c>
      <c r="E107" s="22">
        <v>0</v>
      </c>
      <c r="F107" s="22">
        <v>954</v>
      </c>
      <c r="G107" s="22">
        <v>1.1555293</v>
      </c>
      <c r="H107" s="157">
        <v>1102.3699999999999</v>
      </c>
      <c r="I107" s="23">
        <v>1.8204000000000001E-2</v>
      </c>
      <c r="J107" s="22">
        <v>20.059999999999999</v>
      </c>
      <c r="K107" s="157">
        <v>1122.43</v>
      </c>
    </row>
    <row r="108" spans="1:11">
      <c r="A108" s="22" t="s">
        <v>137</v>
      </c>
      <c r="B108" s="22">
        <v>1</v>
      </c>
      <c r="C108" s="22">
        <v>954</v>
      </c>
      <c r="D108" s="22">
        <v>1</v>
      </c>
      <c r="E108" s="22">
        <v>0</v>
      </c>
      <c r="F108" s="22">
        <v>954</v>
      </c>
      <c r="G108" s="22">
        <v>1.1540290600000001</v>
      </c>
      <c r="H108" s="157">
        <v>1100.94</v>
      </c>
      <c r="I108" s="23">
        <v>1.8204000000000001E-2</v>
      </c>
      <c r="J108" s="22">
        <v>20.04</v>
      </c>
      <c r="K108" s="157">
        <v>1120.98</v>
      </c>
    </row>
    <row r="109" spans="1:11">
      <c r="A109" s="22" t="s">
        <v>138</v>
      </c>
      <c r="B109" s="22">
        <v>1</v>
      </c>
      <c r="C109" s="22">
        <v>954</v>
      </c>
      <c r="D109" s="22">
        <v>1</v>
      </c>
      <c r="E109" s="22">
        <v>0</v>
      </c>
      <c r="F109" s="22">
        <v>954</v>
      </c>
      <c r="G109" s="22">
        <v>1.1529913700000001</v>
      </c>
      <c r="H109" s="157">
        <v>1099.95</v>
      </c>
      <c r="I109" s="23">
        <v>1.8204000000000001E-2</v>
      </c>
      <c r="J109" s="22">
        <v>20.02</v>
      </c>
      <c r="K109" s="157">
        <v>1119.97</v>
      </c>
    </row>
    <row r="110" spans="1:11">
      <c r="A110" s="22" t="s">
        <v>139</v>
      </c>
      <c r="B110" s="22">
        <v>1</v>
      </c>
      <c r="C110" s="22">
        <v>954</v>
      </c>
      <c r="D110" s="22">
        <v>1</v>
      </c>
      <c r="E110" s="22">
        <v>0</v>
      </c>
      <c r="F110" s="22">
        <v>954</v>
      </c>
      <c r="G110" s="22">
        <v>1.14634258</v>
      </c>
      <c r="H110" s="157">
        <v>1093.6099999999999</v>
      </c>
      <c r="I110" s="23">
        <v>1.8204000000000001E-2</v>
      </c>
      <c r="J110" s="22">
        <v>19.899999999999999</v>
      </c>
      <c r="K110" s="157">
        <v>1113.51</v>
      </c>
    </row>
    <row r="111" spans="1:11">
      <c r="A111" s="22" t="s">
        <v>140</v>
      </c>
      <c r="B111" s="22">
        <v>1</v>
      </c>
      <c r="C111" s="22">
        <v>954</v>
      </c>
      <c r="D111" s="22">
        <v>1</v>
      </c>
      <c r="E111" s="22">
        <v>0</v>
      </c>
      <c r="F111" s="22">
        <v>954</v>
      </c>
      <c r="G111" s="22">
        <v>1.1441686600000001</v>
      </c>
      <c r="H111" s="157">
        <v>1091.53</v>
      </c>
      <c r="I111" s="23">
        <v>1.8204000000000001E-2</v>
      </c>
      <c r="J111" s="22">
        <v>19.87</v>
      </c>
      <c r="K111" s="157">
        <v>1111.4000000000001</v>
      </c>
    </row>
    <row r="112" spans="1:11">
      <c r="A112" s="22" t="s">
        <v>141</v>
      </c>
      <c r="B112" s="22">
        <v>1.0343</v>
      </c>
      <c r="C112" s="22">
        <v>998</v>
      </c>
      <c r="D112" s="22">
        <v>1</v>
      </c>
      <c r="E112" s="22">
        <v>0</v>
      </c>
      <c r="F112" s="22">
        <v>998</v>
      </c>
      <c r="G112" s="22">
        <v>1.1460022599999999</v>
      </c>
      <c r="H112" s="157">
        <v>1143.71</v>
      </c>
      <c r="I112" s="23">
        <v>1.8204000000000001E-2</v>
      </c>
      <c r="J112" s="22">
        <v>20.82</v>
      </c>
      <c r="K112" s="157">
        <v>1164.53</v>
      </c>
    </row>
    <row r="113" spans="1:11">
      <c r="A113" s="22" t="s">
        <v>142</v>
      </c>
      <c r="B113" s="22">
        <v>1</v>
      </c>
      <c r="C113" s="22">
        <v>998</v>
      </c>
      <c r="D113" s="22">
        <v>1</v>
      </c>
      <c r="E113" s="22">
        <v>0</v>
      </c>
      <c r="F113" s="22">
        <v>998</v>
      </c>
      <c r="G113" s="22">
        <v>1.14257454</v>
      </c>
      <c r="H113" s="157">
        <v>1140.29</v>
      </c>
      <c r="I113" s="23">
        <v>1.8204000000000001E-2</v>
      </c>
      <c r="J113" s="22">
        <v>20.75</v>
      </c>
      <c r="K113" s="157">
        <v>1161.04</v>
      </c>
    </row>
    <row r="114" spans="1:11">
      <c r="A114" s="22" t="s">
        <v>143</v>
      </c>
      <c r="B114" s="22">
        <v>1</v>
      </c>
      <c r="C114" s="22">
        <v>998</v>
      </c>
      <c r="D114" s="22">
        <v>1</v>
      </c>
      <c r="E114" s="22">
        <v>0</v>
      </c>
      <c r="F114" s="22">
        <v>998</v>
      </c>
      <c r="G114" s="22">
        <v>1.1387029500000001</v>
      </c>
      <c r="H114" s="157">
        <v>1136.42</v>
      </c>
      <c r="I114" s="23">
        <v>1.8204000000000001E-2</v>
      </c>
      <c r="J114" s="22">
        <v>20.68</v>
      </c>
      <c r="K114" s="157">
        <v>1157.0999999999999</v>
      </c>
    </row>
    <row r="115" spans="1:11">
      <c r="A115" s="22" t="s">
        <v>144</v>
      </c>
      <c r="B115" s="22">
        <v>1</v>
      </c>
      <c r="C115" s="22">
        <v>998</v>
      </c>
      <c r="D115" s="22">
        <v>1</v>
      </c>
      <c r="E115" s="22">
        <v>0</v>
      </c>
      <c r="F115" s="22">
        <v>998</v>
      </c>
      <c r="G115" s="22">
        <v>1.1325869799999999</v>
      </c>
      <c r="H115" s="157">
        <v>1130.32</v>
      </c>
      <c r="I115" s="23">
        <v>1.8204000000000001E-2</v>
      </c>
      <c r="J115" s="22">
        <v>20.57</v>
      </c>
      <c r="K115" s="157">
        <v>1150.8900000000001</v>
      </c>
    </row>
    <row r="116" spans="1:11">
      <c r="A116" s="22" t="s">
        <v>145</v>
      </c>
      <c r="B116" s="22">
        <v>1</v>
      </c>
      <c r="C116" s="22">
        <v>998</v>
      </c>
      <c r="D116" s="22">
        <v>1</v>
      </c>
      <c r="E116" s="22">
        <v>0</v>
      </c>
      <c r="F116" s="22">
        <v>998</v>
      </c>
      <c r="G116" s="22">
        <v>1.12449065</v>
      </c>
      <c r="H116" s="157">
        <v>1122.24</v>
      </c>
      <c r="I116" s="23">
        <v>1.8204000000000001E-2</v>
      </c>
      <c r="J116" s="22">
        <v>20.43</v>
      </c>
      <c r="K116" s="157">
        <v>1142.67</v>
      </c>
    </row>
    <row r="117" spans="1:11">
      <c r="A117" s="22" t="s">
        <v>147</v>
      </c>
      <c r="B117" s="22">
        <v>1</v>
      </c>
      <c r="C117" s="22">
        <v>998</v>
      </c>
      <c r="D117" s="22">
        <v>1</v>
      </c>
      <c r="E117" s="22">
        <v>0</v>
      </c>
      <c r="F117" s="22">
        <v>998</v>
      </c>
      <c r="G117" s="22">
        <v>1.12056866</v>
      </c>
      <c r="H117" s="157">
        <v>1118.32</v>
      </c>
      <c r="I117" s="23">
        <v>1.8204000000000001E-2</v>
      </c>
      <c r="J117" s="22">
        <v>20.350000000000001</v>
      </c>
      <c r="K117" s="157">
        <v>1138.67</v>
      </c>
    </row>
    <row r="118" spans="1:11">
      <c r="A118" s="22" t="s">
        <v>148</v>
      </c>
      <c r="B118" s="22">
        <v>1</v>
      </c>
      <c r="C118" s="22">
        <v>998</v>
      </c>
      <c r="D118" s="22">
        <v>1</v>
      </c>
      <c r="E118" s="22">
        <v>0</v>
      </c>
      <c r="F118" s="22">
        <v>998</v>
      </c>
      <c r="G118" s="22">
        <v>1.1198967200000001</v>
      </c>
      <c r="H118" s="157">
        <v>1117.6500000000001</v>
      </c>
      <c r="I118" s="23">
        <v>1.8204000000000001E-2</v>
      </c>
      <c r="J118" s="22">
        <v>20.34</v>
      </c>
      <c r="K118" s="157">
        <v>1137.99</v>
      </c>
    </row>
    <row r="119" spans="1:11">
      <c r="A119" s="22" t="s">
        <v>149</v>
      </c>
      <c r="B119" s="22">
        <v>1</v>
      </c>
      <c r="C119" s="22">
        <v>998</v>
      </c>
      <c r="D119" s="22">
        <v>1</v>
      </c>
      <c r="E119" s="22">
        <v>0</v>
      </c>
      <c r="F119" s="22">
        <v>998</v>
      </c>
      <c r="G119" s="22">
        <v>1.1188897200000001</v>
      </c>
      <c r="H119" s="157">
        <v>1116.6500000000001</v>
      </c>
      <c r="I119" s="23">
        <v>1.8204000000000001E-2</v>
      </c>
      <c r="J119" s="22">
        <v>20.32</v>
      </c>
      <c r="K119" s="157">
        <v>1136.97</v>
      </c>
    </row>
    <row r="120" spans="1:11">
      <c r="A120" s="22" t="s">
        <v>150</v>
      </c>
      <c r="B120" s="22">
        <v>1</v>
      </c>
      <c r="C120" s="22">
        <v>998</v>
      </c>
      <c r="D120" s="22">
        <v>1</v>
      </c>
      <c r="E120" s="22">
        <v>0</v>
      </c>
      <c r="F120" s="22">
        <v>998</v>
      </c>
      <c r="G120" s="22">
        <v>1.1179953199999999</v>
      </c>
      <c r="H120" s="157">
        <v>1115.76</v>
      </c>
      <c r="I120" s="23">
        <v>1.8204000000000001E-2</v>
      </c>
      <c r="J120" s="22">
        <v>20.309999999999999</v>
      </c>
      <c r="K120" s="157">
        <v>1136.07</v>
      </c>
    </row>
    <row r="121" spans="1:11">
      <c r="A121" s="22" t="s">
        <v>151</v>
      </c>
      <c r="B121" s="22">
        <v>1</v>
      </c>
      <c r="C121" s="22">
        <v>998</v>
      </c>
      <c r="D121" s="22">
        <v>1</v>
      </c>
      <c r="E121" s="22">
        <v>0</v>
      </c>
      <c r="F121" s="22">
        <v>998</v>
      </c>
      <c r="G121" s="22">
        <v>1.11699003</v>
      </c>
      <c r="H121" s="157">
        <v>1114.75</v>
      </c>
      <c r="I121" s="23">
        <v>1.8204000000000001E-2</v>
      </c>
      <c r="J121" s="22">
        <v>20.29</v>
      </c>
      <c r="K121" s="157">
        <v>1135.04</v>
      </c>
    </row>
    <row r="122" spans="1:11">
      <c r="A122" s="22" t="s">
        <v>152</v>
      </c>
      <c r="B122" s="22">
        <v>1</v>
      </c>
      <c r="C122" s="22">
        <v>998</v>
      </c>
      <c r="D122" s="22">
        <v>1</v>
      </c>
      <c r="E122" s="22">
        <v>0</v>
      </c>
      <c r="F122" s="22">
        <v>998</v>
      </c>
      <c r="G122" s="22">
        <v>1.1159856399999999</v>
      </c>
      <c r="H122" s="157">
        <v>1113.75</v>
      </c>
      <c r="I122" s="23">
        <v>1.8204000000000001E-2</v>
      </c>
      <c r="J122" s="22">
        <v>20.27</v>
      </c>
      <c r="K122" s="157">
        <v>1134.02</v>
      </c>
    </row>
    <row r="123" spans="1:11">
      <c r="A123" s="22" t="s">
        <v>153</v>
      </c>
      <c r="B123" s="22">
        <v>1</v>
      </c>
      <c r="C123" s="22">
        <v>998</v>
      </c>
      <c r="D123" s="22">
        <v>1</v>
      </c>
      <c r="E123" s="22">
        <v>0</v>
      </c>
      <c r="F123" s="22">
        <v>998</v>
      </c>
      <c r="G123" s="22">
        <v>1.1144254499999999</v>
      </c>
      <c r="H123" s="157">
        <v>1112.19</v>
      </c>
      <c r="I123" s="23">
        <v>1.8204000000000001E-2</v>
      </c>
      <c r="J123" s="22">
        <v>20.239999999999998</v>
      </c>
      <c r="K123" s="157">
        <v>1132.43</v>
      </c>
    </row>
    <row r="124" spans="1:11">
      <c r="A124" s="22" t="s">
        <v>161</v>
      </c>
      <c r="B124" s="22">
        <v>1.0448</v>
      </c>
      <c r="C124" s="157">
        <v>1039</v>
      </c>
      <c r="D124" s="22">
        <v>1</v>
      </c>
      <c r="E124" s="22">
        <v>0</v>
      </c>
      <c r="F124" s="157">
        <v>1039</v>
      </c>
      <c r="G124" s="22">
        <v>1.1028455699999999</v>
      </c>
      <c r="H124" s="157">
        <v>1145.8499999999999</v>
      </c>
      <c r="I124" s="23">
        <v>1.8204000000000001E-2</v>
      </c>
      <c r="J124" s="22">
        <v>20.86</v>
      </c>
      <c r="K124" s="157">
        <v>1166.71</v>
      </c>
    </row>
    <row r="125" spans="1:11">
      <c r="A125" s="22" t="s">
        <v>170</v>
      </c>
      <c r="B125" s="22">
        <v>1</v>
      </c>
      <c r="C125" s="157">
        <v>1045</v>
      </c>
      <c r="D125" s="22">
        <v>1</v>
      </c>
      <c r="E125" s="22">
        <v>0</v>
      </c>
      <c r="F125" s="157">
        <v>1045</v>
      </c>
      <c r="G125" s="22">
        <v>1.0950705700000001</v>
      </c>
      <c r="H125" s="157">
        <v>1144.3399999999999</v>
      </c>
      <c r="I125" s="23">
        <v>1.8204000000000001E-2</v>
      </c>
      <c r="J125" s="22">
        <v>20.83</v>
      </c>
      <c r="K125" s="157">
        <v>1165.17</v>
      </c>
    </row>
    <row r="126" spans="1:11">
      <c r="A126" s="22" t="s">
        <v>172</v>
      </c>
      <c r="B126" s="22">
        <v>1</v>
      </c>
      <c r="C126" s="157">
        <v>1045</v>
      </c>
      <c r="D126" s="22">
        <v>1</v>
      </c>
      <c r="E126" s="22">
        <v>0</v>
      </c>
      <c r="F126" s="157">
        <v>1045</v>
      </c>
      <c r="G126" s="22">
        <v>1.0926667000000001</v>
      </c>
      <c r="H126" s="157">
        <v>1141.83</v>
      </c>
      <c r="I126" s="23">
        <v>1.8204000000000001E-2</v>
      </c>
      <c r="J126" s="22">
        <v>20.78</v>
      </c>
      <c r="K126" s="157">
        <v>1162.6099999999999</v>
      </c>
    </row>
    <row r="127" spans="1:11">
      <c r="A127" s="22" t="s">
        <v>174</v>
      </c>
      <c r="B127" s="22">
        <v>1</v>
      </c>
      <c r="C127" s="157">
        <v>1045</v>
      </c>
      <c r="D127" s="22">
        <v>1</v>
      </c>
      <c r="E127" s="22">
        <v>0</v>
      </c>
      <c r="F127" s="157">
        <v>1045</v>
      </c>
      <c r="G127" s="22">
        <v>1.0924482099999999</v>
      </c>
      <c r="H127" s="157">
        <v>1141.5999999999999</v>
      </c>
      <c r="I127" s="23">
        <v>1.8204000000000001E-2</v>
      </c>
      <c r="J127" s="22">
        <v>20.78</v>
      </c>
      <c r="K127" s="157">
        <v>1162.3800000000001</v>
      </c>
    </row>
    <row r="128" spans="1:11">
      <c r="A128" s="22" t="s">
        <v>175</v>
      </c>
      <c r="B128" s="22">
        <v>1</v>
      </c>
      <c r="C128" s="157">
        <v>1045</v>
      </c>
      <c r="D128" s="22">
        <v>1</v>
      </c>
      <c r="E128" s="22">
        <v>0</v>
      </c>
      <c r="F128" s="157">
        <v>1045</v>
      </c>
      <c r="G128" s="22">
        <v>1.09255747</v>
      </c>
      <c r="H128" s="157">
        <v>1141.72</v>
      </c>
      <c r="I128" s="23">
        <v>1.8204000000000001E-2</v>
      </c>
      <c r="J128" s="22">
        <v>20.78</v>
      </c>
      <c r="K128" s="157">
        <v>1162.5</v>
      </c>
    </row>
    <row r="129" spans="1:11">
      <c r="A129" s="22" t="s">
        <v>176</v>
      </c>
      <c r="B129" s="22">
        <v>1</v>
      </c>
      <c r="C129" s="157">
        <v>1045</v>
      </c>
      <c r="D129" s="22">
        <v>1</v>
      </c>
      <c r="E129" s="22">
        <v>0</v>
      </c>
      <c r="F129" s="157">
        <v>1045</v>
      </c>
      <c r="G129" s="22">
        <v>1.0990418099999999</v>
      </c>
      <c r="H129" s="157">
        <v>1148.49</v>
      </c>
      <c r="I129" s="23">
        <v>1.8204000000000001E-2</v>
      </c>
      <c r="J129" s="22">
        <v>20.9</v>
      </c>
      <c r="K129" s="157">
        <v>1169.3900000000001</v>
      </c>
    </row>
    <row r="130" spans="1:11">
      <c r="A130" s="22" t="s">
        <v>177</v>
      </c>
      <c r="B130" s="22">
        <v>1</v>
      </c>
      <c r="C130" s="157">
        <v>1045</v>
      </c>
      <c r="D130" s="22">
        <v>1</v>
      </c>
      <c r="E130" s="22">
        <v>0</v>
      </c>
      <c r="F130" s="157">
        <v>1045</v>
      </c>
      <c r="G130" s="22">
        <v>1.0988220500000001</v>
      </c>
      <c r="H130" s="157">
        <v>1148.27</v>
      </c>
      <c r="I130" s="23">
        <v>1.8204000000000001E-2</v>
      </c>
      <c r="J130" s="22">
        <v>20.9</v>
      </c>
      <c r="K130" s="157">
        <v>1169.17</v>
      </c>
    </row>
    <row r="131" spans="1:11">
      <c r="A131" s="22" t="s">
        <v>178</v>
      </c>
      <c r="B131" s="22">
        <v>1</v>
      </c>
      <c r="C131" s="157">
        <v>1045</v>
      </c>
      <c r="D131" s="22">
        <v>1</v>
      </c>
      <c r="E131" s="22">
        <v>0</v>
      </c>
      <c r="F131" s="157">
        <v>1045</v>
      </c>
      <c r="G131" s="22">
        <v>1.0955354399999999</v>
      </c>
      <c r="H131" s="157">
        <v>1144.83</v>
      </c>
      <c r="I131" s="23">
        <v>1.8204000000000001E-2</v>
      </c>
      <c r="J131" s="22">
        <v>20.84</v>
      </c>
      <c r="K131" s="157">
        <v>1165.67</v>
      </c>
    </row>
    <row r="132" spans="1:11">
      <c r="A132" s="22" t="s">
        <v>179</v>
      </c>
      <c r="B132" s="22">
        <v>1</v>
      </c>
      <c r="C132" s="157">
        <v>1045</v>
      </c>
      <c r="D132" s="22">
        <v>1</v>
      </c>
      <c r="E132" s="22">
        <v>0</v>
      </c>
      <c r="F132" s="157">
        <v>1045</v>
      </c>
      <c r="G132" s="22">
        <v>1.0930214899999999</v>
      </c>
      <c r="H132" s="157">
        <v>1142.2</v>
      </c>
      <c r="I132" s="23">
        <v>1.8204000000000001E-2</v>
      </c>
      <c r="J132" s="22">
        <v>20.79</v>
      </c>
      <c r="K132" s="157">
        <v>1162.99</v>
      </c>
    </row>
    <row r="133" spans="1:11">
      <c r="A133" s="22" t="s">
        <v>180</v>
      </c>
      <c r="B133" s="22">
        <v>1</v>
      </c>
      <c r="C133" s="157">
        <v>1045</v>
      </c>
      <c r="D133" s="22">
        <v>1</v>
      </c>
      <c r="E133" s="22">
        <v>0</v>
      </c>
      <c r="F133" s="157">
        <v>1045</v>
      </c>
      <c r="G133" s="22">
        <v>1.08812493</v>
      </c>
      <c r="H133" s="157">
        <v>1137.0899999999999</v>
      </c>
      <c r="I133" s="23">
        <v>1.7045000000000001E-2</v>
      </c>
      <c r="J133" s="22">
        <v>19.38</v>
      </c>
      <c r="K133" s="157">
        <v>1156.47</v>
      </c>
    </row>
    <row r="134" spans="1:11">
      <c r="A134" s="22" t="s">
        <v>181</v>
      </c>
      <c r="B134" s="22">
        <v>1</v>
      </c>
      <c r="C134" s="157">
        <v>1045</v>
      </c>
      <c r="D134" s="22">
        <v>1</v>
      </c>
      <c r="E134" s="22">
        <v>0</v>
      </c>
      <c r="F134" s="157">
        <v>1045</v>
      </c>
      <c r="G134" s="22">
        <v>1.0779918100000001</v>
      </c>
      <c r="H134" s="157">
        <v>1126.5</v>
      </c>
      <c r="I134" s="23">
        <v>1.5886000000000001E-2</v>
      </c>
      <c r="J134" s="22">
        <v>17.89</v>
      </c>
      <c r="K134" s="157">
        <v>1144.3900000000001</v>
      </c>
    </row>
    <row r="135" spans="1:11">
      <c r="A135" s="22" t="s">
        <v>185</v>
      </c>
      <c r="B135" s="22">
        <v>1</v>
      </c>
      <c r="C135" s="157">
        <v>1045</v>
      </c>
      <c r="D135" s="22">
        <v>1</v>
      </c>
      <c r="E135" s="22">
        <v>0</v>
      </c>
      <c r="F135" s="157">
        <v>1045</v>
      </c>
      <c r="G135" s="22">
        <v>1.06933023</v>
      </c>
      <c r="H135" s="157">
        <v>1117.45</v>
      </c>
      <c r="I135" s="23">
        <v>1.4727000000000001E-2</v>
      </c>
      <c r="J135" s="22">
        <v>16.45</v>
      </c>
      <c r="K135" s="157">
        <v>1133.9000000000001</v>
      </c>
    </row>
    <row r="136" spans="1:11">
      <c r="A136" s="22" t="s">
        <v>187</v>
      </c>
      <c r="B136" s="22">
        <v>1.0545</v>
      </c>
      <c r="C136" s="157">
        <v>1100</v>
      </c>
      <c r="D136" s="22">
        <v>1</v>
      </c>
      <c r="E136" s="22">
        <v>0</v>
      </c>
      <c r="F136" s="157">
        <v>1100</v>
      </c>
      <c r="G136" s="22">
        <v>1.05811422</v>
      </c>
      <c r="H136" s="157">
        <v>1163.92</v>
      </c>
      <c r="I136" s="23">
        <v>1.3568E-2</v>
      </c>
      <c r="J136" s="22">
        <v>15.79</v>
      </c>
      <c r="K136" s="157">
        <v>1179.71</v>
      </c>
    </row>
    <row r="137" spans="1:11">
      <c r="A137" s="22" t="s">
        <v>188</v>
      </c>
      <c r="B137" s="22">
        <v>1</v>
      </c>
      <c r="C137" s="157">
        <v>1100</v>
      </c>
      <c r="D137" s="22">
        <v>1</v>
      </c>
      <c r="E137" s="22">
        <v>0</v>
      </c>
      <c r="F137" s="157">
        <v>1100</v>
      </c>
      <c r="G137" s="22">
        <v>1.04992481</v>
      </c>
      <c r="H137" s="157">
        <v>1154.9100000000001</v>
      </c>
      <c r="I137" s="23">
        <v>1.2409E-2</v>
      </c>
      <c r="J137" s="22">
        <v>14.33</v>
      </c>
      <c r="K137" s="157">
        <v>1169.24</v>
      </c>
    </row>
    <row r="138" spans="1:11">
      <c r="A138" s="22" t="s">
        <v>193</v>
      </c>
      <c r="B138" s="22">
        <v>1</v>
      </c>
      <c r="C138" s="157">
        <v>1100</v>
      </c>
      <c r="D138" s="22">
        <v>1</v>
      </c>
      <c r="E138" s="22">
        <v>0</v>
      </c>
      <c r="F138" s="157">
        <v>1100</v>
      </c>
      <c r="G138" s="22">
        <v>1.0449092499999999</v>
      </c>
      <c r="H138" s="157">
        <v>1149.4000000000001</v>
      </c>
      <c r="I138" s="23">
        <v>1.125E-2</v>
      </c>
      <c r="J138" s="22">
        <v>12.93</v>
      </c>
      <c r="K138" s="157">
        <v>1162.33</v>
      </c>
    </row>
    <row r="139" spans="1:11">
      <c r="A139" s="22" t="s">
        <v>194</v>
      </c>
      <c r="B139" s="22">
        <v>1</v>
      </c>
      <c r="C139" s="157">
        <v>1100</v>
      </c>
      <c r="D139" s="22">
        <v>1</v>
      </c>
      <c r="E139" s="22">
        <v>0</v>
      </c>
      <c r="F139" s="157">
        <v>1100</v>
      </c>
      <c r="G139" s="22">
        <v>1.03528113</v>
      </c>
      <c r="H139" s="157">
        <v>1138.81</v>
      </c>
      <c r="I139" s="23">
        <v>1.0090999999999999E-2</v>
      </c>
      <c r="J139" s="22">
        <v>11.49</v>
      </c>
      <c r="K139" s="157">
        <v>1150.3</v>
      </c>
    </row>
    <row r="140" spans="1:11">
      <c r="A140" s="22" t="s">
        <v>196</v>
      </c>
      <c r="B140" s="22">
        <v>1</v>
      </c>
      <c r="C140" s="157">
        <v>1100</v>
      </c>
      <c r="D140" s="22">
        <v>1</v>
      </c>
      <c r="E140" s="22">
        <v>0</v>
      </c>
      <c r="F140" s="157">
        <v>1100</v>
      </c>
      <c r="G140" s="22">
        <v>1.02910649</v>
      </c>
      <c r="H140" s="157">
        <v>1132.01</v>
      </c>
      <c r="I140" s="23">
        <v>8.5009999999999999E-3</v>
      </c>
      <c r="J140" s="22">
        <v>9.6199999999999992</v>
      </c>
      <c r="K140" s="157">
        <v>1141.6300000000001</v>
      </c>
    </row>
    <row r="141" spans="1:11">
      <c r="A141" s="22" t="s">
        <v>197</v>
      </c>
      <c r="B141" s="22">
        <v>1</v>
      </c>
      <c r="C141" s="157">
        <v>1100</v>
      </c>
      <c r="D141" s="22">
        <v>1</v>
      </c>
      <c r="E141" s="22">
        <v>0</v>
      </c>
      <c r="F141" s="157">
        <v>1100</v>
      </c>
      <c r="G141" s="22">
        <v>1.0245982600000001</v>
      </c>
      <c r="H141" s="157">
        <v>1127.05</v>
      </c>
      <c r="I141" s="23">
        <v>6.9109999999999996E-3</v>
      </c>
      <c r="J141" s="22">
        <v>7.79</v>
      </c>
      <c r="K141" s="157">
        <v>1134.8399999999999</v>
      </c>
    </row>
    <row r="142" spans="1:11">
      <c r="A142" s="22" t="s">
        <v>198</v>
      </c>
      <c r="B142" s="22">
        <v>1</v>
      </c>
      <c r="C142" s="157">
        <v>1100</v>
      </c>
      <c r="D142" s="22">
        <v>1</v>
      </c>
      <c r="E142" s="22">
        <v>0</v>
      </c>
      <c r="F142" s="157">
        <v>1100</v>
      </c>
      <c r="G142" s="22">
        <v>1.0161640999999999</v>
      </c>
      <c r="H142" s="157">
        <v>1117.78</v>
      </c>
      <c r="I142" s="23">
        <v>4.8919999999999996E-3</v>
      </c>
      <c r="J142" s="22">
        <v>5.46</v>
      </c>
      <c r="K142" s="157">
        <v>1123.24</v>
      </c>
    </row>
    <row r="143" spans="1:11">
      <c r="A143" s="22" t="s">
        <v>199</v>
      </c>
      <c r="B143" s="22">
        <v>1</v>
      </c>
      <c r="C143" s="157">
        <v>1100</v>
      </c>
      <c r="D143" s="22">
        <v>1</v>
      </c>
      <c r="E143" s="22">
        <v>0</v>
      </c>
      <c r="F143" s="157">
        <v>1100</v>
      </c>
      <c r="G143" s="22">
        <v>1.00890002</v>
      </c>
      <c r="H143" s="157">
        <v>1109.79</v>
      </c>
      <c r="I143" s="23">
        <v>2.4459999999999998E-3</v>
      </c>
      <c r="J143" s="22">
        <v>2.71</v>
      </c>
      <c r="K143" s="157">
        <v>1112.5</v>
      </c>
    </row>
    <row r="144" spans="1:11">
      <c r="B144" s="28"/>
      <c r="C144" s="348"/>
      <c r="D144" s="349"/>
    </row>
    <row r="145" spans="1:11">
      <c r="B145" s="350"/>
      <c r="C145" s="350"/>
    </row>
    <row r="146" spans="1:11">
      <c r="A146" s="22"/>
      <c r="B146" s="22"/>
      <c r="C146" s="157"/>
      <c r="D146" s="22"/>
      <c r="E146" s="22"/>
      <c r="F146" s="157"/>
      <c r="G146" s="22"/>
      <c r="H146" s="157"/>
      <c r="I146" s="23"/>
      <c r="J146" s="22"/>
      <c r="K146" s="157"/>
    </row>
    <row r="147" spans="1:11">
      <c r="A147" s="22"/>
      <c r="B147" s="22"/>
      <c r="C147" s="157"/>
      <c r="D147" s="22"/>
      <c r="E147" s="22"/>
      <c r="F147" s="157"/>
      <c r="G147" s="22"/>
      <c r="H147" s="157"/>
      <c r="I147" s="23"/>
      <c r="J147" s="22"/>
      <c r="K147" s="157"/>
    </row>
    <row r="148" spans="1:11">
      <c r="A148" s="22"/>
      <c r="B148" s="22"/>
      <c r="C148" s="157"/>
      <c r="D148" s="22"/>
      <c r="E148" s="22"/>
      <c r="F148" s="157"/>
      <c r="G148" s="22"/>
      <c r="H148" s="157"/>
      <c r="I148" s="23"/>
      <c r="J148" s="22"/>
      <c r="K148" s="157"/>
    </row>
    <row r="149" spans="1:11">
      <c r="A149" s="22"/>
      <c r="B149" s="22"/>
      <c r="C149" s="157"/>
      <c r="D149" s="22"/>
      <c r="E149" s="22"/>
      <c r="F149" s="157"/>
      <c r="G149" s="22"/>
      <c r="H149" s="157"/>
      <c r="I149" s="23"/>
      <c r="J149" s="22"/>
      <c r="K149" s="157"/>
    </row>
    <row r="150" spans="1:11">
      <c r="B150" s="157"/>
      <c r="C150" s="157"/>
      <c r="D150" s="157"/>
      <c r="E150" s="157"/>
      <c r="F150" s="157"/>
    </row>
  </sheetData>
  <sheetProtection selectLockedCells="1" selectUnlockedCells="1"/>
  <mergeCells count="2">
    <mergeCell ref="A2:K2"/>
    <mergeCell ref="F1:G1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:K144"/>
    </sheetView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09"/>
  <sheetViews>
    <sheetView view="pageBreakPreview" topLeftCell="A113" zoomScale="110" zoomScaleNormal="110" zoomScaleSheetLayoutView="110" workbookViewId="0">
      <selection activeCell="A209" sqref="A209"/>
    </sheetView>
  </sheetViews>
  <sheetFormatPr defaultRowHeight="12.75"/>
  <cols>
    <col min="1" max="1" width="2.85546875" customWidth="1"/>
    <col min="2" max="2" width="5" style="1" customWidth="1"/>
    <col min="3" max="3" width="5.7109375" style="1" customWidth="1"/>
    <col min="4" max="4" width="6" style="1" customWidth="1"/>
    <col min="5" max="5" width="5" style="1" customWidth="1"/>
    <col min="6" max="6" width="3.85546875" style="1" customWidth="1"/>
    <col min="7" max="7" width="3.140625" style="1" customWidth="1"/>
    <col min="8" max="8" width="5.5703125" style="1" customWidth="1"/>
    <col min="9" max="13" width="6.42578125" style="1" customWidth="1"/>
    <col min="14" max="14" width="6.28515625" style="1" customWidth="1"/>
    <col min="15" max="15" width="6.42578125" style="1" customWidth="1"/>
    <col min="16" max="16" width="6.42578125" customWidth="1"/>
    <col min="17" max="17" width="6.28515625" customWidth="1"/>
    <col min="18" max="19" width="6.42578125" customWidth="1"/>
    <col min="20" max="20" width="6.5703125" customWidth="1"/>
    <col min="21" max="22" width="6.42578125" customWidth="1"/>
    <col min="23" max="23" width="6" customWidth="1"/>
    <col min="24" max="25" width="6.42578125" customWidth="1"/>
    <col min="26" max="26" width="5.85546875" customWidth="1"/>
    <col min="27" max="27" width="6.42578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173</v>
      </c>
      <c r="L4" s="2"/>
      <c r="M4" s="2"/>
    </row>
    <row r="5" spans="1:27">
      <c r="I5" s="4" t="s">
        <v>1</v>
      </c>
    </row>
    <row r="6" spans="1:27" ht="3" customHeight="1"/>
    <row r="7" spans="1:27" ht="15">
      <c r="B7" s="112" t="s">
        <v>3</v>
      </c>
      <c r="C7" s="113"/>
      <c r="D7" s="45"/>
      <c r="E7" s="45"/>
      <c r="F7" s="45"/>
      <c r="G7" s="45"/>
      <c r="H7" s="45"/>
      <c r="J7" s="110"/>
      <c r="K7" s="438" t="s">
        <v>41</v>
      </c>
      <c r="L7" s="438"/>
      <c r="T7" s="115" t="s">
        <v>155</v>
      </c>
      <c r="U7" s="21"/>
      <c r="V7" s="271"/>
      <c r="W7" s="390">
        <f>'base(indices)'!H1</f>
        <v>44440</v>
      </c>
      <c r="X7" s="390"/>
    </row>
    <row r="8" spans="1:27" ht="13.5" thickBot="1">
      <c r="B8" s="6" t="str">
        <f>'BENEFÍCIOS-SEM JRS E SEM CORREÇ'!B8</f>
        <v>Obs: D.I.P. (Data Início Pgto-Adm) em:</v>
      </c>
      <c r="I8" s="434">
        <f>'BENEFÍCIOS-SEM JRS E SEM CORREÇ'!I8:I8</f>
        <v>44440</v>
      </c>
      <c r="J8" s="434"/>
      <c r="L8" s="109"/>
      <c r="M8" s="110"/>
      <c r="N8" s="111"/>
      <c r="O8" s="110"/>
      <c r="P8" s="110"/>
    </row>
    <row r="9" spans="1:27" ht="12.75" customHeight="1" thickBot="1">
      <c r="A9" s="423" t="s">
        <v>42</v>
      </c>
      <c r="B9" s="394" t="s">
        <v>4</v>
      </c>
      <c r="C9" s="396" t="s">
        <v>36</v>
      </c>
      <c r="D9" s="398" t="s">
        <v>37</v>
      </c>
      <c r="E9" s="398" t="s">
        <v>43</v>
      </c>
      <c r="F9" s="414" t="s">
        <v>163</v>
      </c>
      <c r="G9" s="414" t="s">
        <v>164</v>
      </c>
      <c r="H9" s="406" t="s">
        <v>156</v>
      </c>
      <c r="I9" s="427" t="s">
        <v>157</v>
      </c>
      <c r="J9" s="439" t="s">
        <v>154</v>
      </c>
      <c r="K9" s="440"/>
      <c r="L9" s="441"/>
      <c r="M9" s="435">
        <v>0.95</v>
      </c>
      <c r="N9" s="436"/>
      <c r="O9" s="437"/>
      <c r="P9" s="430">
        <v>0.9</v>
      </c>
      <c r="Q9" s="431"/>
      <c r="R9" s="432"/>
      <c r="S9" s="435">
        <v>0.8</v>
      </c>
      <c r="T9" s="436"/>
      <c r="U9" s="437"/>
      <c r="V9" s="430">
        <v>0.7</v>
      </c>
      <c r="W9" s="431"/>
      <c r="X9" s="432"/>
      <c r="Y9" s="430">
        <v>0.6</v>
      </c>
      <c r="Z9" s="431"/>
      <c r="AA9" s="432"/>
    </row>
    <row r="10" spans="1:27" ht="30" customHeight="1" thickBot="1">
      <c r="A10" s="424"/>
      <c r="B10" s="395"/>
      <c r="C10" s="397"/>
      <c r="D10" s="399"/>
      <c r="E10" s="399"/>
      <c r="F10" s="415"/>
      <c r="G10" s="415"/>
      <c r="H10" s="407"/>
      <c r="I10" s="428"/>
      <c r="J10" s="224" t="s">
        <v>165</v>
      </c>
      <c r="K10" s="225" t="s">
        <v>63</v>
      </c>
      <c r="L10" s="226" t="s">
        <v>0</v>
      </c>
      <c r="M10" s="224" t="s">
        <v>165</v>
      </c>
      <c r="N10" s="225" t="s">
        <v>63</v>
      </c>
      <c r="O10" s="228" t="s">
        <v>133</v>
      </c>
      <c r="P10" s="224" t="s">
        <v>165</v>
      </c>
      <c r="Q10" s="225" t="s">
        <v>63</v>
      </c>
      <c r="R10" s="227" t="s">
        <v>39</v>
      </c>
      <c r="S10" s="224" t="s">
        <v>165</v>
      </c>
      <c r="T10" s="225" t="s">
        <v>63</v>
      </c>
      <c r="U10" s="227" t="s">
        <v>46</v>
      </c>
      <c r="V10" s="224" t="s">
        <v>165</v>
      </c>
      <c r="W10" s="225" t="s">
        <v>63</v>
      </c>
      <c r="X10" s="227" t="s">
        <v>47</v>
      </c>
      <c r="Y10" s="224" t="s">
        <v>165</v>
      </c>
      <c r="Z10" s="225" t="s">
        <v>63</v>
      </c>
      <c r="AA10" s="227" t="s">
        <v>48</v>
      </c>
    </row>
    <row r="11" spans="1:27" ht="13.5" customHeight="1">
      <c r="A11" s="219">
        <v>120</v>
      </c>
      <c r="B11" s="215">
        <v>40544</v>
      </c>
      <c r="C11" s="47">
        <v>540</v>
      </c>
      <c r="D11" s="309">
        <v>1</v>
      </c>
      <c r="E11" s="87">
        <f t="shared" ref="E11:E74" si="0">C11*D11</f>
        <v>540</v>
      </c>
      <c r="F11" s="133">
        <v>0</v>
      </c>
      <c r="G11" s="87">
        <f t="shared" ref="G11:G74" si="1">E11*F11</f>
        <v>0</v>
      </c>
      <c r="H11" s="47">
        <f t="shared" ref="H11:H74" si="2">E11+G11</f>
        <v>540</v>
      </c>
      <c r="I11" s="108">
        <f>H131</f>
        <v>98036</v>
      </c>
      <c r="J11" s="165">
        <f>IF((I11)+K11&gt;I149,I149-K11,(I11))</f>
        <v>57200</v>
      </c>
      <c r="K11" s="165">
        <f t="shared" ref="K11:K42" si="3">I$148</f>
        <v>8800</v>
      </c>
      <c r="L11" s="256">
        <f t="shared" ref="L11:L20" si="4">J11+K11</f>
        <v>66000</v>
      </c>
      <c r="M11" s="54">
        <f>$J$11*M$9</f>
        <v>54340</v>
      </c>
      <c r="N11" s="165">
        <f t="shared" ref="N11:N42" si="5">K11*M$9</f>
        <v>8360</v>
      </c>
      <c r="O11" s="55">
        <f t="shared" ref="O11:O20" si="6">M11+N11</f>
        <v>62700</v>
      </c>
      <c r="P11" s="128">
        <f t="shared" ref="P11:P42" si="7">J11*$P$9</f>
        <v>51480</v>
      </c>
      <c r="Q11" s="165">
        <f t="shared" ref="Q11:Q42" si="8">K11*P$9</f>
        <v>7920</v>
      </c>
      <c r="R11" s="166">
        <f t="shared" ref="R11:R42" si="9">P11+Q11</f>
        <v>59400</v>
      </c>
      <c r="S11" s="54">
        <f t="shared" ref="S11:S42" si="10">J11*S$9</f>
        <v>45760</v>
      </c>
      <c r="T11" s="165">
        <f t="shared" ref="T11:T42" si="11">K11*S$9</f>
        <v>7040</v>
      </c>
      <c r="U11" s="55">
        <f t="shared" ref="U11:U71" si="12">S11+T11</f>
        <v>52800</v>
      </c>
      <c r="V11" s="54">
        <f t="shared" ref="V11:V42" si="13">J11*V$9</f>
        <v>40040</v>
      </c>
      <c r="W11" s="165">
        <f t="shared" ref="W11:W42" si="14">K11*V$9</f>
        <v>6160</v>
      </c>
      <c r="X11" s="55">
        <f t="shared" ref="X11:X69" si="15">V11+W11</f>
        <v>46200</v>
      </c>
      <c r="Y11" s="123">
        <f t="shared" ref="Y11:Y42" si="16">J11*Y$9</f>
        <v>34320</v>
      </c>
      <c r="Z11" s="123">
        <f t="shared" ref="Z11:Z42" si="17">K11*Y$9</f>
        <v>5280</v>
      </c>
      <c r="AA11" s="55">
        <f t="shared" ref="AA11:AA74" si="18">Y11+Z11</f>
        <v>39600</v>
      </c>
    </row>
    <row r="12" spans="1:27" ht="13.5" customHeight="1">
      <c r="A12" s="118">
        <v>119</v>
      </c>
      <c r="B12" s="216">
        <v>40575</v>
      </c>
      <c r="C12" s="68">
        <v>540</v>
      </c>
      <c r="D12" s="310">
        <v>1</v>
      </c>
      <c r="E12" s="60">
        <f t="shared" si="0"/>
        <v>540</v>
      </c>
      <c r="F12" s="59">
        <v>0</v>
      </c>
      <c r="G12" s="60">
        <f t="shared" si="1"/>
        <v>0</v>
      </c>
      <c r="H12" s="57">
        <f t="shared" si="2"/>
        <v>540</v>
      </c>
      <c r="I12" s="106">
        <f t="shared" ref="I12:I43" si="19">I11-H11</f>
        <v>97496</v>
      </c>
      <c r="J12" s="63">
        <f>IF((I12)+K12&gt;I149,I149-K12,(I12))</f>
        <v>57200</v>
      </c>
      <c r="K12" s="63">
        <f t="shared" si="3"/>
        <v>8800</v>
      </c>
      <c r="L12" s="146">
        <f t="shared" si="4"/>
        <v>66000</v>
      </c>
      <c r="M12" s="65">
        <f t="shared" ref="M12:M43" si="20">J12*M$9</f>
        <v>54340</v>
      </c>
      <c r="N12" s="63">
        <f t="shared" si="5"/>
        <v>8360</v>
      </c>
      <c r="O12" s="66">
        <f t="shared" si="6"/>
        <v>62700</v>
      </c>
      <c r="P12" s="63">
        <f t="shared" si="7"/>
        <v>51480</v>
      </c>
      <c r="Q12" s="63">
        <f t="shared" si="8"/>
        <v>7920</v>
      </c>
      <c r="R12" s="67">
        <f t="shared" si="9"/>
        <v>59400</v>
      </c>
      <c r="S12" s="65">
        <f t="shared" si="10"/>
        <v>45760</v>
      </c>
      <c r="T12" s="63">
        <f t="shared" si="11"/>
        <v>7040</v>
      </c>
      <c r="U12" s="66">
        <f t="shared" si="12"/>
        <v>52800</v>
      </c>
      <c r="V12" s="65">
        <f t="shared" si="13"/>
        <v>40040</v>
      </c>
      <c r="W12" s="63">
        <f t="shared" si="14"/>
        <v>6160</v>
      </c>
      <c r="X12" s="66">
        <f t="shared" si="15"/>
        <v>46200</v>
      </c>
      <c r="Y12" s="102">
        <f t="shared" si="16"/>
        <v>34320</v>
      </c>
      <c r="Z12" s="102">
        <f t="shared" si="17"/>
        <v>5280</v>
      </c>
      <c r="AA12" s="66">
        <f t="shared" si="18"/>
        <v>39600</v>
      </c>
    </row>
    <row r="13" spans="1:27" ht="13.5" customHeight="1">
      <c r="A13" s="118">
        <v>118</v>
      </c>
      <c r="B13" s="217">
        <v>40603</v>
      </c>
      <c r="C13" s="68">
        <v>545</v>
      </c>
      <c r="D13" s="311">
        <v>1</v>
      </c>
      <c r="E13" s="70">
        <f t="shared" si="0"/>
        <v>545</v>
      </c>
      <c r="F13" s="59">
        <v>0</v>
      </c>
      <c r="G13" s="70">
        <f t="shared" si="1"/>
        <v>0</v>
      </c>
      <c r="H13" s="68">
        <f t="shared" si="2"/>
        <v>545</v>
      </c>
      <c r="I13" s="107">
        <f t="shared" si="19"/>
        <v>96956</v>
      </c>
      <c r="J13" s="49">
        <f>IF((I13)+K13&gt;I149,I149-K13,(I13))</f>
        <v>57200</v>
      </c>
      <c r="K13" s="49">
        <f t="shared" si="3"/>
        <v>8800</v>
      </c>
      <c r="L13" s="145">
        <f t="shared" si="4"/>
        <v>66000</v>
      </c>
      <c r="M13" s="51">
        <f t="shared" si="20"/>
        <v>54340</v>
      </c>
      <c r="N13" s="49">
        <f t="shared" si="5"/>
        <v>8360</v>
      </c>
      <c r="O13" s="52">
        <f t="shared" si="6"/>
        <v>62700</v>
      </c>
      <c r="P13" s="73">
        <f t="shared" si="7"/>
        <v>51480</v>
      </c>
      <c r="Q13" s="49">
        <f t="shared" si="8"/>
        <v>7920</v>
      </c>
      <c r="R13" s="53">
        <f t="shared" si="9"/>
        <v>59400</v>
      </c>
      <c r="S13" s="51">
        <f t="shared" si="10"/>
        <v>45760</v>
      </c>
      <c r="T13" s="49">
        <f t="shared" si="11"/>
        <v>7040</v>
      </c>
      <c r="U13" s="52">
        <f t="shared" si="12"/>
        <v>52800</v>
      </c>
      <c r="V13" s="51">
        <f t="shared" si="13"/>
        <v>40040</v>
      </c>
      <c r="W13" s="49">
        <f t="shared" si="14"/>
        <v>6160</v>
      </c>
      <c r="X13" s="52">
        <f t="shared" si="15"/>
        <v>46200</v>
      </c>
      <c r="Y13" s="122">
        <f t="shared" si="16"/>
        <v>34320</v>
      </c>
      <c r="Z13" s="122">
        <f t="shared" si="17"/>
        <v>5280</v>
      </c>
      <c r="AA13" s="52">
        <f t="shared" si="18"/>
        <v>39600</v>
      </c>
    </row>
    <row r="14" spans="1:27" ht="13.5" customHeight="1">
      <c r="A14" s="118">
        <v>117</v>
      </c>
      <c r="B14" s="216">
        <v>40634</v>
      </c>
      <c r="C14" s="68">
        <v>545</v>
      </c>
      <c r="D14" s="310">
        <v>1</v>
      </c>
      <c r="E14" s="60">
        <f t="shared" si="0"/>
        <v>545</v>
      </c>
      <c r="F14" s="59">
        <v>0</v>
      </c>
      <c r="G14" s="60">
        <f t="shared" si="1"/>
        <v>0</v>
      </c>
      <c r="H14" s="57">
        <f t="shared" si="2"/>
        <v>545</v>
      </c>
      <c r="I14" s="106">
        <f t="shared" si="19"/>
        <v>96411</v>
      </c>
      <c r="J14" s="63">
        <f>IF((I14)+K14&gt;I149,I149-K14,(I14))</f>
        <v>57200</v>
      </c>
      <c r="K14" s="63">
        <f t="shared" si="3"/>
        <v>8800</v>
      </c>
      <c r="L14" s="146">
        <f t="shared" si="4"/>
        <v>66000</v>
      </c>
      <c r="M14" s="65">
        <f t="shared" si="20"/>
        <v>54340</v>
      </c>
      <c r="N14" s="63">
        <f t="shared" si="5"/>
        <v>8360</v>
      </c>
      <c r="O14" s="66">
        <f t="shared" si="6"/>
        <v>62700</v>
      </c>
      <c r="P14" s="63">
        <f t="shared" si="7"/>
        <v>51480</v>
      </c>
      <c r="Q14" s="63">
        <f t="shared" si="8"/>
        <v>7920</v>
      </c>
      <c r="R14" s="67">
        <f t="shared" si="9"/>
        <v>59400</v>
      </c>
      <c r="S14" s="65">
        <f t="shared" si="10"/>
        <v>45760</v>
      </c>
      <c r="T14" s="63">
        <f t="shared" si="11"/>
        <v>7040</v>
      </c>
      <c r="U14" s="66">
        <f t="shared" si="12"/>
        <v>52800</v>
      </c>
      <c r="V14" s="65">
        <f t="shared" si="13"/>
        <v>40040</v>
      </c>
      <c r="W14" s="63">
        <f t="shared" si="14"/>
        <v>6160</v>
      </c>
      <c r="X14" s="66">
        <f t="shared" si="15"/>
        <v>46200</v>
      </c>
      <c r="Y14" s="102">
        <f t="shared" si="16"/>
        <v>34320</v>
      </c>
      <c r="Z14" s="102">
        <f t="shared" si="17"/>
        <v>5280</v>
      </c>
      <c r="AA14" s="66">
        <f t="shared" si="18"/>
        <v>39600</v>
      </c>
    </row>
    <row r="15" spans="1:27" ht="13.5" customHeight="1">
      <c r="A15" s="118">
        <v>116</v>
      </c>
      <c r="B15" s="217">
        <v>40664</v>
      </c>
      <c r="C15" s="68">
        <v>545</v>
      </c>
      <c r="D15" s="311">
        <v>1</v>
      </c>
      <c r="E15" s="70">
        <f t="shared" si="0"/>
        <v>545</v>
      </c>
      <c r="F15" s="59">
        <v>0</v>
      </c>
      <c r="G15" s="70">
        <f t="shared" si="1"/>
        <v>0</v>
      </c>
      <c r="H15" s="68">
        <f t="shared" si="2"/>
        <v>545</v>
      </c>
      <c r="I15" s="107">
        <f t="shared" si="19"/>
        <v>95866</v>
      </c>
      <c r="J15" s="49">
        <f>IF((I15)+K15&gt;I149,I149-K15,(I15))</f>
        <v>57200</v>
      </c>
      <c r="K15" s="49">
        <f t="shared" si="3"/>
        <v>8800</v>
      </c>
      <c r="L15" s="145">
        <f t="shared" si="4"/>
        <v>66000</v>
      </c>
      <c r="M15" s="51">
        <f t="shared" si="20"/>
        <v>54340</v>
      </c>
      <c r="N15" s="49">
        <f t="shared" si="5"/>
        <v>8360</v>
      </c>
      <c r="O15" s="52">
        <f t="shared" si="6"/>
        <v>62700</v>
      </c>
      <c r="P15" s="73">
        <f t="shared" si="7"/>
        <v>51480</v>
      </c>
      <c r="Q15" s="49">
        <f t="shared" si="8"/>
        <v>7920</v>
      </c>
      <c r="R15" s="53">
        <f t="shared" si="9"/>
        <v>59400</v>
      </c>
      <c r="S15" s="51">
        <f t="shared" si="10"/>
        <v>45760</v>
      </c>
      <c r="T15" s="49">
        <f t="shared" si="11"/>
        <v>7040</v>
      </c>
      <c r="U15" s="52">
        <f t="shared" si="12"/>
        <v>52800</v>
      </c>
      <c r="V15" s="51">
        <f t="shared" si="13"/>
        <v>40040</v>
      </c>
      <c r="W15" s="49">
        <f t="shared" si="14"/>
        <v>6160</v>
      </c>
      <c r="X15" s="52">
        <f t="shared" si="15"/>
        <v>46200</v>
      </c>
      <c r="Y15" s="122">
        <f t="shared" si="16"/>
        <v>34320</v>
      </c>
      <c r="Z15" s="122">
        <f t="shared" si="17"/>
        <v>5280</v>
      </c>
      <c r="AA15" s="52">
        <f t="shared" si="18"/>
        <v>39600</v>
      </c>
    </row>
    <row r="16" spans="1:27" ht="13.5" customHeight="1">
      <c r="A16" s="118">
        <v>115</v>
      </c>
      <c r="B16" s="216">
        <v>40695</v>
      </c>
      <c r="C16" s="68">
        <v>545</v>
      </c>
      <c r="D16" s="310">
        <v>1</v>
      </c>
      <c r="E16" s="60">
        <f t="shared" si="0"/>
        <v>545</v>
      </c>
      <c r="F16" s="59">
        <v>0</v>
      </c>
      <c r="G16" s="60">
        <f t="shared" si="1"/>
        <v>0</v>
      </c>
      <c r="H16" s="57">
        <f t="shared" si="2"/>
        <v>545</v>
      </c>
      <c r="I16" s="106">
        <f t="shared" si="19"/>
        <v>95321</v>
      </c>
      <c r="J16" s="63">
        <f>IF((I16)+K16&gt;I149,I149-K16,(I16))</f>
        <v>57200</v>
      </c>
      <c r="K16" s="63">
        <f t="shared" si="3"/>
        <v>8800</v>
      </c>
      <c r="L16" s="146">
        <f t="shared" si="4"/>
        <v>66000</v>
      </c>
      <c r="M16" s="65">
        <f t="shared" si="20"/>
        <v>54340</v>
      </c>
      <c r="N16" s="63">
        <f t="shared" si="5"/>
        <v>8360</v>
      </c>
      <c r="O16" s="66">
        <f t="shared" si="6"/>
        <v>62700</v>
      </c>
      <c r="P16" s="63">
        <f t="shared" si="7"/>
        <v>51480</v>
      </c>
      <c r="Q16" s="63">
        <f t="shared" si="8"/>
        <v>7920</v>
      </c>
      <c r="R16" s="67">
        <f t="shared" si="9"/>
        <v>59400</v>
      </c>
      <c r="S16" s="65">
        <f t="shared" si="10"/>
        <v>45760</v>
      </c>
      <c r="T16" s="63">
        <f t="shared" si="11"/>
        <v>7040</v>
      </c>
      <c r="U16" s="66">
        <f t="shared" si="12"/>
        <v>52800</v>
      </c>
      <c r="V16" s="65">
        <f t="shared" si="13"/>
        <v>40040</v>
      </c>
      <c r="W16" s="63">
        <f t="shared" si="14"/>
        <v>6160</v>
      </c>
      <c r="X16" s="66">
        <f t="shared" si="15"/>
        <v>46200</v>
      </c>
      <c r="Y16" s="102">
        <f t="shared" si="16"/>
        <v>34320</v>
      </c>
      <c r="Z16" s="102">
        <f t="shared" si="17"/>
        <v>5280</v>
      </c>
      <c r="AA16" s="66">
        <f t="shared" si="18"/>
        <v>39600</v>
      </c>
    </row>
    <row r="17" spans="1:27" ht="13.5" customHeight="1">
      <c r="A17" s="118">
        <v>114</v>
      </c>
      <c r="B17" s="217">
        <v>40725</v>
      </c>
      <c r="C17" s="68">
        <v>545</v>
      </c>
      <c r="D17" s="310">
        <v>1</v>
      </c>
      <c r="E17" s="70">
        <f t="shared" si="0"/>
        <v>545</v>
      </c>
      <c r="F17" s="59">
        <v>0</v>
      </c>
      <c r="G17" s="70">
        <f t="shared" si="1"/>
        <v>0</v>
      </c>
      <c r="H17" s="68">
        <f t="shared" si="2"/>
        <v>545</v>
      </c>
      <c r="I17" s="107">
        <f t="shared" si="19"/>
        <v>94776</v>
      </c>
      <c r="J17" s="49">
        <f>IF((I17)+K17&gt;I149,I149-K17,(I17))</f>
        <v>57200</v>
      </c>
      <c r="K17" s="49">
        <f t="shared" si="3"/>
        <v>8800</v>
      </c>
      <c r="L17" s="145">
        <f t="shared" si="4"/>
        <v>66000</v>
      </c>
      <c r="M17" s="51">
        <f t="shared" si="20"/>
        <v>54340</v>
      </c>
      <c r="N17" s="49">
        <f t="shared" si="5"/>
        <v>8360</v>
      </c>
      <c r="O17" s="52">
        <f t="shared" si="6"/>
        <v>62700</v>
      </c>
      <c r="P17" s="73">
        <f t="shared" si="7"/>
        <v>51480</v>
      </c>
      <c r="Q17" s="49">
        <f t="shared" si="8"/>
        <v>7920</v>
      </c>
      <c r="R17" s="53">
        <f t="shared" si="9"/>
        <v>59400</v>
      </c>
      <c r="S17" s="51">
        <f t="shared" si="10"/>
        <v>45760</v>
      </c>
      <c r="T17" s="49">
        <f t="shared" si="11"/>
        <v>7040</v>
      </c>
      <c r="U17" s="52">
        <f t="shared" si="12"/>
        <v>52800</v>
      </c>
      <c r="V17" s="51">
        <f t="shared" si="13"/>
        <v>40040</v>
      </c>
      <c r="W17" s="49">
        <f t="shared" si="14"/>
        <v>6160</v>
      </c>
      <c r="X17" s="52">
        <f t="shared" si="15"/>
        <v>46200</v>
      </c>
      <c r="Y17" s="122">
        <f t="shared" si="16"/>
        <v>34320</v>
      </c>
      <c r="Z17" s="122">
        <f t="shared" si="17"/>
        <v>5280</v>
      </c>
      <c r="AA17" s="52">
        <f t="shared" si="18"/>
        <v>39600</v>
      </c>
    </row>
    <row r="18" spans="1:27" ht="13.5" customHeight="1">
      <c r="A18" s="118">
        <v>113</v>
      </c>
      <c r="B18" s="216">
        <v>40756</v>
      </c>
      <c r="C18" s="68">
        <v>545</v>
      </c>
      <c r="D18" s="310">
        <v>1</v>
      </c>
      <c r="E18" s="60">
        <f t="shared" si="0"/>
        <v>545</v>
      </c>
      <c r="F18" s="59">
        <v>0</v>
      </c>
      <c r="G18" s="60">
        <f t="shared" si="1"/>
        <v>0</v>
      </c>
      <c r="H18" s="57">
        <f t="shared" si="2"/>
        <v>545</v>
      </c>
      <c r="I18" s="106">
        <f t="shared" si="19"/>
        <v>94231</v>
      </c>
      <c r="J18" s="63">
        <f>IF((I18)+K18&gt;I149,I149-K18,(I18))</f>
        <v>57200</v>
      </c>
      <c r="K18" s="63">
        <f t="shared" si="3"/>
        <v>8800</v>
      </c>
      <c r="L18" s="146">
        <f t="shared" si="4"/>
        <v>66000</v>
      </c>
      <c r="M18" s="65">
        <f t="shared" si="20"/>
        <v>54340</v>
      </c>
      <c r="N18" s="63">
        <f t="shared" si="5"/>
        <v>8360</v>
      </c>
      <c r="O18" s="66">
        <f t="shared" si="6"/>
        <v>62700</v>
      </c>
      <c r="P18" s="63">
        <f t="shared" si="7"/>
        <v>51480</v>
      </c>
      <c r="Q18" s="63">
        <f t="shared" si="8"/>
        <v>7920</v>
      </c>
      <c r="R18" s="67">
        <f t="shared" si="9"/>
        <v>59400</v>
      </c>
      <c r="S18" s="65">
        <f t="shared" si="10"/>
        <v>45760</v>
      </c>
      <c r="T18" s="63">
        <f t="shared" si="11"/>
        <v>7040</v>
      </c>
      <c r="U18" s="66">
        <f t="shared" si="12"/>
        <v>52800</v>
      </c>
      <c r="V18" s="65">
        <f t="shared" si="13"/>
        <v>40040</v>
      </c>
      <c r="W18" s="63">
        <f t="shared" si="14"/>
        <v>6160</v>
      </c>
      <c r="X18" s="66">
        <f t="shared" si="15"/>
        <v>46200</v>
      </c>
      <c r="Y18" s="102">
        <f t="shared" si="16"/>
        <v>34320</v>
      </c>
      <c r="Z18" s="102">
        <f t="shared" si="17"/>
        <v>5280</v>
      </c>
      <c r="AA18" s="66">
        <f t="shared" si="18"/>
        <v>39600</v>
      </c>
    </row>
    <row r="19" spans="1:27" ht="13.5" customHeight="1">
      <c r="A19" s="118">
        <v>112</v>
      </c>
      <c r="B19" s="217">
        <v>40787</v>
      </c>
      <c r="C19" s="68">
        <v>545</v>
      </c>
      <c r="D19" s="310">
        <v>1</v>
      </c>
      <c r="E19" s="70">
        <f t="shared" si="0"/>
        <v>545</v>
      </c>
      <c r="F19" s="59">
        <v>0</v>
      </c>
      <c r="G19" s="70">
        <f t="shared" si="1"/>
        <v>0</v>
      </c>
      <c r="H19" s="68">
        <f t="shared" si="2"/>
        <v>545</v>
      </c>
      <c r="I19" s="107">
        <f t="shared" si="19"/>
        <v>93686</v>
      </c>
      <c r="J19" s="49">
        <f>IF((I19)+K19&gt;I149,I149-K19,(I19))</f>
        <v>57200</v>
      </c>
      <c r="K19" s="49">
        <f t="shared" si="3"/>
        <v>8800</v>
      </c>
      <c r="L19" s="145">
        <f t="shared" si="4"/>
        <v>66000</v>
      </c>
      <c r="M19" s="51">
        <f t="shared" si="20"/>
        <v>54340</v>
      </c>
      <c r="N19" s="49">
        <f t="shared" si="5"/>
        <v>8360</v>
      </c>
      <c r="O19" s="52">
        <f t="shared" si="6"/>
        <v>62700</v>
      </c>
      <c r="P19" s="73">
        <f t="shared" si="7"/>
        <v>51480</v>
      </c>
      <c r="Q19" s="49">
        <f t="shared" si="8"/>
        <v>7920</v>
      </c>
      <c r="R19" s="53">
        <f t="shared" si="9"/>
        <v>59400</v>
      </c>
      <c r="S19" s="51">
        <f t="shared" si="10"/>
        <v>45760</v>
      </c>
      <c r="T19" s="49">
        <f t="shared" si="11"/>
        <v>7040</v>
      </c>
      <c r="U19" s="52">
        <f t="shared" si="12"/>
        <v>52800</v>
      </c>
      <c r="V19" s="51">
        <f t="shared" si="13"/>
        <v>40040</v>
      </c>
      <c r="W19" s="49">
        <f t="shared" si="14"/>
        <v>6160</v>
      </c>
      <c r="X19" s="52">
        <f t="shared" si="15"/>
        <v>46200</v>
      </c>
      <c r="Y19" s="122">
        <f t="shared" si="16"/>
        <v>34320</v>
      </c>
      <c r="Z19" s="122">
        <f t="shared" si="17"/>
        <v>5280</v>
      </c>
      <c r="AA19" s="52">
        <f t="shared" si="18"/>
        <v>39600</v>
      </c>
    </row>
    <row r="20" spans="1:27" ht="13.5" customHeight="1">
      <c r="A20" s="118">
        <v>111</v>
      </c>
      <c r="B20" s="216">
        <v>40817</v>
      </c>
      <c r="C20" s="68">
        <v>545</v>
      </c>
      <c r="D20" s="310">
        <v>1</v>
      </c>
      <c r="E20" s="60">
        <f t="shared" si="0"/>
        <v>545</v>
      </c>
      <c r="F20" s="59">
        <v>0</v>
      </c>
      <c r="G20" s="60">
        <f t="shared" si="1"/>
        <v>0</v>
      </c>
      <c r="H20" s="57">
        <f t="shared" si="2"/>
        <v>545</v>
      </c>
      <c r="I20" s="106">
        <f t="shared" si="19"/>
        <v>93141</v>
      </c>
      <c r="J20" s="63">
        <f>IF((I20)+K20&gt;I149,I149-K20,(I20))</f>
        <v>57200</v>
      </c>
      <c r="K20" s="63">
        <f t="shared" si="3"/>
        <v>8800</v>
      </c>
      <c r="L20" s="146">
        <f t="shared" si="4"/>
        <v>66000</v>
      </c>
      <c r="M20" s="65">
        <f t="shared" si="20"/>
        <v>54340</v>
      </c>
      <c r="N20" s="63">
        <f t="shared" si="5"/>
        <v>8360</v>
      </c>
      <c r="O20" s="66">
        <f t="shared" si="6"/>
        <v>62700</v>
      </c>
      <c r="P20" s="63">
        <f t="shared" si="7"/>
        <v>51480</v>
      </c>
      <c r="Q20" s="63">
        <f t="shared" si="8"/>
        <v>7920</v>
      </c>
      <c r="R20" s="67">
        <f t="shared" si="9"/>
        <v>59400</v>
      </c>
      <c r="S20" s="65">
        <f t="shared" si="10"/>
        <v>45760</v>
      </c>
      <c r="T20" s="63">
        <f t="shared" si="11"/>
        <v>7040</v>
      </c>
      <c r="U20" s="66">
        <f t="shared" si="12"/>
        <v>52800</v>
      </c>
      <c r="V20" s="65">
        <f t="shared" si="13"/>
        <v>40040</v>
      </c>
      <c r="W20" s="63">
        <f t="shared" si="14"/>
        <v>6160</v>
      </c>
      <c r="X20" s="66">
        <f t="shared" si="15"/>
        <v>46200</v>
      </c>
      <c r="Y20" s="102">
        <f t="shared" si="16"/>
        <v>34320</v>
      </c>
      <c r="Z20" s="102">
        <f t="shared" si="17"/>
        <v>5280</v>
      </c>
      <c r="AA20" s="66">
        <f t="shared" si="18"/>
        <v>39600</v>
      </c>
    </row>
    <row r="21" spans="1:27" ht="13.5" customHeight="1">
      <c r="A21" s="118">
        <v>110</v>
      </c>
      <c r="B21" s="217">
        <v>40848</v>
      </c>
      <c r="C21" s="68">
        <v>545</v>
      </c>
      <c r="D21" s="310">
        <v>1</v>
      </c>
      <c r="E21" s="70">
        <f t="shared" si="0"/>
        <v>545</v>
      </c>
      <c r="F21" s="59">
        <v>0</v>
      </c>
      <c r="G21" s="70">
        <f t="shared" si="1"/>
        <v>0</v>
      </c>
      <c r="H21" s="68">
        <f t="shared" si="2"/>
        <v>545</v>
      </c>
      <c r="I21" s="107">
        <f t="shared" si="19"/>
        <v>92596</v>
      </c>
      <c r="J21" s="49">
        <f>IF((I21)+K21&gt;I149,I149-K21,(I21))</f>
        <v>57200</v>
      </c>
      <c r="K21" s="49">
        <f t="shared" si="3"/>
        <v>8800</v>
      </c>
      <c r="L21" s="145">
        <f>J21+K21</f>
        <v>66000</v>
      </c>
      <c r="M21" s="51">
        <f t="shared" si="20"/>
        <v>54340</v>
      </c>
      <c r="N21" s="49">
        <f t="shared" si="5"/>
        <v>8360</v>
      </c>
      <c r="O21" s="52">
        <f>M21+N21</f>
        <v>62700</v>
      </c>
      <c r="P21" s="73">
        <f t="shared" si="7"/>
        <v>51480</v>
      </c>
      <c r="Q21" s="49">
        <f t="shared" si="8"/>
        <v>7920</v>
      </c>
      <c r="R21" s="53">
        <f t="shared" si="9"/>
        <v>59400</v>
      </c>
      <c r="S21" s="51">
        <f t="shared" si="10"/>
        <v>45760</v>
      </c>
      <c r="T21" s="49">
        <f t="shared" si="11"/>
        <v>7040</v>
      </c>
      <c r="U21" s="52">
        <f t="shared" si="12"/>
        <v>52800</v>
      </c>
      <c r="V21" s="51">
        <f t="shared" si="13"/>
        <v>40040</v>
      </c>
      <c r="W21" s="49">
        <f t="shared" si="14"/>
        <v>6160</v>
      </c>
      <c r="X21" s="52">
        <f t="shared" si="15"/>
        <v>46200</v>
      </c>
      <c r="Y21" s="122">
        <f t="shared" si="16"/>
        <v>34320</v>
      </c>
      <c r="Z21" s="122">
        <f t="shared" si="17"/>
        <v>5280</v>
      </c>
      <c r="AA21" s="52">
        <f t="shared" si="18"/>
        <v>39600</v>
      </c>
    </row>
    <row r="22" spans="1:27" ht="13.5" customHeight="1">
      <c r="A22" s="118">
        <v>109</v>
      </c>
      <c r="B22" s="216">
        <v>40878</v>
      </c>
      <c r="C22" s="68">
        <v>545</v>
      </c>
      <c r="D22" s="310">
        <v>1</v>
      </c>
      <c r="E22" s="60">
        <f t="shared" si="0"/>
        <v>545</v>
      </c>
      <c r="F22" s="59">
        <v>0</v>
      </c>
      <c r="G22" s="60">
        <f t="shared" si="1"/>
        <v>0</v>
      </c>
      <c r="H22" s="57">
        <f t="shared" si="2"/>
        <v>545</v>
      </c>
      <c r="I22" s="106">
        <f t="shared" si="19"/>
        <v>92051</v>
      </c>
      <c r="J22" s="63">
        <f>IF((I22)+K22&gt;I149,I149-K22,(I22))</f>
        <v>57200</v>
      </c>
      <c r="K22" s="63">
        <f t="shared" si="3"/>
        <v>8800</v>
      </c>
      <c r="L22" s="146">
        <f>J22+K22</f>
        <v>66000</v>
      </c>
      <c r="M22" s="65">
        <f t="shared" si="20"/>
        <v>54340</v>
      </c>
      <c r="N22" s="63">
        <f t="shared" si="5"/>
        <v>8360</v>
      </c>
      <c r="O22" s="66">
        <f t="shared" ref="O22:O85" si="21">M22+N22</f>
        <v>62700</v>
      </c>
      <c r="P22" s="63">
        <f t="shared" si="7"/>
        <v>51480</v>
      </c>
      <c r="Q22" s="63">
        <f t="shared" si="8"/>
        <v>7920</v>
      </c>
      <c r="R22" s="67">
        <f t="shared" si="9"/>
        <v>59400</v>
      </c>
      <c r="S22" s="65">
        <f t="shared" si="10"/>
        <v>45760</v>
      </c>
      <c r="T22" s="63">
        <f t="shared" si="11"/>
        <v>7040</v>
      </c>
      <c r="U22" s="66">
        <f t="shared" si="12"/>
        <v>52800</v>
      </c>
      <c r="V22" s="65">
        <f t="shared" si="13"/>
        <v>40040</v>
      </c>
      <c r="W22" s="63">
        <f t="shared" si="14"/>
        <v>6160</v>
      </c>
      <c r="X22" s="66">
        <f t="shared" si="15"/>
        <v>46200</v>
      </c>
      <c r="Y22" s="102">
        <f t="shared" si="16"/>
        <v>34320</v>
      </c>
      <c r="Z22" s="102">
        <f t="shared" si="17"/>
        <v>5280</v>
      </c>
      <c r="AA22" s="66">
        <f t="shared" si="18"/>
        <v>39600</v>
      </c>
    </row>
    <row r="23" spans="1:27" ht="13.5" customHeight="1">
      <c r="A23" s="118">
        <v>108</v>
      </c>
      <c r="B23" s="217">
        <v>40909</v>
      </c>
      <c r="C23" s="68">
        <v>622</v>
      </c>
      <c r="D23" s="310">
        <v>1</v>
      </c>
      <c r="E23" s="70">
        <f t="shared" si="0"/>
        <v>622</v>
      </c>
      <c r="F23" s="59">
        <v>0</v>
      </c>
      <c r="G23" s="70">
        <f t="shared" si="1"/>
        <v>0</v>
      </c>
      <c r="H23" s="68">
        <f t="shared" si="2"/>
        <v>622</v>
      </c>
      <c r="I23" s="107">
        <f t="shared" si="19"/>
        <v>91506</v>
      </c>
      <c r="J23" s="49">
        <f>IF((I23)+K23&gt;I149,I149-K23,(I23))</f>
        <v>57200</v>
      </c>
      <c r="K23" s="49">
        <f t="shared" si="3"/>
        <v>8800</v>
      </c>
      <c r="L23" s="145">
        <f t="shared" ref="L23:L37" si="22">J23+K23</f>
        <v>66000</v>
      </c>
      <c r="M23" s="51">
        <f t="shared" si="20"/>
        <v>54340</v>
      </c>
      <c r="N23" s="49">
        <f t="shared" si="5"/>
        <v>8360</v>
      </c>
      <c r="O23" s="52">
        <f t="shared" si="21"/>
        <v>62700</v>
      </c>
      <c r="P23" s="73">
        <f t="shared" si="7"/>
        <v>51480</v>
      </c>
      <c r="Q23" s="49">
        <f t="shared" si="8"/>
        <v>7920</v>
      </c>
      <c r="R23" s="53">
        <f t="shared" si="9"/>
        <v>59400</v>
      </c>
      <c r="S23" s="51">
        <f t="shared" si="10"/>
        <v>45760</v>
      </c>
      <c r="T23" s="49">
        <f t="shared" si="11"/>
        <v>7040</v>
      </c>
      <c r="U23" s="52">
        <f t="shared" si="12"/>
        <v>52800</v>
      </c>
      <c r="V23" s="51">
        <f t="shared" si="13"/>
        <v>40040</v>
      </c>
      <c r="W23" s="49">
        <f t="shared" si="14"/>
        <v>6160</v>
      </c>
      <c r="X23" s="52">
        <f t="shared" si="15"/>
        <v>46200</v>
      </c>
      <c r="Y23" s="122">
        <f t="shared" si="16"/>
        <v>34320</v>
      </c>
      <c r="Z23" s="122">
        <f t="shared" si="17"/>
        <v>5280</v>
      </c>
      <c r="AA23" s="52">
        <f t="shared" si="18"/>
        <v>39600</v>
      </c>
    </row>
    <row r="24" spans="1:27" ht="13.5" customHeight="1">
      <c r="A24" s="118">
        <v>107</v>
      </c>
      <c r="B24" s="216">
        <v>40940</v>
      </c>
      <c r="C24" s="68">
        <v>622</v>
      </c>
      <c r="D24" s="310">
        <v>1</v>
      </c>
      <c r="E24" s="60">
        <f t="shared" si="0"/>
        <v>622</v>
      </c>
      <c r="F24" s="59">
        <v>0</v>
      </c>
      <c r="G24" s="60">
        <f t="shared" si="1"/>
        <v>0</v>
      </c>
      <c r="H24" s="57">
        <f t="shared" si="2"/>
        <v>622</v>
      </c>
      <c r="I24" s="106">
        <f t="shared" si="19"/>
        <v>90884</v>
      </c>
      <c r="J24" s="63">
        <f>IF((I24)+K24&gt;I149,I149-K24,(I24))</f>
        <v>57200</v>
      </c>
      <c r="K24" s="63">
        <f t="shared" si="3"/>
        <v>8800</v>
      </c>
      <c r="L24" s="146">
        <f t="shared" si="22"/>
        <v>66000</v>
      </c>
      <c r="M24" s="65">
        <f t="shared" si="20"/>
        <v>54340</v>
      </c>
      <c r="N24" s="63">
        <f t="shared" si="5"/>
        <v>8360</v>
      </c>
      <c r="O24" s="66">
        <f t="shared" si="21"/>
        <v>62700</v>
      </c>
      <c r="P24" s="63">
        <f t="shared" si="7"/>
        <v>51480</v>
      </c>
      <c r="Q24" s="63">
        <f t="shared" si="8"/>
        <v>7920</v>
      </c>
      <c r="R24" s="67">
        <f t="shared" si="9"/>
        <v>59400</v>
      </c>
      <c r="S24" s="65">
        <f t="shared" si="10"/>
        <v>45760</v>
      </c>
      <c r="T24" s="63">
        <f t="shared" si="11"/>
        <v>7040</v>
      </c>
      <c r="U24" s="66">
        <f t="shared" si="12"/>
        <v>52800</v>
      </c>
      <c r="V24" s="65">
        <f t="shared" si="13"/>
        <v>40040</v>
      </c>
      <c r="W24" s="63">
        <f t="shared" si="14"/>
        <v>6160</v>
      </c>
      <c r="X24" s="66">
        <f t="shared" si="15"/>
        <v>46200</v>
      </c>
      <c r="Y24" s="102">
        <f t="shared" si="16"/>
        <v>34320</v>
      </c>
      <c r="Z24" s="102">
        <f t="shared" si="17"/>
        <v>5280</v>
      </c>
      <c r="AA24" s="66">
        <f t="shared" si="18"/>
        <v>39600</v>
      </c>
    </row>
    <row r="25" spans="1:27" ht="13.5" customHeight="1">
      <c r="A25" s="118">
        <v>106</v>
      </c>
      <c r="B25" s="216">
        <v>40969</v>
      </c>
      <c r="C25" s="68">
        <v>622</v>
      </c>
      <c r="D25" s="310">
        <v>1</v>
      </c>
      <c r="E25" s="70">
        <f t="shared" si="0"/>
        <v>622</v>
      </c>
      <c r="F25" s="59">
        <v>0</v>
      </c>
      <c r="G25" s="70">
        <f t="shared" si="1"/>
        <v>0</v>
      </c>
      <c r="H25" s="68">
        <f t="shared" si="2"/>
        <v>622</v>
      </c>
      <c r="I25" s="107">
        <f t="shared" si="19"/>
        <v>90262</v>
      </c>
      <c r="J25" s="49">
        <f>IF((I25)+K25&gt;I149,I149-K25,(I25))</f>
        <v>57200</v>
      </c>
      <c r="K25" s="49">
        <f t="shared" si="3"/>
        <v>8800</v>
      </c>
      <c r="L25" s="145">
        <f t="shared" si="22"/>
        <v>66000</v>
      </c>
      <c r="M25" s="51">
        <f t="shared" si="20"/>
        <v>54340</v>
      </c>
      <c r="N25" s="49">
        <f t="shared" si="5"/>
        <v>8360</v>
      </c>
      <c r="O25" s="52">
        <f t="shared" si="21"/>
        <v>62700</v>
      </c>
      <c r="P25" s="73">
        <f t="shared" si="7"/>
        <v>51480</v>
      </c>
      <c r="Q25" s="49">
        <f t="shared" si="8"/>
        <v>7920</v>
      </c>
      <c r="R25" s="53">
        <f t="shared" si="9"/>
        <v>59400</v>
      </c>
      <c r="S25" s="51">
        <f t="shared" si="10"/>
        <v>45760</v>
      </c>
      <c r="T25" s="49">
        <f t="shared" si="11"/>
        <v>7040</v>
      </c>
      <c r="U25" s="52">
        <f t="shared" si="12"/>
        <v>52800</v>
      </c>
      <c r="V25" s="51">
        <f t="shared" si="13"/>
        <v>40040</v>
      </c>
      <c r="W25" s="49">
        <f t="shared" si="14"/>
        <v>6160</v>
      </c>
      <c r="X25" s="52">
        <f t="shared" si="15"/>
        <v>46200</v>
      </c>
      <c r="Y25" s="122">
        <f t="shared" si="16"/>
        <v>34320</v>
      </c>
      <c r="Z25" s="122">
        <f t="shared" si="17"/>
        <v>5280</v>
      </c>
      <c r="AA25" s="52">
        <f t="shared" si="18"/>
        <v>39600</v>
      </c>
    </row>
    <row r="26" spans="1:27" ht="13.5" customHeight="1">
      <c r="A26" s="118">
        <v>105</v>
      </c>
      <c r="B26" s="217">
        <v>41000</v>
      </c>
      <c r="C26" s="68">
        <v>622</v>
      </c>
      <c r="D26" s="310">
        <v>1</v>
      </c>
      <c r="E26" s="60">
        <f t="shared" si="0"/>
        <v>622</v>
      </c>
      <c r="F26" s="59">
        <v>0</v>
      </c>
      <c r="G26" s="60">
        <f t="shared" si="1"/>
        <v>0</v>
      </c>
      <c r="H26" s="57">
        <f t="shared" si="2"/>
        <v>622</v>
      </c>
      <c r="I26" s="106">
        <f t="shared" si="19"/>
        <v>89640</v>
      </c>
      <c r="J26" s="63">
        <f>IF((I26)+K26&gt;I149,I149-K26,(I26))</f>
        <v>57200</v>
      </c>
      <c r="K26" s="63">
        <f t="shared" si="3"/>
        <v>8800</v>
      </c>
      <c r="L26" s="146">
        <f t="shared" si="22"/>
        <v>66000</v>
      </c>
      <c r="M26" s="65">
        <f t="shared" si="20"/>
        <v>54340</v>
      </c>
      <c r="N26" s="63">
        <f t="shared" si="5"/>
        <v>8360</v>
      </c>
      <c r="O26" s="66">
        <f t="shared" si="21"/>
        <v>62700</v>
      </c>
      <c r="P26" s="63">
        <f t="shared" si="7"/>
        <v>51480</v>
      </c>
      <c r="Q26" s="63">
        <f t="shared" si="8"/>
        <v>7920</v>
      </c>
      <c r="R26" s="67">
        <f t="shared" si="9"/>
        <v>59400</v>
      </c>
      <c r="S26" s="65">
        <f t="shared" si="10"/>
        <v>45760</v>
      </c>
      <c r="T26" s="63">
        <f t="shared" si="11"/>
        <v>7040</v>
      </c>
      <c r="U26" s="66">
        <f t="shared" si="12"/>
        <v>52800</v>
      </c>
      <c r="V26" s="65">
        <f t="shared" si="13"/>
        <v>40040</v>
      </c>
      <c r="W26" s="63">
        <f t="shared" si="14"/>
        <v>6160</v>
      </c>
      <c r="X26" s="66">
        <f t="shared" si="15"/>
        <v>46200</v>
      </c>
      <c r="Y26" s="102">
        <f t="shared" si="16"/>
        <v>34320</v>
      </c>
      <c r="Z26" s="102">
        <f t="shared" si="17"/>
        <v>5280</v>
      </c>
      <c r="AA26" s="66">
        <f t="shared" si="18"/>
        <v>39600</v>
      </c>
    </row>
    <row r="27" spans="1:27" ht="13.5" customHeight="1">
      <c r="A27" s="118">
        <v>104</v>
      </c>
      <c r="B27" s="216">
        <v>41030</v>
      </c>
      <c r="C27" s="68">
        <v>622</v>
      </c>
      <c r="D27" s="310">
        <v>1</v>
      </c>
      <c r="E27" s="70">
        <f t="shared" si="0"/>
        <v>622</v>
      </c>
      <c r="F27" s="59">
        <v>0</v>
      </c>
      <c r="G27" s="70">
        <f t="shared" si="1"/>
        <v>0</v>
      </c>
      <c r="H27" s="68">
        <f t="shared" si="2"/>
        <v>622</v>
      </c>
      <c r="I27" s="107">
        <f t="shared" si="19"/>
        <v>89018</v>
      </c>
      <c r="J27" s="49">
        <f>IF((I27)+K27&gt;I149,I149-K27,(I27))</f>
        <v>57200</v>
      </c>
      <c r="K27" s="49">
        <f t="shared" si="3"/>
        <v>8800</v>
      </c>
      <c r="L27" s="145">
        <f t="shared" si="22"/>
        <v>66000</v>
      </c>
      <c r="M27" s="51">
        <f t="shared" si="20"/>
        <v>54340</v>
      </c>
      <c r="N27" s="49">
        <f t="shared" si="5"/>
        <v>8360</v>
      </c>
      <c r="O27" s="52">
        <f t="shared" si="21"/>
        <v>62700</v>
      </c>
      <c r="P27" s="73">
        <f t="shared" si="7"/>
        <v>51480</v>
      </c>
      <c r="Q27" s="49">
        <f t="shared" si="8"/>
        <v>7920</v>
      </c>
      <c r="R27" s="53">
        <f t="shared" si="9"/>
        <v>59400</v>
      </c>
      <c r="S27" s="51">
        <f t="shared" si="10"/>
        <v>45760</v>
      </c>
      <c r="T27" s="49">
        <f t="shared" si="11"/>
        <v>7040</v>
      </c>
      <c r="U27" s="52">
        <f t="shared" si="12"/>
        <v>52800</v>
      </c>
      <c r="V27" s="51">
        <f t="shared" si="13"/>
        <v>40040</v>
      </c>
      <c r="W27" s="49">
        <f t="shared" si="14"/>
        <v>6160</v>
      </c>
      <c r="X27" s="52">
        <f t="shared" si="15"/>
        <v>46200</v>
      </c>
      <c r="Y27" s="122">
        <f t="shared" si="16"/>
        <v>34320</v>
      </c>
      <c r="Z27" s="122">
        <f t="shared" si="17"/>
        <v>5280</v>
      </c>
      <c r="AA27" s="52">
        <f t="shared" si="18"/>
        <v>39600</v>
      </c>
    </row>
    <row r="28" spans="1:27" ht="13.5" customHeight="1">
      <c r="A28" s="118">
        <v>103</v>
      </c>
      <c r="B28" s="217">
        <v>41061</v>
      </c>
      <c r="C28" s="68">
        <v>622</v>
      </c>
      <c r="D28" s="310">
        <v>1</v>
      </c>
      <c r="E28" s="60">
        <f t="shared" si="0"/>
        <v>622</v>
      </c>
      <c r="F28" s="59">
        <v>0</v>
      </c>
      <c r="G28" s="60">
        <f t="shared" si="1"/>
        <v>0</v>
      </c>
      <c r="H28" s="57">
        <f t="shared" si="2"/>
        <v>622</v>
      </c>
      <c r="I28" s="106">
        <f t="shared" si="19"/>
        <v>88396</v>
      </c>
      <c r="J28" s="63">
        <f>IF((I28)+K28&gt;I149,I149-K28,(I28))</f>
        <v>57200</v>
      </c>
      <c r="K28" s="63">
        <f t="shared" si="3"/>
        <v>8800</v>
      </c>
      <c r="L28" s="146">
        <f t="shared" si="22"/>
        <v>66000</v>
      </c>
      <c r="M28" s="65">
        <f t="shared" si="20"/>
        <v>54340</v>
      </c>
      <c r="N28" s="63">
        <f t="shared" si="5"/>
        <v>8360</v>
      </c>
      <c r="O28" s="66">
        <f t="shared" si="21"/>
        <v>62700</v>
      </c>
      <c r="P28" s="63">
        <f t="shared" si="7"/>
        <v>51480</v>
      </c>
      <c r="Q28" s="63">
        <f t="shared" si="8"/>
        <v>7920</v>
      </c>
      <c r="R28" s="67">
        <f t="shared" si="9"/>
        <v>59400</v>
      </c>
      <c r="S28" s="65">
        <f t="shared" si="10"/>
        <v>45760</v>
      </c>
      <c r="T28" s="63">
        <f t="shared" si="11"/>
        <v>7040</v>
      </c>
      <c r="U28" s="66">
        <f t="shared" si="12"/>
        <v>52800</v>
      </c>
      <c r="V28" s="65">
        <f t="shared" si="13"/>
        <v>40040</v>
      </c>
      <c r="W28" s="63">
        <f t="shared" si="14"/>
        <v>6160</v>
      </c>
      <c r="X28" s="66">
        <f t="shared" si="15"/>
        <v>46200</v>
      </c>
      <c r="Y28" s="102">
        <f t="shared" si="16"/>
        <v>34320</v>
      </c>
      <c r="Z28" s="102">
        <f t="shared" si="17"/>
        <v>5280</v>
      </c>
      <c r="AA28" s="66">
        <f t="shared" si="18"/>
        <v>39600</v>
      </c>
    </row>
    <row r="29" spans="1:27" ht="13.5" customHeight="1">
      <c r="A29" s="118">
        <v>102</v>
      </c>
      <c r="B29" s="216">
        <v>41091</v>
      </c>
      <c r="C29" s="68">
        <v>622</v>
      </c>
      <c r="D29" s="310">
        <v>1</v>
      </c>
      <c r="E29" s="70">
        <f>C29*D29</f>
        <v>622</v>
      </c>
      <c r="F29" s="59">
        <v>0</v>
      </c>
      <c r="G29" s="70">
        <f t="shared" si="1"/>
        <v>0</v>
      </c>
      <c r="H29" s="68">
        <f t="shared" si="2"/>
        <v>622</v>
      </c>
      <c r="I29" s="107">
        <f t="shared" si="19"/>
        <v>87774</v>
      </c>
      <c r="J29" s="49">
        <f>IF((I29)+K29&gt;I149,I149-K29,(I29))</f>
        <v>57200</v>
      </c>
      <c r="K29" s="49">
        <f t="shared" si="3"/>
        <v>8800</v>
      </c>
      <c r="L29" s="145">
        <f t="shared" si="22"/>
        <v>66000</v>
      </c>
      <c r="M29" s="51">
        <f t="shared" si="20"/>
        <v>54340</v>
      </c>
      <c r="N29" s="49">
        <f t="shared" si="5"/>
        <v>8360</v>
      </c>
      <c r="O29" s="52">
        <f t="shared" si="21"/>
        <v>62700</v>
      </c>
      <c r="P29" s="73">
        <f t="shared" si="7"/>
        <v>51480</v>
      </c>
      <c r="Q29" s="49">
        <f t="shared" si="8"/>
        <v>7920</v>
      </c>
      <c r="R29" s="53">
        <f t="shared" si="9"/>
        <v>59400</v>
      </c>
      <c r="S29" s="51">
        <f t="shared" si="10"/>
        <v>45760</v>
      </c>
      <c r="T29" s="49">
        <f t="shared" si="11"/>
        <v>7040</v>
      </c>
      <c r="U29" s="52">
        <f t="shared" si="12"/>
        <v>52800</v>
      </c>
      <c r="V29" s="51">
        <f t="shared" si="13"/>
        <v>40040</v>
      </c>
      <c r="W29" s="49">
        <f t="shared" si="14"/>
        <v>6160</v>
      </c>
      <c r="X29" s="52">
        <f t="shared" si="15"/>
        <v>46200</v>
      </c>
      <c r="Y29" s="122">
        <f t="shared" si="16"/>
        <v>34320</v>
      </c>
      <c r="Z29" s="122">
        <f t="shared" si="17"/>
        <v>5280</v>
      </c>
      <c r="AA29" s="52">
        <f t="shared" si="18"/>
        <v>39600</v>
      </c>
    </row>
    <row r="30" spans="1:27" ht="13.5" customHeight="1">
      <c r="A30" s="118">
        <v>101</v>
      </c>
      <c r="B30" s="217">
        <v>41122</v>
      </c>
      <c r="C30" s="68">
        <v>622</v>
      </c>
      <c r="D30" s="310">
        <v>1</v>
      </c>
      <c r="E30" s="60">
        <f t="shared" si="0"/>
        <v>622</v>
      </c>
      <c r="F30" s="59">
        <v>0</v>
      </c>
      <c r="G30" s="60">
        <f t="shared" si="1"/>
        <v>0</v>
      </c>
      <c r="H30" s="57">
        <f t="shared" si="2"/>
        <v>622</v>
      </c>
      <c r="I30" s="106">
        <f t="shared" si="19"/>
        <v>87152</v>
      </c>
      <c r="J30" s="63">
        <f>IF((I30)+K30&gt;I149,I149-K30,(I30))</f>
        <v>57200</v>
      </c>
      <c r="K30" s="63">
        <f t="shared" si="3"/>
        <v>8800</v>
      </c>
      <c r="L30" s="146">
        <f t="shared" si="22"/>
        <v>66000</v>
      </c>
      <c r="M30" s="65">
        <f t="shared" si="20"/>
        <v>54340</v>
      </c>
      <c r="N30" s="63">
        <f t="shared" si="5"/>
        <v>8360</v>
      </c>
      <c r="O30" s="66">
        <f t="shared" si="21"/>
        <v>62700</v>
      </c>
      <c r="P30" s="63">
        <f t="shared" si="7"/>
        <v>51480</v>
      </c>
      <c r="Q30" s="63">
        <f t="shared" si="8"/>
        <v>7920</v>
      </c>
      <c r="R30" s="67">
        <f t="shared" si="9"/>
        <v>59400</v>
      </c>
      <c r="S30" s="65">
        <f t="shared" si="10"/>
        <v>45760</v>
      </c>
      <c r="T30" s="63">
        <f t="shared" si="11"/>
        <v>7040</v>
      </c>
      <c r="U30" s="66">
        <f t="shared" si="12"/>
        <v>52800</v>
      </c>
      <c r="V30" s="65">
        <f t="shared" si="13"/>
        <v>40040</v>
      </c>
      <c r="W30" s="63">
        <f t="shared" si="14"/>
        <v>6160</v>
      </c>
      <c r="X30" s="66">
        <f t="shared" si="15"/>
        <v>46200</v>
      </c>
      <c r="Y30" s="102">
        <f t="shared" si="16"/>
        <v>34320</v>
      </c>
      <c r="Z30" s="102">
        <f t="shared" si="17"/>
        <v>5280</v>
      </c>
      <c r="AA30" s="66">
        <f t="shared" si="18"/>
        <v>39600</v>
      </c>
    </row>
    <row r="31" spans="1:27" ht="13.5" customHeight="1">
      <c r="A31" s="118">
        <v>100</v>
      </c>
      <c r="B31" s="216">
        <v>41153</v>
      </c>
      <c r="C31" s="68">
        <v>622</v>
      </c>
      <c r="D31" s="310">
        <v>1</v>
      </c>
      <c r="E31" s="70">
        <f t="shared" si="0"/>
        <v>622</v>
      </c>
      <c r="F31" s="59">
        <v>0</v>
      </c>
      <c r="G31" s="70">
        <f t="shared" si="1"/>
        <v>0</v>
      </c>
      <c r="H31" s="68">
        <f t="shared" si="2"/>
        <v>622</v>
      </c>
      <c r="I31" s="107">
        <f t="shared" si="19"/>
        <v>86530</v>
      </c>
      <c r="J31" s="49">
        <f>IF((I31)+K31&gt;I149,I149-K31,(I31))</f>
        <v>57200</v>
      </c>
      <c r="K31" s="49">
        <f t="shared" si="3"/>
        <v>8800</v>
      </c>
      <c r="L31" s="145">
        <f t="shared" si="22"/>
        <v>66000</v>
      </c>
      <c r="M31" s="51">
        <f t="shared" si="20"/>
        <v>54340</v>
      </c>
      <c r="N31" s="49">
        <f t="shared" si="5"/>
        <v>8360</v>
      </c>
      <c r="O31" s="52">
        <f t="shared" si="21"/>
        <v>62700</v>
      </c>
      <c r="P31" s="73">
        <f t="shared" si="7"/>
        <v>51480</v>
      </c>
      <c r="Q31" s="49">
        <f t="shared" si="8"/>
        <v>7920</v>
      </c>
      <c r="R31" s="53">
        <f t="shared" si="9"/>
        <v>59400</v>
      </c>
      <c r="S31" s="51">
        <f t="shared" si="10"/>
        <v>45760</v>
      </c>
      <c r="T31" s="49">
        <f t="shared" si="11"/>
        <v>7040</v>
      </c>
      <c r="U31" s="52">
        <f t="shared" si="12"/>
        <v>52800</v>
      </c>
      <c r="V31" s="51">
        <f t="shared" si="13"/>
        <v>40040</v>
      </c>
      <c r="W31" s="49">
        <f t="shared" si="14"/>
        <v>6160</v>
      </c>
      <c r="X31" s="52">
        <f t="shared" si="15"/>
        <v>46200</v>
      </c>
      <c r="Y31" s="122">
        <f t="shared" si="16"/>
        <v>34320</v>
      </c>
      <c r="Z31" s="122">
        <f t="shared" si="17"/>
        <v>5280</v>
      </c>
      <c r="AA31" s="52">
        <f t="shared" si="18"/>
        <v>39600</v>
      </c>
    </row>
    <row r="32" spans="1:27" ht="13.5" customHeight="1">
      <c r="A32" s="118">
        <v>99</v>
      </c>
      <c r="B32" s="217">
        <v>41183</v>
      </c>
      <c r="C32" s="68">
        <v>622</v>
      </c>
      <c r="D32" s="310">
        <v>1</v>
      </c>
      <c r="E32" s="60">
        <f t="shared" si="0"/>
        <v>622</v>
      </c>
      <c r="F32" s="59">
        <v>0</v>
      </c>
      <c r="G32" s="60">
        <f t="shared" si="1"/>
        <v>0</v>
      </c>
      <c r="H32" s="57">
        <f t="shared" si="2"/>
        <v>622</v>
      </c>
      <c r="I32" s="106">
        <f t="shared" si="19"/>
        <v>85908</v>
      </c>
      <c r="J32" s="63">
        <f>IF((I32)+K32&gt;I149,I149-K32,(I32))</f>
        <v>57200</v>
      </c>
      <c r="K32" s="63">
        <f t="shared" si="3"/>
        <v>8800</v>
      </c>
      <c r="L32" s="146">
        <f t="shared" si="22"/>
        <v>66000</v>
      </c>
      <c r="M32" s="65">
        <f t="shared" si="20"/>
        <v>54340</v>
      </c>
      <c r="N32" s="63">
        <f t="shared" si="5"/>
        <v>8360</v>
      </c>
      <c r="O32" s="66">
        <f t="shared" si="21"/>
        <v>62700</v>
      </c>
      <c r="P32" s="63">
        <f t="shared" si="7"/>
        <v>51480</v>
      </c>
      <c r="Q32" s="63">
        <f t="shared" si="8"/>
        <v>7920</v>
      </c>
      <c r="R32" s="67">
        <f t="shared" si="9"/>
        <v>59400</v>
      </c>
      <c r="S32" s="65">
        <f t="shared" si="10"/>
        <v>45760</v>
      </c>
      <c r="T32" s="63">
        <f t="shared" si="11"/>
        <v>7040</v>
      </c>
      <c r="U32" s="66">
        <f t="shared" si="12"/>
        <v>52800</v>
      </c>
      <c r="V32" s="65">
        <f t="shared" si="13"/>
        <v>40040</v>
      </c>
      <c r="W32" s="63">
        <f t="shared" si="14"/>
        <v>6160</v>
      </c>
      <c r="X32" s="66">
        <f t="shared" si="15"/>
        <v>46200</v>
      </c>
      <c r="Y32" s="102">
        <f t="shared" si="16"/>
        <v>34320</v>
      </c>
      <c r="Z32" s="102">
        <f t="shared" si="17"/>
        <v>5280</v>
      </c>
      <c r="AA32" s="66">
        <f t="shared" si="18"/>
        <v>39600</v>
      </c>
    </row>
    <row r="33" spans="1:27" ht="13.5" customHeight="1">
      <c r="A33" s="118">
        <v>98</v>
      </c>
      <c r="B33" s="216">
        <v>41214</v>
      </c>
      <c r="C33" s="68">
        <v>622</v>
      </c>
      <c r="D33" s="310">
        <v>1</v>
      </c>
      <c r="E33" s="70">
        <f t="shared" si="0"/>
        <v>622</v>
      </c>
      <c r="F33" s="59">
        <v>0</v>
      </c>
      <c r="G33" s="70">
        <f t="shared" si="1"/>
        <v>0</v>
      </c>
      <c r="H33" s="68">
        <f t="shared" si="2"/>
        <v>622</v>
      </c>
      <c r="I33" s="107">
        <f t="shared" si="19"/>
        <v>85286</v>
      </c>
      <c r="J33" s="49">
        <f>IF((I33)+K33&gt;I149,I149-K33,(I33))</f>
        <v>57200</v>
      </c>
      <c r="K33" s="49">
        <f t="shared" si="3"/>
        <v>8800</v>
      </c>
      <c r="L33" s="145">
        <f t="shared" si="22"/>
        <v>66000</v>
      </c>
      <c r="M33" s="51">
        <f t="shared" si="20"/>
        <v>54340</v>
      </c>
      <c r="N33" s="49">
        <f t="shared" si="5"/>
        <v>8360</v>
      </c>
      <c r="O33" s="52">
        <f t="shared" si="21"/>
        <v>62700</v>
      </c>
      <c r="P33" s="73">
        <f t="shared" si="7"/>
        <v>51480</v>
      </c>
      <c r="Q33" s="49">
        <f t="shared" si="8"/>
        <v>7920</v>
      </c>
      <c r="R33" s="53">
        <f t="shared" si="9"/>
        <v>59400</v>
      </c>
      <c r="S33" s="51">
        <f t="shared" si="10"/>
        <v>45760</v>
      </c>
      <c r="T33" s="49">
        <f t="shared" si="11"/>
        <v>7040</v>
      </c>
      <c r="U33" s="52">
        <f t="shared" si="12"/>
        <v>52800</v>
      </c>
      <c r="V33" s="51">
        <f t="shared" si="13"/>
        <v>40040</v>
      </c>
      <c r="W33" s="49">
        <f t="shared" si="14"/>
        <v>6160</v>
      </c>
      <c r="X33" s="52">
        <f t="shared" si="15"/>
        <v>46200</v>
      </c>
      <c r="Y33" s="122">
        <f t="shared" si="16"/>
        <v>34320</v>
      </c>
      <c r="Z33" s="122">
        <f t="shared" si="17"/>
        <v>5280</v>
      </c>
      <c r="AA33" s="52">
        <f t="shared" si="18"/>
        <v>39600</v>
      </c>
    </row>
    <row r="34" spans="1:27" ht="13.5" customHeight="1">
      <c r="A34" s="118">
        <v>97</v>
      </c>
      <c r="B34" s="217">
        <v>41244</v>
      </c>
      <c r="C34" s="68">
        <v>622</v>
      </c>
      <c r="D34" s="310">
        <v>1</v>
      </c>
      <c r="E34" s="60">
        <f t="shared" si="0"/>
        <v>622</v>
      </c>
      <c r="F34" s="59">
        <v>0</v>
      </c>
      <c r="G34" s="60">
        <f t="shared" si="1"/>
        <v>0</v>
      </c>
      <c r="H34" s="57">
        <f t="shared" si="2"/>
        <v>622</v>
      </c>
      <c r="I34" s="106">
        <f t="shared" si="19"/>
        <v>84664</v>
      </c>
      <c r="J34" s="63">
        <f>IF((I34)+K34&gt;I149,I149-K34,(I34))</f>
        <v>57200</v>
      </c>
      <c r="K34" s="63">
        <f t="shared" si="3"/>
        <v>8800</v>
      </c>
      <c r="L34" s="146">
        <f t="shared" si="22"/>
        <v>66000</v>
      </c>
      <c r="M34" s="65">
        <f t="shared" si="20"/>
        <v>54340</v>
      </c>
      <c r="N34" s="63">
        <f t="shared" si="5"/>
        <v>8360</v>
      </c>
      <c r="O34" s="66">
        <f t="shared" si="21"/>
        <v>62700</v>
      </c>
      <c r="P34" s="63">
        <f t="shared" si="7"/>
        <v>51480</v>
      </c>
      <c r="Q34" s="63">
        <f t="shared" si="8"/>
        <v>7920</v>
      </c>
      <c r="R34" s="67">
        <f t="shared" si="9"/>
        <v>59400</v>
      </c>
      <c r="S34" s="65">
        <f t="shared" si="10"/>
        <v>45760</v>
      </c>
      <c r="T34" s="63">
        <f t="shared" si="11"/>
        <v>7040</v>
      </c>
      <c r="U34" s="66">
        <f t="shared" si="12"/>
        <v>52800</v>
      </c>
      <c r="V34" s="65">
        <f t="shared" si="13"/>
        <v>40040</v>
      </c>
      <c r="W34" s="63">
        <f t="shared" si="14"/>
        <v>6160</v>
      </c>
      <c r="X34" s="66">
        <f t="shared" si="15"/>
        <v>46200</v>
      </c>
      <c r="Y34" s="102">
        <f t="shared" si="16"/>
        <v>34320</v>
      </c>
      <c r="Z34" s="102">
        <f t="shared" si="17"/>
        <v>5280</v>
      </c>
      <c r="AA34" s="66">
        <f t="shared" si="18"/>
        <v>39600</v>
      </c>
    </row>
    <row r="35" spans="1:27" ht="13.5" customHeight="1">
      <c r="A35" s="118">
        <v>96</v>
      </c>
      <c r="B35" s="216">
        <v>41275</v>
      </c>
      <c r="C35" s="68">
        <v>678</v>
      </c>
      <c r="D35" s="310">
        <v>1</v>
      </c>
      <c r="E35" s="70">
        <f t="shared" si="0"/>
        <v>678</v>
      </c>
      <c r="F35" s="59">
        <v>0</v>
      </c>
      <c r="G35" s="70">
        <f t="shared" si="1"/>
        <v>0</v>
      </c>
      <c r="H35" s="68">
        <f t="shared" si="2"/>
        <v>678</v>
      </c>
      <c r="I35" s="107">
        <f t="shared" si="19"/>
        <v>84042</v>
      </c>
      <c r="J35" s="49">
        <f>IF((I35)+K35&gt;I149,I149-K35,(I35))</f>
        <v>57200</v>
      </c>
      <c r="K35" s="49">
        <f t="shared" si="3"/>
        <v>8800</v>
      </c>
      <c r="L35" s="145">
        <f t="shared" si="22"/>
        <v>66000</v>
      </c>
      <c r="M35" s="51">
        <f t="shared" si="20"/>
        <v>54340</v>
      </c>
      <c r="N35" s="49">
        <f t="shared" si="5"/>
        <v>8360</v>
      </c>
      <c r="O35" s="52">
        <f t="shared" si="21"/>
        <v>62700</v>
      </c>
      <c r="P35" s="73">
        <f t="shared" si="7"/>
        <v>51480</v>
      </c>
      <c r="Q35" s="49">
        <f t="shared" si="8"/>
        <v>7920</v>
      </c>
      <c r="R35" s="53">
        <f t="shared" si="9"/>
        <v>59400</v>
      </c>
      <c r="S35" s="51">
        <f t="shared" si="10"/>
        <v>45760</v>
      </c>
      <c r="T35" s="49">
        <f t="shared" si="11"/>
        <v>7040</v>
      </c>
      <c r="U35" s="52">
        <f t="shared" si="12"/>
        <v>52800</v>
      </c>
      <c r="V35" s="51">
        <f t="shared" si="13"/>
        <v>40040</v>
      </c>
      <c r="W35" s="49">
        <f t="shared" si="14"/>
        <v>6160</v>
      </c>
      <c r="X35" s="52">
        <f t="shared" si="15"/>
        <v>46200</v>
      </c>
      <c r="Y35" s="122">
        <f t="shared" si="16"/>
        <v>34320</v>
      </c>
      <c r="Z35" s="122">
        <f t="shared" si="17"/>
        <v>5280</v>
      </c>
      <c r="AA35" s="52">
        <f t="shared" si="18"/>
        <v>39600</v>
      </c>
    </row>
    <row r="36" spans="1:27" ht="13.5" customHeight="1">
      <c r="A36" s="118">
        <v>95</v>
      </c>
      <c r="B36" s="217">
        <v>41306</v>
      </c>
      <c r="C36" s="68">
        <v>678</v>
      </c>
      <c r="D36" s="310">
        <v>1</v>
      </c>
      <c r="E36" s="60">
        <f t="shared" si="0"/>
        <v>678</v>
      </c>
      <c r="F36" s="59">
        <v>0</v>
      </c>
      <c r="G36" s="60">
        <f t="shared" si="1"/>
        <v>0</v>
      </c>
      <c r="H36" s="57">
        <f t="shared" si="2"/>
        <v>678</v>
      </c>
      <c r="I36" s="106">
        <f t="shared" si="19"/>
        <v>83364</v>
      </c>
      <c r="J36" s="63">
        <f>IF((I36)+K36&gt;I149,I149-K36,(I36))</f>
        <v>57200</v>
      </c>
      <c r="K36" s="63">
        <f t="shared" si="3"/>
        <v>8800</v>
      </c>
      <c r="L36" s="146">
        <f t="shared" si="22"/>
        <v>66000</v>
      </c>
      <c r="M36" s="65">
        <f t="shared" si="20"/>
        <v>54340</v>
      </c>
      <c r="N36" s="63">
        <f t="shared" si="5"/>
        <v>8360</v>
      </c>
      <c r="O36" s="66">
        <f t="shared" si="21"/>
        <v>62700</v>
      </c>
      <c r="P36" s="63">
        <f t="shared" si="7"/>
        <v>51480</v>
      </c>
      <c r="Q36" s="63">
        <f t="shared" si="8"/>
        <v>7920</v>
      </c>
      <c r="R36" s="67">
        <f t="shared" si="9"/>
        <v>59400</v>
      </c>
      <c r="S36" s="65">
        <f t="shared" si="10"/>
        <v>45760</v>
      </c>
      <c r="T36" s="63">
        <f t="shared" si="11"/>
        <v>7040</v>
      </c>
      <c r="U36" s="66">
        <f t="shared" si="12"/>
        <v>52800</v>
      </c>
      <c r="V36" s="65">
        <f t="shared" si="13"/>
        <v>40040</v>
      </c>
      <c r="W36" s="63">
        <f t="shared" si="14"/>
        <v>6160</v>
      </c>
      <c r="X36" s="66">
        <f t="shared" si="15"/>
        <v>46200</v>
      </c>
      <c r="Y36" s="102">
        <f t="shared" si="16"/>
        <v>34320</v>
      </c>
      <c r="Z36" s="102">
        <f t="shared" si="17"/>
        <v>5280</v>
      </c>
      <c r="AA36" s="66">
        <f t="shared" si="18"/>
        <v>39600</v>
      </c>
    </row>
    <row r="37" spans="1:27" ht="13.5" customHeight="1">
      <c r="A37" s="118">
        <v>94</v>
      </c>
      <c r="B37" s="216">
        <v>41334</v>
      </c>
      <c r="C37" s="68">
        <v>678</v>
      </c>
      <c r="D37" s="310">
        <v>1</v>
      </c>
      <c r="E37" s="70">
        <f t="shared" si="0"/>
        <v>678</v>
      </c>
      <c r="F37" s="59">
        <v>0</v>
      </c>
      <c r="G37" s="70">
        <f t="shared" si="1"/>
        <v>0</v>
      </c>
      <c r="H37" s="68">
        <f t="shared" si="2"/>
        <v>678</v>
      </c>
      <c r="I37" s="107">
        <f t="shared" si="19"/>
        <v>82686</v>
      </c>
      <c r="J37" s="49">
        <f>IF((I37)+K37&gt;I149,I149-K37,(I37))</f>
        <v>57200</v>
      </c>
      <c r="K37" s="73">
        <f t="shared" si="3"/>
        <v>8800</v>
      </c>
      <c r="L37" s="147">
        <f t="shared" si="22"/>
        <v>66000</v>
      </c>
      <c r="M37" s="51">
        <f t="shared" si="20"/>
        <v>54340</v>
      </c>
      <c r="N37" s="49">
        <f t="shared" si="5"/>
        <v>8360</v>
      </c>
      <c r="O37" s="52">
        <f t="shared" si="21"/>
        <v>62700</v>
      </c>
      <c r="P37" s="73">
        <f t="shared" si="7"/>
        <v>51480</v>
      </c>
      <c r="Q37" s="49">
        <f t="shared" si="8"/>
        <v>7920</v>
      </c>
      <c r="R37" s="53">
        <f t="shared" si="9"/>
        <v>59400</v>
      </c>
      <c r="S37" s="51">
        <f t="shared" si="10"/>
        <v>45760</v>
      </c>
      <c r="T37" s="49">
        <f t="shared" si="11"/>
        <v>7040</v>
      </c>
      <c r="U37" s="52">
        <f t="shared" si="12"/>
        <v>52800</v>
      </c>
      <c r="V37" s="51">
        <f t="shared" si="13"/>
        <v>40040</v>
      </c>
      <c r="W37" s="49">
        <f t="shared" si="14"/>
        <v>6160</v>
      </c>
      <c r="X37" s="52">
        <f t="shared" si="15"/>
        <v>46200</v>
      </c>
      <c r="Y37" s="122">
        <f t="shared" si="16"/>
        <v>34320</v>
      </c>
      <c r="Z37" s="122">
        <f t="shared" si="17"/>
        <v>5280</v>
      </c>
      <c r="AA37" s="52">
        <f t="shared" si="18"/>
        <v>39600</v>
      </c>
    </row>
    <row r="38" spans="1:27" ht="13.5" customHeight="1">
      <c r="A38" s="118">
        <v>93</v>
      </c>
      <c r="B38" s="216">
        <v>41365</v>
      </c>
      <c r="C38" s="68">
        <v>678</v>
      </c>
      <c r="D38" s="310">
        <v>1</v>
      </c>
      <c r="E38" s="60">
        <f t="shared" si="0"/>
        <v>678</v>
      </c>
      <c r="F38" s="59">
        <v>0</v>
      </c>
      <c r="G38" s="60">
        <f t="shared" si="1"/>
        <v>0</v>
      </c>
      <c r="H38" s="57">
        <f t="shared" si="2"/>
        <v>678</v>
      </c>
      <c r="I38" s="106">
        <f t="shared" si="19"/>
        <v>82008</v>
      </c>
      <c r="J38" s="63">
        <f>IF((I38)+K38&gt;I149,I149-K38,(I38))</f>
        <v>57200</v>
      </c>
      <c r="K38" s="63">
        <f t="shared" si="3"/>
        <v>8800</v>
      </c>
      <c r="L38" s="148">
        <f t="shared" ref="L38:L69" si="23">J38+K38</f>
        <v>66000</v>
      </c>
      <c r="M38" s="65">
        <f t="shared" si="20"/>
        <v>54340</v>
      </c>
      <c r="N38" s="63">
        <f t="shared" si="5"/>
        <v>8360</v>
      </c>
      <c r="O38" s="66">
        <f t="shared" si="21"/>
        <v>62700</v>
      </c>
      <c r="P38" s="63">
        <f t="shared" si="7"/>
        <v>51480</v>
      </c>
      <c r="Q38" s="63">
        <f t="shared" si="8"/>
        <v>7920</v>
      </c>
      <c r="R38" s="67">
        <f t="shared" si="9"/>
        <v>59400</v>
      </c>
      <c r="S38" s="65">
        <f t="shared" si="10"/>
        <v>45760</v>
      </c>
      <c r="T38" s="63">
        <f t="shared" si="11"/>
        <v>7040</v>
      </c>
      <c r="U38" s="66">
        <f t="shared" si="12"/>
        <v>52800</v>
      </c>
      <c r="V38" s="65">
        <f t="shared" si="13"/>
        <v>40040</v>
      </c>
      <c r="W38" s="63">
        <f t="shared" si="14"/>
        <v>6160</v>
      </c>
      <c r="X38" s="66">
        <f t="shared" si="15"/>
        <v>46200</v>
      </c>
      <c r="Y38" s="102">
        <f t="shared" si="16"/>
        <v>34320</v>
      </c>
      <c r="Z38" s="102">
        <f t="shared" si="17"/>
        <v>5280</v>
      </c>
      <c r="AA38" s="66">
        <f t="shared" si="18"/>
        <v>39600</v>
      </c>
    </row>
    <row r="39" spans="1:27" ht="13.5" customHeight="1">
      <c r="A39" s="118">
        <v>92</v>
      </c>
      <c r="B39" s="217">
        <v>41395</v>
      </c>
      <c r="C39" s="68">
        <v>678</v>
      </c>
      <c r="D39" s="310">
        <v>1</v>
      </c>
      <c r="E39" s="70">
        <f t="shared" si="0"/>
        <v>678</v>
      </c>
      <c r="F39" s="59">
        <v>0</v>
      </c>
      <c r="G39" s="70">
        <f t="shared" si="1"/>
        <v>0</v>
      </c>
      <c r="H39" s="68">
        <f t="shared" si="2"/>
        <v>678</v>
      </c>
      <c r="I39" s="107">
        <f t="shared" si="19"/>
        <v>81330</v>
      </c>
      <c r="J39" s="49">
        <f>IF((I39)+K39&gt;I149,I149-K39,(I39))</f>
        <v>57200</v>
      </c>
      <c r="K39" s="49">
        <f t="shared" si="3"/>
        <v>8800</v>
      </c>
      <c r="L39" s="145">
        <f t="shared" si="23"/>
        <v>66000</v>
      </c>
      <c r="M39" s="51">
        <f t="shared" si="20"/>
        <v>54340</v>
      </c>
      <c r="N39" s="49">
        <f t="shared" si="5"/>
        <v>8360</v>
      </c>
      <c r="O39" s="52">
        <f t="shared" si="21"/>
        <v>62700</v>
      </c>
      <c r="P39" s="73">
        <f t="shared" si="7"/>
        <v>51480</v>
      </c>
      <c r="Q39" s="49">
        <f t="shared" si="8"/>
        <v>7920</v>
      </c>
      <c r="R39" s="53">
        <f t="shared" si="9"/>
        <v>59400</v>
      </c>
      <c r="S39" s="51">
        <f t="shared" si="10"/>
        <v>45760</v>
      </c>
      <c r="T39" s="49">
        <f t="shared" si="11"/>
        <v>7040</v>
      </c>
      <c r="U39" s="52">
        <f t="shared" si="12"/>
        <v>52800</v>
      </c>
      <c r="V39" s="51">
        <f t="shared" si="13"/>
        <v>40040</v>
      </c>
      <c r="W39" s="49">
        <f t="shared" si="14"/>
        <v>6160</v>
      </c>
      <c r="X39" s="52">
        <f t="shared" si="15"/>
        <v>46200</v>
      </c>
      <c r="Y39" s="122">
        <f t="shared" si="16"/>
        <v>34320</v>
      </c>
      <c r="Z39" s="122">
        <f t="shared" si="17"/>
        <v>5280</v>
      </c>
      <c r="AA39" s="52">
        <f t="shared" si="18"/>
        <v>39600</v>
      </c>
    </row>
    <row r="40" spans="1:27" ht="13.5" customHeight="1">
      <c r="A40" s="118">
        <v>91</v>
      </c>
      <c r="B40" s="216">
        <v>41426</v>
      </c>
      <c r="C40" s="68">
        <v>678</v>
      </c>
      <c r="D40" s="310">
        <v>1</v>
      </c>
      <c r="E40" s="60">
        <f t="shared" si="0"/>
        <v>678</v>
      </c>
      <c r="F40" s="59">
        <v>0</v>
      </c>
      <c r="G40" s="60">
        <f t="shared" si="1"/>
        <v>0</v>
      </c>
      <c r="H40" s="57">
        <f t="shared" si="2"/>
        <v>678</v>
      </c>
      <c r="I40" s="106">
        <f t="shared" si="19"/>
        <v>80652</v>
      </c>
      <c r="J40" s="63">
        <f>IF((I40)+K40&gt;I149,I149-K40,(I40))</f>
        <v>57200</v>
      </c>
      <c r="K40" s="63">
        <f t="shared" si="3"/>
        <v>8800</v>
      </c>
      <c r="L40" s="148">
        <f t="shared" si="23"/>
        <v>66000</v>
      </c>
      <c r="M40" s="65">
        <f t="shared" si="20"/>
        <v>54340</v>
      </c>
      <c r="N40" s="63">
        <f t="shared" si="5"/>
        <v>8360</v>
      </c>
      <c r="O40" s="66">
        <f t="shared" si="21"/>
        <v>62700</v>
      </c>
      <c r="P40" s="63">
        <f t="shared" si="7"/>
        <v>51480</v>
      </c>
      <c r="Q40" s="63">
        <f t="shared" si="8"/>
        <v>7920</v>
      </c>
      <c r="R40" s="67">
        <f t="shared" si="9"/>
        <v>59400</v>
      </c>
      <c r="S40" s="65">
        <f t="shared" si="10"/>
        <v>45760</v>
      </c>
      <c r="T40" s="63">
        <f t="shared" si="11"/>
        <v>7040</v>
      </c>
      <c r="U40" s="66">
        <f t="shared" si="12"/>
        <v>52800</v>
      </c>
      <c r="V40" s="65">
        <f t="shared" si="13"/>
        <v>40040</v>
      </c>
      <c r="W40" s="63">
        <f t="shared" si="14"/>
        <v>6160</v>
      </c>
      <c r="X40" s="66">
        <f t="shared" si="15"/>
        <v>46200</v>
      </c>
      <c r="Y40" s="102">
        <f t="shared" si="16"/>
        <v>34320</v>
      </c>
      <c r="Z40" s="102">
        <f t="shared" si="17"/>
        <v>5280</v>
      </c>
      <c r="AA40" s="66">
        <f t="shared" si="18"/>
        <v>39600</v>
      </c>
    </row>
    <row r="41" spans="1:27" ht="13.5" customHeight="1">
      <c r="A41" s="118">
        <v>90</v>
      </c>
      <c r="B41" s="217">
        <v>41456</v>
      </c>
      <c r="C41" s="68">
        <v>678</v>
      </c>
      <c r="D41" s="310">
        <v>1</v>
      </c>
      <c r="E41" s="70">
        <f t="shared" si="0"/>
        <v>678</v>
      </c>
      <c r="F41" s="59">
        <v>0</v>
      </c>
      <c r="G41" s="70">
        <f t="shared" si="1"/>
        <v>0</v>
      </c>
      <c r="H41" s="68">
        <f t="shared" si="2"/>
        <v>678</v>
      </c>
      <c r="I41" s="107">
        <f t="shared" si="19"/>
        <v>79974</v>
      </c>
      <c r="J41" s="49">
        <f>IF((I41)+K41&gt;I149,I149-K41,(I41))</f>
        <v>57200</v>
      </c>
      <c r="K41" s="49">
        <f t="shared" si="3"/>
        <v>8800</v>
      </c>
      <c r="L41" s="145">
        <f t="shared" si="23"/>
        <v>66000</v>
      </c>
      <c r="M41" s="51">
        <f t="shared" si="20"/>
        <v>54340</v>
      </c>
      <c r="N41" s="49">
        <f t="shared" si="5"/>
        <v>8360</v>
      </c>
      <c r="O41" s="52">
        <f t="shared" si="21"/>
        <v>62700</v>
      </c>
      <c r="P41" s="73">
        <f t="shared" si="7"/>
        <v>51480</v>
      </c>
      <c r="Q41" s="49">
        <f t="shared" si="8"/>
        <v>7920</v>
      </c>
      <c r="R41" s="53">
        <f t="shared" si="9"/>
        <v>59400</v>
      </c>
      <c r="S41" s="51">
        <f t="shared" si="10"/>
        <v>45760</v>
      </c>
      <c r="T41" s="49">
        <f t="shared" si="11"/>
        <v>7040</v>
      </c>
      <c r="U41" s="52">
        <f t="shared" si="12"/>
        <v>52800</v>
      </c>
      <c r="V41" s="51">
        <f t="shared" si="13"/>
        <v>40040</v>
      </c>
      <c r="W41" s="49">
        <f t="shared" si="14"/>
        <v>6160</v>
      </c>
      <c r="X41" s="52">
        <f t="shared" si="15"/>
        <v>46200</v>
      </c>
      <c r="Y41" s="122">
        <f t="shared" si="16"/>
        <v>34320</v>
      </c>
      <c r="Z41" s="122">
        <f t="shared" si="17"/>
        <v>5280</v>
      </c>
      <c r="AA41" s="52">
        <f t="shared" si="18"/>
        <v>39600</v>
      </c>
    </row>
    <row r="42" spans="1:27" ht="13.5" customHeight="1">
      <c r="A42" s="118">
        <v>89</v>
      </c>
      <c r="B42" s="216">
        <v>41487</v>
      </c>
      <c r="C42" s="68">
        <v>678</v>
      </c>
      <c r="D42" s="310">
        <v>1</v>
      </c>
      <c r="E42" s="60">
        <f t="shared" si="0"/>
        <v>678</v>
      </c>
      <c r="F42" s="59">
        <v>0</v>
      </c>
      <c r="G42" s="60">
        <f t="shared" si="1"/>
        <v>0</v>
      </c>
      <c r="H42" s="57">
        <f t="shared" si="2"/>
        <v>678</v>
      </c>
      <c r="I42" s="106">
        <f t="shared" si="19"/>
        <v>79296</v>
      </c>
      <c r="J42" s="63">
        <f>IF((I42)+K42&gt;I149,I149-K42,(I42))</f>
        <v>57200</v>
      </c>
      <c r="K42" s="63">
        <f t="shared" si="3"/>
        <v>8800</v>
      </c>
      <c r="L42" s="148">
        <f t="shared" si="23"/>
        <v>66000</v>
      </c>
      <c r="M42" s="65">
        <f t="shared" si="20"/>
        <v>54340</v>
      </c>
      <c r="N42" s="63">
        <f t="shared" si="5"/>
        <v>8360</v>
      </c>
      <c r="O42" s="66">
        <f t="shared" si="21"/>
        <v>62700</v>
      </c>
      <c r="P42" s="63">
        <f t="shared" si="7"/>
        <v>51480</v>
      </c>
      <c r="Q42" s="63">
        <f t="shared" si="8"/>
        <v>7920</v>
      </c>
      <c r="R42" s="67">
        <f t="shared" si="9"/>
        <v>59400</v>
      </c>
      <c r="S42" s="65">
        <f t="shared" si="10"/>
        <v>45760</v>
      </c>
      <c r="T42" s="63">
        <f t="shared" si="11"/>
        <v>7040</v>
      </c>
      <c r="U42" s="66">
        <f t="shared" si="12"/>
        <v>52800</v>
      </c>
      <c r="V42" s="65">
        <f t="shared" si="13"/>
        <v>40040</v>
      </c>
      <c r="W42" s="63">
        <f t="shared" si="14"/>
        <v>6160</v>
      </c>
      <c r="X42" s="66">
        <f t="shared" si="15"/>
        <v>46200</v>
      </c>
      <c r="Y42" s="102">
        <f t="shared" si="16"/>
        <v>34320</v>
      </c>
      <c r="Z42" s="102">
        <f t="shared" si="17"/>
        <v>5280</v>
      </c>
      <c r="AA42" s="66">
        <f t="shared" si="18"/>
        <v>39600</v>
      </c>
    </row>
    <row r="43" spans="1:27" ht="13.5" customHeight="1">
      <c r="A43" s="118">
        <v>88</v>
      </c>
      <c r="B43" s="217">
        <v>41518</v>
      </c>
      <c r="C43" s="68">
        <v>678</v>
      </c>
      <c r="D43" s="310">
        <v>1</v>
      </c>
      <c r="E43" s="70">
        <f t="shared" si="0"/>
        <v>678</v>
      </c>
      <c r="F43" s="59">
        <v>0</v>
      </c>
      <c r="G43" s="70">
        <f t="shared" si="1"/>
        <v>0</v>
      </c>
      <c r="H43" s="68">
        <f t="shared" si="2"/>
        <v>678</v>
      </c>
      <c r="I43" s="107">
        <f t="shared" si="19"/>
        <v>78618</v>
      </c>
      <c r="J43" s="49">
        <f>IF((I43)+K43&gt;I149,I149-K43,(I43))</f>
        <v>57200</v>
      </c>
      <c r="K43" s="49">
        <f t="shared" ref="K43:K74" si="24">I$148</f>
        <v>8800</v>
      </c>
      <c r="L43" s="145">
        <f t="shared" si="23"/>
        <v>66000</v>
      </c>
      <c r="M43" s="51">
        <f t="shared" si="20"/>
        <v>54340</v>
      </c>
      <c r="N43" s="49">
        <f t="shared" ref="N43:N74" si="25">K43*M$9</f>
        <v>8360</v>
      </c>
      <c r="O43" s="52">
        <f t="shared" si="21"/>
        <v>62700</v>
      </c>
      <c r="P43" s="73">
        <f t="shared" ref="P43:P74" si="26">J43*$P$9</f>
        <v>51480</v>
      </c>
      <c r="Q43" s="49">
        <f t="shared" ref="Q43:Q74" si="27">K43*P$9</f>
        <v>7920</v>
      </c>
      <c r="R43" s="53">
        <f t="shared" ref="R43:R74" si="28">P43+Q43</f>
        <v>59400</v>
      </c>
      <c r="S43" s="51">
        <f t="shared" ref="S43:S74" si="29">J43*S$9</f>
        <v>45760</v>
      </c>
      <c r="T43" s="49">
        <f t="shared" ref="T43:T74" si="30">K43*S$9</f>
        <v>7040</v>
      </c>
      <c r="U43" s="52">
        <f t="shared" si="12"/>
        <v>52800</v>
      </c>
      <c r="V43" s="51">
        <f t="shared" ref="V43:V74" si="31">J43*V$9</f>
        <v>40040</v>
      </c>
      <c r="W43" s="49">
        <f t="shared" ref="W43:W74" si="32">K43*V$9</f>
        <v>6160</v>
      </c>
      <c r="X43" s="52">
        <f t="shared" si="15"/>
        <v>46200</v>
      </c>
      <c r="Y43" s="122">
        <f t="shared" ref="Y43:Y74" si="33">J43*Y$9</f>
        <v>34320</v>
      </c>
      <c r="Z43" s="122">
        <f t="shared" ref="Z43:Z74" si="34">K43*Y$9</f>
        <v>5280</v>
      </c>
      <c r="AA43" s="52">
        <f t="shared" si="18"/>
        <v>39600</v>
      </c>
    </row>
    <row r="44" spans="1:27" ht="13.5" customHeight="1">
      <c r="A44" s="118">
        <v>87</v>
      </c>
      <c r="B44" s="216">
        <v>41548</v>
      </c>
      <c r="C44" s="68">
        <v>678</v>
      </c>
      <c r="D44" s="310">
        <v>1</v>
      </c>
      <c r="E44" s="60">
        <f t="shared" si="0"/>
        <v>678</v>
      </c>
      <c r="F44" s="59">
        <v>0</v>
      </c>
      <c r="G44" s="60">
        <f t="shared" si="1"/>
        <v>0</v>
      </c>
      <c r="H44" s="57">
        <f t="shared" si="2"/>
        <v>678</v>
      </c>
      <c r="I44" s="106">
        <f t="shared" ref="I44:I75" si="35">I43-H43</f>
        <v>77940</v>
      </c>
      <c r="J44" s="63">
        <f>IF((I44)+K44&gt;I149,I149-K44,(I44))</f>
        <v>57200</v>
      </c>
      <c r="K44" s="63">
        <f t="shared" si="24"/>
        <v>8800</v>
      </c>
      <c r="L44" s="148">
        <f t="shared" si="23"/>
        <v>66000</v>
      </c>
      <c r="M44" s="65">
        <f t="shared" ref="M44:M75" si="36">J44*M$9</f>
        <v>54340</v>
      </c>
      <c r="N44" s="63">
        <f t="shared" si="25"/>
        <v>8360</v>
      </c>
      <c r="O44" s="66">
        <f t="shared" si="21"/>
        <v>62700</v>
      </c>
      <c r="P44" s="63">
        <f t="shared" si="26"/>
        <v>51480</v>
      </c>
      <c r="Q44" s="63">
        <f t="shared" si="27"/>
        <v>7920</v>
      </c>
      <c r="R44" s="67">
        <f t="shared" si="28"/>
        <v>59400</v>
      </c>
      <c r="S44" s="65">
        <f t="shared" si="29"/>
        <v>45760</v>
      </c>
      <c r="T44" s="63">
        <f t="shared" si="30"/>
        <v>7040</v>
      </c>
      <c r="U44" s="66">
        <f t="shared" si="12"/>
        <v>52800</v>
      </c>
      <c r="V44" s="65">
        <f t="shared" si="31"/>
        <v>40040</v>
      </c>
      <c r="W44" s="63">
        <f t="shared" si="32"/>
        <v>6160</v>
      </c>
      <c r="X44" s="66">
        <f t="shared" si="15"/>
        <v>46200</v>
      </c>
      <c r="Y44" s="102">
        <f t="shared" si="33"/>
        <v>34320</v>
      </c>
      <c r="Z44" s="102">
        <f t="shared" si="34"/>
        <v>5280</v>
      </c>
      <c r="AA44" s="66">
        <f t="shared" si="18"/>
        <v>39600</v>
      </c>
    </row>
    <row r="45" spans="1:27" ht="13.5" customHeight="1">
      <c r="A45" s="118">
        <v>86</v>
      </c>
      <c r="B45" s="217">
        <v>41579</v>
      </c>
      <c r="C45" s="68">
        <v>678</v>
      </c>
      <c r="D45" s="310">
        <v>1</v>
      </c>
      <c r="E45" s="70">
        <f t="shared" si="0"/>
        <v>678</v>
      </c>
      <c r="F45" s="59">
        <v>0</v>
      </c>
      <c r="G45" s="70">
        <f t="shared" si="1"/>
        <v>0</v>
      </c>
      <c r="H45" s="68">
        <f t="shared" si="2"/>
        <v>678</v>
      </c>
      <c r="I45" s="107">
        <f t="shared" si="35"/>
        <v>77262</v>
      </c>
      <c r="J45" s="49">
        <f>IF((I45)+K45&gt;I149,I149-K45,(I45))</f>
        <v>57200</v>
      </c>
      <c r="K45" s="49">
        <f t="shared" si="24"/>
        <v>8800</v>
      </c>
      <c r="L45" s="145">
        <f t="shared" si="23"/>
        <v>66000</v>
      </c>
      <c r="M45" s="51">
        <f t="shared" si="36"/>
        <v>54340</v>
      </c>
      <c r="N45" s="49">
        <f t="shared" si="25"/>
        <v>8360</v>
      </c>
      <c r="O45" s="52">
        <f t="shared" si="21"/>
        <v>62700</v>
      </c>
      <c r="P45" s="73">
        <f t="shared" si="26"/>
        <v>51480</v>
      </c>
      <c r="Q45" s="49">
        <f t="shared" si="27"/>
        <v>7920</v>
      </c>
      <c r="R45" s="53">
        <f t="shared" si="28"/>
        <v>59400</v>
      </c>
      <c r="S45" s="51">
        <f t="shared" si="29"/>
        <v>45760</v>
      </c>
      <c r="T45" s="49">
        <f t="shared" si="30"/>
        <v>7040</v>
      </c>
      <c r="U45" s="52">
        <f t="shared" si="12"/>
        <v>52800</v>
      </c>
      <c r="V45" s="51">
        <f t="shared" si="31"/>
        <v>40040</v>
      </c>
      <c r="W45" s="49">
        <f t="shared" si="32"/>
        <v>6160</v>
      </c>
      <c r="X45" s="52">
        <f t="shared" si="15"/>
        <v>46200</v>
      </c>
      <c r="Y45" s="122">
        <f t="shared" si="33"/>
        <v>34320</v>
      </c>
      <c r="Z45" s="122">
        <f t="shared" si="34"/>
        <v>5280</v>
      </c>
      <c r="AA45" s="52">
        <f t="shared" si="18"/>
        <v>39600</v>
      </c>
    </row>
    <row r="46" spans="1:27" ht="13.5" customHeight="1">
      <c r="A46" s="118">
        <v>85</v>
      </c>
      <c r="B46" s="216">
        <v>41609</v>
      </c>
      <c r="C46" s="68">
        <v>678</v>
      </c>
      <c r="D46" s="310">
        <v>1</v>
      </c>
      <c r="E46" s="60">
        <f>C46*D46</f>
        <v>678</v>
      </c>
      <c r="F46" s="59">
        <v>0</v>
      </c>
      <c r="G46" s="60">
        <f t="shared" si="1"/>
        <v>0</v>
      </c>
      <c r="H46" s="57">
        <f t="shared" si="2"/>
        <v>678</v>
      </c>
      <c r="I46" s="106">
        <f t="shared" si="35"/>
        <v>76584</v>
      </c>
      <c r="J46" s="63">
        <f>IF((I46)+K46&gt;I149,I149-K46,(I46))</f>
        <v>57200</v>
      </c>
      <c r="K46" s="63">
        <f t="shared" si="24"/>
        <v>8800</v>
      </c>
      <c r="L46" s="148">
        <f t="shared" si="23"/>
        <v>66000</v>
      </c>
      <c r="M46" s="65">
        <f t="shared" si="36"/>
        <v>54340</v>
      </c>
      <c r="N46" s="63">
        <f t="shared" si="25"/>
        <v>8360</v>
      </c>
      <c r="O46" s="66">
        <f t="shared" si="21"/>
        <v>62700</v>
      </c>
      <c r="P46" s="63">
        <f t="shared" si="26"/>
        <v>51480</v>
      </c>
      <c r="Q46" s="63">
        <f t="shared" si="27"/>
        <v>7920</v>
      </c>
      <c r="R46" s="67">
        <f t="shared" si="28"/>
        <v>59400</v>
      </c>
      <c r="S46" s="65">
        <f t="shared" si="29"/>
        <v>45760</v>
      </c>
      <c r="T46" s="63">
        <f t="shared" si="30"/>
        <v>7040</v>
      </c>
      <c r="U46" s="66">
        <f t="shared" si="12"/>
        <v>52800</v>
      </c>
      <c r="V46" s="65">
        <f t="shared" si="31"/>
        <v>40040</v>
      </c>
      <c r="W46" s="63">
        <f t="shared" si="32"/>
        <v>6160</v>
      </c>
      <c r="X46" s="66">
        <f t="shared" si="15"/>
        <v>46200</v>
      </c>
      <c r="Y46" s="102">
        <f t="shared" si="33"/>
        <v>34320</v>
      </c>
      <c r="Z46" s="102">
        <f t="shared" si="34"/>
        <v>5280</v>
      </c>
      <c r="AA46" s="66">
        <f t="shared" si="18"/>
        <v>39600</v>
      </c>
    </row>
    <row r="47" spans="1:27" ht="13.5" customHeight="1">
      <c r="A47" s="118">
        <v>84</v>
      </c>
      <c r="B47" s="217">
        <v>41640</v>
      </c>
      <c r="C47" s="68">
        <v>724</v>
      </c>
      <c r="D47" s="310">
        <v>1</v>
      </c>
      <c r="E47" s="70">
        <f t="shared" si="0"/>
        <v>724</v>
      </c>
      <c r="F47" s="59">
        <v>0</v>
      </c>
      <c r="G47" s="70">
        <f t="shared" si="1"/>
        <v>0</v>
      </c>
      <c r="H47" s="68">
        <f t="shared" si="2"/>
        <v>724</v>
      </c>
      <c r="I47" s="107">
        <f t="shared" si="35"/>
        <v>75906</v>
      </c>
      <c r="J47" s="49">
        <f>IF((I47)+K47&gt;I149,I149-K47,(I47))</f>
        <v>57200</v>
      </c>
      <c r="K47" s="49">
        <f t="shared" si="24"/>
        <v>8800</v>
      </c>
      <c r="L47" s="145">
        <f t="shared" si="23"/>
        <v>66000</v>
      </c>
      <c r="M47" s="51">
        <f t="shared" si="36"/>
        <v>54340</v>
      </c>
      <c r="N47" s="49">
        <f t="shared" si="25"/>
        <v>8360</v>
      </c>
      <c r="O47" s="52">
        <f t="shared" si="21"/>
        <v>62700</v>
      </c>
      <c r="P47" s="73">
        <f t="shared" si="26"/>
        <v>51480</v>
      </c>
      <c r="Q47" s="49">
        <f t="shared" si="27"/>
        <v>7920</v>
      </c>
      <c r="R47" s="53">
        <f t="shared" si="28"/>
        <v>59400</v>
      </c>
      <c r="S47" s="51">
        <f t="shared" si="29"/>
        <v>45760</v>
      </c>
      <c r="T47" s="49">
        <f t="shared" si="30"/>
        <v>7040</v>
      </c>
      <c r="U47" s="52">
        <f t="shared" si="12"/>
        <v>52800</v>
      </c>
      <c r="V47" s="51">
        <f t="shared" si="31"/>
        <v>40040</v>
      </c>
      <c r="W47" s="49">
        <f t="shared" si="32"/>
        <v>6160</v>
      </c>
      <c r="X47" s="52">
        <f t="shared" si="15"/>
        <v>46200</v>
      </c>
      <c r="Y47" s="122">
        <f t="shared" si="33"/>
        <v>34320</v>
      </c>
      <c r="Z47" s="122">
        <f t="shared" si="34"/>
        <v>5280</v>
      </c>
      <c r="AA47" s="52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310">
        <v>1</v>
      </c>
      <c r="E48" s="60">
        <f t="shared" si="0"/>
        <v>724</v>
      </c>
      <c r="F48" s="59">
        <v>0</v>
      </c>
      <c r="G48" s="60">
        <f t="shared" si="1"/>
        <v>0</v>
      </c>
      <c r="H48" s="57">
        <f t="shared" si="2"/>
        <v>724</v>
      </c>
      <c r="I48" s="106">
        <f t="shared" si="35"/>
        <v>75182</v>
      </c>
      <c r="J48" s="63">
        <f>IF((I48)+K48&gt;I149,I149-K48,(I48))</f>
        <v>57200</v>
      </c>
      <c r="K48" s="63">
        <f t="shared" si="24"/>
        <v>8800</v>
      </c>
      <c r="L48" s="148">
        <f t="shared" si="23"/>
        <v>66000</v>
      </c>
      <c r="M48" s="65">
        <f t="shared" si="36"/>
        <v>54340</v>
      </c>
      <c r="N48" s="63">
        <f t="shared" si="25"/>
        <v>8360</v>
      </c>
      <c r="O48" s="66">
        <f t="shared" si="21"/>
        <v>62700</v>
      </c>
      <c r="P48" s="63">
        <f t="shared" si="26"/>
        <v>51480</v>
      </c>
      <c r="Q48" s="63">
        <f t="shared" si="27"/>
        <v>7920</v>
      </c>
      <c r="R48" s="67">
        <f t="shared" si="28"/>
        <v>59400</v>
      </c>
      <c r="S48" s="65">
        <f t="shared" si="29"/>
        <v>45760</v>
      </c>
      <c r="T48" s="63">
        <f t="shared" si="30"/>
        <v>7040</v>
      </c>
      <c r="U48" s="66">
        <f t="shared" si="12"/>
        <v>52800</v>
      </c>
      <c r="V48" s="65">
        <f t="shared" si="31"/>
        <v>40040</v>
      </c>
      <c r="W48" s="63">
        <f t="shared" si="32"/>
        <v>6160</v>
      </c>
      <c r="X48" s="66">
        <f t="shared" si="15"/>
        <v>46200</v>
      </c>
      <c r="Y48" s="102">
        <f t="shared" si="33"/>
        <v>34320</v>
      </c>
      <c r="Z48" s="102">
        <f t="shared" si="34"/>
        <v>5280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310">
        <v>1</v>
      </c>
      <c r="E49" s="70">
        <f t="shared" si="0"/>
        <v>724</v>
      </c>
      <c r="F49" s="59">
        <v>0</v>
      </c>
      <c r="G49" s="70">
        <f t="shared" si="1"/>
        <v>0</v>
      </c>
      <c r="H49" s="68">
        <f t="shared" si="2"/>
        <v>724</v>
      </c>
      <c r="I49" s="107">
        <f t="shared" si="35"/>
        <v>74458</v>
      </c>
      <c r="J49" s="49">
        <f>IF((I49)+K49&gt;I149,I149-K49,(I49))</f>
        <v>57200</v>
      </c>
      <c r="K49" s="49">
        <f t="shared" si="24"/>
        <v>8800</v>
      </c>
      <c r="L49" s="145">
        <f t="shared" si="23"/>
        <v>66000</v>
      </c>
      <c r="M49" s="51">
        <f t="shared" si="36"/>
        <v>54340</v>
      </c>
      <c r="N49" s="49">
        <f t="shared" si="25"/>
        <v>8360</v>
      </c>
      <c r="O49" s="52">
        <f t="shared" si="21"/>
        <v>62700</v>
      </c>
      <c r="P49" s="73">
        <f t="shared" si="26"/>
        <v>51480</v>
      </c>
      <c r="Q49" s="49">
        <f t="shared" si="27"/>
        <v>7920</v>
      </c>
      <c r="R49" s="53">
        <f t="shared" si="28"/>
        <v>59400</v>
      </c>
      <c r="S49" s="51">
        <f t="shared" si="29"/>
        <v>45760</v>
      </c>
      <c r="T49" s="49">
        <f t="shared" si="30"/>
        <v>7040</v>
      </c>
      <c r="U49" s="52">
        <f t="shared" si="12"/>
        <v>52800</v>
      </c>
      <c r="V49" s="51">
        <f t="shared" si="31"/>
        <v>40040</v>
      </c>
      <c r="W49" s="49">
        <f t="shared" si="32"/>
        <v>6160</v>
      </c>
      <c r="X49" s="52">
        <f t="shared" si="15"/>
        <v>46200</v>
      </c>
      <c r="Y49" s="122">
        <f t="shared" si="33"/>
        <v>34320</v>
      </c>
      <c r="Z49" s="122">
        <f t="shared" si="34"/>
        <v>5280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310">
        <v>1</v>
      </c>
      <c r="E50" s="60">
        <f t="shared" si="0"/>
        <v>724</v>
      </c>
      <c r="F50" s="59">
        <v>0</v>
      </c>
      <c r="G50" s="60">
        <f t="shared" si="1"/>
        <v>0</v>
      </c>
      <c r="H50" s="57">
        <f t="shared" si="2"/>
        <v>724</v>
      </c>
      <c r="I50" s="106">
        <f t="shared" si="35"/>
        <v>73734</v>
      </c>
      <c r="J50" s="63">
        <f>IF((I50)+K50&gt;I149,I149-K50,(I50))</f>
        <v>57200</v>
      </c>
      <c r="K50" s="63">
        <f t="shared" si="24"/>
        <v>8800</v>
      </c>
      <c r="L50" s="148">
        <f t="shared" si="23"/>
        <v>66000</v>
      </c>
      <c r="M50" s="65">
        <f t="shared" si="36"/>
        <v>54340</v>
      </c>
      <c r="N50" s="63">
        <f t="shared" si="25"/>
        <v>8360</v>
      </c>
      <c r="O50" s="66">
        <f t="shared" si="21"/>
        <v>62700</v>
      </c>
      <c r="P50" s="63">
        <f t="shared" si="26"/>
        <v>51480</v>
      </c>
      <c r="Q50" s="63">
        <f t="shared" si="27"/>
        <v>7920</v>
      </c>
      <c r="R50" s="67">
        <f t="shared" si="28"/>
        <v>59400</v>
      </c>
      <c r="S50" s="65">
        <f t="shared" si="29"/>
        <v>45760</v>
      </c>
      <c r="T50" s="63">
        <f t="shared" si="30"/>
        <v>7040</v>
      </c>
      <c r="U50" s="66">
        <f t="shared" si="12"/>
        <v>52800</v>
      </c>
      <c r="V50" s="65">
        <f t="shared" si="31"/>
        <v>40040</v>
      </c>
      <c r="W50" s="63">
        <f t="shared" si="32"/>
        <v>6160</v>
      </c>
      <c r="X50" s="66">
        <f t="shared" si="15"/>
        <v>46200</v>
      </c>
      <c r="Y50" s="102">
        <f t="shared" si="33"/>
        <v>34320</v>
      </c>
      <c r="Z50" s="102">
        <f t="shared" si="34"/>
        <v>5280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310">
        <v>1</v>
      </c>
      <c r="E51" s="70">
        <f t="shared" si="0"/>
        <v>724</v>
      </c>
      <c r="F51" s="59">
        <v>0</v>
      </c>
      <c r="G51" s="70">
        <f t="shared" si="1"/>
        <v>0</v>
      </c>
      <c r="H51" s="68">
        <f t="shared" si="2"/>
        <v>724</v>
      </c>
      <c r="I51" s="107">
        <f t="shared" si="35"/>
        <v>73010</v>
      </c>
      <c r="J51" s="49">
        <f>IF((I51)+K51&gt;I149,I149-K51,(I51))</f>
        <v>57200</v>
      </c>
      <c r="K51" s="49">
        <f t="shared" si="24"/>
        <v>8800</v>
      </c>
      <c r="L51" s="145">
        <f t="shared" si="23"/>
        <v>66000</v>
      </c>
      <c r="M51" s="51">
        <f t="shared" si="36"/>
        <v>54340</v>
      </c>
      <c r="N51" s="49">
        <f t="shared" si="25"/>
        <v>8360</v>
      </c>
      <c r="O51" s="52">
        <f t="shared" si="21"/>
        <v>62700</v>
      </c>
      <c r="P51" s="73">
        <f t="shared" si="26"/>
        <v>51480</v>
      </c>
      <c r="Q51" s="49">
        <f t="shared" si="27"/>
        <v>7920</v>
      </c>
      <c r="R51" s="53">
        <f t="shared" si="28"/>
        <v>59400</v>
      </c>
      <c r="S51" s="51">
        <f t="shared" si="29"/>
        <v>45760</v>
      </c>
      <c r="T51" s="49">
        <f t="shared" si="30"/>
        <v>7040</v>
      </c>
      <c r="U51" s="52">
        <f t="shared" si="12"/>
        <v>52800</v>
      </c>
      <c r="V51" s="51">
        <f t="shared" si="31"/>
        <v>40040</v>
      </c>
      <c r="W51" s="49">
        <f t="shared" si="32"/>
        <v>6160</v>
      </c>
      <c r="X51" s="52">
        <f t="shared" si="15"/>
        <v>46200</v>
      </c>
      <c r="Y51" s="122">
        <f t="shared" si="33"/>
        <v>34320</v>
      </c>
      <c r="Z51" s="122">
        <f t="shared" si="34"/>
        <v>5280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310">
        <v>1</v>
      </c>
      <c r="E52" s="60">
        <f t="shared" si="0"/>
        <v>724</v>
      </c>
      <c r="F52" s="59">
        <v>0</v>
      </c>
      <c r="G52" s="60">
        <f t="shared" si="1"/>
        <v>0</v>
      </c>
      <c r="H52" s="57">
        <f t="shared" si="2"/>
        <v>724</v>
      </c>
      <c r="I52" s="106">
        <f t="shared" si="35"/>
        <v>72286</v>
      </c>
      <c r="J52" s="63">
        <f>IF((I52)+K52&gt;I149,I149-K52,(I52))</f>
        <v>57200</v>
      </c>
      <c r="K52" s="63">
        <f t="shared" si="24"/>
        <v>8800</v>
      </c>
      <c r="L52" s="148">
        <f t="shared" si="23"/>
        <v>66000</v>
      </c>
      <c r="M52" s="65">
        <f t="shared" si="36"/>
        <v>54340</v>
      </c>
      <c r="N52" s="63">
        <f t="shared" si="25"/>
        <v>8360</v>
      </c>
      <c r="O52" s="66">
        <f t="shared" si="21"/>
        <v>62700</v>
      </c>
      <c r="P52" s="63">
        <f t="shared" si="26"/>
        <v>51480</v>
      </c>
      <c r="Q52" s="63">
        <f t="shared" si="27"/>
        <v>7920</v>
      </c>
      <c r="R52" s="67">
        <f t="shared" si="28"/>
        <v>59400</v>
      </c>
      <c r="S52" s="65">
        <f t="shared" si="29"/>
        <v>45760</v>
      </c>
      <c r="T52" s="63">
        <f t="shared" si="30"/>
        <v>7040</v>
      </c>
      <c r="U52" s="66">
        <f t="shared" si="12"/>
        <v>52800</v>
      </c>
      <c r="V52" s="65">
        <f t="shared" si="31"/>
        <v>40040</v>
      </c>
      <c r="W52" s="63">
        <f t="shared" si="32"/>
        <v>6160</v>
      </c>
      <c r="X52" s="66">
        <f t="shared" si="15"/>
        <v>46200</v>
      </c>
      <c r="Y52" s="102">
        <f t="shared" si="33"/>
        <v>34320</v>
      </c>
      <c r="Z52" s="102">
        <f t="shared" si="34"/>
        <v>5280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310">
        <v>1</v>
      </c>
      <c r="E53" s="70">
        <f t="shared" si="0"/>
        <v>724</v>
      </c>
      <c r="F53" s="59">
        <v>0</v>
      </c>
      <c r="G53" s="70">
        <f t="shared" si="1"/>
        <v>0</v>
      </c>
      <c r="H53" s="68">
        <f t="shared" si="2"/>
        <v>724</v>
      </c>
      <c r="I53" s="107">
        <f t="shared" si="35"/>
        <v>71562</v>
      </c>
      <c r="J53" s="49">
        <f>IF((I53)+K53&gt;I149,I149-K53,(I53))</f>
        <v>57200</v>
      </c>
      <c r="K53" s="49">
        <f t="shared" si="24"/>
        <v>8800</v>
      </c>
      <c r="L53" s="145">
        <f t="shared" si="23"/>
        <v>66000</v>
      </c>
      <c r="M53" s="51">
        <f t="shared" si="36"/>
        <v>54340</v>
      </c>
      <c r="N53" s="49">
        <f t="shared" si="25"/>
        <v>8360</v>
      </c>
      <c r="O53" s="52">
        <f t="shared" si="21"/>
        <v>62700</v>
      </c>
      <c r="P53" s="73">
        <f t="shared" si="26"/>
        <v>51480</v>
      </c>
      <c r="Q53" s="49">
        <f t="shared" si="27"/>
        <v>7920</v>
      </c>
      <c r="R53" s="53">
        <f t="shared" si="28"/>
        <v>59400</v>
      </c>
      <c r="S53" s="51">
        <f t="shared" si="29"/>
        <v>45760</v>
      </c>
      <c r="T53" s="49">
        <f t="shared" si="30"/>
        <v>7040</v>
      </c>
      <c r="U53" s="52">
        <f t="shared" si="12"/>
        <v>52800</v>
      </c>
      <c r="V53" s="51">
        <f t="shared" si="31"/>
        <v>40040</v>
      </c>
      <c r="W53" s="49">
        <f t="shared" si="32"/>
        <v>6160</v>
      </c>
      <c r="X53" s="52">
        <f t="shared" si="15"/>
        <v>46200</v>
      </c>
      <c r="Y53" s="122">
        <f t="shared" si="33"/>
        <v>34320</v>
      </c>
      <c r="Z53" s="122">
        <f t="shared" si="34"/>
        <v>5280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310">
        <v>1</v>
      </c>
      <c r="E54" s="60">
        <f t="shared" si="0"/>
        <v>724</v>
      </c>
      <c r="F54" s="59">
        <v>0</v>
      </c>
      <c r="G54" s="60">
        <f t="shared" si="1"/>
        <v>0</v>
      </c>
      <c r="H54" s="57">
        <f t="shared" si="2"/>
        <v>724</v>
      </c>
      <c r="I54" s="106">
        <f t="shared" si="35"/>
        <v>70838</v>
      </c>
      <c r="J54" s="63">
        <f>IF((I54)+K54&gt;I149,I149-K54,(I54))</f>
        <v>57200</v>
      </c>
      <c r="K54" s="63">
        <f t="shared" si="24"/>
        <v>8800</v>
      </c>
      <c r="L54" s="148">
        <f t="shared" si="23"/>
        <v>66000</v>
      </c>
      <c r="M54" s="65">
        <f t="shared" si="36"/>
        <v>54340</v>
      </c>
      <c r="N54" s="63">
        <f t="shared" si="25"/>
        <v>8360</v>
      </c>
      <c r="O54" s="66">
        <f t="shared" si="21"/>
        <v>62700</v>
      </c>
      <c r="P54" s="63">
        <f t="shared" si="26"/>
        <v>51480</v>
      </c>
      <c r="Q54" s="63">
        <f t="shared" si="27"/>
        <v>7920</v>
      </c>
      <c r="R54" s="67">
        <f t="shared" si="28"/>
        <v>59400</v>
      </c>
      <c r="S54" s="65">
        <f t="shared" si="29"/>
        <v>45760</v>
      </c>
      <c r="T54" s="63">
        <f t="shared" si="30"/>
        <v>7040</v>
      </c>
      <c r="U54" s="66">
        <f t="shared" si="12"/>
        <v>52800</v>
      </c>
      <c r="V54" s="65">
        <f t="shared" si="31"/>
        <v>40040</v>
      </c>
      <c r="W54" s="63">
        <f t="shared" si="32"/>
        <v>6160</v>
      </c>
      <c r="X54" s="66">
        <f t="shared" si="15"/>
        <v>46200</v>
      </c>
      <c r="Y54" s="102">
        <f t="shared" si="33"/>
        <v>34320</v>
      </c>
      <c r="Z54" s="102">
        <f t="shared" si="34"/>
        <v>5280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310">
        <v>1</v>
      </c>
      <c r="E55" s="70">
        <f t="shared" si="0"/>
        <v>724</v>
      </c>
      <c r="F55" s="59">
        <v>0</v>
      </c>
      <c r="G55" s="70">
        <f t="shared" si="1"/>
        <v>0</v>
      </c>
      <c r="H55" s="68">
        <f t="shared" si="2"/>
        <v>724</v>
      </c>
      <c r="I55" s="107">
        <f t="shared" si="35"/>
        <v>70114</v>
      </c>
      <c r="J55" s="49">
        <f>IF((I55)+K55&gt;I149,I149-K55,(I55))</f>
        <v>57200</v>
      </c>
      <c r="K55" s="49">
        <f t="shared" si="24"/>
        <v>8800</v>
      </c>
      <c r="L55" s="145">
        <f t="shared" si="23"/>
        <v>66000</v>
      </c>
      <c r="M55" s="51">
        <f t="shared" si="36"/>
        <v>54340</v>
      </c>
      <c r="N55" s="49">
        <f t="shared" si="25"/>
        <v>8360</v>
      </c>
      <c r="O55" s="52">
        <f t="shared" si="21"/>
        <v>62700</v>
      </c>
      <c r="P55" s="73">
        <f t="shared" si="26"/>
        <v>51480</v>
      </c>
      <c r="Q55" s="49">
        <f t="shared" si="27"/>
        <v>7920</v>
      </c>
      <c r="R55" s="53">
        <f t="shared" si="28"/>
        <v>59400</v>
      </c>
      <c r="S55" s="51">
        <f t="shared" si="29"/>
        <v>45760</v>
      </c>
      <c r="T55" s="49">
        <f t="shared" si="30"/>
        <v>7040</v>
      </c>
      <c r="U55" s="52">
        <f t="shared" si="12"/>
        <v>52800</v>
      </c>
      <c r="V55" s="51">
        <f t="shared" si="31"/>
        <v>40040</v>
      </c>
      <c r="W55" s="49">
        <f t="shared" si="32"/>
        <v>6160</v>
      </c>
      <c r="X55" s="52">
        <f t="shared" si="15"/>
        <v>46200</v>
      </c>
      <c r="Y55" s="122">
        <f t="shared" si="33"/>
        <v>34320</v>
      </c>
      <c r="Z55" s="122">
        <f t="shared" si="34"/>
        <v>5280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310">
        <v>1</v>
      </c>
      <c r="E56" s="60">
        <f t="shared" si="0"/>
        <v>724</v>
      </c>
      <c r="F56" s="59">
        <v>0</v>
      </c>
      <c r="G56" s="60">
        <f t="shared" si="1"/>
        <v>0</v>
      </c>
      <c r="H56" s="57">
        <f t="shared" si="2"/>
        <v>724</v>
      </c>
      <c r="I56" s="106">
        <f t="shared" si="35"/>
        <v>69390</v>
      </c>
      <c r="J56" s="63">
        <f>IF((I56)+K56&gt;I149,I149-K56,(I56))</f>
        <v>57200</v>
      </c>
      <c r="K56" s="63">
        <f t="shared" si="24"/>
        <v>8800</v>
      </c>
      <c r="L56" s="148">
        <f t="shared" si="23"/>
        <v>66000</v>
      </c>
      <c r="M56" s="65">
        <f t="shared" si="36"/>
        <v>54340</v>
      </c>
      <c r="N56" s="63">
        <f t="shared" si="25"/>
        <v>8360</v>
      </c>
      <c r="O56" s="66">
        <f t="shared" si="21"/>
        <v>62700</v>
      </c>
      <c r="P56" s="63">
        <f t="shared" si="26"/>
        <v>51480</v>
      </c>
      <c r="Q56" s="63">
        <f t="shared" si="27"/>
        <v>7920</v>
      </c>
      <c r="R56" s="67">
        <f t="shared" si="28"/>
        <v>59400</v>
      </c>
      <c r="S56" s="65">
        <f t="shared" si="29"/>
        <v>45760</v>
      </c>
      <c r="T56" s="63">
        <f t="shared" si="30"/>
        <v>7040</v>
      </c>
      <c r="U56" s="66">
        <f t="shared" si="12"/>
        <v>52800</v>
      </c>
      <c r="V56" s="65">
        <f t="shared" si="31"/>
        <v>40040</v>
      </c>
      <c r="W56" s="63">
        <f t="shared" si="32"/>
        <v>6160</v>
      </c>
      <c r="X56" s="66">
        <f t="shared" si="15"/>
        <v>46200</v>
      </c>
      <c r="Y56" s="102">
        <f t="shared" si="33"/>
        <v>34320</v>
      </c>
      <c r="Z56" s="102">
        <f t="shared" si="34"/>
        <v>5280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310">
        <v>1</v>
      </c>
      <c r="E57" s="70">
        <f t="shared" si="0"/>
        <v>724</v>
      </c>
      <c r="F57" s="59">
        <v>0</v>
      </c>
      <c r="G57" s="70">
        <f t="shared" si="1"/>
        <v>0</v>
      </c>
      <c r="H57" s="68">
        <f t="shared" si="2"/>
        <v>724</v>
      </c>
      <c r="I57" s="107">
        <f t="shared" si="35"/>
        <v>68666</v>
      </c>
      <c r="J57" s="49">
        <f>IF((I57)+K57&gt;I149,I149-K57,(I57))</f>
        <v>57200</v>
      </c>
      <c r="K57" s="49">
        <f t="shared" si="24"/>
        <v>8800</v>
      </c>
      <c r="L57" s="145">
        <f t="shared" si="23"/>
        <v>66000</v>
      </c>
      <c r="M57" s="51">
        <f t="shared" si="36"/>
        <v>54340</v>
      </c>
      <c r="N57" s="49">
        <f t="shared" si="25"/>
        <v>8360</v>
      </c>
      <c r="O57" s="52">
        <f t="shared" si="21"/>
        <v>62700</v>
      </c>
      <c r="P57" s="73">
        <f t="shared" si="26"/>
        <v>51480</v>
      </c>
      <c r="Q57" s="49">
        <f t="shared" si="27"/>
        <v>7920</v>
      </c>
      <c r="R57" s="53">
        <f t="shared" si="28"/>
        <v>59400</v>
      </c>
      <c r="S57" s="51">
        <f t="shared" si="29"/>
        <v>45760</v>
      </c>
      <c r="T57" s="49">
        <f t="shared" si="30"/>
        <v>7040</v>
      </c>
      <c r="U57" s="52">
        <f t="shared" si="12"/>
        <v>52800</v>
      </c>
      <c r="V57" s="51">
        <f t="shared" si="31"/>
        <v>40040</v>
      </c>
      <c r="W57" s="49">
        <f t="shared" si="32"/>
        <v>6160</v>
      </c>
      <c r="X57" s="52">
        <f t="shared" si="15"/>
        <v>46200</v>
      </c>
      <c r="Y57" s="122">
        <f t="shared" si="33"/>
        <v>34320</v>
      </c>
      <c r="Z57" s="122">
        <f t="shared" si="34"/>
        <v>5280</v>
      </c>
      <c r="AA57" s="52">
        <f t="shared" si="18"/>
        <v>39600</v>
      </c>
    </row>
    <row r="58" spans="1:27" ht="13.5" customHeight="1">
      <c r="A58" s="118">
        <v>73</v>
      </c>
      <c r="B58" s="217">
        <v>41974</v>
      </c>
      <c r="C58" s="68">
        <v>724</v>
      </c>
      <c r="D58" s="310">
        <v>1</v>
      </c>
      <c r="E58" s="60">
        <f t="shared" si="0"/>
        <v>724</v>
      </c>
      <c r="F58" s="59">
        <v>0</v>
      </c>
      <c r="G58" s="60">
        <f t="shared" si="1"/>
        <v>0</v>
      </c>
      <c r="H58" s="57">
        <f t="shared" si="2"/>
        <v>724</v>
      </c>
      <c r="I58" s="106">
        <f t="shared" si="35"/>
        <v>67942</v>
      </c>
      <c r="J58" s="63">
        <f>IF((I58)+K58&gt;I149,I149-K58,(I58))</f>
        <v>57200</v>
      </c>
      <c r="K58" s="63">
        <f t="shared" si="24"/>
        <v>8800</v>
      </c>
      <c r="L58" s="148">
        <f t="shared" si="23"/>
        <v>66000</v>
      </c>
      <c r="M58" s="65">
        <f t="shared" si="36"/>
        <v>54340</v>
      </c>
      <c r="N58" s="63">
        <f t="shared" si="25"/>
        <v>8360</v>
      </c>
      <c r="O58" s="66">
        <f t="shared" si="21"/>
        <v>62700</v>
      </c>
      <c r="P58" s="63">
        <f t="shared" si="26"/>
        <v>51480</v>
      </c>
      <c r="Q58" s="63">
        <f t="shared" si="27"/>
        <v>7920</v>
      </c>
      <c r="R58" s="67">
        <f t="shared" si="28"/>
        <v>59400</v>
      </c>
      <c r="S58" s="65">
        <f t="shared" si="29"/>
        <v>45760</v>
      </c>
      <c r="T58" s="63">
        <f t="shared" si="30"/>
        <v>7040</v>
      </c>
      <c r="U58" s="66">
        <f t="shared" si="12"/>
        <v>52800</v>
      </c>
      <c r="V58" s="65">
        <f t="shared" si="31"/>
        <v>40040</v>
      </c>
      <c r="W58" s="63">
        <f t="shared" si="32"/>
        <v>6160</v>
      </c>
      <c r="X58" s="66">
        <f t="shared" si="15"/>
        <v>46200</v>
      </c>
      <c r="Y58" s="102">
        <f t="shared" si="33"/>
        <v>34320</v>
      </c>
      <c r="Z58" s="102">
        <f t="shared" si="34"/>
        <v>5280</v>
      </c>
      <c r="AA58" s="66">
        <f t="shared" si="18"/>
        <v>39600</v>
      </c>
    </row>
    <row r="59" spans="1:27" ht="13.5" customHeight="1">
      <c r="A59" s="118">
        <v>72</v>
      </c>
      <c r="B59" s="216">
        <v>42005</v>
      </c>
      <c r="C59" s="68">
        <v>788</v>
      </c>
      <c r="D59" s="310">
        <v>1</v>
      </c>
      <c r="E59" s="70">
        <f t="shared" si="0"/>
        <v>788</v>
      </c>
      <c r="F59" s="59">
        <v>0</v>
      </c>
      <c r="G59" s="70">
        <f t="shared" si="1"/>
        <v>0</v>
      </c>
      <c r="H59" s="68">
        <f t="shared" si="2"/>
        <v>788</v>
      </c>
      <c r="I59" s="107">
        <f t="shared" si="35"/>
        <v>67218</v>
      </c>
      <c r="J59" s="49">
        <f>IF((I59)+K59&gt;I149,I149-K59,(I59))</f>
        <v>57200</v>
      </c>
      <c r="K59" s="49">
        <f t="shared" si="24"/>
        <v>8800</v>
      </c>
      <c r="L59" s="145">
        <f t="shared" si="23"/>
        <v>66000</v>
      </c>
      <c r="M59" s="51">
        <f t="shared" si="36"/>
        <v>54340</v>
      </c>
      <c r="N59" s="49">
        <f t="shared" si="25"/>
        <v>8360</v>
      </c>
      <c r="O59" s="52">
        <f t="shared" si="21"/>
        <v>62700</v>
      </c>
      <c r="P59" s="73">
        <f t="shared" si="26"/>
        <v>51480</v>
      </c>
      <c r="Q59" s="49">
        <f t="shared" si="27"/>
        <v>7920</v>
      </c>
      <c r="R59" s="53">
        <f t="shared" si="28"/>
        <v>59400</v>
      </c>
      <c r="S59" s="51">
        <f t="shared" si="29"/>
        <v>45760</v>
      </c>
      <c r="T59" s="49">
        <f t="shared" si="30"/>
        <v>7040</v>
      </c>
      <c r="U59" s="52">
        <f t="shared" si="12"/>
        <v>52800</v>
      </c>
      <c r="V59" s="51">
        <f t="shared" si="31"/>
        <v>40040</v>
      </c>
      <c r="W59" s="49">
        <f t="shared" si="32"/>
        <v>6160</v>
      </c>
      <c r="X59" s="52">
        <f t="shared" si="15"/>
        <v>46200</v>
      </c>
      <c r="Y59" s="122">
        <f t="shared" si="33"/>
        <v>34320</v>
      </c>
      <c r="Z59" s="122">
        <f t="shared" si="34"/>
        <v>5280</v>
      </c>
      <c r="AA59" s="52">
        <f t="shared" si="18"/>
        <v>39600</v>
      </c>
    </row>
    <row r="60" spans="1:27" ht="13.5" customHeight="1">
      <c r="A60" s="118">
        <v>71</v>
      </c>
      <c r="B60" s="217">
        <v>42036</v>
      </c>
      <c r="C60" s="68">
        <v>788</v>
      </c>
      <c r="D60" s="310">
        <v>1</v>
      </c>
      <c r="E60" s="60">
        <f t="shared" si="0"/>
        <v>788</v>
      </c>
      <c r="F60" s="59">
        <v>0</v>
      </c>
      <c r="G60" s="60">
        <f t="shared" si="1"/>
        <v>0</v>
      </c>
      <c r="H60" s="57">
        <f t="shared" si="2"/>
        <v>788</v>
      </c>
      <c r="I60" s="106">
        <f t="shared" si="35"/>
        <v>66430</v>
      </c>
      <c r="J60" s="63">
        <f>IF((I60)+K60&gt;I149,I149-K60,(I60))</f>
        <v>57200</v>
      </c>
      <c r="K60" s="63">
        <f t="shared" si="24"/>
        <v>8800</v>
      </c>
      <c r="L60" s="148">
        <f t="shared" si="23"/>
        <v>66000</v>
      </c>
      <c r="M60" s="65">
        <f t="shared" si="36"/>
        <v>54340</v>
      </c>
      <c r="N60" s="63">
        <f t="shared" si="25"/>
        <v>8360</v>
      </c>
      <c r="O60" s="66">
        <f t="shared" si="21"/>
        <v>62700</v>
      </c>
      <c r="P60" s="63">
        <f t="shared" si="26"/>
        <v>51480</v>
      </c>
      <c r="Q60" s="63">
        <f t="shared" si="27"/>
        <v>7920</v>
      </c>
      <c r="R60" s="67">
        <f t="shared" si="28"/>
        <v>59400</v>
      </c>
      <c r="S60" s="65">
        <f t="shared" si="29"/>
        <v>45760</v>
      </c>
      <c r="T60" s="63">
        <f t="shared" si="30"/>
        <v>7040</v>
      </c>
      <c r="U60" s="66">
        <f t="shared" si="12"/>
        <v>52800</v>
      </c>
      <c r="V60" s="65">
        <f t="shared" si="31"/>
        <v>40040</v>
      </c>
      <c r="W60" s="63">
        <f t="shared" si="32"/>
        <v>6160</v>
      </c>
      <c r="X60" s="66">
        <f t="shared" si="15"/>
        <v>46200</v>
      </c>
      <c r="Y60" s="102">
        <f t="shared" si="33"/>
        <v>34320</v>
      </c>
      <c r="Z60" s="102">
        <f t="shared" si="34"/>
        <v>5280</v>
      </c>
      <c r="AA60" s="66">
        <f t="shared" si="18"/>
        <v>39600</v>
      </c>
    </row>
    <row r="61" spans="1:27" ht="13.5" customHeight="1">
      <c r="A61" s="118">
        <v>70</v>
      </c>
      <c r="B61" s="216">
        <v>42064</v>
      </c>
      <c r="C61" s="68">
        <v>788</v>
      </c>
      <c r="D61" s="310">
        <v>1</v>
      </c>
      <c r="E61" s="70">
        <f t="shared" si="0"/>
        <v>788</v>
      </c>
      <c r="F61" s="59">
        <v>0</v>
      </c>
      <c r="G61" s="70">
        <f t="shared" si="1"/>
        <v>0</v>
      </c>
      <c r="H61" s="68">
        <f t="shared" si="2"/>
        <v>788</v>
      </c>
      <c r="I61" s="107">
        <f t="shared" si="35"/>
        <v>65642</v>
      </c>
      <c r="J61" s="49">
        <f>IF((I61)+K61&gt;I149,I149-K61,(I61))</f>
        <v>57200</v>
      </c>
      <c r="K61" s="49">
        <f t="shared" si="24"/>
        <v>8800</v>
      </c>
      <c r="L61" s="145">
        <f t="shared" si="23"/>
        <v>66000</v>
      </c>
      <c r="M61" s="51">
        <f t="shared" si="36"/>
        <v>54340</v>
      </c>
      <c r="N61" s="49">
        <f t="shared" si="25"/>
        <v>8360</v>
      </c>
      <c r="O61" s="52">
        <f t="shared" si="21"/>
        <v>62700</v>
      </c>
      <c r="P61" s="73">
        <f t="shared" si="26"/>
        <v>51480</v>
      </c>
      <c r="Q61" s="49">
        <f t="shared" si="27"/>
        <v>7920</v>
      </c>
      <c r="R61" s="53">
        <f t="shared" si="28"/>
        <v>59400</v>
      </c>
      <c r="S61" s="51">
        <f t="shared" si="29"/>
        <v>45760</v>
      </c>
      <c r="T61" s="49">
        <f t="shared" si="30"/>
        <v>7040</v>
      </c>
      <c r="U61" s="52">
        <f t="shared" si="12"/>
        <v>52800</v>
      </c>
      <c r="V61" s="51">
        <f t="shared" si="31"/>
        <v>40040</v>
      </c>
      <c r="W61" s="49">
        <f t="shared" si="32"/>
        <v>6160</v>
      </c>
      <c r="X61" s="52">
        <f t="shared" si="15"/>
        <v>46200</v>
      </c>
      <c r="Y61" s="122">
        <f t="shared" si="33"/>
        <v>34320</v>
      </c>
      <c r="Z61" s="122">
        <f t="shared" si="34"/>
        <v>5280</v>
      </c>
      <c r="AA61" s="52">
        <f t="shared" si="18"/>
        <v>39600</v>
      </c>
    </row>
    <row r="62" spans="1:27" ht="13.5" customHeight="1">
      <c r="A62" s="118">
        <v>69</v>
      </c>
      <c r="B62" s="217">
        <v>42095</v>
      </c>
      <c r="C62" s="68">
        <v>788</v>
      </c>
      <c r="D62" s="310">
        <v>1</v>
      </c>
      <c r="E62" s="60">
        <f t="shared" si="0"/>
        <v>788</v>
      </c>
      <c r="F62" s="59">
        <v>0</v>
      </c>
      <c r="G62" s="60">
        <f t="shared" si="1"/>
        <v>0</v>
      </c>
      <c r="H62" s="57">
        <f t="shared" si="2"/>
        <v>788</v>
      </c>
      <c r="I62" s="106">
        <f t="shared" si="35"/>
        <v>64854</v>
      </c>
      <c r="J62" s="63">
        <f>IF((I62)+K62&gt;I149,I149-K62,(I62))</f>
        <v>57200</v>
      </c>
      <c r="K62" s="63">
        <f t="shared" si="24"/>
        <v>8800</v>
      </c>
      <c r="L62" s="148">
        <f t="shared" si="23"/>
        <v>66000</v>
      </c>
      <c r="M62" s="65">
        <f t="shared" si="36"/>
        <v>54340</v>
      </c>
      <c r="N62" s="63">
        <f t="shared" si="25"/>
        <v>8360</v>
      </c>
      <c r="O62" s="66">
        <f t="shared" si="21"/>
        <v>62700</v>
      </c>
      <c r="P62" s="63">
        <f t="shared" si="26"/>
        <v>51480</v>
      </c>
      <c r="Q62" s="63">
        <f t="shared" si="27"/>
        <v>7920</v>
      </c>
      <c r="R62" s="67">
        <f t="shared" si="28"/>
        <v>59400</v>
      </c>
      <c r="S62" s="65">
        <f t="shared" si="29"/>
        <v>45760</v>
      </c>
      <c r="T62" s="63">
        <f t="shared" si="30"/>
        <v>7040</v>
      </c>
      <c r="U62" s="66">
        <f t="shared" si="12"/>
        <v>52800</v>
      </c>
      <c r="V62" s="65">
        <f t="shared" si="31"/>
        <v>40040</v>
      </c>
      <c r="W62" s="63">
        <f t="shared" si="32"/>
        <v>6160</v>
      </c>
      <c r="X62" s="66">
        <f t="shared" si="15"/>
        <v>46200</v>
      </c>
      <c r="Y62" s="102">
        <f t="shared" si="33"/>
        <v>34320</v>
      </c>
      <c r="Z62" s="102">
        <f t="shared" si="34"/>
        <v>5280</v>
      </c>
      <c r="AA62" s="66">
        <f t="shared" si="18"/>
        <v>39600</v>
      </c>
    </row>
    <row r="63" spans="1:27" ht="13.5" customHeight="1">
      <c r="A63" s="118">
        <v>68</v>
      </c>
      <c r="B63" s="216">
        <v>42125</v>
      </c>
      <c r="C63" s="68">
        <v>788</v>
      </c>
      <c r="D63" s="310">
        <v>1</v>
      </c>
      <c r="E63" s="70">
        <f t="shared" si="0"/>
        <v>788</v>
      </c>
      <c r="F63" s="59">
        <v>0</v>
      </c>
      <c r="G63" s="70">
        <f t="shared" si="1"/>
        <v>0</v>
      </c>
      <c r="H63" s="68">
        <f t="shared" si="2"/>
        <v>788</v>
      </c>
      <c r="I63" s="107">
        <f t="shared" si="35"/>
        <v>64066</v>
      </c>
      <c r="J63" s="49">
        <f>IF((I63)+K63&gt;I149,I149-K63,(I63))</f>
        <v>57200</v>
      </c>
      <c r="K63" s="49">
        <f t="shared" si="24"/>
        <v>8800</v>
      </c>
      <c r="L63" s="145">
        <f t="shared" si="23"/>
        <v>66000</v>
      </c>
      <c r="M63" s="51">
        <f t="shared" si="36"/>
        <v>54340</v>
      </c>
      <c r="N63" s="49">
        <f t="shared" si="25"/>
        <v>8360</v>
      </c>
      <c r="O63" s="52">
        <f t="shared" si="21"/>
        <v>62700</v>
      </c>
      <c r="P63" s="73">
        <f t="shared" si="26"/>
        <v>51480</v>
      </c>
      <c r="Q63" s="49">
        <f t="shared" si="27"/>
        <v>7920</v>
      </c>
      <c r="R63" s="53">
        <f t="shared" si="28"/>
        <v>59400</v>
      </c>
      <c r="S63" s="51">
        <f t="shared" si="29"/>
        <v>45760</v>
      </c>
      <c r="T63" s="49">
        <f t="shared" si="30"/>
        <v>7040</v>
      </c>
      <c r="U63" s="52">
        <f t="shared" si="12"/>
        <v>52800</v>
      </c>
      <c r="V63" s="51">
        <f t="shared" si="31"/>
        <v>40040</v>
      </c>
      <c r="W63" s="49">
        <f t="shared" si="32"/>
        <v>6160</v>
      </c>
      <c r="X63" s="52">
        <f t="shared" si="15"/>
        <v>46200</v>
      </c>
      <c r="Y63" s="122">
        <f t="shared" si="33"/>
        <v>34320</v>
      </c>
      <c r="Z63" s="122">
        <f t="shared" si="34"/>
        <v>5280</v>
      </c>
      <c r="AA63" s="52">
        <f t="shared" si="18"/>
        <v>39600</v>
      </c>
    </row>
    <row r="64" spans="1:27" ht="13.5" customHeight="1">
      <c r="A64" s="118">
        <v>67</v>
      </c>
      <c r="B64" s="216">
        <v>42156</v>
      </c>
      <c r="C64" s="68">
        <v>788</v>
      </c>
      <c r="D64" s="310">
        <v>1</v>
      </c>
      <c r="E64" s="60">
        <f t="shared" si="0"/>
        <v>788</v>
      </c>
      <c r="F64" s="59">
        <v>0</v>
      </c>
      <c r="G64" s="60">
        <f t="shared" si="1"/>
        <v>0</v>
      </c>
      <c r="H64" s="57">
        <f t="shared" si="2"/>
        <v>788</v>
      </c>
      <c r="I64" s="106">
        <f t="shared" si="35"/>
        <v>63278</v>
      </c>
      <c r="J64" s="63">
        <f>IF((I64)+K64&gt;I149,I149-K64,(I64))</f>
        <v>57200</v>
      </c>
      <c r="K64" s="63">
        <f t="shared" si="24"/>
        <v>8800</v>
      </c>
      <c r="L64" s="148">
        <f t="shared" si="23"/>
        <v>66000</v>
      </c>
      <c r="M64" s="65">
        <f t="shared" si="36"/>
        <v>54340</v>
      </c>
      <c r="N64" s="63">
        <f t="shared" si="25"/>
        <v>8360</v>
      </c>
      <c r="O64" s="66">
        <f t="shared" si="21"/>
        <v>62700</v>
      </c>
      <c r="P64" s="63">
        <f t="shared" si="26"/>
        <v>51480</v>
      </c>
      <c r="Q64" s="63">
        <f t="shared" si="27"/>
        <v>7920</v>
      </c>
      <c r="R64" s="67">
        <f t="shared" si="28"/>
        <v>59400</v>
      </c>
      <c r="S64" s="65">
        <f t="shared" si="29"/>
        <v>45760</v>
      </c>
      <c r="T64" s="63">
        <f t="shared" si="30"/>
        <v>7040</v>
      </c>
      <c r="U64" s="66">
        <f t="shared" si="12"/>
        <v>52800</v>
      </c>
      <c r="V64" s="65">
        <f t="shared" si="31"/>
        <v>40040</v>
      </c>
      <c r="W64" s="63">
        <f t="shared" si="32"/>
        <v>6160</v>
      </c>
      <c r="X64" s="66">
        <f t="shared" si="15"/>
        <v>46200</v>
      </c>
      <c r="Y64" s="102">
        <f t="shared" si="33"/>
        <v>34320</v>
      </c>
      <c r="Z64" s="102">
        <f t="shared" si="34"/>
        <v>5280</v>
      </c>
      <c r="AA64" s="66">
        <f t="shared" si="18"/>
        <v>39600</v>
      </c>
    </row>
    <row r="65" spans="1:27" ht="13.5" customHeight="1">
      <c r="A65" s="118">
        <v>66</v>
      </c>
      <c r="B65" s="217">
        <v>42186</v>
      </c>
      <c r="C65" s="68">
        <v>788</v>
      </c>
      <c r="D65" s="310">
        <v>1</v>
      </c>
      <c r="E65" s="70">
        <f t="shared" si="0"/>
        <v>788</v>
      </c>
      <c r="F65" s="59">
        <v>0</v>
      </c>
      <c r="G65" s="70">
        <f t="shared" si="1"/>
        <v>0</v>
      </c>
      <c r="H65" s="68">
        <f t="shared" si="2"/>
        <v>788</v>
      </c>
      <c r="I65" s="107">
        <f t="shared" si="35"/>
        <v>62490</v>
      </c>
      <c r="J65" s="49">
        <f>IF((I65)+K65&gt;I149,I149-K65,(I65))</f>
        <v>57200</v>
      </c>
      <c r="K65" s="49">
        <f t="shared" si="24"/>
        <v>8800</v>
      </c>
      <c r="L65" s="145">
        <f t="shared" si="23"/>
        <v>66000</v>
      </c>
      <c r="M65" s="51">
        <f t="shared" si="36"/>
        <v>54340</v>
      </c>
      <c r="N65" s="49">
        <f t="shared" si="25"/>
        <v>8360</v>
      </c>
      <c r="O65" s="52">
        <f t="shared" si="21"/>
        <v>62700</v>
      </c>
      <c r="P65" s="73">
        <f t="shared" si="26"/>
        <v>51480</v>
      </c>
      <c r="Q65" s="49">
        <f t="shared" si="27"/>
        <v>7920</v>
      </c>
      <c r="R65" s="53">
        <f t="shared" si="28"/>
        <v>59400</v>
      </c>
      <c r="S65" s="51">
        <f t="shared" si="29"/>
        <v>45760</v>
      </c>
      <c r="T65" s="49">
        <f t="shared" si="30"/>
        <v>7040</v>
      </c>
      <c r="U65" s="52">
        <f t="shared" si="12"/>
        <v>52800</v>
      </c>
      <c r="V65" s="51">
        <f t="shared" si="31"/>
        <v>40040</v>
      </c>
      <c r="W65" s="49">
        <f t="shared" si="32"/>
        <v>6160</v>
      </c>
      <c r="X65" s="52">
        <f t="shared" si="15"/>
        <v>46200</v>
      </c>
      <c r="Y65" s="122">
        <f t="shared" si="33"/>
        <v>34320</v>
      </c>
      <c r="Z65" s="122">
        <f t="shared" si="34"/>
        <v>5280</v>
      </c>
      <c r="AA65" s="52">
        <f t="shared" si="18"/>
        <v>39600</v>
      </c>
    </row>
    <row r="66" spans="1:27" ht="13.5" customHeight="1">
      <c r="A66" s="118">
        <v>65</v>
      </c>
      <c r="B66" s="216">
        <v>42217</v>
      </c>
      <c r="C66" s="68">
        <v>788</v>
      </c>
      <c r="D66" s="310">
        <v>1</v>
      </c>
      <c r="E66" s="60">
        <f t="shared" si="0"/>
        <v>788</v>
      </c>
      <c r="F66" s="59">
        <v>0</v>
      </c>
      <c r="G66" s="60">
        <f t="shared" si="1"/>
        <v>0</v>
      </c>
      <c r="H66" s="57">
        <f t="shared" si="2"/>
        <v>788</v>
      </c>
      <c r="I66" s="106">
        <f t="shared" si="35"/>
        <v>61702</v>
      </c>
      <c r="J66" s="63">
        <f>IF((I66)+K66&gt;I149,I149-K66,(I66))</f>
        <v>57200</v>
      </c>
      <c r="K66" s="63">
        <f t="shared" si="24"/>
        <v>8800</v>
      </c>
      <c r="L66" s="148">
        <f t="shared" si="23"/>
        <v>66000</v>
      </c>
      <c r="M66" s="65">
        <f t="shared" si="36"/>
        <v>54340</v>
      </c>
      <c r="N66" s="63">
        <f t="shared" si="25"/>
        <v>8360</v>
      </c>
      <c r="O66" s="66">
        <f t="shared" si="21"/>
        <v>62700</v>
      </c>
      <c r="P66" s="63">
        <f t="shared" si="26"/>
        <v>51480</v>
      </c>
      <c r="Q66" s="63">
        <f t="shared" si="27"/>
        <v>7920</v>
      </c>
      <c r="R66" s="67">
        <f t="shared" si="28"/>
        <v>59400</v>
      </c>
      <c r="S66" s="65">
        <f t="shared" si="29"/>
        <v>45760</v>
      </c>
      <c r="T66" s="63">
        <f t="shared" si="30"/>
        <v>7040</v>
      </c>
      <c r="U66" s="66">
        <f t="shared" si="12"/>
        <v>52800</v>
      </c>
      <c r="V66" s="65">
        <f t="shared" si="31"/>
        <v>40040</v>
      </c>
      <c r="W66" s="63">
        <f t="shared" si="32"/>
        <v>6160</v>
      </c>
      <c r="X66" s="66">
        <f t="shared" si="15"/>
        <v>46200</v>
      </c>
      <c r="Y66" s="102">
        <f t="shared" si="33"/>
        <v>34320</v>
      </c>
      <c r="Z66" s="102">
        <f t="shared" si="34"/>
        <v>5280</v>
      </c>
      <c r="AA66" s="66">
        <f t="shared" si="18"/>
        <v>39600</v>
      </c>
    </row>
    <row r="67" spans="1:27" ht="13.5" customHeight="1">
      <c r="A67" s="118">
        <v>64</v>
      </c>
      <c r="B67" s="217">
        <v>42248</v>
      </c>
      <c r="C67" s="68">
        <v>788</v>
      </c>
      <c r="D67" s="310">
        <v>1</v>
      </c>
      <c r="E67" s="70">
        <f t="shared" si="0"/>
        <v>788</v>
      </c>
      <c r="F67" s="59">
        <v>0</v>
      </c>
      <c r="G67" s="70">
        <f t="shared" si="1"/>
        <v>0</v>
      </c>
      <c r="H67" s="68">
        <f t="shared" si="2"/>
        <v>788</v>
      </c>
      <c r="I67" s="107">
        <f t="shared" si="35"/>
        <v>60914</v>
      </c>
      <c r="J67" s="49">
        <f>IF((I67)+K67&gt;I149,I149-K67,(I67))</f>
        <v>57200</v>
      </c>
      <c r="K67" s="49">
        <f t="shared" si="24"/>
        <v>8800</v>
      </c>
      <c r="L67" s="145">
        <f t="shared" si="23"/>
        <v>66000</v>
      </c>
      <c r="M67" s="51">
        <f t="shared" si="36"/>
        <v>54340</v>
      </c>
      <c r="N67" s="49">
        <f t="shared" si="25"/>
        <v>8360</v>
      </c>
      <c r="O67" s="52">
        <f t="shared" si="21"/>
        <v>62700</v>
      </c>
      <c r="P67" s="73">
        <f t="shared" si="26"/>
        <v>51480</v>
      </c>
      <c r="Q67" s="49">
        <f t="shared" si="27"/>
        <v>7920</v>
      </c>
      <c r="R67" s="53">
        <f t="shared" si="28"/>
        <v>59400</v>
      </c>
      <c r="S67" s="51">
        <f t="shared" si="29"/>
        <v>45760</v>
      </c>
      <c r="T67" s="49">
        <f t="shared" si="30"/>
        <v>7040</v>
      </c>
      <c r="U67" s="52">
        <f t="shared" si="12"/>
        <v>52800</v>
      </c>
      <c r="V67" s="51">
        <f t="shared" si="31"/>
        <v>40040</v>
      </c>
      <c r="W67" s="49">
        <f t="shared" si="32"/>
        <v>6160</v>
      </c>
      <c r="X67" s="52">
        <f t="shared" si="15"/>
        <v>46200</v>
      </c>
      <c r="Y67" s="122">
        <f t="shared" si="33"/>
        <v>34320</v>
      </c>
      <c r="Z67" s="122">
        <f t="shared" si="34"/>
        <v>5280</v>
      </c>
      <c r="AA67" s="52">
        <f t="shared" si="18"/>
        <v>39600</v>
      </c>
    </row>
    <row r="68" spans="1:27" ht="13.5" customHeight="1">
      <c r="A68" s="118">
        <v>63</v>
      </c>
      <c r="B68" s="216">
        <v>42278</v>
      </c>
      <c r="C68" s="68">
        <v>788</v>
      </c>
      <c r="D68" s="310">
        <v>1</v>
      </c>
      <c r="E68" s="60">
        <f t="shared" si="0"/>
        <v>788</v>
      </c>
      <c r="F68" s="59">
        <v>0</v>
      </c>
      <c r="G68" s="60">
        <f t="shared" si="1"/>
        <v>0</v>
      </c>
      <c r="H68" s="57">
        <f t="shared" si="2"/>
        <v>788</v>
      </c>
      <c r="I68" s="106">
        <f t="shared" si="35"/>
        <v>60126</v>
      </c>
      <c r="J68" s="63">
        <f>IF((I68)+K68&gt;I149,I149-K68,(I68))</f>
        <v>57200</v>
      </c>
      <c r="K68" s="63">
        <f t="shared" si="24"/>
        <v>8800</v>
      </c>
      <c r="L68" s="148">
        <f t="shared" si="23"/>
        <v>66000</v>
      </c>
      <c r="M68" s="65">
        <f t="shared" si="36"/>
        <v>54340</v>
      </c>
      <c r="N68" s="63">
        <f t="shared" si="25"/>
        <v>8360</v>
      </c>
      <c r="O68" s="66">
        <f t="shared" si="21"/>
        <v>62700</v>
      </c>
      <c r="P68" s="63">
        <f t="shared" si="26"/>
        <v>51480</v>
      </c>
      <c r="Q68" s="63">
        <f t="shared" si="27"/>
        <v>7920</v>
      </c>
      <c r="R68" s="67">
        <f t="shared" si="28"/>
        <v>59400</v>
      </c>
      <c r="S68" s="65">
        <f t="shared" si="29"/>
        <v>45760</v>
      </c>
      <c r="T68" s="63">
        <f t="shared" si="30"/>
        <v>7040</v>
      </c>
      <c r="U68" s="66">
        <f t="shared" si="12"/>
        <v>52800</v>
      </c>
      <c r="V68" s="65">
        <f t="shared" si="31"/>
        <v>40040</v>
      </c>
      <c r="W68" s="63">
        <f t="shared" si="32"/>
        <v>6160</v>
      </c>
      <c r="X68" s="66">
        <f t="shared" si="15"/>
        <v>46200</v>
      </c>
      <c r="Y68" s="102">
        <f t="shared" si="33"/>
        <v>34320</v>
      </c>
      <c r="Z68" s="102">
        <f t="shared" si="34"/>
        <v>5280</v>
      </c>
      <c r="AA68" s="66">
        <f t="shared" si="18"/>
        <v>39600</v>
      </c>
    </row>
    <row r="69" spans="1:27" ht="13.5" customHeight="1">
      <c r="A69" s="118">
        <v>62</v>
      </c>
      <c r="B69" s="217">
        <v>42309</v>
      </c>
      <c r="C69" s="68">
        <v>788</v>
      </c>
      <c r="D69" s="310">
        <v>1</v>
      </c>
      <c r="E69" s="70">
        <f t="shared" si="0"/>
        <v>788</v>
      </c>
      <c r="F69" s="59">
        <v>0</v>
      </c>
      <c r="G69" s="70">
        <f t="shared" si="1"/>
        <v>0</v>
      </c>
      <c r="H69" s="68">
        <f t="shared" si="2"/>
        <v>788</v>
      </c>
      <c r="I69" s="107">
        <f t="shared" si="35"/>
        <v>59338</v>
      </c>
      <c r="J69" s="49">
        <f>IF((I69)+K69&gt;I149,I149-K69,(I69))</f>
        <v>57200</v>
      </c>
      <c r="K69" s="49">
        <f t="shared" si="24"/>
        <v>8800</v>
      </c>
      <c r="L69" s="145">
        <f t="shared" si="23"/>
        <v>66000</v>
      </c>
      <c r="M69" s="51">
        <f t="shared" si="36"/>
        <v>54340</v>
      </c>
      <c r="N69" s="49">
        <f t="shared" si="25"/>
        <v>8360</v>
      </c>
      <c r="O69" s="52">
        <f t="shared" si="21"/>
        <v>62700</v>
      </c>
      <c r="P69" s="73">
        <f t="shared" si="26"/>
        <v>51480</v>
      </c>
      <c r="Q69" s="49">
        <f t="shared" si="27"/>
        <v>7920</v>
      </c>
      <c r="R69" s="53">
        <f t="shared" si="28"/>
        <v>59400</v>
      </c>
      <c r="S69" s="51">
        <f t="shared" si="29"/>
        <v>45760</v>
      </c>
      <c r="T69" s="49">
        <f t="shared" si="30"/>
        <v>7040</v>
      </c>
      <c r="U69" s="52">
        <f t="shared" si="12"/>
        <v>52800</v>
      </c>
      <c r="V69" s="51">
        <f t="shared" si="31"/>
        <v>40040</v>
      </c>
      <c r="W69" s="49">
        <f t="shared" si="32"/>
        <v>6160</v>
      </c>
      <c r="X69" s="52">
        <f t="shared" si="15"/>
        <v>46200</v>
      </c>
      <c r="Y69" s="122">
        <f t="shared" si="33"/>
        <v>34320</v>
      </c>
      <c r="Z69" s="122">
        <f t="shared" si="34"/>
        <v>5280</v>
      </c>
      <c r="AA69" s="52">
        <f t="shared" si="18"/>
        <v>39600</v>
      </c>
    </row>
    <row r="70" spans="1:27" ht="13.5" customHeight="1">
      <c r="A70" s="118">
        <v>61</v>
      </c>
      <c r="B70" s="216">
        <v>42339</v>
      </c>
      <c r="C70" s="68">
        <v>788</v>
      </c>
      <c r="D70" s="310">
        <v>1</v>
      </c>
      <c r="E70" s="60">
        <f t="shared" si="0"/>
        <v>788</v>
      </c>
      <c r="F70" s="59">
        <v>0</v>
      </c>
      <c r="G70" s="60">
        <f t="shared" si="1"/>
        <v>0</v>
      </c>
      <c r="H70" s="57">
        <f t="shared" si="2"/>
        <v>788</v>
      </c>
      <c r="I70" s="106">
        <f t="shared" si="35"/>
        <v>58550</v>
      </c>
      <c r="J70" s="63">
        <f>IF((I70)+K70&gt;I149,I149-K70,(I70))</f>
        <v>57200</v>
      </c>
      <c r="K70" s="63">
        <f t="shared" si="24"/>
        <v>8800</v>
      </c>
      <c r="L70" s="148">
        <f t="shared" ref="L70:L117" si="37">J70+K70</f>
        <v>66000</v>
      </c>
      <c r="M70" s="65">
        <f t="shared" si="36"/>
        <v>54340</v>
      </c>
      <c r="N70" s="63">
        <f t="shared" si="25"/>
        <v>8360</v>
      </c>
      <c r="O70" s="66">
        <f t="shared" si="21"/>
        <v>62700</v>
      </c>
      <c r="P70" s="63">
        <f t="shared" si="26"/>
        <v>51480</v>
      </c>
      <c r="Q70" s="63">
        <f t="shared" si="27"/>
        <v>7920</v>
      </c>
      <c r="R70" s="67">
        <f t="shared" si="28"/>
        <v>59400</v>
      </c>
      <c r="S70" s="65">
        <f t="shared" si="29"/>
        <v>45760</v>
      </c>
      <c r="T70" s="63">
        <f t="shared" si="30"/>
        <v>7040</v>
      </c>
      <c r="U70" s="66">
        <f t="shared" si="12"/>
        <v>52800</v>
      </c>
      <c r="V70" s="65">
        <f t="shared" si="31"/>
        <v>40040</v>
      </c>
      <c r="W70" s="63">
        <f t="shared" si="32"/>
        <v>6160</v>
      </c>
      <c r="X70" s="66">
        <f t="shared" ref="X70:X117" si="38">V70+W70</f>
        <v>46200</v>
      </c>
      <c r="Y70" s="102">
        <f t="shared" si="33"/>
        <v>34320</v>
      </c>
      <c r="Z70" s="102">
        <f t="shared" si="34"/>
        <v>5280</v>
      </c>
      <c r="AA70" s="66">
        <f t="shared" si="18"/>
        <v>39600</v>
      </c>
    </row>
    <row r="71" spans="1:27" ht="13.5" customHeight="1">
      <c r="A71" s="118">
        <v>60</v>
      </c>
      <c r="B71" s="217">
        <v>42370</v>
      </c>
      <c r="C71" s="68">
        <v>880</v>
      </c>
      <c r="D71" s="310">
        <v>1</v>
      </c>
      <c r="E71" s="70">
        <f t="shared" si="0"/>
        <v>880</v>
      </c>
      <c r="F71" s="59">
        <v>0</v>
      </c>
      <c r="G71" s="70">
        <f t="shared" si="1"/>
        <v>0</v>
      </c>
      <c r="H71" s="68">
        <f t="shared" si="2"/>
        <v>880</v>
      </c>
      <c r="I71" s="107">
        <f t="shared" si="35"/>
        <v>57762</v>
      </c>
      <c r="J71" s="49">
        <f>IF((I71)+K71&gt;I149,I149-K71,(I71))</f>
        <v>57200</v>
      </c>
      <c r="K71" s="49">
        <f t="shared" si="24"/>
        <v>8800</v>
      </c>
      <c r="L71" s="145">
        <f t="shared" si="37"/>
        <v>66000</v>
      </c>
      <c r="M71" s="51">
        <f t="shared" si="36"/>
        <v>54340</v>
      </c>
      <c r="N71" s="49">
        <f t="shared" si="25"/>
        <v>8360</v>
      </c>
      <c r="O71" s="52">
        <f t="shared" si="21"/>
        <v>62700</v>
      </c>
      <c r="P71" s="73">
        <f t="shared" si="26"/>
        <v>51480</v>
      </c>
      <c r="Q71" s="49">
        <f t="shared" si="27"/>
        <v>7920</v>
      </c>
      <c r="R71" s="53">
        <f t="shared" si="28"/>
        <v>59400</v>
      </c>
      <c r="S71" s="51">
        <f t="shared" si="29"/>
        <v>45760</v>
      </c>
      <c r="T71" s="49">
        <f t="shared" si="30"/>
        <v>7040</v>
      </c>
      <c r="U71" s="52">
        <f t="shared" si="12"/>
        <v>52800</v>
      </c>
      <c r="V71" s="51">
        <f t="shared" si="31"/>
        <v>40040</v>
      </c>
      <c r="W71" s="49">
        <f t="shared" si="32"/>
        <v>6160</v>
      </c>
      <c r="X71" s="52">
        <f t="shared" si="38"/>
        <v>46200</v>
      </c>
      <c r="Y71" s="122">
        <f t="shared" si="33"/>
        <v>34320</v>
      </c>
      <c r="Z71" s="122">
        <f t="shared" si="34"/>
        <v>5280</v>
      </c>
      <c r="AA71" s="52">
        <f t="shared" si="18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310">
        <v>1</v>
      </c>
      <c r="E72" s="60">
        <f t="shared" si="0"/>
        <v>880</v>
      </c>
      <c r="F72" s="59">
        <v>0</v>
      </c>
      <c r="G72" s="60">
        <f t="shared" si="1"/>
        <v>0</v>
      </c>
      <c r="H72" s="57">
        <f t="shared" si="2"/>
        <v>880</v>
      </c>
      <c r="I72" s="106">
        <f t="shared" si="35"/>
        <v>56882</v>
      </c>
      <c r="J72" s="63">
        <f>IF((I72)+K72&gt;I149,I149-K72,(I72))</f>
        <v>56882</v>
      </c>
      <c r="K72" s="63">
        <f t="shared" si="24"/>
        <v>8800</v>
      </c>
      <c r="L72" s="148">
        <f t="shared" si="37"/>
        <v>65682</v>
      </c>
      <c r="M72" s="65">
        <f t="shared" si="36"/>
        <v>54037.899999999994</v>
      </c>
      <c r="N72" s="63">
        <f t="shared" si="25"/>
        <v>8360</v>
      </c>
      <c r="O72" s="66">
        <f t="shared" si="21"/>
        <v>62397.899999999994</v>
      </c>
      <c r="P72" s="63">
        <f t="shared" si="26"/>
        <v>51193.8</v>
      </c>
      <c r="Q72" s="63">
        <f t="shared" si="27"/>
        <v>7920</v>
      </c>
      <c r="R72" s="67">
        <f t="shared" si="28"/>
        <v>59113.8</v>
      </c>
      <c r="S72" s="65">
        <f t="shared" si="29"/>
        <v>45505.600000000006</v>
      </c>
      <c r="T72" s="63">
        <f t="shared" si="30"/>
        <v>7040</v>
      </c>
      <c r="U72" s="66">
        <f t="shared" ref="U72:U117" si="39">S72+T72</f>
        <v>52545.600000000006</v>
      </c>
      <c r="V72" s="65">
        <f t="shared" si="31"/>
        <v>39817.399999999994</v>
      </c>
      <c r="W72" s="63">
        <f t="shared" si="32"/>
        <v>6160</v>
      </c>
      <c r="X72" s="66">
        <f t="shared" si="38"/>
        <v>45977.399999999994</v>
      </c>
      <c r="Y72" s="102">
        <f t="shared" si="33"/>
        <v>34129.199999999997</v>
      </c>
      <c r="Z72" s="102">
        <f t="shared" si="34"/>
        <v>5280</v>
      </c>
      <c r="AA72" s="66">
        <f t="shared" si="18"/>
        <v>39409.199999999997</v>
      </c>
    </row>
    <row r="73" spans="1:27" ht="13.5" customHeight="1">
      <c r="A73" s="118">
        <v>58</v>
      </c>
      <c r="B73" s="217">
        <v>42430</v>
      </c>
      <c r="C73" s="68">
        <v>880</v>
      </c>
      <c r="D73" s="310">
        <v>1</v>
      </c>
      <c r="E73" s="70">
        <f t="shared" si="0"/>
        <v>880</v>
      </c>
      <c r="F73" s="59">
        <v>0</v>
      </c>
      <c r="G73" s="70">
        <f t="shared" si="1"/>
        <v>0</v>
      </c>
      <c r="H73" s="68">
        <f t="shared" si="2"/>
        <v>880</v>
      </c>
      <c r="I73" s="107">
        <f t="shared" si="35"/>
        <v>56002</v>
      </c>
      <c r="J73" s="49">
        <f>IF((I73)+K73&gt;I149,I149-K73,(I73))</f>
        <v>56002</v>
      </c>
      <c r="K73" s="49">
        <f t="shared" si="24"/>
        <v>8800</v>
      </c>
      <c r="L73" s="145">
        <f t="shared" si="37"/>
        <v>64802</v>
      </c>
      <c r="M73" s="51">
        <f t="shared" si="36"/>
        <v>53201.899999999994</v>
      </c>
      <c r="N73" s="49">
        <f t="shared" si="25"/>
        <v>8360</v>
      </c>
      <c r="O73" s="52">
        <f t="shared" si="21"/>
        <v>61561.899999999994</v>
      </c>
      <c r="P73" s="73">
        <f t="shared" si="26"/>
        <v>50401.8</v>
      </c>
      <c r="Q73" s="49">
        <f t="shared" si="27"/>
        <v>7920</v>
      </c>
      <c r="R73" s="53">
        <f t="shared" si="28"/>
        <v>58321.8</v>
      </c>
      <c r="S73" s="51">
        <f t="shared" si="29"/>
        <v>44801.600000000006</v>
      </c>
      <c r="T73" s="49">
        <f t="shared" si="30"/>
        <v>7040</v>
      </c>
      <c r="U73" s="52">
        <f t="shared" si="39"/>
        <v>51841.600000000006</v>
      </c>
      <c r="V73" s="51">
        <f t="shared" si="31"/>
        <v>39201.399999999994</v>
      </c>
      <c r="W73" s="49">
        <f t="shared" si="32"/>
        <v>6160</v>
      </c>
      <c r="X73" s="52">
        <f t="shared" si="38"/>
        <v>45361.399999999994</v>
      </c>
      <c r="Y73" s="122">
        <f t="shared" si="33"/>
        <v>33601.199999999997</v>
      </c>
      <c r="Z73" s="122">
        <f t="shared" si="34"/>
        <v>5280</v>
      </c>
      <c r="AA73" s="52">
        <f t="shared" si="18"/>
        <v>38881.199999999997</v>
      </c>
    </row>
    <row r="74" spans="1:27" ht="13.5" customHeight="1">
      <c r="A74" s="118">
        <v>57</v>
      </c>
      <c r="B74" s="216">
        <v>42461</v>
      </c>
      <c r="C74" s="68">
        <v>880</v>
      </c>
      <c r="D74" s="310">
        <v>1</v>
      </c>
      <c r="E74" s="60">
        <f t="shared" si="0"/>
        <v>880</v>
      </c>
      <c r="F74" s="59">
        <v>0</v>
      </c>
      <c r="G74" s="60">
        <f t="shared" si="1"/>
        <v>0</v>
      </c>
      <c r="H74" s="57">
        <f t="shared" si="2"/>
        <v>880</v>
      </c>
      <c r="I74" s="106">
        <f t="shared" si="35"/>
        <v>55122</v>
      </c>
      <c r="J74" s="63">
        <f>IF((I74)+K74&gt;I149,I149-K74,(I74))</f>
        <v>55122</v>
      </c>
      <c r="K74" s="63">
        <f t="shared" si="24"/>
        <v>8800</v>
      </c>
      <c r="L74" s="148">
        <f t="shared" si="37"/>
        <v>63922</v>
      </c>
      <c r="M74" s="65">
        <f t="shared" si="36"/>
        <v>52365.899999999994</v>
      </c>
      <c r="N74" s="63">
        <f t="shared" si="25"/>
        <v>8360</v>
      </c>
      <c r="O74" s="66">
        <f t="shared" si="21"/>
        <v>60725.899999999994</v>
      </c>
      <c r="P74" s="63">
        <f t="shared" si="26"/>
        <v>49609.8</v>
      </c>
      <c r="Q74" s="63">
        <f t="shared" si="27"/>
        <v>7920</v>
      </c>
      <c r="R74" s="67">
        <f t="shared" si="28"/>
        <v>57529.8</v>
      </c>
      <c r="S74" s="65">
        <f t="shared" si="29"/>
        <v>44097.600000000006</v>
      </c>
      <c r="T74" s="63">
        <f t="shared" si="30"/>
        <v>7040</v>
      </c>
      <c r="U74" s="66">
        <f t="shared" si="39"/>
        <v>51137.600000000006</v>
      </c>
      <c r="V74" s="65">
        <f t="shared" si="31"/>
        <v>38585.399999999994</v>
      </c>
      <c r="W74" s="63">
        <f t="shared" si="32"/>
        <v>6160</v>
      </c>
      <c r="X74" s="66">
        <f t="shared" si="38"/>
        <v>44745.399999999994</v>
      </c>
      <c r="Y74" s="102">
        <f t="shared" si="33"/>
        <v>33073.199999999997</v>
      </c>
      <c r="Z74" s="102">
        <f t="shared" si="34"/>
        <v>5280</v>
      </c>
      <c r="AA74" s="66">
        <f t="shared" si="18"/>
        <v>38353.199999999997</v>
      </c>
    </row>
    <row r="75" spans="1:27" ht="13.5" customHeight="1">
      <c r="A75" s="118">
        <v>56</v>
      </c>
      <c r="B75" s="217">
        <v>42491</v>
      </c>
      <c r="C75" s="68">
        <v>880</v>
      </c>
      <c r="D75" s="310">
        <v>1</v>
      </c>
      <c r="E75" s="70">
        <f t="shared" ref="E75:E118" si="40">C75*D75</f>
        <v>880</v>
      </c>
      <c r="F75" s="59">
        <v>0</v>
      </c>
      <c r="G75" s="70">
        <f t="shared" ref="G75:G118" si="41">E75*F75</f>
        <v>0</v>
      </c>
      <c r="H75" s="68">
        <f t="shared" ref="H75:H118" si="42">E75+G75</f>
        <v>880</v>
      </c>
      <c r="I75" s="107">
        <f t="shared" si="35"/>
        <v>54242</v>
      </c>
      <c r="J75" s="49">
        <f>IF((I75)+K75&gt;I149,I149-K75,(I75))</f>
        <v>54242</v>
      </c>
      <c r="K75" s="49">
        <f t="shared" ref="K75:K106" si="43">I$148</f>
        <v>8800</v>
      </c>
      <c r="L75" s="145">
        <f t="shared" si="37"/>
        <v>63042</v>
      </c>
      <c r="M75" s="51">
        <f t="shared" si="36"/>
        <v>51529.899999999994</v>
      </c>
      <c r="N75" s="49">
        <f t="shared" ref="N75:N106" si="44">K75*M$9</f>
        <v>8360</v>
      </c>
      <c r="O75" s="52">
        <f t="shared" si="21"/>
        <v>59889.899999999994</v>
      </c>
      <c r="P75" s="73">
        <f t="shared" ref="P75:P106" si="45">J75*$P$9</f>
        <v>48817.8</v>
      </c>
      <c r="Q75" s="49">
        <f t="shared" ref="Q75:Q106" si="46">K75*P$9</f>
        <v>7920</v>
      </c>
      <c r="R75" s="53">
        <f t="shared" ref="R75:R106" si="47">P75+Q75</f>
        <v>56737.8</v>
      </c>
      <c r="S75" s="51">
        <f t="shared" ref="S75:S106" si="48">J75*S$9</f>
        <v>43393.600000000006</v>
      </c>
      <c r="T75" s="49">
        <f t="shared" ref="T75:T106" si="49">K75*S$9</f>
        <v>7040</v>
      </c>
      <c r="U75" s="52">
        <f t="shared" si="39"/>
        <v>50433.600000000006</v>
      </c>
      <c r="V75" s="51">
        <f t="shared" ref="V75:V106" si="50">J75*V$9</f>
        <v>37969.399999999994</v>
      </c>
      <c r="W75" s="49">
        <f t="shared" ref="W75:W106" si="51">K75*V$9</f>
        <v>6160</v>
      </c>
      <c r="X75" s="52">
        <f t="shared" si="38"/>
        <v>44129.399999999994</v>
      </c>
      <c r="Y75" s="122">
        <f t="shared" ref="Y75:Y106" si="52">J75*Y$9</f>
        <v>32545.199999999997</v>
      </c>
      <c r="Z75" s="122">
        <f t="shared" ref="Z75:Z106" si="53">K75*Y$9</f>
        <v>5280</v>
      </c>
      <c r="AA75" s="52">
        <f t="shared" ref="AA75:AA118" si="54">Y75+Z75</f>
        <v>37825.199999999997</v>
      </c>
    </row>
    <row r="76" spans="1:27" ht="13.5" customHeight="1">
      <c r="A76" s="118">
        <v>55</v>
      </c>
      <c r="B76" s="216">
        <v>42522</v>
      </c>
      <c r="C76" s="68">
        <v>880</v>
      </c>
      <c r="D76" s="310">
        <v>1</v>
      </c>
      <c r="E76" s="60">
        <f t="shared" si="40"/>
        <v>880</v>
      </c>
      <c r="F76" s="59">
        <v>0</v>
      </c>
      <c r="G76" s="60">
        <f t="shared" si="41"/>
        <v>0</v>
      </c>
      <c r="H76" s="57">
        <f t="shared" si="42"/>
        <v>880</v>
      </c>
      <c r="I76" s="106">
        <f t="shared" ref="I76:I107" si="55">I75-H75</f>
        <v>53362</v>
      </c>
      <c r="J76" s="63">
        <f>IF((I76)+K76&gt;I149,I149-K76,(I76))</f>
        <v>53362</v>
      </c>
      <c r="K76" s="63">
        <f t="shared" si="43"/>
        <v>8800</v>
      </c>
      <c r="L76" s="148">
        <f t="shared" si="37"/>
        <v>62162</v>
      </c>
      <c r="M76" s="65">
        <f t="shared" ref="M76:M107" si="56">J76*M$9</f>
        <v>50693.899999999994</v>
      </c>
      <c r="N76" s="63">
        <f t="shared" si="44"/>
        <v>8360</v>
      </c>
      <c r="O76" s="66">
        <f t="shared" si="21"/>
        <v>59053.899999999994</v>
      </c>
      <c r="P76" s="63">
        <f t="shared" si="45"/>
        <v>48025.8</v>
      </c>
      <c r="Q76" s="63">
        <f t="shared" si="46"/>
        <v>7920</v>
      </c>
      <c r="R76" s="67">
        <f t="shared" si="47"/>
        <v>55945.8</v>
      </c>
      <c r="S76" s="65">
        <f t="shared" si="48"/>
        <v>42689.600000000006</v>
      </c>
      <c r="T76" s="63">
        <f t="shared" si="49"/>
        <v>7040</v>
      </c>
      <c r="U76" s="66">
        <f t="shared" si="39"/>
        <v>49729.600000000006</v>
      </c>
      <c r="V76" s="65">
        <f t="shared" si="50"/>
        <v>37353.399999999994</v>
      </c>
      <c r="W76" s="63">
        <f t="shared" si="51"/>
        <v>6160</v>
      </c>
      <c r="X76" s="66">
        <f t="shared" si="38"/>
        <v>43513.399999999994</v>
      </c>
      <c r="Y76" s="102">
        <f t="shared" si="52"/>
        <v>32017.199999999997</v>
      </c>
      <c r="Z76" s="102">
        <f t="shared" si="53"/>
        <v>5280</v>
      </c>
      <c r="AA76" s="66">
        <f t="shared" si="54"/>
        <v>37297.199999999997</v>
      </c>
    </row>
    <row r="77" spans="1:27" ht="13.5" customHeight="1">
      <c r="A77" s="118">
        <v>54</v>
      </c>
      <c r="B77" s="216">
        <v>42552</v>
      </c>
      <c r="C77" s="68">
        <v>880</v>
      </c>
      <c r="D77" s="310">
        <v>1</v>
      </c>
      <c r="E77" s="70">
        <f t="shared" si="40"/>
        <v>880</v>
      </c>
      <c r="F77" s="59">
        <v>0</v>
      </c>
      <c r="G77" s="70">
        <f t="shared" si="41"/>
        <v>0</v>
      </c>
      <c r="H77" s="68">
        <f t="shared" si="42"/>
        <v>880</v>
      </c>
      <c r="I77" s="107">
        <f t="shared" si="55"/>
        <v>52482</v>
      </c>
      <c r="J77" s="49">
        <f>IF((I77)+K77&gt;I149,I149-K77,(I77))</f>
        <v>52482</v>
      </c>
      <c r="K77" s="49">
        <f t="shared" si="43"/>
        <v>8800</v>
      </c>
      <c r="L77" s="145">
        <f t="shared" si="37"/>
        <v>61282</v>
      </c>
      <c r="M77" s="51">
        <f t="shared" si="56"/>
        <v>49857.899999999994</v>
      </c>
      <c r="N77" s="49">
        <f t="shared" si="44"/>
        <v>8360</v>
      </c>
      <c r="O77" s="52">
        <f t="shared" si="21"/>
        <v>58217.899999999994</v>
      </c>
      <c r="P77" s="73">
        <f t="shared" si="45"/>
        <v>47233.8</v>
      </c>
      <c r="Q77" s="49">
        <f t="shared" si="46"/>
        <v>7920</v>
      </c>
      <c r="R77" s="53">
        <f t="shared" si="47"/>
        <v>55153.8</v>
      </c>
      <c r="S77" s="51">
        <f t="shared" si="48"/>
        <v>41985.600000000006</v>
      </c>
      <c r="T77" s="49">
        <f t="shared" si="49"/>
        <v>7040</v>
      </c>
      <c r="U77" s="52">
        <f t="shared" si="39"/>
        <v>49025.600000000006</v>
      </c>
      <c r="V77" s="51">
        <f t="shared" si="50"/>
        <v>36737.399999999994</v>
      </c>
      <c r="W77" s="49">
        <f t="shared" si="51"/>
        <v>6160</v>
      </c>
      <c r="X77" s="52">
        <f t="shared" si="38"/>
        <v>42897.399999999994</v>
      </c>
      <c r="Y77" s="122">
        <f t="shared" si="52"/>
        <v>31489.199999999997</v>
      </c>
      <c r="Z77" s="122">
        <f t="shared" si="53"/>
        <v>5280</v>
      </c>
      <c r="AA77" s="52">
        <f t="shared" si="54"/>
        <v>36769.199999999997</v>
      </c>
    </row>
    <row r="78" spans="1:27" ht="13.5" customHeight="1">
      <c r="A78" s="118">
        <v>53</v>
      </c>
      <c r="B78" s="217">
        <v>42583</v>
      </c>
      <c r="C78" s="68">
        <v>880</v>
      </c>
      <c r="D78" s="310">
        <v>1</v>
      </c>
      <c r="E78" s="60">
        <f t="shared" si="40"/>
        <v>880</v>
      </c>
      <c r="F78" s="59">
        <v>0</v>
      </c>
      <c r="G78" s="60">
        <f t="shared" si="41"/>
        <v>0</v>
      </c>
      <c r="H78" s="57">
        <f t="shared" si="42"/>
        <v>880</v>
      </c>
      <c r="I78" s="106">
        <f t="shared" si="55"/>
        <v>51602</v>
      </c>
      <c r="J78" s="63">
        <f>IF((I78)+K78&gt;I149,I149-K78,(I78))</f>
        <v>51602</v>
      </c>
      <c r="K78" s="63">
        <f t="shared" si="43"/>
        <v>8800</v>
      </c>
      <c r="L78" s="148">
        <f t="shared" si="37"/>
        <v>60402</v>
      </c>
      <c r="M78" s="65">
        <f t="shared" si="56"/>
        <v>49021.899999999994</v>
      </c>
      <c r="N78" s="63">
        <f t="shared" si="44"/>
        <v>8360</v>
      </c>
      <c r="O78" s="66">
        <f t="shared" si="21"/>
        <v>57381.899999999994</v>
      </c>
      <c r="P78" s="63">
        <f t="shared" si="45"/>
        <v>46441.8</v>
      </c>
      <c r="Q78" s="63">
        <f t="shared" si="46"/>
        <v>7920</v>
      </c>
      <c r="R78" s="67">
        <f t="shared" si="47"/>
        <v>54361.8</v>
      </c>
      <c r="S78" s="65">
        <f t="shared" si="48"/>
        <v>41281.600000000006</v>
      </c>
      <c r="T78" s="63">
        <f t="shared" si="49"/>
        <v>7040</v>
      </c>
      <c r="U78" s="66">
        <f t="shared" si="39"/>
        <v>48321.600000000006</v>
      </c>
      <c r="V78" s="65">
        <f t="shared" si="50"/>
        <v>36121.399999999994</v>
      </c>
      <c r="W78" s="63">
        <f t="shared" si="51"/>
        <v>6160</v>
      </c>
      <c r="X78" s="66">
        <f t="shared" si="38"/>
        <v>42281.399999999994</v>
      </c>
      <c r="Y78" s="102">
        <f t="shared" si="52"/>
        <v>30961.199999999997</v>
      </c>
      <c r="Z78" s="102">
        <f t="shared" si="53"/>
        <v>5280</v>
      </c>
      <c r="AA78" s="66">
        <f t="shared" si="54"/>
        <v>36241.199999999997</v>
      </c>
    </row>
    <row r="79" spans="1:27" ht="13.5" customHeight="1">
      <c r="A79" s="118">
        <v>52</v>
      </c>
      <c r="B79" s="216">
        <v>42614</v>
      </c>
      <c r="C79" s="68">
        <v>880</v>
      </c>
      <c r="D79" s="310">
        <v>1</v>
      </c>
      <c r="E79" s="70">
        <f t="shared" si="40"/>
        <v>880</v>
      </c>
      <c r="F79" s="59">
        <v>0</v>
      </c>
      <c r="G79" s="70">
        <f t="shared" si="41"/>
        <v>0</v>
      </c>
      <c r="H79" s="68">
        <f t="shared" si="42"/>
        <v>880</v>
      </c>
      <c r="I79" s="107">
        <f t="shared" si="55"/>
        <v>50722</v>
      </c>
      <c r="J79" s="49">
        <f>IF((I79)+K79&gt;I149,I149-K79,(I79))</f>
        <v>50722</v>
      </c>
      <c r="K79" s="49">
        <f t="shared" si="43"/>
        <v>8800</v>
      </c>
      <c r="L79" s="145">
        <f t="shared" si="37"/>
        <v>59522</v>
      </c>
      <c r="M79" s="51">
        <f t="shared" si="56"/>
        <v>48185.899999999994</v>
      </c>
      <c r="N79" s="49">
        <f t="shared" si="44"/>
        <v>8360</v>
      </c>
      <c r="O79" s="52">
        <f t="shared" si="21"/>
        <v>56545.899999999994</v>
      </c>
      <c r="P79" s="73">
        <f t="shared" si="45"/>
        <v>45649.8</v>
      </c>
      <c r="Q79" s="49">
        <f t="shared" si="46"/>
        <v>7920</v>
      </c>
      <c r="R79" s="53">
        <f t="shared" si="47"/>
        <v>53569.8</v>
      </c>
      <c r="S79" s="51">
        <f t="shared" si="48"/>
        <v>40577.600000000006</v>
      </c>
      <c r="T79" s="49">
        <f t="shared" si="49"/>
        <v>7040</v>
      </c>
      <c r="U79" s="52">
        <f t="shared" si="39"/>
        <v>47617.600000000006</v>
      </c>
      <c r="V79" s="51">
        <f t="shared" si="50"/>
        <v>35505.399999999994</v>
      </c>
      <c r="W79" s="49">
        <f t="shared" si="51"/>
        <v>6160</v>
      </c>
      <c r="X79" s="52">
        <f t="shared" si="38"/>
        <v>41665.399999999994</v>
      </c>
      <c r="Y79" s="122">
        <f t="shared" si="52"/>
        <v>30433.199999999997</v>
      </c>
      <c r="Z79" s="122">
        <f t="shared" si="53"/>
        <v>5280</v>
      </c>
      <c r="AA79" s="52">
        <f t="shared" si="54"/>
        <v>35713.199999999997</v>
      </c>
    </row>
    <row r="80" spans="1:27" ht="13.5" customHeight="1">
      <c r="A80" s="118">
        <v>51</v>
      </c>
      <c r="B80" s="217">
        <v>42644</v>
      </c>
      <c r="C80" s="68">
        <v>880</v>
      </c>
      <c r="D80" s="310">
        <v>1</v>
      </c>
      <c r="E80" s="60">
        <f t="shared" si="40"/>
        <v>880</v>
      </c>
      <c r="F80" s="59">
        <v>0</v>
      </c>
      <c r="G80" s="60">
        <f t="shared" si="41"/>
        <v>0</v>
      </c>
      <c r="H80" s="57">
        <f t="shared" si="42"/>
        <v>880</v>
      </c>
      <c r="I80" s="106">
        <f t="shared" si="55"/>
        <v>49842</v>
      </c>
      <c r="J80" s="63">
        <f>IF((I80)+K80&gt;I149,I149-K80,(I80))</f>
        <v>49842</v>
      </c>
      <c r="K80" s="63">
        <f t="shared" si="43"/>
        <v>8800</v>
      </c>
      <c r="L80" s="148">
        <f t="shared" si="37"/>
        <v>58642</v>
      </c>
      <c r="M80" s="65">
        <f t="shared" si="56"/>
        <v>47349.899999999994</v>
      </c>
      <c r="N80" s="63">
        <f t="shared" si="44"/>
        <v>8360</v>
      </c>
      <c r="O80" s="66">
        <f t="shared" si="21"/>
        <v>55709.899999999994</v>
      </c>
      <c r="P80" s="63">
        <f t="shared" si="45"/>
        <v>44857.8</v>
      </c>
      <c r="Q80" s="63">
        <f t="shared" si="46"/>
        <v>7920</v>
      </c>
      <c r="R80" s="67">
        <f t="shared" si="47"/>
        <v>52777.8</v>
      </c>
      <c r="S80" s="65">
        <f t="shared" si="48"/>
        <v>39873.600000000006</v>
      </c>
      <c r="T80" s="63">
        <f t="shared" si="49"/>
        <v>7040</v>
      </c>
      <c r="U80" s="66">
        <f t="shared" si="39"/>
        <v>46913.600000000006</v>
      </c>
      <c r="V80" s="65">
        <f t="shared" si="50"/>
        <v>34889.399999999994</v>
      </c>
      <c r="W80" s="63">
        <f t="shared" si="51"/>
        <v>6160</v>
      </c>
      <c r="X80" s="66">
        <f t="shared" si="38"/>
        <v>41049.399999999994</v>
      </c>
      <c r="Y80" s="102">
        <f t="shared" si="52"/>
        <v>29905.199999999997</v>
      </c>
      <c r="Z80" s="102">
        <f t="shared" si="53"/>
        <v>5280</v>
      </c>
      <c r="AA80" s="66">
        <f t="shared" si="54"/>
        <v>35185.199999999997</v>
      </c>
    </row>
    <row r="81" spans="1:27" ht="13.5" customHeight="1">
      <c r="A81" s="118">
        <v>50</v>
      </c>
      <c r="B81" s="216">
        <v>42675</v>
      </c>
      <c r="C81" s="68">
        <v>880</v>
      </c>
      <c r="D81" s="310">
        <v>1</v>
      </c>
      <c r="E81" s="70">
        <f t="shared" si="40"/>
        <v>880</v>
      </c>
      <c r="F81" s="59">
        <v>0</v>
      </c>
      <c r="G81" s="70">
        <f t="shared" si="41"/>
        <v>0</v>
      </c>
      <c r="H81" s="68">
        <f t="shared" si="42"/>
        <v>880</v>
      </c>
      <c r="I81" s="107">
        <f t="shared" si="55"/>
        <v>48962</v>
      </c>
      <c r="J81" s="49">
        <f>IF((I81)+K81&gt;I149,I149-K81,(I81))</f>
        <v>48962</v>
      </c>
      <c r="K81" s="49">
        <f t="shared" si="43"/>
        <v>8800</v>
      </c>
      <c r="L81" s="145">
        <f t="shared" si="37"/>
        <v>57762</v>
      </c>
      <c r="M81" s="51">
        <f t="shared" si="56"/>
        <v>46513.9</v>
      </c>
      <c r="N81" s="49">
        <f t="shared" si="44"/>
        <v>8360</v>
      </c>
      <c r="O81" s="52">
        <f t="shared" si="21"/>
        <v>54873.9</v>
      </c>
      <c r="P81" s="73">
        <f t="shared" si="45"/>
        <v>44065.8</v>
      </c>
      <c r="Q81" s="49">
        <f t="shared" si="46"/>
        <v>7920</v>
      </c>
      <c r="R81" s="53">
        <f t="shared" si="47"/>
        <v>51985.8</v>
      </c>
      <c r="S81" s="51">
        <f t="shared" si="48"/>
        <v>39169.599999999999</v>
      </c>
      <c r="T81" s="49">
        <f t="shared" si="49"/>
        <v>7040</v>
      </c>
      <c r="U81" s="52">
        <f t="shared" si="39"/>
        <v>46209.599999999999</v>
      </c>
      <c r="V81" s="51">
        <f t="shared" si="50"/>
        <v>34273.4</v>
      </c>
      <c r="W81" s="49">
        <f t="shared" si="51"/>
        <v>6160</v>
      </c>
      <c r="X81" s="52">
        <f t="shared" si="38"/>
        <v>40433.4</v>
      </c>
      <c r="Y81" s="122">
        <f t="shared" si="52"/>
        <v>29377.200000000001</v>
      </c>
      <c r="Z81" s="122">
        <f t="shared" si="53"/>
        <v>5280</v>
      </c>
      <c r="AA81" s="52">
        <f t="shared" si="54"/>
        <v>34657.199999999997</v>
      </c>
    </row>
    <row r="82" spans="1:27" ht="13.5" customHeight="1">
      <c r="A82" s="118">
        <v>49</v>
      </c>
      <c r="B82" s="217">
        <v>42705</v>
      </c>
      <c r="C82" s="68">
        <v>880</v>
      </c>
      <c r="D82" s="310">
        <v>1</v>
      </c>
      <c r="E82" s="60">
        <f t="shared" si="40"/>
        <v>880</v>
      </c>
      <c r="F82" s="59">
        <v>0</v>
      </c>
      <c r="G82" s="60">
        <f t="shared" si="41"/>
        <v>0</v>
      </c>
      <c r="H82" s="57">
        <f t="shared" si="42"/>
        <v>880</v>
      </c>
      <c r="I82" s="106">
        <f t="shared" si="55"/>
        <v>48082</v>
      </c>
      <c r="J82" s="63">
        <f>IF((I82)+K82&gt;I149,I149-K82,(I82))</f>
        <v>48082</v>
      </c>
      <c r="K82" s="63">
        <f t="shared" si="43"/>
        <v>8800</v>
      </c>
      <c r="L82" s="148">
        <f t="shared" si="37"/>
        <v>56882</v>
      </c>
      <c r="M82" s="65">
        <f t="shared" si="56"/>
        <v>45677.9</v>
      </c>
      <c r="N82" s="63">
        <f t="shared" si="44"/>
        <v>8360</v>
      </c>
      <c r="O82" s="66">
        <f t="shared" si="21"/>
        <v>54037.9</v>
      </c>
      <c r="P82" s="63">
        <f t="shared" si="45"/>
        <v>43273.8</v>
      </c>
      <c r="Q82" s="63">
        <f t="shared" si="46"/>
        <v>7920</v>
      </c>
      <c r="R82" s="67">
        <f t="shared" si="47"/>
        <v>51193.8</v>
      </c>
      <c r="S82" s="65">
        <f t="shared" si="48"/>
        <v>38465.599999999999</v>
      </c>
      <c r="T82" s="63">
        <f t="shared" si="49"/>
        <v>7040</v>
      </c>
      <c r="U82" s="66">
        <f t="shared" si="39"/>
        <v>45505.599999999999</v>
      </c>
      <c r="V82" s="65">
        <f t="shared" si="50"/>
        <v>33657.4</v>
      </c>
      <c r="W82" s="63">
        <f t="shared" si="51"/>
        <v>6160</v>
      </c>
      <c r="X82" s="66">
        <f t="shared" si="38"/>
        <v>39817.4</v>
      </c>
      <c r="Y82" s="102">
        <f t="shared" si="52"/>
        <v>28849.200000000001</v>
      </c>
      <c r="Z82" s="102">
        <f t="shared" si="53"/>
        <v>5280</v>
      </c>
      <c r="AA82" s="66">
        <f t="shared" si="54"/>
        <v>34129.199999999997</v>
      </c>
    </row>
    <row r="83" spans="1:27" ht="13.5" customHeight="1">
      <c r="A83" s="118">
        <v>48</v>
      </c>
      <c r="B83" s="216">
        <v>42736</v>
      </c>
      <c r="C83" s="68">
        <v>937</v>
      </c>
      <c r="D83" s="310">
        <v>1</v>
      </c>
      <c r="E83" s="70">
        <f t="shared" si="40"/>
        <v>937</v>
      </c>
      <c r="F83" s="59">
        <v>0</v>
      </c>
      <c r="G83" s="70">
        <f t="shared" si="41"/>
        <v>0</v>
      </c>
      <c r="H83" s="68">
        <f t="shared" si="42"/>
        <v>937</v>
      </c>
      <c r="I83" s="107">
        <f t="shared" si="55"/>
        <v>47202</v>
      </c>
      <c r="J83" s="49">
        <f>IF((I83)+K83&gt;I149,I149-K83,(I83))</f>
        <v>47202</v>
      </c>
      <c r="K83" s="49">
        <f t="shared" si="43"/>
        <v>8800</v>
      </c>
      <c r="L83" s="145">
        <f t="shared" si="37"/>
        <v>56002</v>
      </c>
      <c r="M83" s="51">
        <f t="shared" si="56"/>
        <v>44841.9</v>
      </c>
      <c r="N83" s="49">
        <f t="shared" si="44"/>
        <v>8360</v>
      </c>
      <c r="O83" s="52">
        <f t="shared" si="21"/>
        <v>53201.9</v>
      </c>
      <c r="P83" s="73">
        <f t="shared" si="45"/>
        <v>42481.8</v>
      </c>
      <c r="Q83" s="49">
        <f t="shared" si="46"/>
        <v>7920</v>
      </c>
      <c r="R83" s="53">
        <f t="shared" si="47"/>
        <v>50401.8</v>
      </c>
      <c r="S83" s="51">
        <f t="shared" si="48"/>
        <v>37761.599999999999</v>
      </c>
      <c r="T83" s="49">
        <f t="shared" si="49"/>
        <v>7040</v>
      </c>
      <c r="U83" s="52">
        <f t="shared" si="39"/>
        <v>44801.599999999999</v>
      </c>
      <c r="V83" s="51">
        <f t="shared" si="50"/>
        <v>33041.4</v>
      </c>
      <c r="W83" s="49">
        <f t="shared" si="51"/>
        <v>6160</v>
      </c>
      <c r="X83" s="52">
        <f t="shared" si="38"/>
        <v>39201.4</v>
      </c>
      <c r="Y83" s="122">
        <f t="shared" si="52"/>
        <v>28321.200000000001</v>
      </c>
      <c r="Z83" s="122">
        <f t="shared" si="53"/>
        <v>5280</v>
      </c>
      <c r="AA83" s="52">
        <f t="shared" si="54"/>
        <v>33601.199999999997</v>
      </c>
    </row>
    <row r="84" spans="1:27" ht="13.5" customHeight="1">
      <c r="A84" s="118">
        <v>47</v>
      </c>
      <c r="B84" s="217">
        <v>42767</v>
      </c>
      <c r="C84" s="68">
        <v>937</v>
      </c>
      <c r="D84" s="310">
        <v>1</v>
      </c>
      <c r="E84" s="60">
        <f t="shared" si="40"/>
        <v>937</v>
      </c>
      <c r="F84" s="59">
        <v>0</v>
      </c>
      <c r="G84" s="60">
        <f t="shared" si="41"/>
        <v>0</v>
      </c>
      <c r="H84" s="57">
        <f t="shared" si="42"/>
        <v>937</v>
      </c>
      <c r="I84" s="106">
        <f t="shared" si="55"/>
        <v>46265</v>
      </c>
      <c r="J84" s="63">
        <f>IF((I84)+K84&gt;I149,I149-K84,(I84))</f>
        <v>46265</v>
      </c>
      <c r="K84" s="63">
        <f t="shared" si="43"/>
        <v>8800</v>
      </c>
      <c r="L84" s="148">
        <f t="shared" si="37"/>
        <v>55065</v>
      </c>
      <c r="M84" s="65">
        <f t="shared" si="56"/>
        <v>43951.75</v>
      </c>
      <c r="N84" s="63">
        <f t="shared" si="44"/>
        <v>8360</v>
      </c>
      <c r="O84" s="66">
        <f t="shared" si="21"/>
        <v>52311.75</v>
      </c>
      <c r="P84" s="63">
        <f t="shared" si="45"/>
        <v>41638.5</v>
      </c>
      <c r="Q84" s="63">
        <f t="shared" si="46"/>
        <v>7920</v>
      </c>
      <c r="R84" s="67">
        <f t="shared" si="47"/>
        <v>49558.5</v>
      </c>
      <c r="S84" s="65">
        <f t="shared" si="48"/>
        <v>37012</v>
      </c>
      <c r="T84" s="63">
        <f t="shared" si="49"/>
        <v>7040</v>
      </c>
      <c r="U84" s="66">
        <f t="shared" si="39"/>
        <v>44052</v>
      </c>
      <c r="V84" s="65">
        <f t="shared" si="50"/>
        <v>32385.499999999996</v>
      </c>
      <c r="W84" s="63">
        <f t="shared" si="51"/>
        <v>6160</v>
      </c>
      <c r="X84" s="66">
        <f t="shared" si="38"/>
        <v>38545.5</v>
      </c>
      <c r="Y84" s="102">
        <f t="shared" si="52"/>
        <v>27759</v>
      </c>
      <c r="Z84" s="102">
        <f t="shared" si="53"/>
        <v>5280</v>
      </c>
      <c r="AA84" s="66">
        <f t="shared" si="54"/>
        <v>33039</v>
      </c>
    </row>
    <row r="85" spans="1:27" ht="13.5" customHeight="1">
      <c r="A85" s="118">
        <v>46</v>
      </c>
      <c r="B85" s="216">
        <v>42795</v>
      </c>
      <c r="C85" s="68">
        <v>937</v>
      </c>
      <c r="D85" s="310">
        <v>1</v>
      </c>
      <c r="E85" s="70">
        <f t="shared" si="40"/>
        <v>937</v>
      </c>
      <c r="F85" s="59">
        <v>0</v>
      </c>
      <c r="G85" s="70">
        <f t="shared" si="41"/>
        <v>0</v>
      </c>
      <c r="H85" s="68">
        <f t="shared" si="42"/>
        <v>937</v>
      </c>
      <c r="I85" s="107">
        <f t="shared" si="55"/>
        <v>45328</v>
      </c>
      <c r="J85" s="49">
        <f>IF((I85)+K85&gt;I149,I149-K85,(I85))</f>
        <v>45328</v>
      </c>
      <c r="K85" s="49">
        <f t="shared" si="43"/>
        <v>8800</v>
      </c>
      <c r="L85" s="145">
        <f t="shared" si="37"/>
        <v>54128</v>
      </c>
      <c r="M85" s="51">
        <f t="shared" si="56"/>
        <v>43061.599999999999</v>
      </c>
      <c r="N85" s="49">
        <f t="shared" si="44"/>
        <v>8360</v>
      </c>
      <c r="O85" s="52">
        <f t="shared" si="21"/>
        <v>51421.599999999999</v>
      </c>
      <c r="P85" s="73">
        <f t="shared" si="45"/>
        <v>40795.200000000004</v>
      </c>
      <c r="Q85" s="49">
        <f t="shared" si="46"/>
        <v>7920</v>
      </c>
      <c r="R85" s="53">
        <f t="shared" si="47"/>
        <v>48715.200000000004</v>
      </c>
      <c r="S85" s="51">
        <f t="shared" si="48"/>
        <v>36262.400000000001</v>
      </c>
      <c r="T85" s="49">
        <f t="shared" si="49"/>
        <v>7040</v>
      </c>
      <c r="U85" s="52">
        <f t="shared" si="39"/>
        <v>43302.400000000001</v>
      </c>
      <c r="V85" s="51">
        <f t="shared" si="50"/>
        <v>31729.599999999999</v>
      </c>
      <c r="W85" s="49">
        <f t="shared" si="51"/>
        <v>6160</v>
      </c>
      <c r="X85" s="52">
        <f t="shared" si="38"/>
        <v>37889.599999999999</v>
      </c>
      <c r="Y85" s="122">
        <f t="shared" si="52"/>
        <v>27196.799999999999</v>
      </c>
      <c r="Z85" s="122">
        <f t="shared" si="53"/>
        <v>5280</v>
      </c>
      <c r="AA85" s="52">
        <f t="shared" si="54"/>
        <v>32476.799999999999</v>
      </c>
    </row>
    <row r="86" spans="1:27" ht="13.5" customHeight="1">
      <c r="A86" s="118">
        <v>45</v>
      </c>
      <c r="B86" s="217">
        <v>42826</v>
      </c>
      <c r="C86" s="68">
        <v>937</v>
      </c>
      <c r="D86" s="310">
        <v>1</v>
      </c>
      <c r="E86" s="60">
        <f t="shared" si="40"/>
        <v>937</v>
      </c>
      <c r="F86" s="59">
        <v>0</v>
      </c>
      <c r="G86" s="60">
        <f t="shared" si="41"/>
        <v>0</v>
      </c>
      <c r="H86" s="57">
        <f t="shared" si="42"/>
        <v>937</v>
      </c>
      <c r="I86" s="106">
        <f t="shared" si="55"/>
        <v>44391</v>
      </c>
      <c r="J86" s="63">
        <f>IF((I86)+K86&gt;I149,I149-K86,(I86))</f>
        <v>44391</v>
      </c>
      <c r="K86" s="63">
        <f t="shared" si="43"/>
        <v>8800</v>
      </c>
      <c r="L86" s="148">
        <f t="shared" si="37"/>
        <v>53191</v>
      </c>
      <c r="M86" s="65">
        <f t="shared" si="56"/>
        <v>42171.45</v>
      </c>
      <c r="N86" s="63">
        <f t="shared" si="44"/>
        <v>8360</v>
      </c>
      <c r="O86" s="66">
        <f t="shared" ref="O86:O117" si="57">M86+N86</f>
        <v>50531.45</v>
      </c>
      <c r="P86" s="63">
        <f t="shared" si="45"/>
        <v>39951.9</v>
      </c>
      <c r="Q86" s="63">
        <f t="shared" si="46"/>
        <v>7920</v>
      </c>
      <c r="R86" s="67">
        <f t="shared" si="47"/>
        <v>47871.9</v>
      </c>
      <c r="S86" s="65">
        <f t="shared" si="48"/>
        <v>35512.800000000003</v>
      </c>
      <c r="T86" s="63">
        <f t="shared" si="49"/>
        <v>7040</v>
      </c>
      <c r="U86" s="66">
        <f t="shared" si="39"/>
        <v>42552.800000000003</v>
      </c>
      <c r="V86" s="65">
        <f t="shared" si="50"/>
        <v>31073.699999999997</v>
      </c>
      <c r="W86" s="63">
        <f t="shared" si="51"/>
        <v>6160</v>
      </c>
      <c r="X86" s="66">
        <f t="shared" si="38"/>
        <v>37233.699999999997</v>
      </c>
      <c r="Y86" s="102">
        <f t="shared" si="52"/>
        <v>26634.6</v>
      </c>
      <c r="Z86" s="102">
        <f t="shared" si="53"/>
        <v>5280</v>
      </c>
      <c r="AA86" s="66">
        <f t="shared" si="54"/>
        <v>31914.6</v>
      </c>
    </row>
    <row r="87" spans="1:27" ht="13.5" customHeight="1">
      <c r="A87" s="118">
        <v>44</v>
      </c>
      <c r="B87" s="216">
        <v>42856</v>
      </c>
      <c r="C87" s="68">
        <v>937</v>
      </c>
      <c r="D87" s="310">
        <v>1</v>
      </c>
      <c r="E87" s="70">
        <f t="shared" si="40"/>
        <v>937</v>
      </c>
      <c r="F87" s="59">
        <v>0</v>
      </c>
      <c r="G87" s="70">
        <f t="shared" si="41"/>
        <v>0</v>
      </c>
      <c r="H87" s="68">
        <f t="shared" si="42"/>
        <v>937</v>
      </c>
      <c r="I87" s="107">
        <f t="shared" si="55"/>
        <v>43454</v>
      </c>
      <c r="J87" s="49">
        <f>IF((I87)+K87&gt;I149,I149-K87,(I87))</f>
        <v>43454</v>
      </c>
      <c r="K87" s="49">
        <f t="shared" si="43"/>
        <v>8800</v>
      </c>
      <c r="L87" s="145">
        <f t="shared" si="37"/>
        <v>52254</v>
      </c>
      <c r="M87" s="51">
        <f t="shared" si="56"/>
        <v>41281.299999999996</v>
      </c>
      <c r="N87" s="49">
        <f t="shared" si="44"/>
        <v>8360</v>
      </c>
      <c r="O87" s="52">
        <f t="shared" si="57"/>
        <v>49641.299999999996</v>
      </c>
      <c r="P87" s="73">
        <f t="shared" si="45"/>
        <v>39108.6</v>
      </c>
      <c r="Q87" s="49">
        <f t="shared" si="46"/>
        <v>7920</v>
      </c>
      <c r="R87" s="53">
        <f t="shared" si="47"/>
        <v>47028.6</v>
      </c>
      <c r="S87" s="51">
        <f t="shared" si="48"/>
        <v>34763.200000000004</v>
      </c>
      <c r="T87" s="49">
        <f t="shared" si="49"/>
        <v>7040</v>
      </c>
      <c r="U87" s="52">
        <f t="shared" si="39"/>
        <v>41803.200000000004</v>
      </c>
      <c r="V87" s="51">
        <f t="shared" si="50"/>
        <v>30417.8</v>
      </c>
      <c r="W87" s="49">
        <f t="shared" si="51"/>
        <v>6160</v>
      </c>
      <c r="X87" s="52">
        <f t="shared" si="38"/>
        <v>36577.800000000003</v>
      </c>
      <c r="Y87" s="122">
        <f t="shared" si="52"/>
        <v>26072.399999999998</v>
      </c>
      <c r="Z87" s="122">
        <f t="shared" si="53"/>
        <v>5280</v>
      </c>
      <c r="AA87" s="52">
        <f t="shared" si="54"/>
        <v>31352.399999999998</v>
      </c>
    </row>
    <row r="88" spans="1:27" ht="13.5" customHeight="1">
      <c r="A88" s="118">
        <v>43</v>
      </c>
      <c r="B88" s="217">
        <v>42887</v>
      </c>
      <c r="C88" s="68">
        <v>937</v>
      </c>
      <c r="D88" s="310">
        <v>1</v>
      </c>
      <c r="E88" s="60">
        <f t="shared" si="40"/>
        <v>937</v>
      </c>
      <c r="F88" s="59">
        <v>0</v>
      </c>
      <c r="G88" s="60">
        <f t="shared" si="41"/>
        <v>0</v>
      </c>
      <c r="H88" s="57">
        <f t="shared" si="42"/>
        <v>937</v>
      </c>
      <c r="I88" s="106">
        <f t="shared" si="55"/>
        <v>42517</v>
      </c>
      <c r="J88" s="63">
        <f>IF((I88)+K88&gt;I149,I149-K88,(I88))</f>
        <v>42517</v>
      </c>
      <c r="K88" s="63">
        <f t="shared" si="43"/>
        <v>8800</v>
      </c>
      <c r="L88" s="148">
        <f t="shared" si="37"/>
        <v>51317</v>
      </c>
      <c r="M88" s="65">
        <f t="shared" si="56"/>
        <v>40391.15</v>
      </c>
      <c r="N88" s="63">
        <f t="shared" si="44"/>
        <v>8360</v>
      </c>
      <c r="O88" s="66">
        <f t="shared" si="57"/>
        <v>48751.15</v>
      </c>
      <c r="P88" s="63">
        <f t="shared" si="45"/>
        <v>38265.300000000003</v>
      </c>
      <c r="Q88" s="63">
        <f t="shared" si="46"/>
        <v>7920</v>
      </c>
      <c r="R88" s="67">
        <f t="shared" si="47"/>
        <v>46185.3</v>
      </c>
      <c r="S88" s="65">
        <f t="shared" si="48"/>
        <v>34013.599999999999</v>
      </c>
      <c r="T88" s="63">
        <f t="shared" si="49"/>
        <v>7040</v>
      </c>
      <c r="U88" s="66">
        <f t="shared" si="39"/>
        <v>41053.599999999999</v>
      </c>
      <c r="V88" s="65">
        <f t="shared" si="50"/>
        <v>29761.899999999998</v>
      </c>
      <c r="W88" s="63">
        <f t="shared" si="51"/>
        <v>6160</v>
      </c>
      <c r="X88" s="66">
        <f t="shared" si="38"/>
        <v>35921.899999999994</v>
      </c>
      <c r="Y88" s="102">
        <f t="shared" si="52"/>
        <v>25510.2</v>
      </c>
      <c r="Z88" s="102">
        <f t="shared" si="53"/>
        <v>5280</v>
      </c>
      <c r="AA88" s="66">
        <f t="shared" si="54"/>
        <v>30790.2</v>
      </c>
    </row>
    <row r="89" spans="1:27" ht="13.5" customHeight="1">
      <c r="A89" s="118">
        <v>42</v>
      </c>
      <c r="B89" s="216">
        <v>42917</v>
      </c>
      <c r="C89" s="68">
        <v>937</v>
      </c>
      <c r="D89" s="310">
        <v>1</v>
      </c>
      <c r="E89" s="70">
        <f t="shared" si="40"/>
        <v>937</v>
      </c>
      <c r="F89" s="59">
        <v>0</v>
      </c>
      <c r="G89" s="70">
        <f t="shared" si="41"/>
        <v>0</v>
      </c>
      <c r="H89" s="68">
        <f t="shared" si="42"/>
        <v>937</v>
      </c>
      <c r="I89" s="107">
        <f t="shared" si="55"/>
        <v>41580</v>
      </c>
      <c r="J89" s="49">
        <f>IF((I89)+K89&gt;I149,I149-K89,(I89))</f>
        <v>41580</v>
      </c>
      <c r="K89" s="49">
        <f t="shared" si="43"/>
        <v>8800</v>
      </c>
      <c r="L89" s="145">
        <f t="shared" si="37"/>
        <v>50380</v>
      </c>
      <c r="M89" s="51">
        <f t="shared" si="56"/>
        <v>39501</v>
      </c>
      <c r="N89" s="49">
        <f t="shared" si="44"/>
        <v>8360</v>
      </c>
      <c r="O89" s="52">
        <f t="shared" si="57"/>
        <v>47861</v>
      </c>
      <c r="P89" s="73">
        <f t="shared" si="45"/>
        <v>37422</v>
      </c>
      <c r="Q89" s="49">
        <f t="shared" si="46"/>
        <v>7920</v>
      </c>
      <c r="R89" s="53">
        <f t="shared" si="47"/>
        <v>45342</v>
      </c>
      <c r="S89" s="51">
        <f t="shared" si="48"/>
        <v>33264</v>
      </c>
      <c r="T89" s="49">
        <f t="shared" si="49"/>
        <v>7040</v>
      </c>
      <c r="U89" s="52">
        <f t="shared" si="39"/>
        <v>40304</v>
      </c>
      <c r="V89" s="51">
        <f t="shared" si="50"/>
        <v>29105.999999999996</v>
      </c>
      <c r="W89" s="49">
        <f t="shared" si="51"/>
        <v>6160</v>
      </c>
      <c r="X89" s="52">
        <f t="shared" si="38"/>
        <v>35266</v>
      </c>
      <c r="Y89" s="122">
        <f t="shared" si="52"/>
        <v>24948</v>
      </c>
      <c r="Z89" s="122">
        <f t="shared" si="53"/>
        <v>5280</v>
      </c>
      <c r="AA89" s="52">
        <f t="shared" si="54"/>
        <v>30228</v>
      </c>
    </row>
    <row r="90" spans="1:27" ht="13.5" customHeight="1">
      <c r="A90" s="118">
        <v>41</v>
      </c>
      <c r="B90" s="216">
        <v>42948</v>
      </c>
      <c r="C90" s="68">
        <v>937</v>
      </c>
      <c r="D90" s="310">
        <v>1</v>
      </c>
      <c r="E90" s="60">
        <f t="shared" si="40"/>
        <v>937</v>
      </c>
      <c r="F90" s="59">
        <v>0</v>
      </c>
      <c r="G90" s="60">
        <f t="shared" si="41"/>
        <v>0</v>
      </c>
      <c r="H90" s="57">
        <f t="shared" si="42"/>
        <v>937</v>
      </c>
      <c r="I90" s="106">
        <f t="shared" si="55"/>
        <v>40643</v>
      </c>
      <c r="J90" s="63">
        <f>IF((I90)+K90&gt;I149,I149-K90,(I90))</f>
        <v>40643</v>
      </c>
      <c r="K90" s="63">
        <f t="shared" si="43"/>
        <v>8800</v>
      </c>
      <c r="L90" s="148">
        <f t="shared" si="37"/>
        <v>49443</v>
      </c>
      <c r="M90" s="65">
        <f t="shared" si="56"/>
        <v>38610.85</v>
      </c>
      <c r="N90" s="63">
        <f t="shared" si="44"/>
        <v>8360</v>
      </c>
      <c r="O90" s="66">
        <f t="shared" si="57"/>
        <v>46970.85</v>
      </c>
      <c r="P90" s="63">
        <f t="shared" si="45"/>
        <v>36578.700000000004</v>
      </c>
      <c r="Q90" s="63">
        <f t="shared" si="46"/>
        <v>7920</v>
      </c>
      <c r="R90" s="67">
        <f t="shared" si="47"/>
        <v>44498.700000000004</v>
      </c>
      <c r="S90" s="65">
        <f t="shared" si="48"/>
        <v>32514.400000000001</v>
      </c>
      <c r="T90" s="63">
        <f t="shared" si="49"/>
        <v>7040</v>
      </c>
      <c r="U90" s="66">
        <f t="shared" si="39"/>
        <v>39554.400000000001</v>
      </c>
      <c r="V90" s="65">
        <f t="shared" si="50"/>
        <v>28450.1</v>
      </c>
      <c r="W90" s="63">
        <f t="shared" si="51"/>
        <v>6160</v>
      </c>
      <c r="X90" s="66">
        <f t="shared" si="38"/>
        <v>34610.1</v>
      </c>
      <c r="Y90" s="102">
        <f t="shared" si="52"/>
        <v>24385.8</v>
      </c>
      <c r="Z90" s="102">
        <f t="shared" si="53"/>
        <v>5280</v>
      </c>
      <c r="AA90" s="66">
        <f t="shared" si="54"/>
        <v>29665.8</v>
      </c>
    </row>
    <row r="91" spans="1:27" ht="13.5" customHeight="1">
      <c r="A91" s="118">
        <v>40</v>
      </c>
      <c r="B91" s="217">
        <v>42979</v>
      </c>
      <c r="C91" s="68">
        <v>937</v>
      </c>
      <c r="D91" s="310">
        <v>1</v>
      </c>
      <c r="E91" s="70">
        <f t="shared" si="40"/>
        <v>937</v>
      </c>
      <c r="F91" s="59">
        <v>0</v>
      </c>
      <c r="G91" s="70">
        <f t="shared" si="41"/>
        <v>0</v>
      </c>
      <c r="H91" s="68">
        <f t="shared" si="42"/>
        <v>937</v>
      </c>
      <c r="I91" s="107">
        <f t="shared" si="55"/>
        <v>39706</v>
      </c>
      <c r="J91" s="49">
        <f>IF((I91)+K91&gt;I149,I149-K91,(I91))</f>
        <v>39706</v>
      </c>
      <c r="K91" s="49">
        <f t="shared" si="43"/>
        <v>8800</v>
      </c>
      <c r="L91" s="145">
        <f t="shared" si="37"/>
        <v>48506</v>
      </c>
      <c r="M91" s="51">
        <f t="shared" si="56"/>
        <v>37720.699999999997</v>
      </c>
      <c r="N91" s="49">
        <f t="shared" si="44"/>
        <v>8360</v>
      </c>
      <c r="O91" s="52">
        <f t="shared" si="57"/>
        <v>46080.7</v>
      </c>
      <c r="P91" s="73">
        <f t="shared" si="45"/>
        <v>35735.4</v>
      </c>
      <c r="Q91" s="49">
        <f t="shared" si="46"/>
        <v>7920</v>
      </c>
      <c r="R91" s="53">
        <f t="shared" si="47"/>
        <v>43655.4</v>
      </c>
      <c r="S91" s="51">
        <f t="shared" si="48"/>
        <v>31764.800000000003</v>
      </c>
      <c r="T91" s="49">
        <f t="shared" si="49"/>
        <v>7040</v>
      </c>
      <c r="U91" s="52">
        <f t="shared" si="39"/>
        <v>38804.800000000003</v>
      </c>
      <c r="V91" s="51">
        <f t="shared" si="50"/>
        <v>27794.199999999997</v>
      </c>
      <c r="W91" s="49">
        <f t="shared" si="51"/>
        <v>6160</v>
      </c>
      <c r="X91" s="52">
        <f t="shared" si="38"/>
        <v>33954.199999999997</v>
      </c>
      <c r="Y91" s="122">
        <f t="shared" si="52"/>
        <v>23823.599999999999</v>
      </c>
      <c r="Z91" s="122">
        <f t="shared" si="53"/>
        <v>5280</v>
      </c>
      <c r="AA91" s="52">
        <f t="shared" si="54"/>
        <v>29103.599999999999</v>
      </c>
    </row>
    <row r="92" spans="1:27" ht="13.5" customHeight="1">
      <c r="A92" s="118">
        <v>39</v>
      </c>
      <c r="B92" s="216">
        <v>43009</v>
      </c>
      <c r="C92" s="68">
        <v>937</v>
      </c>
      <c r="D92" s="310">
        <v>1</v>
      </c>
      <c r="E92" s="60">
        <f t="shared" si="40"/>
        <v>937</v>
      </c>
      <c r="F92" s="59">
        <v>0</v>
      </c>
      <c r="G92" s="60">
        <f t="shared" si="41"/>
        <v>0</v>
      </c>
      <c r="H92" s="57">
        <f t="shared" si="42"/>
        <v>937</v>
      </c>
      <c r="I92" s="106">
        <f t="shared" si="55"/>
        <v>38769</v>
      </c>
      <c r="J92" s="63">
        <f>IF((I92)+K92&gt;I149,I149-K92,(I92))</f>
        <v>38769</v>
      </c>
      <c r="K92" s="63">
        <f t="shared" si="43"/>
        <v>8800</v>
      </c>
      <c r="L92" s="148">
        <f t="shared" si="37"/>
        <v>47569</v>
      </c>
      <c r="M92" s="65">
        <f t="shared" si="56"/>
        <v>36830.549999999996</v>
      </c>
      <c r="N92" s="63">
        <f t="shared" si="44"/>
        <v>8360</v>
      </c>
      <c r="O92" s="66">
        <f t="shared" si="57"/>
        <v>45190.549999999996</v>
      </c>
      <c r="P92" s="63">
        <f t="shared" si="45"/>
        <v>34892.1</v>
      </c>
      <c r="Q92" s="63">
        <f t="shared" si="46"/>
        <v>7920</v>
      </c>
      <c r="R92" s="67">
        <f t="shared" si="47"/>
        <v>42812.1</v>
      </c>
      <c r="S92" s="65">
        <f t="shared" si="48"/>
        <v>31015.200000000001</v>
      </c>
      <c r="T92" s="63">
        <f t="shared" si="49"/>
        <v>7040</v>
      </c>
      <c r="U92" s="66">
        <f t="shared" si="39"/>
        <v>38055.199999999997</v>
      </c>
      <c r="V92" s="65">
        <f t="shared" si="50"/>
        <v>27138.3</v>
      </c>
      <c r="W92" s="63">
        <f t="shared" si="51"/>
        <v>6160</v>
      </c>
      <c r="X92" s="66">
        <f t="shared" si="38"/>
        <v>33298.300000000003</v>
      </c>
      <c r="Y92" s="102">
        <f t="shared" si="52"/>
        <v>23261.399999999998</v>
      </c>
      <c r="Z92" s="102">
        <f t="shared" si="53"/>
        <v>5280</v>
      </c>
      <c r="AA92" s="66">
        <f t="shared" si="54"/>
        <v>28541.399999999998</v>
      </c>
    </row>
    <row r="93" spans="1:27" ht="13.5" customHeight="1">
      <c r="A93" s="118">
        <v>38</v>
      </c>
      <c r="B93" s="217">
        <v>43040</v>
      </c>
      <c r="C93" s="68">
        <v>937</v>
      </c>
      <c r="D93" s="310">
        <v>1</v>
      </c>
      <c r="E93" s="70">
        <f t="shared" si="40"/>
        <v>937</v>
      </c>
      <c r="F93" s="59">
        <v>0</v>
      </c>
      <c r="G93" s="70">
        <f t="shared" si="41"/>
        <v>0</v>
      </c>
      <c r="H93" s="68">
        <f t="shared" si="42"/>
        <v>937</v>
      </c>
      <c r="I93" s="107">
        <f t="shared" si="55"/>
        <v>37832</v>
      </c>
      <c r="J93" s="49">
        <f>IF((I93)+K93&gt;I149,I149-K93,(I93))</f>
        <v>37832</v>
      </c>
      <c r="K93" s="49">
        <f t="shared" si="43"/>
        <v>8800</v>
      </c>
      <c r="L93" s="145">
        <f t="shared" si="37"/>
        <v>46632</v>
      </c>
      <c r="M93" s="51">
        <f t="shared" si="56"/>
        <v>35940.400000000001</v>
      </c>
      <c r="N93" s="49">
        <f t="shared" si="44"/>
        <v>8360</v>
      </c>
      <c r="O93" s="52">
        <f t="shared" si="57"/>
        <v>44300.4</v>
      </c>
      <c r="P93" s="73">
        <f t="shared" si="45"/>
        <v>34048.800000000003</v>
      </c>
      <c r="Q93" s="49">
        <f t="shared" si="46"/>
        <v>7920</v>
      </c>
      <c r="R93" s="53">
        <f t="shared" si="47"/>
        <v>41968.800000000003</v>
      </c>
      <c r="S93" s="51">
        <f t="shared" si="48"/>
        <v>30265.600000000002</v>
      </c>
      <c r="T93" s="49">
        <f t="shared" si="49"/>
        <v>7040</v>
      </c>
      <c r="U93" s="52">
        <f t="shared" si="39"/>
        <v>37305.600000000006</v>
      </c>
      <c r="V93" s="51">
        <f t="shared" si="50"/>
        <v>26482.399999999998</v>
      </c>
      <c r="W93" s="49">
        <f t="shared" si="51"/>
        <v>6160</v>
      </c>
      <c r="X93" s="52">
        <f t="shared" si="38"/>
        <v>32642.399999999998</v>
      </c>
      <c r="Y93" s="122">
        <f t="shared" si="52"/>
        <v>22699.200000000001</v>
      </c>
      <c r="Z93" s="122">
        <f t="shared" si="53"/>
        <v>5280</v>
      </c>
      <c r="AA93" s="52">
        <f t="shared" si="54"/>
        <v>27979.200000000001</v>
      </c>
    </row>
    <row r="94" spans="1:27" ht="13.5" customHeight="1">
      <c r="A94" s="118">
        <v>37</v>
      </c>
      <c r="B94" s="216">
        <v>43070</v>
      </c>
      <c r="C94" s="68">
        <v>937</v>
      </c>
      <c r="D94" s="310">
        <v>1</v>
      </c>
      <c r="E94" s="60">
        <f t="shared" si="40"/>
        <v>937</v>
      </c>
      <c r="F94" s="59">
        <v>0</v>
      </c>
      <c r="G94" s="60">
        <f t="shared" si="41"/>
        <v>0</v>
      </c>
      <c r="H94" s="57">
        <f t="shared" si="42"/>
        <v>937</v>
      </c>
      <c r="I94" s="106">
        <f t="shared" si="55"/>
        <v>36895</v>
      </c>
      <c r="J94" s="63">
        <f>IF((I94)+K94&gt;I149,I149-K94,(I94))</f>
        <v>36895</v>
      </c>
      <c r="K94" s="63">
        <f t="shared" si="43"/>
        <v>8800</v>
      </c>
      <c r="L94" s="148">
        <f t="shared" si="37"/>
        <v>45695</v>
      </c>
      <c r="M94" s="65">
        <f t="shared" si="56"/>
        <v>35050.25</v>
      </c>
      <c r="N94" s="63">
        <f t="shared" si="44"/>
        <v>8360</v>
      </c>
      <c r="O94" s="66">
        <f t="shared" si="57"/>
        <v>43410.25</v>
      </c>
      <c r="P94" s="63">
        <f t="shared" si="45"/>
        <v>33205.5</v>
      </c>
      <c r="Q94" s="63">
        <f t="shared" si="46"/>
        <v>7920</v>
      </c>
      <c r="R94" s="67">
        <f t="shared" si="47"/>
        <v>41125.5</v>
      </c>
      <c r="S94" s="65">
        <f t="shared" si="48"/>
        <v>29516</v>
      </c>
      <c r="T94" s="63">
        <f t="shared" si="49"/>
        <v>7040</v>
      </c>
      <c r="U94" s="66">
        <f t="shared" si="39"/>
        <v>36556</v>
      </c>
      <c r="V94" s="65">
        <f t="shared" si="50"/>
        <v>25826.5</v>
      </c>
      <c r="W94" s="63">
        <f t="shared" si="51"/>
        <v>6160</v>
      </c>
      <c r="X94" s="66">
        <f t="shared" si="38"/>
        <v>31986.5</v>
      </c>
      <c r="Y94" s="102">
        <f t="shared" si="52"/>
        <v>22137</v>
      </c>
      <c r="Z94" s="102">
        <f t="shared" si="53"/>
        <v>5280</v>
      </c>
      <c r="AA94" s="66">
        <f t="shared" si="54"/>
        <v>27417</v>
      </c>
    </row>
    <row r="95" spans="1:27" ht="13.5" customHeight="1">
      <c r="A95" s="118">
        <v>36</v>
      </c>
      <c r="B95" s="217">
        <v>43101</v>
      </c>
      <c r="C95" s="57">
        <v>954</v>
      </c>
      <c r="D95" s="310">
        <v>1</v>
      </c>
      <c r="E95" s="60">
        <f t="shared" ref="E95:E106" si="58">C95*D95</f>
        <v>954</v>
      </c>
      <c r="F95" s="59">
        <v>0</v>
      </c>
      <c r="G95" s="60">
        <f t="shared" ref="G95:G106" si="59">E95*F95</f>
        <v>0</v>
      </c>
      <c r="H95" s="57">
        <f t="shared" ref="H95:H106" si="60">E95+G95</f>
        <v>954</v>
      </c>
      <c r="I95" s="107">
        <f t="shared" si="55"/>
        <v>35958</v>
      </c>
      <c r="J95" s="49">
        <f t="shared" ref="J95:J106" si="61">IF((I95)+K95&gt;$I$149,$I$149-K95,(I95))</f>
        <v>35958</v>
      </c>
      <c r="K95" s="49">
        <f t="shared" si="43"/>
        <v>8800</v>
      </c>
      <c r="L95" s="145">
        <f t="shared" ref="L95:L106" si="62">J95+K95</f>
        <v>44758</v>
      </c>
      <c r="M95" s="51">
        <f t="shared" si="56"/>
        <v>34160.1</v>
      </c>
      <c r="N95" s="49">
        <f t="shared" si="44"/>
        <v>8360</v>
      </c>
      <c r="O95" s="52">
        <f t="shared" si="57"/>
        <v>42520.1</v>
      </c>
      <c r="P95" s="73">
        <f t="shared" si="45"/>
        <v>32362.2</v>
      </c>
      <c r="Q95" s="49">
        <f t="shared" si="46"/>
        <v>7920</v>
      </c>
      <c r="R95" s="53">
        <f t="shared" si="47"/>
        <v>40282.199999999997</v>
      </c>
      <c r="S95" s="51">
        <f t="shared" si="48"/>
        <v>28766.400000000001</v>
      </c>
      <c r="T95" s="49">
        <f t="shared" si="49"/>
        <v>7040</v>
      </c>
      <c r="U95" s="52">
        <f t="shared" ref="U95:U106" si="63">S95+T95</f>
        <v>35806.400000000001</v>
      </c>
      <c r="V95" s="51">
        <f t="shared" si="50"/>
        <v>25170.6</v>
      </c>
      <c r="W95" s="49">
        <f t="shared" si="51"/>
        <v>6160</v>
      </c>
      <c r="X95" s="52">
        <f t="shared" ref="X95:X106" si="64">V95+W95</f>
        <v>31330.6</v>
      </c>
      <c r="Y95" s="122">
        <f t="shared" si="52"/>
        <v>21574.799999999999</v>
      </c>
      <c r="Z95" s="122">
        <f t="shared" si="53"/>
        <v>5280</v>
      </c>
      <c r="AA95" s="52">
        <f t="shared" ref="AA95:AA106" si="65">Y95+Z95</f>
        <v>26854.799999999999</v>
      </c>
    </row>
    <row r="96" spans="1:27" ht="13.5" customHeight="1">
      <c r="A96" s="118">
        <v>35</v>
      </c>
      <c r="B96" s="216">
        <v>43132</v>
      </c>
      <c r="C96" s="57">
        <v>954</v>
      </c>
      <c r="D96" s="310">
        <v>1</v>
      </c>
      <c r="E96" s="60">
        <f t="shared" si="58"/>
        <v>954</v>
      </c>
      <c r="F96" s="59">
        <v>0</v>
      </c>
      <c r="G96" s="60">
        <f t="shared" si="59"/>
        <v>0</v>
      </c>
      <c r="H96" s="57">
        <f t="shared" si="60"/>
        <v>954</v>
      </c>
      <c r="I96" s="106">
        <f t="shared" si="55"/>
        <v>35004</v>
      </c>
      <c r="J96" s="63">
        <f t="shared" si="61"/>
        <v>35004</v>
      </c>
      <c r="K96" s="63">
        <f t="shared" si="43"/>
        <v>8800</v>
      </c>
      <c r="L96" s="148">
        <f t="shared" si="62"/>
        <v>43804</v>
      </c>
      <c r="M96" s="65">
        <f t="shared" si="56"/>
        <v>33253.799999999996</v>
      </c>
      <c r="N96" s="63">
        <f t="shared" si="44"/>
        <v>8360</v>
      </c>
      <c r="O96" s="66">
        <f t="shared" si="57"/>
        <v>41613.799999999996</v>
      </c>
      <c r="P96" s="63">
        <f t="shared" si="45"/>
        <v>31503.600000000002</v>
      </c>
      <c r="Q96" s="63">
        <f t="shared" si="46"/>
        <v>7920</v>
      </c>
      <c r="R96" s="67">
        <f t="shared" si="47"/>
        <v>39423.600000000006</v>
      </c>
      <c r="S96" s="65">
        <f t="shared" si="48"/>
        <v>28003.200000000001</v>
      </c>
      <c r="T96" s="63">
        <f t="shared" si="49"/>
        <v>7040</v>
      </c>
      <c r="U96" s="66">
        <f t="shared" si="63"/>
        <v>35043.199999999997</v>
      </c>
      <c r="V96" s="65">
        <f t="shared" si="50"/>
        <v>24502.799999999999</v>
      </c>
      <c r="W96" s="63">
        <f t="shared" si="51"/>
        <v>6160</v>
      </c>
      <c r="X96" s="66">
        <f t="shared" si="64"/>
        <v>30662.799999999999</v>
      </c>
      <c r="Y96" s="102">
        <f t="shared" si="52"/>
        <v>21002.399999999998</v>
      </c>
      <c r="Z96" s="102">
        <f t="shared" si="53"/>
        <v>5280</v>
      </c>
      <c r="AA96" s="66">
        <f t="shared" si="65"/>
        <v>26282.399999999998</v>
      </c>
    </row>
    <row r="97" spans="1:27" ht="13.5" customHeight="1">
      <c r="A97" s="118">
        <v>34</v>
      </c>
      <c r="B97" s="217">
        <v>43160</v>
      </c>
      <c r="C97" s="57">
        <v>954</v>
      </c>
      <c r="D97" s="310">
        <v>1</v>
      </c>
      <c r="E97" s="60">
        <f t="shared" si="58"/>
        <v>954</v>
      </c>
      <c r="F97" s="59">
        <v>0</v>
      </c>
      <c r="G97" s="60">
        <f t="shared" si="59"/>
        <v>0</v>
      </c>
      <c r="H97" s="57">
        <f t="shared" si="60"/>
        <v>954</v>
      </c>
      <c r="I97" s="107">
        <f t="shared" si="55"/>
        <v>34050</v>
      </c>
      <c r="J97" s="49">
        <f t="shared" si="61"/>
        <v>34050</v>
      </c>
      <c r="K97" s="49">
        <f t="shared" si="43"/>
        <v>8800</v>
      </c>
      <c r="L97" s="145">
        <f t="shared" si="62"/>
        <v>42850</v>
      </c>
      <c r="M97" s="51">
        <f t="shared" si="56"/>
        <v>32347.5</v>
      </c>
      <c r="N97" s="49">
        <f t="shared" si="44"/>
        <v>8360</v>
      </c>
      <c r="O97" s="52">
        <f t="shared" si="57"/>
        <v>40707.5</v>
      </c>
      <c r="P97" s="73">
        <f t="shared" si="45"/>
        <v>30645</v>
      </c>
      <c r="Q97" s="49">
        <f t="shared" si="46"/>
        <v>7920</v>
      </c>
      <c r="R97" s="53">
        <f t="shared" si="47"/>
        <v>38565</v>
      </c>
      <c r="S97" s="51">
        <f t="shared" si="48"/>
        <v>27240</v>
      </c>
      <c r="T97" s="49">
        <f t="shared" si="49"/>
        <v>7040</v>
      </c>
      <c r="U97" s="52">
        <f t="shared" si="63"/>
        <v>34280</v>
      </c>
      <c r="V97" s="51">
        <f t="shared" si="50"/>
        <v>23835</v>
      </c>
      <c r="W97" s="49">
        <f t="shared" si="51"/>
        <v>6160</v>
      </c>
      <c r="X97" s="52">
        <f t="shared" si="64"/>
        <v>29995</v>
      </c>
      <c r="Y97" s="122">
        <f t="shared" si="52"/>
        <v>20430</v>
      </c>
      <c r="Z97" s="122">
        <f t="shared" si="53"/>
        <v>5280</v>
      </c>
      <c r="AA97" s="52">
        <f t="shared" si="65"/>
        <v>25710</v>
      </c>
    </row>
    <row r="98" spans="1:27" ht="13.5" customHeight="1">
      <c r="A98" s="118">
        <v>33</v>
      </c>
      <c r="B98" s="216">
        <v>43191</v>
      </c>
      <c r="C98" s="57">
        <v>954</v>
      </c>
      <c r="D98" s="310">
        <v>1</v>
      </c>
      <c r="E98" s="60">
        <f t="shared" si="58"/>
        <v>954</v>
      </c>
      <c r="F98" s="59">
        <v>0</v>
      </c>
      <c r="G98" s="60">
        <f t="shared" si="59"/>
        <v>0</v>
      </c>
      <c r="H98" s="57">
        <f t="shared" si="60"/>
        <v>954</v>
      </c>
      <c r="I98" s="106">
        <f t="shared" si="55"/>
        <v>33096</v>
      </c>
      <c r="J98" s="63">
        <f t="shared" si="61"/>
        <v>33096</v>
      </c>
      <c r="K98" s="63">
        <f t="shared" si="43"/>
        <v>8800</v>
      </c>
      <c r="L98" s="148">
        <f t="shared" si="62"/>
        <v>41896</v>
      </c>
      <c r="M98" s="65">
        <f t="shared" si="56"/>
        <v>31441.199999999997</v>
      </c>
      <c r="N98" s="63">
        <f t="shared" si="44"/>
        <v>8360</v>
      </c>
      <c r="O98" s="66">
        <f t="shared" ref="O98:O106" si="66">M98+N98</f>
        <v>39801.199999999997</v>
      </c>
      <c r="P98" s="63">
        <f t="shared" si="45"/>
        <v>29786.400000000001</v>
      </c>
      <c r="Q98" s="63">
        <f t="shared" si="46"/>
        <v>7920</v>
      </c>
      <c r="R98" s="67">
        <f t="shared" si="47"/>
        <v>37706.400000000001</v>
      </c>
      <c r="S98" s="65">
        <f t="shared" si="48"/>
        <v>26476.800000000003</v>
      </c>
      <c r="T98" s="63">
        <f t="shared" si="49"/>
        <v>7040</v>
      </c>
      <c r="U98" s="66">
        <f t="shared" si="63"/>
        <v>33516.800000000003</v>
      </c>
      <c r="V98" s="65">
        <f t="shared" si="50"/>
        <v>23167.199999999997</v>
      </c>
      <c r="W98" s="63">
        <f t="shared" si="51"/>
        <v>6160</v>
      </c>
      <c r="X98" s="66">
        <f t="shared" si="64"/>
        <v>29327.199999999997</v>
      </c>
      <c r="Y98" s="102">
        <f t="shared" si="52"/>
        <v>19857.599999999999</v>
      </c>
      <c r="Z98" s="102">
        <f t="shared" si="53"/>
        <v>5280</v>
      </c>
      <c r="AA98" s="66">
        <f t="shared" si="65"/>
        <v>25137.599999999999</v>
      </c>
    </row>
    <row r="99" spans="1:27" ht="13.5" customHeight="1">
      <c r="A99" s="118">
        <v>32</v>
      </c>
      <c r="B99" s="217">
        <v>43221</v>
      </c>
      <c r="C99" s="57">
        <v>954</v>
      </c>
      <c r="D99" s="310">
        <v>1</v>
      </c>
      <c r="E99" s="60">
        <f t="shared" si="58"/>
        <v>954</v>
      </c>
      <c r="F99" s="59">
        <v>0</v>
      </c>
      <c r="G99" s="60">
        <f t="shared" si="59"/>
        <v>0</v>
      </c>
      <c r="H99" s="57">
        <f t="shared" si="60"/>
        <v>954</v>
      </c>
      <c r="I99" s="107">
        <f t="shared" si="55"/>
        <v>32142</v>
      </c>
      <c r="J99" s="49">
        <f t="shared" si="61"/>
        <v>32142</v>
      </c>
      <c r="K99" s="49">
        <f t="shared" si="43"/>
        <v>8800</v>
      </c>
      <c r="L99" s="145">
        <f t="shared" si="62"/>
        <v>40942</v>
      </c>
      <c r="M99" s="51">
        <f t="shared" si="56"/>
        <v>30534.899999999998</v>
      </c>
      <c r="N99" s="49">
        <f t="shared" si="44"/>
        <v>8360</v>
      </c>
      <c r="O99" s="52">
        <f t="shared" si="66"/>
        <v>38894.899999999994</v>
      </c>
      <c r="P99" s="73">
        <f t="shared" si="45"/>
        <v>28927.8</v>
      </c>
      <c r="Q99" s="49">
        <f t="shared" si="46"/>
        <v>7920</v>
      </c>
      <c r="R99" s="53">
        <f t="shared" si="47"/>
        <v>36847.800000000003</v>
      </c>
      <c r="S99" s="51">
        <f t="shared" si="48"/>
        <v>25713.600000000002</v>
      </c>
      <c r="T99" s="49">
        <f t="shared" si="49"/>
        <v>7040</v>
      </c>
      <c r="U99" s="52">
        <f t="shared" si="63"/>
        <v>32753.600000000002</v>
      </c>
      <c r="V99" s="51">
        <f t="shared" si="50"/>
        <v>22499.399999999998</v>
      </c>
      <c r="W99" s="49">
        <f t="shared" si="51"/>
        <v>6160</v>
      </c>
      <c r="X99" s="52">
        <f t="shared" si="64"/>
        <v>28659.399999999998</v>
      </c>
      <c r="Y99" s="122">
        <f t="shared" si="52"/>
        <v>19285.2</v>
      </c>
      <c r="Z99" s="122">
        <f t="shared" si="53"/>
        <v>5280</v>
      </c>
      <c r="AA99" s="52">
        <f t="shared" si="65"/>
        <v>24565.200000000001</v>
      </c>
    </row>
    <row r="100" spans="1:27" ht="13.5" customHeight="1">
      <c r="A100" s="118">
        <v>31</v>
      </c>
      <c r="B100" s="216">
        <v>43252</v>
      </c>
      <c r="C100" s="57">
        <v>954</v>
      </c>
      <c r="D100" s="310">
        <v>1</v>
      </c>
      <c r="E100" s="60">
        <f t="shared" si="58"/>
        <v>954</v>
      </c>
      <c r="F100" s="59">
        <v>0</v>
      </c>
      <c r="G100" s="60">
        <f t="shared" si="59"/>
        <v>0</v>
      </c>
      <c r="H100" s="57">
        <f t="shared" si="60"/>
        <v>954</v>
      </c>
      <c r="I100" s="106">
        <f t="shared" si="55"/>
        <v>31188</v>
      </c>
      <c r="J100" s="63">
        <f t="shared" si="61"/>
        <v>31188</v>
      </c>
      <c r="K100" s="63">
        <f t="shared" si="43"/>
        <v>8800</v>
      </c>
      <c r="L100" s="148">
        <f t="shared" si="62"/>
        <v>39988</v>
      </c>
      <c r="M100" s="65">
        <f t="shared" si="56"/>
        <v>29628.6</v>
      </c>
      <c r="N100" s="63">
        <f t="shared" si="44"/>
        <v>8360</v>
      </c>
      <c r="O100" s="66">
        <f t="shared" si="66"/>
        <v>37988.6</v>
      </c>
      <c r="P100" s="63">
        <f t="shared" si="45"/>
        <v>28069.200000000001</v>
      </c>
      <c r="Q100" s="63">
        <f t="shared" si="46"/>
        <v>7920</v>
      </c>
      <c r="R100" s="67">
        <f t="shared" si="47"/>
        <v>35989.199999999997</v>
      </c>
      <c r="S100" s="65">
        <f t="shared" si="48"/>
        <v>24950.400000000001</v>
      </c>
      <c r="T100" s="63">
        <f t="shared" si="49"/>
        <v>7040</v>
      </c>
      <c r="U100" s="66">
        <f t="shared" si="63"/>
        <v>31990.400000000001</v>
      </c>
      <c r="V100" s="65">
        <f t="shared" si="50"/>
        <v>21831.599999999999</v>
      </c>
      <c r="W100" s="63">
        <f t="shared" si="51"/>
        <v>6160</v>
      </c>
      <c r="X100" s="66">
        <f t="shared" si="64"/>
        <v>27991.599999999999</v>
      </c>
      <c r="Y100" s="102">
        <f t="shared" si="52"/>
        <v>18712.8</v>
      </c>
      <c r="Z100" s="102">
        <f t="shared" si="53"/>
        <v>5280</v>
      </c>
      <c r="AA100" s="66">
        <f t="shared" si="65"/>
        <v>23992.799999999999</v>
      </c>
    </row>
    <row r="101" spans="1:27" ht="13.5" customHeight="1">
      <c r="A101" s="118">
        <v>30</v>
      </c>
      <c r="B101" s="217">
        <v>43282</v>
      </c>
      <c r="C101" s="57">
        <v>954</v>
      </c>
      <c r="D101" s="310">
        <v>1</v>
      </c>
      <c r="E101" s="60">
        <f t="shared" si="58"/>
        <v>954</v>
      </c>
      <c r="F101" s="59">
        <v>0</v>
      </c>
      <c r="G101" s="60">
        <f t="shared" si="59"/>
        <v>0</v>
      </c>
      <c r="H101" s="57">
        <f t="shared" si="60"/>
        <v>954</v>
      </c>
      <c r="I101" s="107">
        <f t="shared" si="55"/>
        <v>30234</v>
      </c>
      <c r="J101" s="49">
        <f t="shared" si="61"/>
        <v>30234</v>
      </c>
      <c r="K101" s="49">
        <f t="shared" si="43"/>
        <v>8800</v>
      </c>
      <c r="L101" s="145">
        <f t="shared" si="62"/>
        <v>39034</v>
      </c>
      <c r="M101" s="51">
        <f t="shared" si="56"/>
        <v>28722.3</v>
      </c>
      <c r="N101" s="49">
        <f t="shared" si="44"/>
        <v>8360</v>
      </c>
      <c r="O101" s="52">
        <f t="shared" si="66"/>
        <v>37082.300000000003</v>
      </c>
      <c r="P101" s="73">
        <f t="shared" si="45"/>
        <v>27210.600000000002</v>
      </c>
      <c r="Q101" s="49">
        <f t="shared" si="46"/>
        <v>7920</v>
      </c>
      <c r="R101" s="53">
        <f t="shared" si="47"/>
        <v>35130.600000000006</v>
      </c>
      <c r="S101" s="51">
        <f t="shared" si="48"/>
        <v>24187.200000000001</v>
      </c>
      <c r="T101" s="49">
        <f t="shared" si="49"/>
        <v>7040</v>
      </c>
      <c r="U101" s="52">
        <f t="shared" si="63"/>
        <v>31227.200000000001</v>
      </c>
      <c r="V101" s="51">
        <f t="shared" si="50"/>
        <v>21163.8</v>
      </c>
      <c r="W101" s="49">
        <f t="shared" si="51"/>
        <v>6160</v>
      </c>
      <c r="X101" s="52">
        <f t="shared" si="64"/>
        <v>27323.8</v>
      </c>
      <c r="Y101" s="122">
        <f t="shared" si="52"/>
        <v>18140.399999999998</v>
      </c>
      <c r="Z101" s="122">
        <f t="shared" si="53"/>
        <v>5280</v>
      </c>
      <c r="AA101" s="52">
        <f t="shared" si="65"/>
        <v>23420.399999999998</v>
      </c>
    </row>
    <row r="102" spans="1:27" ht="13.5" customHeight="1">
      <c r="A102" s="118">
        <v>29</v>
      </c>
      <c r="B102" s="216">
        <v>43313</v>
      </c>
      <c r="C102" s="57">
        <v>954</v>
      </c>
      <c r="D102" s="310">
        <v>1</v>
      </c>
      <c r="E102" s="60">
        <f t="shared" si="58"/>
        <v>954</v>
      </c>
      <c r="F102" s="59">
        <v>0</v>
      </c>
      <c r="G102" s="60">
        <f t="shared" si="59"/>
        <v>0</v>
      </c>
      <c r="H102" s="57">
        <f t="shared" si="60"/>
        <v>954</v>
      </c>
      <c r="I102" s="106">
        <f t="shared" si="55"/>
        <v>29280</v>
      </c>
      <c r="J102" s="63">
        <f t="shared" si="61"/>
        <v>29280</v>
      </c>
      <c r="K102" s="63">
        <f t="shared" si="43"/>
        <v>8800</v>
      </c>
      <c r="L102" s="148">
        <f t="shared" si="62"/>
        <v>38080</v>
      </c>
      <c r="M102" s="65">
        <f t="shared" si="56"/>
        <v>27816</v>
      </c>
      <c r="N102" s="63">
        <f t="shared" si="44"/>
        <v>8360</v>
      </c>
      <c r="O102" s="66">
        <f t="shared" si="66"/>
        <v>36176</v>
      </c>
      <c r="P102" s="63">
        <f t="shared" si="45"/>
        <v>26352</v>
      </c>
      <c r="Q102" s="63">
        <f t="shared" si="46"/>
        <v>7920</v>
      </c>
      <c r="R102" s="67">
        <f t="shared" si="47"/>
        <v>34272</v>
      </c>
      <c r="S102" s="65">
        <f t="shared" si="48"/>
        <v>23424</v>
      </c>
      <c r="T102" s="63">
        <f t="shared" si="49"/>
        <v>7040</v>
      </c>
      <c r="U102" s="66">
        <f t="shared" si="63"/>
        <v>30464</v>
      </c>
      <c r="V102" s="65">
        <f t="shared" si="50"/>
        <v>20496</v>
      </c>
      <c r="W102" s="63">
        <f t="shared" si="51"/>
        <v>6160</v>
      </c>
      <c r="X102" s="66">
        <f t="shared" si="64"/>
        <v>26656</v>
      </c>
      <c r="Y102" s="102">
        <f t="shared" si="52"/>
        <v>17568</v>
      </c>
      <c r="Z102" s="102">
        <f t="shared" si="53"/>
        <v>5280</v>
      </c>
      <c r="AA102" s="66">
        <f t="shared" si="65"/>
        <v>22848</v>
      </c>
    </row>
    <row r="103" spans="1:27" ht="13.5" customHeight="1">
      <c r="A103" s="118">
        <v>28</v>
      </c>
      <c r="B103" s="216">
        <v>43344</v>
      </c>
      <c r="C103" s="57">
        <v>954</v>
      </c>
      <c r="D103" s="310">
        <v>1</v>
      </c>
      <c r="E103" s="60">
        <f t="shared" si="58"/>
        <v>954</v>
      </c>
      <c r="F103" s="59">
        <v>0</v>
      </c>
      <c r="G103" s="60">
        <f t="shared" si="59"/>
        <v>0</v>
      </c>
      <c r="H103" s="57">
        <f t="shared" si="60"/>
        <v>954</v>
      </c>
      <c r="I103" s="107">
        <f t="shared" si="55"/>
        <v>28326</v>
      </c>
      <c r="J103" s="49">
        <f t="shared" si="61"/>
        <v>28326</v>
      </c>
      <c r="K103" s="49">
        <f t="shared" si="43"/>
        <v>8800</v>
      </c>
      <c r="L103" s="145">
        <f t="shared" si="62"/>
        <v>37126</v>
      </c>
      <c r="M103" s="51">
        <f t="shared" si="56"/>
        <v>26909.699999999997</v>
      </c>
      <c r="N103" s="49">
        <f t="shared" si="44"/>
        <v>8360</v>
      </c>
      <c r="O103" s="52">
        <f t="shared" si="66"/>
        <v>35269.699999999997</v>
      </c>
      <c r="P103" s="73">
        <f t="shared" si="45"/>
        <v>25493.4</v>
      </c>
      <c r="Q103" s="49">
        <f t="shared" si="46"/>
        <v>7920</v>
      </c>
      <c r="R103" s="53">
        <f t="shared" si="47"/>
        <v>33413.4</v>
      </c>
      <c r="S103" s="51">
        <f t="shared" si="48"/>
        <v>22660.800000000003</v>
      </c>
      <c r="T103" s="49">
        <f t="shared" si="49"/>
        <v>7040</v>
      </c>
      <c r="U103" s="52">
        <f t="shared" si="63"/>
        <v>29700.800000000003</v>
      </c>
      <c r="V103" s="51">
        <f t="shared" si="50"/>
        <v>19828.199999999997</v>
      </c>
      <c r="W103" s="49">
        <f t="shared" si="51"/>
        <v>6160</v>
      </c>
      <c r="X103" s="52">
        <f t="shared" si="64"/>
        <v>25988.199999999997</v>
      </c>
      <c r="Y103" s="122">
        <f t="shared" si="52"/>
        <v>16995.599999999999</v>
      </c>
      <c r="Z103" s="122">
        <f t="shared" si="53"/>
        <v>5280</v>
      </c>
      <c r="AA103" s="52">
        <f t="shared" si="65"/>
        <v>22275.599999999999</v>
      </c>
    </row>
    <row r="104" spans="1:27" ht="13.5" customHeight="1">
      <c r="A104" s="118">
        <v>27</v>
      </c>
      <c r="B104" s="217">
        <v>43374</v>
      </c>
      <c r="C104" s="57">
        <v>954</v>
      </c>
      <c r="D104" s="310">
        <v>1</v>
      </c>
      <c r="E104" s="60">
        <f t="shared" si="58"/>
        <v>954</v>
      </c>
      <c r="F104" s="59">
        <v>0</v>
      </c>
      <c r="G104" s="60">
        <f t="shared" si="59"/>
        <v>0</v>
      </c>
      <c r="H104" s="57">
        <f t="shared" si="60"/>
        <v>954</v>
      </c>
      <c r="I104" s="106">
        <f t="shared" si="55"/>
        <v>27372</v>
      </c>
      <c r="J104" s="63">
        <f t="shared" si="61"/>
        <v>27372</v>
      </c>
      <c r="K104" s="63">
        <f t="shared" si="43"/>
        <v>8800</v>
      </c>
      <c r="L104" s="148">
        <f t="shared" si="62"/>
        <v>36172</v>
      </c>
      <c r="M104" s="65">
        <f t="shared" si="56"/>
        <v>26003.399999999998</v>
      </c>
      <c r="N104" s="63">
        <f t="shared" si="44"/>
        <v>8360</v>
      </c>
      <c r="O104" s="66">
        <f t="shared" si="66"/>
        <v>34363.399999999994</v>
      </c>
      <c r="P104" s="63">
        <f t="shared" si="45"/>
        <v>24634.799999999999</v>
      </c>
      <c r="Q104" s="63">
        <f t="shared" si="46"/>
        <v>7920</v>
      </c>
      <c r="R104" s="67">
        <f t="shared" si="47"/>
        <v>32554.799999999999</v>
      </c>
      <c r="S104" s="65">
        <f t="shared" si="48"/>
        <v>21897.600000000002</v>
      </c>
      <c r="T104" s="63">
        <f t="shared" si="49"/>
        <v>7040</v>
      </c>
      <c r="U104" s="66">
        <f t="shared" si="63"/>
        <v>28937.600000000002</v>
      </c>
      <c r="V104" s="65">
        <f t="shared" si="50"/>
        <v>19160.399999999998</v>
      </c>
      <c r="W104" s="63">
        <f t="shared" si="51"/>
        <v>6160</v>
      </c>
      <c r="X104" s="66">
        <f t="shared" si="64"/>
        <v>25320.399999999998</v>
      </c>
      <c r="Y104" s="102">
        <f t="shared" si="52"/>
        <v>16423.2</v>
      </c>
      <c r="Z104" s="102">
        <f t="shared" si="53"/>
        <v>5280</v>
      </c>
      <c r="AA104" s="66">
        <f t="shared" si="65"/>
        <v>21703.200000000001</v>
      </c>
    </row>
    <row r="105" spans="1:27" ht="13.5" customHeight="1">
      <c r="A105" s="118">
        <v>26</v>
      </c>
      <c r="B105" s="216">
        <v>43405</v>
      </c>
      <c r="C105" s="174">
        <v>954</v>
      </c>
      <c r="D105" s="310">
        <v>1</v>
      </c>
      <c r="E105" s="60">
        <f t="shared" si="58"/>
        <v>954</v>
      </c>
      <c r="F105" s="59">
        <v>0</v>
      </c>
      <c r="G105" s="60">
        <f t="shared" si="59"/>
        <v>0</v>
      </c>
      <c r="H105" s="57">
        <f t="shared" si="60"/>
        <v>954</v>
      </c>
      <c r="I105" s="107">
        <f t="shared" si="55"/>
        <v>26418</v>
      </c>
      <c r="J105" s="49">
        <f t="shared" si="61"/>
        <v>26418</v>
      </c>
      <c r="K105" s="49">
        <f t="shared" si="43"/>
        <v>8800</v>
      </c>
      <c r="L105" s="145">
        <f t="shared" si="62"/>
        <v>35218</v>
      </c>
      <c r="M105" s="51">
        <f t="shared" si="56"/>
        <v>25097.1</v>
      </c>
      <c r="N105" s="49">
        <f t="shared" si="44"/>
        <v>8360</v>
      </c>
      <c r="O105" s="52">
        <f t="shared" si="66"/>
        <v>33457.1</v>
      </c>
      <c r="P105" s="73">
        <f t="shared" si="45"/>
        <v>23776.2</v>
      </c>
      <c r="Q105" s="49">
        <f t="shared" si="46"/>
        <v>7920</v>
      </c>
      <c r="R105" s="53">
        <f t="shared" si="47"/>
        <v>31696.2</v>
      </c>
      <c r="S105" s="51">
        <f t="shared" si="48"/>
        <v>21134.400000000001</v>
      </c>
      <c r="T105" s="49">
        <f t="shared" si="49"/>
        <v>7040</v>
      </c>
      <c r="U105" s="52">
        <f t="shared" si="63"/>
        <v>28174.400000000001</v>
      </c>
      <c r="V105" s="51">
        <f t="shared" si="50"/>
        <v>18492.599999999999</v>
      </c>
      <c r="W105" s="49">
        <f t="shared" si="51"/>
        <v>6160</v>
      </c>
      <c r="X105" s="52">
        <f t="shared" si="64"/>
        <v>24652.6</v>
      </c>
      <c r="Y105" s="122">
        <f t="shared" si="52"/>
        <v>15850.8</v>
      </c>
      <c r="Z105" s="122">
        <f t="shared" si="53"/>
        <v>5280</v>
      </c>
      <c r="AA105" s="52">
        <f t="shared" si="65"/>
        <v>21130.799999999999</v>
      </c>
    </row>
    <row r="106" spans="1:27" ht="13.5" customHeight="1">
      <c r="A106" s="118">
        <v>25</v>
      </c>
      <c r="B106" s="217">
        <v>43435</v>
      </c>
      <c r="C106" s="57">
        <v>954</v>
      </c>
      <c r="D106" s="310">
        <v>1</v>
      </c>
      <c r="E106" s="60">
        <f t="shared" si="58"/>
        <v>954</v>
      </c>
      <c r="F106" s="59">
        <v>0</v>
      </c>
      <c r="G106" s="60">
        <f t="shared" si="59"/>
        <v>0</v>
      </c>
      <c r="H106" s="57">
        <f t="shared" si="60"/>
        <v>954</v>
      </c>
      <c r="I106" s="106">
        <f t="shared" si="55"/>
        <v>25464</v>
      </c>
      <c r="J106" s="63">
        <f t="shared" si="61"/>
        <v>25464</v>
      </c>
      <c r="K106" s="63">
        <f t="shared" si="43"/>
        <v>8800</v>
      </c>
      <c r="L106" s="148">
        <f t="shared" si="62"/>
        <v>34264</v>
      </c>
      <c r="M106" s="65">
        <f t="shared" si="56"/>
        <v>24190.799999999999</v>
      </c>
      <c r="N106" s="63">
        <f t="shared" si="44"/>
        <v>8360</v>
      </c>
      <c r="O106" s="66">
        <f t="shared" si="66"/>
        <v>32550.799999999999</v>
      </c>
      <c r="P106" s="63">
        <f t="shared" si="45"/>
        <v>22917.600000000002</v>
      </c>
      <c r="Q106" s="63">
        <f t="shared" si="46"/>
        <v>7920</v>
      </c>
      <c r="R106" s="67">
        <f t="shared" si="47"/>
        <v>30837.600000000002</v>
      </c>
      <c r="S106" s="65">
        <f t="shared" si="48"/>
        <v>20371.2</v>
      </c>
      <c r="T106" s="63">
        <f t="shared" si="49"/>
        <v>7040</v>
      </c>
      <c r="U106" s="66">
        <f t="shared" si="63"/>
        <v>27411.200000000001</v>
      </c>
      <c r="V106" s="65">
        <f t="shared" si="50"/>
        <v>17824.8</v>
      </c>
      <c r="W106" s="63">
        <f t="shared" si="51"/>
        <v>6160</v>
      </c>
      <c r="X106" s="66">
        <f t="shared" si="64"/>
        <v>23984.799999999999</v>
      </c>
      <c r="Y106" s="102">
        <f t="shared" si="52"/>
        <v>15278.4</v>
      </c>
      <c r="Z106" s="102">
        <f t="shared" si="53"/>
        <v>5280</v>
      </c>
      <c r="AA106" s="66">
        <f t="shared" si="65"/>
        <v>20558.400000000001</v>
      </c>
    </row>
    <row r="107" spans="1:27" ht="13.5" customHeight="1">
      <c r="A107" s="118">
        <v>24</v>
      </c>
      <c r="B107" s="216">
        <v>43466</v>
      </c>
      <c r="C107" s="174">
        <v>998</v>
      </c>
      <c r="D107" s="311">
        <v>1</v>
      </c>
      <c r="E107" s="70">
        <f t="shared" si="40"/>
        <v>998</v>
      </c>
      <c r="F107" s="59">
        <v>0</v>
      </c>
      <c r="G107" s="70">
        <f t="shared" si="41"/>
        <v>0</v>
      </c>
      <c r="H107" s="68">
        <f t="shared" si="42"/>
        <v>998</v>
      </c>
      <c r="I107" s="107">
        <f t="shared" si="55"/>
        <v>24510</v>
      </c>
      <c r="J107" s="49">
        <f>IF((I107)+K107&gt;I149,I149-K107,(I107))</f>
        <v>24510</v>
      </c>
      <c r="K107" s="49">
        <f t="shared" ref="K107:K130" si="67">I$148</f>
        <v>8800</v>
      </c>
      <c r="L107" s="145">
        <f t="shared" si="37"/>
        <v>33310</v>
      </c>
      <c r="M107" s="51">
        <f t="shared" si="56"/>
        <v>23284.5</v>
      </c>
      <c r="N107" s="49">
        <f t="shared" ref="N107:N130" si="68">K107*M$9</f>
        <v>8360</v>
      </c>
      <c r="O107" s="52">
        <f t="shared" si="57"/>
        <v>31644.5</v>
      </c>
      <c r="P107" s="73">
        <f t="shared" ref="P107:P130" si="69">J107*$P$9</f>
        <v>22059</v>
      </c>
      <c r="Q107" s="49">
        <f t="shared" ref="Q107:Q130" si="70">K107*P$9</f>
        <v>7920</v>
      </c>
      <c r="R107" s="53">
        <f t="shared" ref="R107:R130" si="71">P107+Q107</f>
        <v>29979</v>
      </c>
      <c r="S107" s="51">
        <f t="shared" ref="S107:S130" si="72">J107*S$9</f>
        <v>19608</v>
      </c>
      <c r="T107" s="49">
        <f t="shared" ref="T107:T130" si="73">K107*S$9</f>
        <v>7040</v>
      </c>
      <c r="U107" s="52">
        <f t="shared" si="39"/>
        <v>26648</v>
      </c>
      <c r="V107" s="51">
        <f t="shared" ref="V107:V130" si="74">J107*V$9</f>
        <v>17157</v>
      </c>
      <c r="W107" s="49">
        <f t="shared" ref="W107:W130" si="75">K107*V$9</f>
        <v>6160</v>
      </c>
      <c r="X107" s="52">
        <f t="shared" si="38"/>
        <v>23317</v>
      </c>
      <c r="Y107" s="122">
        <f t="shared" ref="Y107:Y130" si="76">J107*Y$9</f>
        <v>14706</v>
      </c>
      <c r="Z107" s="122">
        <f t="shared" ref="Z107:Z130" si="77">K107*Y$9</f>
        <v>5280</v>
      </c>
      <c r="AA107" s="52">
        <f t="shared" si="54"/>
        <v>19986</v>
      </c>
    </row>
    <row r="108" spans="1:27" ht="13.5" customHeight="1">
      <c r="A108" s="118">
        <v>23</v>
      </c>
      <c r="B108" s="217">
        <v>43497</v>
      </c>
      <c r="C108" s="174">
        <v>998</v>
      </c>
      <c r="D108" s="310">
        <v>1</v>
      </c>
      <c r="E108" s="60">
        <f t="shared" si="40"/>
        <v>998</v>
      </c>
      <c r="F108" s="59">
        <v>0</v>
      </c>
      <c r="G108" s="60">
        <f t="shared" si="41"/>
        <v>0</v>
      </c>
      <c r="H108" s="57">
        <f t="shared" si="42"/>
        <v>998</v>
      </c>
      <c r="I108" s="106">
        <f t="shared" ref="I108:I130" si="78">I107-H107</f>
        <v>23512</v>
      </c>
      <c r="J108" s="63">
        <f>IF((I108)+K108&gt;I149,I149-K108,(I108))</f>
        <v>23512</v>
      </c>
      <c r="K108" s="63">
        <f t="shared" si="67"/>
        <v>8800</v>
      </c>
      <c r="L108" s="148">
        <f t="shared" si="37"/>
        <v>32312</v>
      </c>
      <c r="M108" s="65">
        <f t="shared" ref="M108:M130" si="79">J108*M$9</f>
        <v>22336.399999999998</v>
      </c>
      <c r="N108" s="63">
        <f t="shared" si="68"/>
        <v>8360</v>
      </c>
      <c r="O108" s="66">
        <f t="shared" si="57"/>
        <v>30696.399999999998</v>
      </c>
      <c r="P108" s="63">
        <f t="shared" si="69"/>
        <v>21160.799999999999</v>
      </c>
      <c r="Q108" s="63">
        <f t="shared" si="70"/>
        <v>7920</v>
      </c>
      <c r="R108" s="67">
        <f t="shared" si="71"/>
        <v>29080.799999999999</v>
      </c>
      <c r="S108" s="65">
        <f t="shared" si="72"/>
        <v>18809.600000000002</v>
      </c>
      <c r="T108" s="63">
        <f t="shared" si="73"/>
        <v>7040</v>
      </c>
      <c r="U108" s="66">
        <f t="shared" si="39"/>
        <v>25849.600000000002</v>
      </c>
      <c r="V108" s="65">
        <f t="shared" si="74"/>
        <v>16458.399999999998</v>
      </c>
      <c r="W108" s="63">
        <f t="shared" si="75"/>
        <v>6160</v>
      </c>
      <c r="X108" s="66">
        <f t="shared" si="38"/>
        <v>22618.399999999998</v>
      </c>
      <c r="Y108" s="102">
        <f t="shared" si="76"/>
        <v>14107.199999999999</v>
      </c>
      <c r="Z108" s="102">
        <f t="shared" si="77"/>
        <v>5280</v>
      </c>
      <c r="AA108" s="66">
        <f t="shared" si="54"/>
        <v>19387.199999999997</v>
      </c>
    </row>
    <row r="109" spans="1:27" ht="13.5" customHeight="1">
      <c r="A109" s="118">
        <v>22</v>
      </c>
      <c r="B109" s="216">
        <v>43525</v>
      </c>
      <c r="C109" s="174">
        <v>998</v>
      </c>
      <c r="D109" s="310">
        <v>1</v>
      </c>
      <c r="E109" s="70">
        <f t="shared" si="40"/>
        <v>998</v>
      </c>
      <c r="F109" s="59">
        <v>0</v>
      </c>
      <c r="G109" s="70">
        <f t="shared" si="41"/>
        <v>0</v>
      </c>
      <c r="H109" s="68">
        <f t="shared" si="42"/>
        <v>998</v>
      </c>
      <c r="I109" s="107">
        <f t="shared" si="78"/>
        <v>22514</v>
      </c>
      <c r="J109" s="49">
        <f>IF((I109)+K109&gt;I149,I149-K109,(I109))</f>
        <v>22514</v>
      </c>
      <c r="K109" s="49">
        <f t="shared" si="67"/>
        <v>8800</v>
      </c>
      <c r="L109" s="145">
        <f t="shared" si="37"/>
        <v>31314</v>
      </c>
      <c r="M109" s="51">
        <f t="shared" si="79"/>
        <v>21388.3</v>
      </c>
      <c r="N109" s="49">
        <f t="shared" si="68"/>
        <v>8360</v>
      </c>
      <c r="O109" s="52">
        <f t="shared" si="57"/>
        <v>29748.3</v>
      </c>
      <c r="P109" s="73">
        <f t="shared" si="69"/>
        <v>20262.600000000002</v>
      </c>
      <c r="Q109" s="49">
        <f t="shared" si="70"/>
        <v>7920</v>
      </c>
      <c r="R109" s="53">
        <f t="shared" si="71"/>
        <v>28182.600000000002</v>
      </c>
      <c r="S109" s="51">
        <f t="shared" si="72"/>
        <v>18011.2</v>
      </c>
      <c r="T109" s="49">
        <f t="shared" si="73"/>
        <v>7040</v>
      </c>
      <c r="U109" s="52">
        <f t="shared" si="39"/>
        <v>25051.200000000001</v>
      </c>
      <c r="V109" s="51">
        <f t="shared" si="74"/>
        <v>15759.8</v>
      </c>
      <c r="W109" s="49">
        <f t="shared" si="75"/>
        <v>6160</v>
      </c>
      <c r="X109" s="52">
        <f t="shared" si="38"/>
        <v>21919.8</v>
      </c>
      <c r="Y109" s="122">
        <f t="shared" si="76"/>
        <v>13508.4</v>
      </c>
      <c r="Z109" s="122">
        <f t="shared" si="77"/>
        <v>5280</v>
      </c>
      <c r="AA109" s="52">
        <f t="shared" si="54"/>
        <v>18788.400000000001</v>
      </c>
    </row>
    <row r="110" spans="1:27" ht="13.5" customHeight="1">
      <c r="A110" s="118">
        <v>21</v>
      </c>
      <c r="B110" s="217">
        <v>43556</v>
      </c>
      <c r="C110" s="174">
        <v>998</v>
      </c>
      <c r="D110" s="310">
        <v>1</v>
      </c>
      <c r="E110" s="60">
        <f t="shared" si="40"/>
        <v>998</v>
      </c>
      <c r="F110" s="59">
        <v>0</v>
      </c>
      <c r="G110" s="60">
        <f t="shared" si="41"/>
        <v>0</v>
      </c>
      <c r="H110" s="57">
        <f t="shared" si="42"/>
        <v>998</v>
      </c>
      <c r="I110" s="106">
        <f t="shared" si="78"/>
        <v>21516</v>
      </c>
      <c r="J110" s="63">
        <f>IF((I110)+K110&gt;I149,I149-K110,(I110))</f>
        <v>21516</v>
      </c>
      <c r="K110" s="63">
        <f t="shared" si="67"/>
        <v>8800</v>
      </c>
      <c r="L110" s="148">
        <f t="shared" si="37"/>
        <v>30316</v>
      </c>
      <c r="M110" s="65">
        <f t="shared" si="79"/>
        <v>20440.2</v>
      </c>
      <c r="N110" s="63">
        <f t="shared" si="68"/>
        <v>8360</v>
      </c>
      <c r="O110" s="66">
        <f t="shared" si="57"/>
        <v>28800.2</v>
      </c>
      <c r="P110" s="63">
        <f t="shared" si="69"/>
        <v>19364.400000000001</v>
      </c>
      <c r="Q110" s="63">
        <f t="shared" si="70"/>
        <v>7920</v>
      </c>
      <c r="R110" s="67">
        <f t="shared" si="71"/>
        <v>27284.400000000001</v>
      </c>
      <c r="S110" s="65">
        <f t="shared" si="72"/>
        <v>17212.8</v>
      </c>
      <c r="T110" s="63">
        <f t="shared" si="73"/>
        <v>7040</v>
      </c>
      <c r="U110" s="66">
        <f t="shared" si="39"/>
        <v>24252.799999999999</v>
      </c>
      <c r="V110" s="65">
        <f t="shared" si="74"/>
        <v>15061.199999999999</v>
      </c>
      <c r="W110" s="63">
        <f t="shared" si="75"/>
        <v>6160</v>
      </c>
      <c r="X110" s="66">
        <f t="shared" si="38"/>
        <v>21221.199999999997</v>
      </c>
      <c r="Y110" s="102">
        <f t="shared" si="76"/>
        <v>12909.6</v>
      </c>
      <c r="Z110" s="102">
        <f t="shared" si="77"/>
        <v>5280</v>
      </c>
      <c r="AA110" s="66">
        <f t="shared" si="54"/>
        <v>18189.599999999999</v>
      </c>
    </row>
    <row r="111" spans="1:27" ht="13.5" customHeight="1">
      <c r="A111" s="118">
        <v>20</v>
      </c>
      <c r="B111" s="216">
        <v>43586</v>
      </c>
      <c r="C111" s="174">
        <v>998</v>
      </c>
      <c r="D111" s="310">
        <v>1</v>
      </c>
      <c r="E111" s="70">
        <f t="shared" si="40"/>
        <v>998</v>
      </c>
      <c r="F111" s="59">
        <v>0</v>
      </c>
      <c r="G111" s="70">
        <f t="shared" si="41"/>
        <v>0</v>
      </c>
      <c r="H111" s="68">
        <f t="shared" si="42"/>
        <v>998</v>
      </c>
      <c r="I111" s="107">
        <f t="shared" si="78"/>
        <v>20518</v>
      </c>
      <c r="J111" s="49">
        <f>IF((I111)+K111&gt;I149,I149-K111,(I111))</f>
        <v>20518</v>
      </c>
      <c r="K111" s="49">
        <f t="shared" si="67"/>
        <v>8800</v>
      </c>
      <c r="L111" s="145">
        <f t="shared" si="37"/>
        <v>29318</v>
      </c>
      <c r="M111" s="51">
        <f t="shared" si="79"/>
        <v>19492.099999999999</v>
      </c>
      <c r="N111" s="49">
        <f t="shared" si="68"/>
        <v>8360</v>
      </c>
      <c r="O111" s="52">
        <f t="shared" si="57"/>
        <v>27852.1</v>
      </c>
      <c r="P111" s="73">
        <f t="shared" si="69"/>
        <v>18466.2</v>
      </c>
      <c r="Q111" s="49">
        <f t="shared" si="70"/>
        <v>7920</v>
      </c>
      <c r="R111" s="53">
        <f t="shared" si="71"/>
        <v>26386.2</v>
      </c>
      <c r="S111" s="51">
        <f t="shared" si="72"/>
        <v>16414.400000000001</v>
      </c>
      <c r="T111" s="49">
        <f t="shared" si="73"/>
        <v>7040</v>
      </c>
      <c r="U111" s="52">
        <f t="shared" si="39"/>
        <v>23454.400000000001</v>
      </c>
      <c r="V111" s="51">
        <f t="shared" si="74"/>
        <v>14362.599999999999</v>
      </c>
      <c r="W111" s="49">
        <f t="shared" si="75"/>
        <v>6160</v>
      </c>
      <c r="X111" s="52">
        <f t="shared" si="38"/>
        <v>20522.599999999999</v>
      </c>
      <c r="Y111" s="122">
        <f t="shared" si="76"/>
        <v>12310.8</v>
      </c>
      <c r="Z111" s="122">
        <f t="shared" si="77"/>
        <v>5280</v>
      </c>
      <c r="AA111" s="52">
        <f t="shared" si="54"/>
        <v>17590.8</v>
      </c>
    </row>
    <row r="112" spans="1:27" ht="13.5" customHeight="1">
      <c r="A112" s="118">
        <v>19</v>
      </c>
      <c r="B112" s="217">
        <v>43617</v>
      </c>
      <c r="C112" s="174">
        <v>998</v>
      </c>
      <c r="D112" s="310">
        <v>1</v>
      </c>
      <c r="E112" s="60">
        <f t="shared" si="40"/>
        <v>998</v>
      </c>
      <c r="F112" s="59">
        <v>0</v>
      </c>
      <c r="G112" s="60">
        <f t="shared" si="41"/>
        <v>0</v>
      </c>
      <c r="H112" s="57">
        <f t="shared" si="42"/>
        <v>998</v>
      </c>
      <c r="I112" s="106">
        <f t="shared" si="78"/>
        <v>19520</v>
      </c>
      <c r="J112" s="63">
        <f>IF((I112)+K112&gt;I149,I149-K112,(I112))</f>
        <v>19520</v>
      </c>
      <c r="K112" s="63">
        <f t="shared" si="67"/>
        <v>8800</v>
      </c>
      <c r="L112" s="148">
        <f t="shared" si="37"/>
        <v>28320</v>
      </c>
      <c r="M112" s="65">
        <f t="shared" si="79"/>
        <v>18544</v>
      </c>
      <c r="N112" s="63">
        <f t="shared" si="68"/>
        <v>8360</v>
      </c>
      <c r="O112" s="66">
        <f t="shared" si="57"/>
        <v>26904</v>
      </c>
      <c r="P112" s="63">
        <f t="shared" si="69"/>
        <v>17568</v>
      </c>
      <c r="Q112" s="63">
        <f t="shared" si="70"/>
        <v>7920</v>
      </c>
      <c r="R112" s="67">
        <f t="shared" si="71"/>
        <v>25488</v>
      </c>
      <c r="S112" s="65">
        <f t="shared" si="72"/>
        <v>15616</v>
      </c>
      <c r="T112" s="63">
        <f t="shared" si="73"/>
        <v>7040</v>
      </c>
      <c r="U112" s="66">
        <f t="shared" si="39"/>
        <v>22656</v>
      </c>
      <c r="V112" s="65">
        <f t="shared" si="74"/>
        <v>13664</v>
      </c>
      <c r="W112" s="63">
        <f t="shared" si="75"/>
        <v>6160</v>
      </c>
      <c r="X112" s="66">
        <f t="shared" si="38"/>
        <v>19824</v>
      </c>
      <c r="Y112" s="102">
        <f t="shared" si="76"/>
        <v>11712</v>
      </c>
      <c r="Z112" s="102">
        <f t="shared" si="77"/>
        <v>5280</v>
      </c>
      <c r="AA112" s="66">
        <f t="shared" si="54"/>
        <v>16992</v>
      </c>
    </row>
    <row r="113" spans="1:27" ht="13.5" customHeight="1">
      <c r="A113" s="118">
        <v>18</v>
      </c>
      <c r="B113" s="216">
        <v>43647</v>
      </c>
      <c r="C113" s="174">
        <v>998</v>
      </c>
      <c r="D113" s="310">
        <v>1</v>
      </c>
      <c r="E113" s="70">
        <f t="shared" si="40"/>
        <v>998</v>
      </c>
      <c r="F113" s="59">
        <v>0</v>
      </c>
      <c r="G113" s="70">
        <f t="shared" si="41"/>
        <v>0</v>
      </c>
      <c r="H113" s="68">
        <f t="shared" si="42"/>
        <v>998</v>
      </c>
      <c r="I113" s="107">
        <f t="shared" si="78"/>
        <v>18522</v>
      </c>
      <c r="J113" s="49">
        <f>IF((I113)+K113&gt;I149,I149-K113,(I113))</f>
        <v>18522</v>
      </c>
      <c r="K113" s="49">
        <f t="shared" si="67"/>
        <v>8800</v>
      </c>
      <c r="L113" s="145">
        <f t="shared" si="37"/>
        <v>27322</v>
      </c>
      <c r="M113" s="51">
        <f t="shared" si="79"/>
        <v>17595.899999999998</v>
      </c>
      <c r="N113" s="49">
        <f t="shared" si="68"/>
        <v>8360</v>
      </c>
      <c r="O113" s="52">
        <f t="shared" si="57"/>
        <v>25955.899999999998</v>
      </c>
      <c r="P113" s="73">
        <f t="shared" si="69"/>
        <v>16669.8</v>
      </c>
      <c r="Q113" s="49">
        <f t="shared" si="70"/>
        <v>7920</v>
      </c>
      <c r="R113" s="53">
        <f t="shared" si="71"/>
        <v>24589.8</v>
      </c>
      <c r="S113" s="51">
        <f t="shared" si="72"/>
        <v>14817.6</v>
      </c>
      <c r="T113" s="49">
        <f t="shared" si="73"/>
        <v>7040</v>
      </c>
      <c r="U113" s="52">
        <f t="shared" si="39"/>
        <v>21857.599999999999</v>
      </c>
      <c r="V113" s="51">
        <f t="shared" si="74"/>
        <v>12965.4</v>
      </c>
      <c r="W113" s="49">
        <f t="shared" si="75"/>
        <v>6160</v>
      </c>
      <c r="X113" s="52">
        <f t="shared" si="38"/>
        <v>19125.400000000001</v>
      </c>
      <c r="Y113" s="122">
        <f t="shared" si="76"/>
        <v>11113.199999999999</v>
      </c>
      <c r="Z113" s="122">
        <f t="shared" si="77"/>
        <v>5280</v>
      </c>
      <c r="AA113" s="52">
        <f t="shared" si="54"/>
        <v>16393.199999999997</v>
      </c>
    </row>
    <row r="114" spans="1:27" ht="13.5" customHeight="1">
      <c r="A114" s="118">
        <v>17</v>
      </c>
      <c r="B114" s="217">
        <v>43678</v>
      </c>
      <c r="C114" s="174">
        <v>998</v>
      </c>
      <c r="D114" s="310">
        <v>1</v>
      </c>
      <c r="E114" s="60">
        <f t="shared" si="40"/>
        <v>998</v>
      </c>
      <c r="F114" s="59">
        <v>0</v>
      </c>
      <c r="G114" s="60">
        <f t="shared" si="41"/>
        <v>0</v>
      </c>
      <c r="H114" s="57">
        <f t="shared" si="42"/>
        <v>998</v>
      </c>
      <c r="I114" s="106">
        <f t="shared" si="78"/>
        <v>17524</v>
      </c>
      <c r="J114" s="63">
        <f>IF((I114)+K114&gt;I149,I149-K114,(I114))</f>
        <v>17524</v>
      </c>
      <c r="K114" s="63">
        <f t="shared" si="67"/>
        <v>8800</v>
      </c>
      <c r="L114" s="148">
        <f t="shared" si="37"/>
        <v>26324</v>
      </c>
      <c r="M114" s="65">
        <f t="shared" si="79"/>
        <v>16647.8</v>
      </c>
      <c r="N114" s="63">
        <f t="shared" si="68"/>
        <v>8360</v>
      </c>
      <c r="O114" s="66">
        <f t="shared" si="57"/>
        <v>25007.8</v>
      </c>
      <c r="P114" s="63">
        <f t="shared" si="69"/>
        <v>15771.6</v>
      </c>
      <c r="Q114" s="63">
        <f t="shared" si="70"/>
        <v>7920</v>
      </c>
      <c r="R114" s="67">
        <f t="shared" si="71"/>
        <v>23691.599999999999</v>
      </c>
      <c r="S114" s="65">
        <f t="shared" si="72"/>
        <v>14019.2</v>
      </c>
      <c r="T114" s="63">
        <f t="shared" si="73"/>
        <v>7040</v>
      </c>
      <c r="U114" s="66">
        <f t="shared" si="39"/>
        <v>21059.200000000001</v>
      </c>
      <c r="V114" s="65">
        <f t="shared" si="74"/>
        <v>12266.8</v>
      </c>
      <c r="W114" s="63">
        <f t="shared" si="75"/>
        <v>6160</v>
      </c>
      <c r="X114" s="66">
        <f t="shared" si="38"/>
        <v>18426.8</v>
      </c>
      <c r="Y114" s="102">
        <f t="shared" si="76"/>
        <v>10514.4</v>
      </c>
      <c r="Z114" s="102">
        <f t="shared" si="77"/>
        <v>5280</v>
      </c>
      <c r="AA114" s="66">
        <f t="shared" si="54"/>
        <v>15794.4</v>
      </c>
    </row>
    <row r="115" spans="1:27" ht="13.5" customHeight="1">
      <c r="A115" s="118">
        <v>16</v>
      </c>
      <c r="B115" s="216">
        <v>43709</v>
      </c>
      <c r="C115" s="174">
        <v>998</v>
      </c>
      <c r="D115" s="310">
        <v>1</v>
      </c>
      <c r="E115" s="70">
        <f t="shared" si="40"/>
        <v>998</v>
      </c>
      <c r="F115" s="59">
        <v>0</v>
      </c>
      <c r="G115" s="70">
        <f t="shared" si="41"/>
        <v>0</v>
      </c>
      <c r="H115" s="68">
        <f t="shared" si="42"/>
        <v>998</v>
      </c>
      <c r="I115" s="107">
        <f t="shared" si="78"/>
        <v>16526</v>
      </c>
      <c r="J115" s="49">
        <f>IF((I115)+K115&gt;I149,I149-K115,(I115))</f>
        <v>16526</v>
      </c>
      <c r="K115" s="49">
        <f t="shared" si="67"/>
        <v>8800</v>
      </c>
      <c r="L115" s="145">
        <f t="shared" si="37"/>
        <v>25326</v>
      </c>
      <c r="M115" s="51">
        <f t="shared" si="79"/>
        <v>15699.699999999999</v>
      </c>
      <c r="N115" s="49">
        <f t="shared" si="68"/>
        <v>8360</v>
      </c>
      <c r="O115" s="52">
        <f t="shared" si="57"/>
        <v>24059.699999999997</v>
      </c>
      <c r="P115" s="73">
        <f t="shared" si="69"/>
        <v>14873.4</v>
      </c>
      <c r="Q115" s="49">
        <f t="shared" si="70"/>
        <v>7920</v>
      </c>
      <c r="R115" s="53">
        <f t="shared" si="71"/>
        <v>22793.4</v>
      </c>
      <c r="S115" s="51">
        <f t="shared" si="72"/>
        <v>13220.800000000001</v>
      </c>
      <c r="T115" s="49">
        <f t="shared" si="73"/>
        <v>7040</v>
      </c>
      <c r="U115" s="52">
        <f t="shared" si="39"/>
        <v>20260.800000000003</v>
      </c>
      <c r="V115" s="51">
        <f t="shared" si="74"/>
        <v>11568.199999999999</v>
      </c>
      <c r="W115" s="49">
        <f t="shared" si="75"/>
        <v>6160</v>
      </c>
      <c r="X115" s="52">
        <f t="shared" si="38"/>
        <v>17728.199999999997</v>
      </c>
      <c r="Y115" s="122">
        <f t="shared" si="76"/>
        <v>9915.6</v>
      </c>
      <c r="Z115" s="122">
        <f t="shared" si="77"/>
        <v>5280</v>
      </c>
      <c r="AA115" s="52">
        <f t="shared" si="54"/>
        <v>15195.6</v>
      </c>
    </row>
    <row r="116" spans="1:27" ht="13.5" customHeight="1">
      <c r="A116" s="118">
        <v>15</v>
      </c>
      <c r="B116" s="216">
        <v>43739</v>
      </c>
      <c r="C116" s="174">
        <v>998</v>
      </c>
      <c r="D116" s="310">
        <v>1</v>
      </c>
      <c r="E116" s="60">
        <f t="shared" si="40"/>
        <v>998</v>
      </c>
      <c r="F116" s="59">
        <v>0</v>
      </c>
      <c r="G116" s="60">
        <f t="shared" si="41"/>
        <v>0</v>
      </c>
      <c r="H116" s="57">
        <f t="shared" si="42"/>
        <v>998</v>
      </c>
      <c r="I116" s="106">
        <f t="shared" si="78"/>
        <v>15528</v>
      </c>
      <c r="J116" s="63">
        <f>IF((I116)+K116&gt;I149,I149-K116,(I116))</f>
        <v>15528</v>
      </c>
      <c r="K116" s="63">
        <f t="shared" si="67"/>
        <v>8800</v>
      </c>
      <c r="L116" s="148">
        <f t="shared" si="37"/>
        <v>24328</v>
      </c>
      <c r="M116" s="65">
        <f t="shared" si="79"/>
        <v>14751.599999999999</v>
      </c>
      <c r="N116" s="63">
        <f t="shared" si="68"/>
        <v>8360</v>
      </c>
      <c r="O116" s="66">
        <f t="shared" si="57"/>
        <v>23111.599999999999</v>
      </c>
      <c r="P116" s="63">
        <f t="shared" si="69"/>
        <v>13975.2</v>
      </c>
      <c r="Q116" s="63">
        <f t="shared" si="70"/>
        <v>7920</v>
      </c>
      <c r="R116" s="67">
        <f t="shared" si="71"/>
        <v>21895.200000000001</v>
      </c>
      <c r="S116" s="65">
        <f t="shared" si="72"/>
        <v>12422.400000000001</v>
      </c>
      <c r="T116" s="63">
        <f t="shared" si="73"/>
        <v>7040</v>
      </c>
      <c r="U116" s="66">
        <f t="shared" si="39"/>
        <v>19462.400000000001</v>
      </c>
      <c r="V116" s="65">
        <f t="shared" si="74"/>
        <v>10869.599999999999</v>
      </c>
      <c r="W116" s="63">
        <f t="shared" si="75"/>
        <v>6160</v>
      </c>
      <c r="X116" s="66">
        <f t="shared" si="38"/>
        <v>17029.599999999999</v>
      </c>
      <c r="Y116" s="102">
        <f t="shared" si="76"/>
        <v>9316.7999999999993</v>
      </c>
      <c r="Z116" s="102">
        <f t="shared" si="77"/>
        <v>5280</v>
      </c>
      <c r="AA116" s="66">
        <f t="shared" si="54"/>
        <v>14596.8</v>
      </c>
    </row>
    <row r="117" spans="1:27" ht="13.5" customHeight="1">
      <c r="A117" s="118">
        <v>14</v>
      </c>
      <c r="B117" s="217">
        <v>43770</v>
      </c>
      <c r="C117" s="174">
        <v>998</v>
      </c>
      <c r="D117" s="312">
        <v>1</v>
      </c>
      <c r="E117" s="70">
        <f t="shared" si="40"/>
        <v>998</v>
      </c>
      <c r="F117" s="59">
        <v>0</v>
      </c>
      <c r="G117" s="70">
        <f t="shared" si="41"/>
        <v>0</v>
      </c>
      <c r="H117" s="68">
        <f t="shared" si="42"/>
        <v>998</v>
      </c>
      <c r="I117" s="107">
        <f t="shared" si="78"/>
        <v>14530</v>
      </c>
      <c r="J117" s="49">
        <f>IF((I117)+K117&gt;I149,I149-K117,(I117))</f>
        <v>14530</v>
      </c>
      <c r="K117" s="49">
        <f t="shared" si="67"/>
        <v>8800</v>
      </c>
      <c r="L117" s="145">
        <f t="shared" si="37"/>
        <v>23330</v>
      </c>
      <c r="M117" s="51">
        <f t="shared" si="79"/>
        <v>13803.5</v>
      </c>
      <c r="N117" s="49">
        <f t="shared" si="68"/>
        <v>8360</v>
      </c>
      <c r="O117" s="52">
        <f t="shared" si="57"/>
        <v>22163.5</v>
      </c>
      <c r="P117" s="73">
        <f t="shared" si="69"/>
        <v>13077</v>
      </c>
      <c r="Q117" s="49">
        <f t="shared" si="70"/>
        <v>7920</v>
      </c>
      <c r="R117" s="53">
        <f t="shared" si="71"/>
        <v>20997</v>
      </c>
      <c r="S117" s="51">
        <f t="shared" si="72"/>
        <v>11624</v>
      </c>
      <c r="T117" s="49">
        <f t="shared" si="73"/>
        <v>7040</v>
      </c>
      <c r="U117" s="52">
        <f t="shared" si="39"/>
        <v>18664</v>
      </c>
      <c r="V117" s="51">
        <f t="shared" si="74"/>
        <v>10171</v>
      </c>
      <c r="W117" s="49">
        <f t="shared" si="75"/>
        <v>6160</v>
      </c>
      <c r="X117" s="52">
        <f t="shared" si="38"/>
        <v>16331</v>
      </c>
      <c r="Y117" s="122">
        <f t="shared" si="76"/>
        <v>8718</v>
      </c>
      <c r="Z117" s="122">
        <f t="shared" si="77"/>
        <v>5280</v>
      </c>
      <c r="AA117" s="52">
        <f t="shared" si="54"/>
        <v>13998</v>
      </c>
    </row>
    <row r="118" spans="1:27" ht="13.5" customHeight="1">
      <c r="A118" s="118">
        <v>13</v>
      </c>
      <c r="B118" s="216">
        <v>43800</v>
      </c>
      <c r="C118" s="57">
        <v>998</v>
      </c>
      <c r="D118" s="310">
        <v>1</v>
      </c>
      <c r="E118" s="60">
        <f t="shared" si="40"/>
        <v>998</v>
      </c>
      <c r="F118" s="59">
        <v>0</v>
      </c>
      <c r="G118" s="60">
        <f t="shared" si="41"/>
        <v>0</v>
      </c>
      <c r="H118" s="57">
        <f t="shared" si="42"/>
        <v>998</v>
      </c>
      <c r="I118" s="106">
        <f t="shared" si="78"/>
        <v>13532</v>
      </c>
      <c r="J118" s="63">
        <f>IF((I118)+K118&gt;I$149,I$149-K118,(I118))</f>
        <v>13532</v>
      </c>
      <c r="K118" s="63">
        <f t="shared" si="67"/>
        <v>8800</v>
      </c>
      <c r="L118" s="148">
        <f>J118+K118</f>
        <v>22332</v>
      </c>
      <c r="M118" s="65">
        <f t="shared" si="79"/>
        <v>12855.4</v>
      </c>
      <c r="N118" s="63">
        <f t="shared" si="68"/>
        <v>8360</v>
      </c>
      <c r="O118" s="66">
        <f>M118+N118</f>
        <v>21215.4</v>
      </c>
      <c r="P118" s="63">
        <f t="shared" si="69"/>
        <v>12178.800000000001</v>
      </c>
      <c r="Q118" s="63">
        <f t="shared" si="70"/>
        <v>7920</v>
      </c>
      <c r="R118" s="67">
        <f t="shared" si="71"/>
        <v>20098.800000000003</v>
      </c>
      <c r="S118" s="65">
        <f t="shared" si="72"/>
        <v>10825.6</v>
      </c>
      <c r="T118" s="63">
        <f t="shared" si="73"/>
        <v>7040</v>
      </c>
      <c r="U118" s="66">
        <f>S118+T118</f>
        <v>17865.599999999999</v>
      </c>
      <c r="V118" s="65">
        <f t="shared" si="74"/>
        <v>9472.4</v>
      </c>
      <c r="W118" s="63">
        <f t="shared" si="75"/>
        <v>6160</v>
      </c>
      <c r="X118" s="66">
        <f>V118+W118</f>
        <v>15632.4</v>
      </c>
      <c r="Y118" s="102">
        <f t="shared" si="76"/>
        <v>8119.2</v>
      </c>
      <c r="Z118" s="102">
        <f t="shared" si="77"/>
        <v>5280</v>
      </c>
      <c r="AA118" s="66">
        <f t="shared" si="54"/>
        <v>13399.2</v>
      </c>
    </row>
    <row r="119" spans="1:27" ht="13.5" customHeight="1">
      <c r="A119" s="118">
        <v>12</v>
      </c>
      <c r="B119" s="217">
        <v>43831</v>
      </c>
      <c r="C119" s="174">
        <v>1039</v>
      </c>
      <c r="D119" s="312">
        <v>1</v>
      </c>
      <c r="E119" s="70">
        <f t="shared" ref="E119:E130" si="80">C119*D119</f>
        <v>1039</v>
      </c>
      <c r="F119" s="59">
        <v>0</v>
      </c>
      <c r="G119" s="70">
        <f t="shared" ref="G119:G130" si="81">E119*F119</f>
        <v>0</v>
      </c>
      <c r="H119" s="68">
        <f t="shared" ref="H119:H130" si="82">E119+G119</f>
        <v>1039</v>
      </c>
      <c r="I119" s="107">
        <f t="shared" si="78"/>
        <v>12534</v>
      </c>
      <c r="J119" s="49">
        <f>IF((I119)+K119&gt;I$149,I149-K119,(I119))</f>
        <v>12534</v>
      </c>
      <c r="K119" s="49">
        <f t="shared" si="67"/>
        <v>8800</v>
      </c>
      <c r="L119" s="145">
        <f t="shared" ref="L119:L130" si="83">J119+K119</f>
        <v>21334</v>
      </c>
      <c r="M119" s="51">
        <f t="shared" si="79"/>
        <v>11907.3</v>
      </c>
      <c r="N119" s="49">
        <f t="shared" si="68"/>
        <v>8360</v>
      </c>
      <c r="O119" s="52">
        <f t="shared" ref="O119:O130" si="84">M119+N119</f>
        <v>20267.3</v>
      </c>
      <c r="P119" s="73">
        <f t="shared" si="69"/>
        <v>11280.6</v>
      </c>
      <c r="Q119" s="49">
        <f t="shared" si="70"/>
        <v>7920</v>
      </c>
      <c r="R119" s="53">
        <f t="shared" si="71"/>
        <v>19200.599999999999</v>
      </c>
      <c r="S119" s="51">
        <f t="shared" si="72"/>
        <v>10027.200000000001</v>
      </c>
      <c r="T119" s="49">
        <f t="shared" si="73"/>
        <v>7040</v>
      </c>
      <c r="U119" s="52">
        <f t="shared" ref="U119:U130" si="85">S119+T119</f>
        <v>17067.2</v>
      </c>
      <c r="V119" s="51">
        <f t="shared" si="74"/>
        <v>8773.7999999999993</v>
      </c>
      <c r="W119" s="49">
        <f t="shared" si="75"/>
        <v>6160</v>
      </c>
      <c r="X119" s="52">
        <f t="shared" ref="X119:X130" si="86">V119+W119</f>
        <v>14933.8</v>
      </c>
      <c r="Y119" s="122">
        <f t="shared" si="76"/>
        <v>7520.4</v>
      </c>
      <c r="Z119" s="122">
        <f t="shared" si="77"/>
        <v>5280</v>
      </c>
      <c r="AA119" s="52">
        <f t="shared" ref="AA119:AA130" si="87">Y119+Z119</f>
        <v>12800.4</v>
      </c>
    </row>
    <row r="120" spans="1:27" ht="13.5" customHeight="1">
      <c r="A120" s="118">
        <v>11</v>
      </c>
      <c r="B120" s="216">
        <v>43862</v>
      </c>
      <c r="C120" s="174">
        <v>1045</v>
      </c>
      <c r="D120" s="310">
        <v>1</v>
      </c>
      <c r="E120" s="60">
        <f t="shared" si="80"/>
        <v>1045</v>
      </c>
      <c r="F120" s="59">
        <v>0</v>
      </c>
      <c r="G120" s="60">
        <f t="shared" si="81"/>
        <v>0</v>
      </c>
      <c r="H120" s="57">
        <f t="shared" si="82"/>
        <v>1045</v>
      </c>
      <c r="I120" s="106">
        <f t="shared" si="78"/>
        <v>11495</v>
      </c>
      <c r="J120" s="63">
        <f>IF((I120)+K120&gt;I$149,I$149-K120,(I120))</f>
        <v>11495</v>
      </c>
      <c r="K120" s="63">
        <f t="shared" si="67"/>
        <v>8800</v>
      </c>
      <c r="L120" s="148">
        <f t="shared" si="83"/>
        <v>20295</v>
      </c>
      <c r="M120" s="65">
        <f t="shared" si="79"/>
        <v>10920.25</v>
      </c>
      <c r="N120" s="63">
        <f t="shared" si="68"/>
        <v>8360</v>
      </c>
      <c r="O120" s="66">
        <f t="shared" si="84"/>
        <v>19280.25</v>
      </c>
      <c r="P120" s="63">
        <f t="shared" si="69"/>
        <v>10345.5</v>
      </c>
      <c r="Q120" s="63">
        <f t="shared" si="70"/>
        <v>7920</v>
      </c>
      <c r="R120" s="67">
        <f t="shared" si="71"/>
        <v>18265.5</v>
      </c>
      <c r="S120" s="65">
        <f t="shared" si="72"/>
        <v>9196</v>
      </c>
      <c r="T120" s="63">
        <f t="shared" si="73"/>
        <v>7040</v>
      </c>
      <c r="U120" s="66">
        <f t="shared" si="85"/>
        <v>16236</v>
      </c>
      <c r="V120" s="65">
        <f t="shared" si="74"/>
        <v>8046.4999999999991</v>
      </c>
      <c r="W120" s="63">
        <f t="shared" si="75"/>
        <v>6160</v>
      </c>
      <c r="X120" s="66">
        <f t="shared" si="86"/>
        <v>14206.5</v>
      </c>
      <c r="Y120" s="102">
        <f t="shared" si="76"/>
        <v>6897</v>
      </c>
      <c r="Z120" s="102">
        <f t="shared" si="77"/>
        <v>5280</v>
      </c>
      <c r="AA120" s="66">
        <f t="shared" si="87"/>
        <v>12177</v>
      </c>
    </row>
    <row r="121" spans="1:27" ht="13.5" customHeight="1">
      <c r="A121" s="118">
        <v>10</v>
      </c>
      <c r="B121" s="217">
        <v>43891</v>
      </c>
      <c r="C121" s="174">
        <v>1045</v>
      </c>
      <c r="D121" s="312">
        <v>1</v>
      </c>
      <c r="E121" s="70">
        <f t="shared" si="80"/>
        <v>1045</v>
      </c>
      <c r="F121" s="59">
        <v>0</v>
      </c>
      <c r="G121" s="70">
        <f t="shared" si="81"/>
        <v>0</v>
      </c>
      <c r="H121" s="68">
        <f t="shared" si="82"/>
        <v>1045</v>
      </c>
      <c r="I121" s="107">
        <f t="shared" si="78"/>
        <v>10450</v>
      </c>
      <c r="J121" s="49">
        <f>IF((I121)+K121&gt;I$149,N150-K121,(I121))</f>
        <v>10450</v>
      </c>
      <c r="K121" s="49">
        <f t="shared" si="67"/>
        <v>8800</v>
      </c>
      <c r="L121" s="145">
        <f t="shared" si="83"/>
        <v>19250</v>
      </c>
      <c r="M121" s="51">
        <f t="shared" si="79"/>
        <v>9927.5</v>
      </c>
      <c r="N121" s="49">
        <f t="shared" si="68"/>
        <v>8360</v>
      </c>
      <c r="O121" s="52">
        <f t="shared" si="84"/>
        <v>18287.5</v>
      </c>
      <c r="P121" s="73">
        <f t="shared" si="69"/>
        <v>9405</v>
      </c>
      <c r="Q121" s="49">
        <f t="shared" si="70"/>
        <v>7920</v>
      </c>
      <c r="R121" s="53">
        <f t="shared" si="71"/>
        <v>17325</v>
      </c>
      <c r="S121" s="51">
        <f t="shared" si="72"/>
        <v>8360</v>
      </c>
      <c r="T121" s="49">
        <f t="shared" si="73"/>
        <v>7040</v>
      </c>
      <c r="U121" s="52">
        <f t="shared" si="85"/>
        <v>15400</v>
      </c>
      <c r="V121" s="51">
        <f t="shared" si="74"/>
        <v>7314.9999999999991</v>
      </c>
      <c r="W121" s="49">
        <f t="shared" si="75"/>
        <v>6160</v>
      </c>
      <c r="X121" s="52">
        <f t="shared" si="86"/>
        <v>13475</v>
      </c>
      <c r="Y121" s="122">
        <f t="shared" si="76"/>
        <v>6270</v>
      </c>
      <c r="Z121" s="122">
        <f t="shared" si="77"/>
        <v>5280</v>
      </c>
      <c r="AA121" s="52">
        <f t="shared" si="87"/>
        <v>11550</v>
      </c>
    </row>
    <row r="122" spans="1:27" ht="13.5" customHeight="1">
      <c r="A122" s="118">
        <v>9</v>
      </c>
      <c r="B122" s="216">
        <v>43922</v>
      </c>
      <c r="C122" s="174">
        <v>1045</v>
      </c>
      <c r="D122" s="310">
        <v>1</v>
      </c>
      <c r="E122" s="60">
        <f t="shared" si="80"/>
        <v>1045</v>
      </c>
      <c r="F122" s="59">
        <v>0</v>
      </c>
      <c r="G122" s="60">
        <f t="shared" si="81"/>
        <v>0</v>
      </c>
      <c r="H122" s="57">
        <f t="shared" si="82"/>
        <v>1045</v>
      </c>
      <c r="I122" s="106">
        <f t="shared" si="78"/>
        <v>9405</v>
      </c>
      <c r="J122" s="63">
        <f>IF((I122)+K122&gt;I$149,I$149-K122,(I122))</f>
        <v>9405</v>
      </c>
      <c r="K122" s="63">
        <f t="shared" si="67"/>
        <v>8800</v>
      </c>
      <c r="L122" s="148">
        <f t="shared" si="83"/>
        <v>18205</v>
      </c>
      <c r="M122" s="65">
        <f t="shared" si="79"/>
        <v>8934.75</v>
      </c>
      <c r="N122" s="63">
        <f t="shared" si="68"/>
        <v>8360</v>
      </c>
      <c r="O122" s="66">
        <f t="shared" si="84"/>
        <v>17294.75</v>
      </c>
      <c r="P122" s="63">
        <f t="shared" si="69"/>
        <v>8464.5</v>
      </c>
      <c r="Q122" s="63">
        <f t="shared" si="70"/>
        <v>7920</v>
      </c>
      <c r="R122" s="67">
        <f t="shared" si="71"/>
        <v>16384.5</v>
      </c>
      <c r="S122" s="65">
        <f t="shared" si="72"/>
        <v>7524</v>
      </c>
      <c r="T122" s="63">
        <f t="shared" si="73"/>
        <v>7040</v>
      </c>
      <c r="U122" s="66">
        <f t="shared" si="85"/>
        <v>14564</v>
      </c>
      <c r="V122" s="65">
        <f t="shared" si="74"/>
        <v>6583.5</v>
      </c>
      <c r="W122" s="63">
        <f t="shared" si="75"/>
        <v>6160</v>
      </c>
      <c r="X122" s="66">
        <f t="shared" si="86"/>
        <v>12743.5</v>
      </c>
      <c r="Y122" s="102">
        <f t="shared" si="76"/>
        <v>5643</v>
      </c>
      <c r="Z122" s="102">
        <f t="shared" si="77"/>
        <v>5280</v>
      </c>
      <c r="AA122" s="66">
        <f t="shared" si="87"/>
        <v>10923</v>
      </c>
    </row>
    <row r="123" spans="1:27" ht="13.5" customHeight="1">
      <c r="A123" s="118">
        <v>8</v>
      </c>
      <c r="B123" s="217">
        <v>43952</v>
      </c>
      <c r="C123" s="174">
        <v>1045</v>
      </c>
      <c r="D123" s="312">
        <v>1</v>
      </c>
      <c r="E123" s="70">
        <f t="shared" si="80"/>
        <v>1045</v>
      </c>
      <c r="F123" s="59">
        <v>0</v>
      </c>
      <c r="G123" s="70">
        <f t="shared" si="81"/>
        <v>0</v>
      </c>
      <c r="H123" s="68">
        <f t="shared" si="82"/>
        <v>1045</v>
      </c>
      <c r="I123" s="107">
        <f t="shared" si="78"/>
        <v>8360</v>
      </c>
      <c r="J123" s="49">
        <f>IF((I123)+K123&gt;I$149,N152-K123,(I123))</f>
        <v>8360</v>
      </c>
      <c r="K123" s="49">
        <f t="shared" si="67"/>
        <v>8800</v>
      </c>
      <c r="L123" s="145">
        <f t="shared" si="83"/>
        <v>17160</v>
      </c>
      <c r="M123" s="51">
        <f t="shared" si="79"/>
        <v>7942</v>
      </c>
      <c r="N123" s="49">
        <f t="shared" si="68"/>
        <v>8360</v>
      </c>
      <c r="O123" s="52">
        <f t="shared" si="84"/>
        <v>16302</v>
      </c>
      <c r="P123" s="73">
        <f t="shared" si="69"/>
        <v>7524</v>
      </c>
      <c r="Q123" s="49">
        <f t="shared" si="70"/>
        <v>7920</v>
      </c>
      <c r="R123" s="53">
        <f t="shared" si="71"/>
        <v>15444</v>
      </c>
      <c r="S123" s="51">
        <f t="shared" si="72"/>
        <v>6688</v>
      </c>
      <c r="T123" s="49">
        <f t="shared" si="73"/>
        <v>7040</v>
      </c>
      <c r="U123" s="52">
        <f t="shared" si="85"/>
        <v>13728</v>
      </c>
      <c r="V123" s="51">
        <f t="shared" si="74"/>
        <v>5852</v>
      </c>
      <c r="W123" s="49">
        <f t="shared" si="75"/>
        <v>6160</v>
      </c>
      <c r="X123" s="52">
        <f t="shared" si="86"/>
        <v>12012</v>
      </c>
      <c r="Y123" s="122">
        <f t="shared" si="76"/>
        <v>5016</v>
      </c>
      <c r="Z123" s="122">
        <f t="shared" si="77"/>
        <v>5280</v>
      </c>
      <c r="AA123" s="52">
        <f t="shared" si="87"/>
        <v>10296</v>
      </c>
    </row>
    <row r="124" spans="1:27" ht="13.5" customHeight="1">
      <c r="A124" s="118">
        <v>7</v>
      </c>
      <c r="B124" s="216">
        <v>43983</v>
      </c>
      <c r="C124" s="174">
        <v>1045</v>
      </c>
      <c r="D124" s="310">
        <v>1</v>
      </c>
      <c r="E124" s="60">
        <f t="shared" si="80"/>
        <v>1045</v>
      </c>
      <c r="F124" s="59">
        <v>0</v>
      </c>
      <c r="G124" s="60">
        <f t="shared" si="81"/>
        <v>0</v>
      </c>
      <c r="H124" s="57">
        <f t="shared" si="82"/>
        <v>1045</v>
      </c>
      <c r="I124" s="106">
        <f t="shared" si="78"/>
        <v>7315</v>
      </c>
      <c r="J124" s="63">
        <f>IF((I124)+K124&gt;I$149,I$149-K124,(I124))</f>
        <v>7315</v>
      </c>
      <c r="K124" s="63">
        <f t="shared" si="67"/>
        <v>8800</v>
      </c>
      <c r="L124" s="148">
        <f t="shared" si="83"/>
        <v>16115</v>
      </c>
      <c r="M124" s="65">
        <f t="shared" si="79"/>
        <v>6949.25</v>
      </c>
      <c r="N124" s="63">
        <f t="shared" si="68"/>
        <v>8360</v>
      </c>
      <c r="O124" s="66">
        <f t="shared" si="84"/>
        <v>15309.25</v>
      </c>
      <c r="P124" s="63">
        <f t="shared" si="69"/>
        <v>6583.5</v>
      </c>
      <c r="Q124" s="63">
        <f t="shared" si="70"/>
        <v>7920</v>
      </c>
      <c r="R124" s="67">
        <f t="shared" si="71"/>
        <v>14503.5</v>
      </c>
      <c r="S124" s="65">
        <f t="shared" si="72"/>
        <v>5852</v>
      </c>
      <c r="T124" s="63">
        <f t="shared" si="73"/>
        <v>7040</v>
      </c>
      <c r="U124" s="66">
        <f t="shared" si="85"/>
        <v>12892</v>
      </c>
      <c r="V124" s="65">
        <f t="shared" si="74"/>
        <v>5120.5</v>
      </c>
      <c r="W124" s="63">
        <f t="shared" si="75"/>
        <v>6160</v>
      </c>
      <c r="X124" s="66">
        <f t="shared" si="86"/>
        <v>11280.5</v>
      </c>
      <c r="Y124" s="102">
        <f t="shared" si="76"/>
        <v>4389</v>
      </c>
      <c r="Z124" s="102">
        <f t="shared" si="77"/>
        <v>5280</v>
      </c>
      <c r="AA124" s="66">
        <f t="shared" si="87"/>
        <v>9669</v>
      </c>
    </row>
    <row r="125" spans="1:27" ht="13.5" customHeight="1">
      <c r="A125" s="118">
        <v>6</v>
      </c>
      <c r="B125" s="217">
        <v>44013</v>
      </c>
      <c r="C125" s="174">
        <v>1045</v>
      </c>
      <c r="D125" s="312">
        <v>1</v>
      </c>
      <c r="E125" s="70">
        <f t="shared" si="80"/>
        <v>1045</v>
      </c>
      <c r="F125" s="59">
        <v>0</v>
      </c>
      <c r="G125" s="70">
        <f t="shared" si="81"/>
        <v>0</v>
      </c>
      <c r="H125" s="68">
        <f t="shared" si="82"/>
        <v>1045</v>
      </c>
      <c r="I125" s="107">
        <f t="shared" si="78"/>
        <v>6270</v>
      </c>
      <c r="J125" s="49">
        <f>IF((I125)+K125&gt;I$149,N154-K125,(I125))</f>
        <v>6270</v>
      </c>
      <c r="K125" s="49">
        <f t="shared" si="67"/>
        <v>8800</v>
      </c>
      <c r="L125" s="145">
        <f t="shared" si="83"/>
        <v>15070</v>
      </c>
      <c r="M125" s="51">
        <f t="shared" si="79"/>
        <v>5956.5</v>
      </c>
      <c r="N125" s="49">
        <f t="shared" si="68"/>
        <v>8360</v>
      </c>
      <c r="O125" s="52">
        <f t="shared" si="84"/>
        <v>14316.5</v>
      </c>
      <c r="P125" s="73">
        <f t="shared" si="69"/>
        <v>5643</v>
      </c>
      <c r="Q125" s="49">
        <f t="shared" si="70"/>
        <v>7920</v>
      </c>
      <c r="R125" s="53">
        <f t="shared" si="71"/>
        <v>13563</v>
      </c>
      <c r="S125" s="51">
        <f t="shared" si="72"/>
        <v>5016</v>
      </c>
      <c r="T125" s="49">
        <f t="shared" si="73"/>
        <v>7040</v>
      </c>
      <c r="U125" s="52">
        <f t="shared" si="85"/>
        <v>12056</v>
      </c>
      <c r="V125" s="51">
        <f t="shared" si="74"/>
        <v>4389</v>
      </c>
      <c r="W125" s="49">
        <f t="shared" si="75"/>
        <v>6160</v>
      </c>
      <c r="X125" s="52">
        <f t="shared" si="86"/>
        <v>10549</v>
      </c>
      <c r="Y125" s="122">
        <f t="shared" si="76"/>
        <v>3762</v>
      </c>
      <c r="Z125" s="122">
        <f t="shared" si="77"/>
        <v>5280</v>
      </c>
      <c r="AA125" s="52">
        <f t="shared" si="87"/>
        <v>9042</v>
      </c>
    </row>
    <row r="126" spans="1:27" ht="13.5" customHeight="1">
      <c r="A126" s="118">
        <v>5</v>
      </c>
      <c r="B126" s="216">
        <v>44044</v>
      </c>
      <c r="C126" s="174">
        <v>1045</v>
      </c>
      <c r="D126" s="310">
        <v>1</v>
      </c>
      <c r="E126" s="60">
        <f t="shared" si="80"/>
        <v>1045</v>
      </c>
      <c r="F126" s="59">
        <v>0</v>
      </c>
      <c r="G126" s="60">
        <f t="shared" si="81"/>
        <v>0</v>
      </c>
      <c r="H126" s="57">
        <f t="shared" si="82"/>
        <v>1045</v>
      </c>
      <c r="I126" s="106">
        <f t="shared" si="78"/>
        <v>5225</v>
      </c>
      <c r="J126" s="63">
        <f>IF((I126)+K126&gt;I$149,I$149-K126,(I126))</f>
        <v>5225</v>
      </c>
      <c r="K126" s="63">
        <f t="shared" si="67"/>
        <v>8800</v>
      </c>
      <c r="L126" s="148">
        <f t="shared" si="83"/>
        <v>14025</v>
      </c>
      <c r="M126" s="65">
        <f t="shared" si="79"/>
        <v>4963.75</v>
      </c>
      <c r="N126" s="63">
        <f t="shared" si="68"/>
        <v>8360</v>
      </c>
      <c r="O126" s="66">
        <f t="shared" si="84"/>
        <v>13323.75</v>
      </c>
      <c r="P126" s="63">
        <f t="shared" si="69"/>
        <v>4702.5</v>
      </c>
      <c r="Q126" s="63">
        <f t="shared" si="70"/>
        <v>7920</v>
      </c>
      <c r="R126" s="67">
        <f t="shared" si="71"/>
        <v>12622.5</v>
      </c>
      <c r="S126" s="65">
        <f t="shared" si="72"/>
        <v>4180</v>
      </c>
      <c r="T126" s="63">
        <f t="shared" si="73"/>
        <v>7040</v>
      </c>
      <c r="U126" s="66">
        <f t="shared" si="85"/>
        <v>11220</v>
      </c>
      <c r="V126" s="65">
        <f t="shared" si="74"/>
        <v>3657.4999999999995</v>
      </c>
      <c r="W126" s="63">
        <f t="shared" si="75"/>
        <v>6160</v>
      </c>
      <c r="X126" s="66">
        <f t="shared" si="86"/>
        <v>9817.5</v>
      </c>
      <c r="Y126" s="102">
        <f t="shared" si="76"/>
        <v>3135</v>
      </c>
      <c r="Z126" s="102">
        <f t="shared" si="77"/>
        <v>5280</v>
      </c>
      <c r="AA126" s="66">
        <f t="shared" si="87"/>
        <v>8415</v>
      </c>
    </row>
    <row r="127" spans="1:27" ht="13.5" customHeight="1">
      <c r="A127" s="118">
        <v>4</v>
      </c>
      <c r="B127" s="217">
        <v>44075</v>
      </c>
      <c r="C127" s="174">
        <v>1045</v>
      </c>
      <c r="D127" s="312">
        <v>1</v>
      </c>
      <c r="E127" s="70">
        <f t="shared" si="80"/>
        <v>1045</v>
      </c>
      <c r="F127" s="59">
        <v>0</v>
      </c>
      <c r="G127" s="70">
        <f t="shared" si="81"/>
        <v>0</v>
      </c>
      <c r="H127" s="68">
        <f t="shared" si="82"/>
        <v>1045</v>
      </c>
      <c r="I127" s="107">
        <f t="shared" si="78"/>
        <v>4180</v>
      </c>
      <c r="J127" s="49">
        <f>IF((I127)+K127&gt;I$149,N156-K127,(I127))</f>
        <v>4180</v>
      </c>
      <c r="K127" s="49">
        <f t="shared" si="67"/>
        <v>8800</v>
      </c>
      <c r="L127" s="145">
        <f t="shared" si="83"/>
        <v>12980</v>
      </c>
      <c r="M127" s="51">
        <f t="shared" si="79"/>
        <v>3971</v>
      </c>
      <c r="N127" s="49">
        <f t="shared" si="68"/>
        <v>8360</v>
      </c>
      <c r="O127" s="52">
        <f t="shared" si="84"/>
        <v>12331</v>
      </c>
      <c r="P127" s="73">
        <f t="shared" si="69"/>
        <v>3762</v>
      </c>
      <c r="Q127" s="49">
        <f t="shared" si="70"/>
        <v>7920</v>
      </c>
      <c r="R127" s="53">
        <f t="shared" si="71"/>
        <v>11682</v>
      </c>
      <c r="S127" s="51">
        <f t="shared" si="72"/>
        <v>3344</v>
      </c>
      <c r="T127" s="49">
        <f t="shared" si="73"/>
        <v>7040</v>
      </c>
      <c r="U127" s="52">
        <f t="shared" si="85"/>
        <v>10384</v>
      </c>
      <c r="V127" s="51">
        <f t="shared" si="74"/>
        <v>2926</v>
      </c>
      <c r="W127" s="49">
        <f t="shared" si="75"/>
        <v>6160</v>
      </c>
      <c r="X127" s="52">
        <f t="shared" si="86"/>
        <v>9086</v>
      </c>
      <c r="Y127" s="122">
        <f t="shared" si="76"/>
        <v>2508</v>
      </c>
      <c r="Z127" s="122">
        <f t="shared" si="77"/>
        <v>5280</v>
      </c>
      <c r="AA127" s="52">
        <f t="shared" si="87"/>
        <v>7788</v>
      </c>
    </row>
    <row r="128" spans="1:27" ht="13.5" customHeight="1">
      <c r="A128" s="118">
        <v>3</v>
      </c>
      <c r="B128" s="216">
        <v>44105</v>
      </c>
      <c r="C128" s="174">
        <v>1045</v>
      </c>
      <c r="D128" s="310">
        <v>1</v>
      </c>
      <c r="E128" s="60">
        <f t="shared" si="80"/>
        <v>1045</v>
      </c>
      <c r="F128" s="59">
        <v>0</v>
      </c>
      <c r="G128" s="60">
        <f t="shared" si="81"/>
        <v>0</v>
      </c>
      <c r="H128" s="57">
        <f t="shared" si="82"/>
        <v>1045</v>
      </c>
      <c r="I128" s="106">
        <f t="shared" si="78"/>
        <v>3135</v>
      </c>
      <c r="J128" s="63">
        <f>IF((I128)+K128&gt;I$149,I$149-K128,(I128))</f>
        <v>3135</v>
      </c>
      <c r="K128" s="63">
        <f t="shared" si="67"/>
        <v>8800</v>
      </c>
      <c r="L128" s="148">
        <f t="shared" si="83"/>
        <v>11935</v>
      </c>
      <c r="M128" s="65">
        <f t="shared" si="79"/>
        <v>2978.25</v>
      </c>
      <c r="N128" s="63">
        <f t="shared" si="68"/>
        <v>8360</v>
      </c>
      <c r="O128" s="66">
        <f t="shared" si="84"/>
        <v>11338.25</v>
      </c>
      <c r="P128" s="63">
        <f t="shared" si="69"/>
        <v>2821.5</v>
      </c>
      <c r="Q128" s="63">
        <f t="shared" si="70"/>
        <v>7920</v>
      </c>
      <c r="R128" s="67">
        <f t="shared" si="71"/>
        <v>10741.5</v>
      </c>
      <c r="S128" s="65">
        <f t="shared" si="72"/>
        <v>2508</v>
      </c>
      <c r="T128" s="63">
        <f t="shared" si="73"/>
        <v>7040</v>
      </c>
      <c r="U128" s="66">
        <f t="shared" si="85"/>
        <v>9548</v>
      </c>
      <c r="V128" s="65">
        <f t="shared" si="74"/>
        <v>2194.5</v>
      </c>
      <c r="W128" s="63">
        <f t="shared" si="75"/>
        <v>6160</v>
      </c>
      <c r="X128" s="66">
        <f t="shared" si="86"/>
        <v>8354.5</v>
      </c>
      <c r="Y128" s="102">
        <f t="shared" si="76"/>
        <v>1881</v>
      </c>
      <c r="Z128" s="102">
        <f t="shared" si="77"/>
        <v>5280</v>
      </c>
      <c r="AA128" s="66">
        <f t="shared" si="87"/>
        <v>7161</v>
      </c>
    </row>
    <row r="129" spans="1:27" ht="13.5" customHeight="1">
      <c r="A129" s="118">
        <v>2</v>
      </c>
      <c r="B129" s="216">
        <v>44136</v>
      </c>
      <c r="C129" s="174">
        <v>1045</v>
      </c>
      <c r="D129" s="312">
        <v>1</v>
      </c>
      <c r="E129" s="70">
        <f t="shared" si="80"/>
        <v>1045</v>
      </c>
      <c r="F129" s="59">
        <v>0</v>
      </c>
      <c r="G129" s="70">
        <f t="shared" si="81"/>
        <v>0</v>
      </c>
      <c r="H129" s="68">
        <f t="shared" si="82"/>
        <v>1045</v>
      </c>
      <c r="I129" s="107">
        <f t="shared" si="78"/>
        <v>2090</v>
      </c>
      <c r="J129" s="49">
        <f>IF((I129)+K129&gt;I$149,N158-K129,(I129))</f>
        <v>2090</v>
      </c>
      <c r="K129" s="49">
        <f t="shared" si="67"/>
        <v>8800</v>
      </c>
      <c r="L129" s="145">
        <f t="shared" si="83"/>
        <v>10890</v>
      </c>
      <c r="M129" s="51">
        <f t="shared" si="79"/>
        <v>1985.5</v>
      </c>
      <c r="N129" s="49">
        <f t="shared" si="68"/>
        <v>8360</v>
      </c>
      <c r="O129" s="52">
        <f t="shared" si="84"/>
        <v>10345.5</v>
      </c>
      <c r="P129" s="73">
        <f t="shared" si="69"/>
        <v>1881</v>
      </c>
      <c r="Q129" s="49">
        <f t="shared" si="70"/>
        <v>7920</v>
      </c>
      <c r="R129" s="53">
        <f t="shared" si="71"/>
        <v>9801</v>
      </c>
      <c r="S129" s="51">
        <f t="shared" si="72"/>
        <v>1672</v>
      </c>
      <c r="T129" s="49">
        <f t="shared" si="73"/>
        <v>7040</v>
      </c>
      <c r="U129" s="52">
        <f t="shared" si="85"/>
        <v>8712</v>
      </c>
      <c r="V129" s="51">
        <f t="shared" si="74"/>
        <v>1463</v>
      </c>
      <c r="W129" s="49">
        <f t="shared" si="75"/>
        <v>6160</v>
      </c>
      <c r="X129" s="52">
        <f t="shared" si="86"/>
        <v>7623</v>
      </c>
      <c r="Y129" s="122">
        <f t="shared" si="76"/>
        <v>1254</v>
      </c>
      <c r="Z129" s="122">
        <f t="shared" si="77"/>
        <v>5280</v>
      </c>
      <c r="AA129" s="52">
        <f t="shared" si="87"/>
        <v>6534</v>
      </c>
    </row>
    <row r="130" spans="1:27" ht="13.5" customHeight="1" thickBot="1">
      <c r="A130" s="229">
        <v>1</v>
      </c>
      <c r="B130" s="217">
        <v>44166</v>
      </c>
      <c r="C130" s="231">
        <v>1045</v>
      </c>
      <c r="D130" s="313">
        <v>1</v>
      </c>
      <c r="E130" s="233">
        <f t="shared" si="80"/>
        <v>1045</v>
      </c>
      <c r="F130" s="234">
        <v>0</v>
      </c>
      <c r="G130" s="233">
        <f t="shared" si="81"/>
        <v>0</v>
      </c>
      <c r="H130" s="231">
        <f t="shared" si="82"/>
        <v>1045</v>
      </c>
      <c r="I130" s="125">
        <f t="shared" si="78"/>
        <v>1045</v>
      </c>
      <c r="J130" s="94">
        <f>IF((I130)+K130&gt;I$149,I$149-K130,(I130))</f>
        <v>1045</v>
      </c>
      <c r="K130" s="94">
        <f t="shared" si="67"/>
        <v>8800</v>
      </c>
      <c r="L130" s="257">
        <f t="shared" si="83"/>
        <v>9845</v>
      </c>
      <c r="M130" s="258">
        <f t="shared" si="79"/>
        <v>992.75</v>
      </c>
      <c r="N130" s="94">
        <f t="shared" si="68"/>
        <v>8360</v>
      </c>
      <c r="O130" s="237">
        <f t="shared" si="84"/>
        <v>9352.75</v>
      </c>
      <c r="P130" s="94">
        <f t="shared" si="69"/>
        <v>940.5</v>
      </c>
      <c r="Q130" s="94">
        <f t="shared" si="70"/>
        <v>7920</v>
      </c>
      <c r="R130" s="121">
        <f t="shared" si="71"/>
        <v>8860.5</v>
      </c>
      <c r="S130" s="258">
        <f t="shared" si="72"/>
        <v>836</v>
      </c>
      <c r="T130" s="94">
        <f t="shared" si="73"/>
        <v>7040</v>
      </c>
      <c r="U130" s="237">
        <f t="shared" si="85"/>
        <v>7876</v>
      </c>
      <c r="V130" s="258">
        <f t="shared" si="74"/>
        <v>731.5</v>
      </c>
      <c r="W130" s="94">
        <f t="shared" si="75"/>
        <v>6160</v>
      </c>
      <c r="X130" s="237">
        <f t="shared" si="86"/>
        <v>6891.5</v>
      </c>
      <c r="Y130" s="95">
        <f t="shared" si="76"/>
        <v>627</v>
      </c>
      <c r="Z130" s="95">
        <f t="shared" si="77"/>
        <v>5280</v>
      </c>
      <c r="AA130" s="237">
        <f t="shared" si="87"/>
        <v>5907</v>
      </c>
    </row>
    <row r="131" spans="1:27" ht="13.5" customHeight="1" thickBot="1">
      <c r="A131" s="252"/>
      <c r="B131" s="249" t="s">
        <v>169</v>
      </c>
      <c r="C131" s="253"/>
      <c r="D131" s="254"/>
      <c r="E131" s="255"/>
      <c r="F131" s="429">
        <f>'BENEFÍCIOS-SEM JRS E SEM CORREÇ'!F131:G131</f>
        <v>44440</v>
      </c>
      <c r="G131" s="429"/>
      <c r="H131" s="425">
        <f>SUM(H11:H130)</f>
        <v>98036</v>
      </c>
      <c r="I131" s="426"/>
      <c r="J131" s="98"/>
      <c r="K131" s="98"/>
      <c r="L131" s="26"/>
      <c r="M131" s="99"/>
      <c r="N131" s="26"/>
      <c r="O131" s="99"/>
      <c r="P131" s="26"/>
    </row>
    <row r="132" spans="1:27" s="245" customFormat="1" ht="13.5" customHeight="1">
      <c r="A132" s="244"/>
      <c r="B132" s="158"/>
      <c r="C132" s="158"/>
      <c r="D132" s="223"/>
      <c r="E132" s="159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27" s="245" customFormat="1" ht="2.25" customHeight="1" thickBot="1">
      <c r="A133" s="244"/>
      <c r="B133" s="158"/>
      <c r="C133" s="158"/>
      <c r="D133" s="223"/>
      <c r="E133" s="159"/>
      <c r="F133" s="195"/>
      <c r="G133" s="195"/>
      <c r="H133" s="191"/>
      <c r="I133" s="191"/>
      <c r="J133" s="98"/>
      <c r="K133" s="98"/>
      <c r="L133" s="26"/>
      <c r="M133" s="99"/>
      <c r="N133" s="26"/>
      <c r="O133" s="99"/>
      <c r="P133" s="26"/>
    </row>
    <row r="134" spans="1:27" ht="13.5" customHeight="1">
      <c r="A134" s="238">
        <v>1</v>
      </c>
      <c r="B134" s="160">
        <v>44197</v>
      </c>
      <c r="C134" s="47">
        <f>'BENEFÍCIOS-SEM JRS E SEM CORREÇ'!C134</f>
        <v>1100</v>
      </c>
      <c r="D134" s="220">
        <v>1</v>
      </c>
      <c r="E134" s="87">
        <f t="shared" ref="E134:E140" si="88">C134*D134</f>
        <v>1100</v>
      </c>
      <c r="F134" s="88">
        <v>0</v>
      </c>
      <c r="G134" s="87">
        <f t="shared" ref="G134:G140" si="89">E134*F134</f>
        <v>0</v>
      </c>
      <c r="H134" s="89">
        <f t="shared" ref="H134:H140" si="90">E134+G134</f>
        <v>1100</v>
      </c>
      <c r="I134" s="108">
        <f>I148</f>
        <v>8800</v>
      </c>
      <c r="J134" s="128">
        <v>0</v>
      </c>
      <c r="K134" s="100">
        <f t="shared" ref="K134:K145" si="91">I134</f>
        <v>8800</v>
      </c>
      <c r="L134" s="126">
        <f t="shared" ref="L134:L144" si="92">J134+K134</f>
        <v>8800</v>
      </c>
      <c r="M134" s="54">
        <f t="shared" ref="M134:M145" si="93">$J134*M$9</f>
        <v>0</v>
      </c>
      <c r="N134" s="123">
        <f t="shared" ref="N134:N145" si="94">$K134*M$9</f>
        <v>8360</v>
      </c>
      <c r="O134" s="55">
        <f>M134+N134</f>
        <v>8360</v>
      </c>
      <c r="P134" s="54">
        <f t="shared" ref="P134:P145" si="95">$J134*P$9</f>
        <v>0</v>
      </c>
      <c r="Q134" s="123">
        <f t="shared" ref="Q134:Q145" si="96">$K134*P$9</f>
        <v>7920</v>
      </c>
      <c r="R134" s="55">
        <f t="shared" ref="R134:R145" si="97">P134+Q134</f>
        <v>7920</v>
      </c>
      <c r="S134" s="54">
        <f t="shared" ref="S134:S145" si="98">$J134*S$9</f>
        <v>0</v>
      </c>
      <c r="T134" s="123">
        <f t="shared" ref="T134:T145" si="99">$K134*S$9</f>
        <v>7040</v>
      </c>
      <c r="U134" s="55">
        <f>S134+T134</f>
        <v>7040</v>
      </c>
      <c r="V134" s="54">
        <f t="shared" ref="V134:V145" si="100">$J134*V$9</f>
        <v>0</v>
      </c>
      <c r="W134" s="123">
        <f t="shared" ref="W134:W145" si="101">$K134*V$9</f>
        <v>6160</v>
      </c>
      <c r="X134" s="55">
        <f>V134+W134</f>
        <v>6160</v>
      </c>
      <c r="Y134" s="54">
        <f t="shared" ref="Y134:Y145" si="102">$J134*Y$9</f>
        <v>0</v>
      </c>
      <c r="Z134" s="54">
        <f t="shared" ref="Z134:Z145" si="103">$K134*Y$9</f>
        <v>5280</v>
      </c>
      <c r="AA134" s="55">
        <f t="shared" ref="AA134:AA145" si="104">Y134+Z134</f>
        <v>5280</v>
      </c>
    </row>
    <row r="135" spans="1:27" s="30" customFormat="1" ht="13.5" customHeight="1">
      <c r="A135" s="118">
        <v>2</v>
      </c>
      <c r="B135" s="56">
        <v>44228</v>
      </c>
      <c r="C135" s="68">
        <f>'BENEFÍCIOS-SEM JRS E SEM CORREÇ'!C135</f>
        <v>1100</v>
      </c>
      <c r="D135" s="221">
        <v>1</v>
      </c>
      <c r="E135" s="60">
        <f t="shared" si="88"/>
        <v>1100</v>
      </c>
      <c r="F135" s="59">
        <v>0</v>
      </c>
      <c r="G135" s="60">
        <f t="shared" si="89"/>
        <v>0</v>
      </c>
      <c r="H135" s="61">
        <f t="shared" si="90"/>
        <v>1100</v>
      </c>
      <c r="I135" s="106">
        <f t="shared" ref="I135:I145" si="105">I134-H134</f>
        <v>7700</v>
      </c>
      <c r="J135" s="63">
        <v>0</v>
      </c>
      <c r="K135" s="102">
        <f t="shared" si="91"/>
        <v>7700</v>
      </c>
      <c r="L135" s="127">
        <f t="shared" si="92"/>
        <v>7700</v>
      </c>
      <c r="M135" s="65">
        <f t="shared" si="93"/>
        <v>0</v>
      </c>
      <c r="N135" s="102">
        <f t="shared" si="94"/>
        <v>7315</v>
      </c>
      <c r="O135" s="66">
        <f t="shared" ref="O135:O140" si="106">M135+N135</f>
        <v>7315</v>
      </c>
      <c r="P135" s="65">
        <f t="shared" si="95"/>
        <v>0</v>
      </c>
      <c r="Q135" s="102">
        <f t="shared" si="96"/>
        <v>6930</v>
      </c>
      <c r="R135" s="66">
        <f t="shared" si="97"/>
        <v>6930</v>
      </c>
      <c r="S135" s="65">
        <f t="shared" si="98"/>
        <v>0</v>
      </c>
      <c r="T135" s="102">
        <f t="shared" si="99"/>
        <v>6160</v>
      </c>
      <c r="U135" s="66">
        <f t="shared" ref="U135:U140" si="107">S135+T135</f>
        <v>6160</v>
      </c>
      <c r="V135" s="65">
        <f t="shared" si="100"/>
        <v>0</v>
      </c>
      <c r="W135" s="102">
        <f t="shared" si="101"/>
        <v>5390</v>
      </c>
      <c r="X135" s="66">
        <f t="shared" ref="X135:X140" si="108">V135+W135</f>
        <v>5390</v>
      </c>
      <c r="Y135" s="65">
        <f t="shared" si="102"/>
        <v>0</v>
      </c>
      <c r="Z135" s="65">
        <f t="shared" si="103"/>
        <v>4620</v>
      </c>
      <c r="AA135" s="66">
        <f t="shared" si="104"/>
        <v>4620</v>
      </c>
    </row>
    <row r="136" spans="1:27" ht="13.5" customHeight="1">
      <c r="A136" s="117">
        <v>3</v>
      </c>
      <c r="B136" s="46">
        <v>44256</v>
      </c>
      <c r="C136" s="68">
        <f>'BENEFÍCIOS-SEM JRS E SEM CORREÇ'!C136</f>
        <v>1100</v>
      </c>
      <c r="D136" s="222">
        <v>1</v>
      </c>
      <c r="E136" s="70">
        <f t="shared" si="88"/>
        <v>1100</v>
      </c>
      <c r="F136" s="59">
        <v>0</v>
      </c>
      <c r="G136" s="70">
        <f t="shared" si="89"/>
        <v>0</v>
      </c>
      <c r="H136" s="71">
        <f t="shared" si="90"/>
        <v>1100</v>
      </c>
      <c r="I136" s="107">
        <f t="shared" si="105"/>
        <v>6600</v>
      </c>
      <c r="J136" s="73">
        <v>0</v>
      </c>
      <c r="K136" s="104">
        <f t="shared" si="91"/>
        <v>6600</v>
      </c>
      <c r="L136" s="129">
        <f t="shared" si="92"/>
        <v>6600</v>
      </c>
      <c r="M136" s="51">
        <f t="shared" si="93"/>
        <v>0</v>
      </c>
      <c r="N136" s="122">
        <f t="shared" si="94"/>
        <v>6270</v>
      </c>
      <c r="O136" s="52">
        <f t="shared" si="106"/>
        <v>6270</v>
      </c>
      <c r="P136" s="51">
        <f t="shared" si="95"/>
        <v>0</v>
      </c>
      <c r="Q136" s="122">
        <f t="shared" si="96"/>
        <v>5940</v>
      </c>
      <c r="R136" s="52">
        <f t="shared" si="97"/>
        <v>5940</v>
      </c>
      <c r="S136" s="51">
        <f t="shared" si="98"/>
        <v>0</v>
      </c>
      <c r="T136" s="122">
        <f t="shared" si="99"/>
        <v>5280</v>
      </c>
      <c r="U136" s="52">
        <f t="shared" si="107"/>
        <v>5280</v>
      </c>
      <c r="V136" s="51">
        <f t="shared" si="100"/>
        <v>0</v>
      </c>
      <c r="W136" s="122">
        <f t="shared" si="101"/>
        <v>4620</v>
      </c>
      <c r="X136" s="52">
        <f t="shared" si="108"/>
        <v>4620</v>
      </c>
      <c r="Y136" s="138">
        <f t="shared" si="102"/>
        <v>0</v>
      </c>
      <c r="Z136" s="138">
        <f t="shared" si="103"/>
        <v>3960</v>
      </c>
      <c r="AA136" s="130">
        <f t="shared" si="104"/>
        <v>3960</v>
      </c>
    </row>
    <row r="137" spans="1:27" s="30" customFormat="1" ht="13.5" customHeight="1">
      <c r="A137" s="118">
        <v>4</v>
      </c>
      <c r="B137" s="56">
        <v>44287</v>
      </c>
      <c r="C137" s="68">
        <f>'BENEFÍCIOS-SEM JRS E SEM CORREÇ'!C137</f>
        <v>1100</v>
      </c>
      <c r="D137" s="221">
        <v>1</v>
      </c>
      <c r="E137" s="60">
        <f>C137*D137</f>
        <v>1100</v>
      </c>
      <c r="F137" s="59">
        <v>0</v>
      </c>
      <c r="G137" s="60">
        <f>E137*F137</f>
        <v>0</v>
      </c>
      <c r="H137" s="61">
        <f>E137+G137</f>
        <v>1100</v>
      </c>
      <c r="I137" s="106">
        <f t="shared" si="105"/>
        <v>5500</v>
      </c>
      <c r="J137" s="63">
        <v>0</v>
      </c>
      <c r="K137" s="102">
        <f t="shared" si="91"/>
        <v>5500</v>
      </c>
      <c r="L137" s="127">
        <f>J137+K137</f>
        <v>5500</v>
      </c>
      <c r="M137" s="65">
        <f t="shared" si="93"/>
        <v>0</v>
      </c>
      <c r="N137" s="102">
        <f t="shared" si="94"/>
        <v>5225</v>
      </c>
      <c r="O137" s="66">
        <f>M137+N137</f>
        <v>5225</v>
      </c>
      <c r="P137" s="65">
        <f t="shared" si="95"/>
        <v>0</v>
      </c>
      <c r="Q137" s="102">
        <f t="shared" si="96"/>
        <v>4950</v>
      </c>
      <c r="R137" s="66">
        <f t="shared" si="97"/>
        <v>4950</v>
      </c>
      <c r="S137" s="65">
        <f t="shared" si="98"/>
        <v>0</v>
      </c>
      <c r="T137" s="102">
        <f t="shared" si="99"/>
        <v>4400</v>
      </c>
      <c r="U137" s="66">
        <f>S137+T137</f>
        <v>4400</v>
      </c>
      <c r="V137" s="65">
        <f t="shared" si="100"/>
        <v>0</v>
      </c>
      <c r="W137" s="102">
        <f t="shared" si="101"/>
        <v>3849.9999999999995</v>
      </c>
      <c r="X137" s="66">
        <f>V137+W137</f>
        <v>3849.9999999999995</v>
      </c>
      <c r="Y137" s="65">
        <f t="shared" si="102"/>
        <v>0</v>
      </c>
      <c r="Z137" s="65">
        <f t="shared" si="103"/>
        <v>3300</v>
      </c>
      <c r="AA137" s="66">
        <f t="shared" si="104"/>
        <v>3300</v>
      </c>
    </row>
    <row r="138" spans="1:27" ht="13.5" customHeight="1">
      <c r="A138" s="118">
        <v>5</v>
      </c>
      <c r="B138" s="46">
        <v>44317</v>
      </c>
      <c r="C138" s="68">
        <f>'BENEFÍCIOS-SEM JRS E SEM CORREÇ'!C138</f>
        <v>1100</v>
      </c>
      <c r="D138" s="222">
        <v>1</v>
      </c>
      <c r="E138" s="70">
        <f>C138*D138</f>
        <v>1100</v>
      </c>
      <c r="F138" s="59">
        <v>0</v>
      </c>
      <c r="G138" s="70">
        <f>E138*F138</f>
        <v>0</v>
      </c>
      <c r="H138" s="71">
        <f>E138+G138</f>
        <v>1100</v>
      </c>
      <c r="I138" s="107">
        <f t="shared" si="105"/>
        <v>4400</v>
      </c>
      <c r="J138" s="73">
        <v>0</v>
      </c>
      <c r="K138" s="104">
        <f t="shared" si="91"/>
        <v>4400</v>
      </c>
      <c r="L138" s="129">
        <f>J138+K138</f>
        <v>4400</v>
      </c>
      <c r="M138" s="51">
        <f t="shared" si="93"/>
        <v>0</v>
      </c>
      <c r="N138" s="122">
        <f t="shared" si="94"/>
        <v>4180</v>
      </c>
      <c r="O138" s="52">
        <f>M138+N138</f>
        <v>4180</v>
      </c>
      <c r="P138" s="51">
        <f t="shared" si="95"/>
        <v>0</v>
      </c>
      <c r="Q138" s="122">
        <f t="shared" si="96"/>
        <v>3960</v>
      </c>
      <c r="R138" s="52">
        <f t="shared" si="97"/>
        <v>3960</v>
      </c>
      <c r="S138" s="51">
        <f t="shared" si="98"/>
        <v>0</v>
      </c>
      <c r="T138" s="122">
        <f t="shared" si="99"/>
        <v>3520</v>
      </c>
      <c r="U138" s="52">
        <f>S138+T138</f>
        <v>3520</v>
      </c>
      <c r="V138" s="51">
        <f t="shared" si="100"/>
        <v>0</v>
      </c>
      <c r="W138" s="122">
        <f t="shared" si="101"/>
        <v>3080</v>
      </c>
      <c r="X138" s="52">
        <f>V138+W138</f>
        <v>3080</v>
      </c>
      <c r="Y138" s="138">
        <f t="shared" si="102"/>
        <v>0</v>
      </c>
      <c r="Z138" s="138">
        <f t="shared" si="103"/>
        <v>2640</v>
      </c>
      <c r="AA138" s="130">
        <f t="shared" si="104"/>
        <v>2640</v>
      </c>
    </row>
    <row r="139" spans="1:27" s="30" customFormat="1" ht="13.5" customHeight="1">
      <c r="A139" s="117">
        <v>6</v>
      </c>
      <c r="B139" s="56">
        <v>44348</v>
      </c>
      <c r="C139" s="68">
        <f>'BENEFÍCIOS-SEM JRS E SEM CORREÇ'!C139</f>
        <v>1100</v>
      </c>
      <c r="D139" s="221">
        <v>1</v>
      </c>
      <c r="E139" s="60">
        <f t="shared" si="88"/>
        <v>1100</v>
      </c>
      <c r="F139" s="59">
        <v>0</v>
      </c>
      <c r="G139" s="60">
        <f t="shared" si="89"/>
        <v>0</v>
      </c>
      <c r="H139" s="61">
        <f t="shared" si="90"/>
        <v>1100</v>
      </c>
      <c r="I139" s="106">
        <f t="shared" si="105"/>
        <v>3300</v>
      </c>
      <c r="J139" s="63">
        <v>0</v>
      </c>
      <c r="K139" s="102">
        <f t="shared" si="91"/>
        <v>3300</v>
      </c>
      <c r="L139" s="127">
        <f t="shared" si="92"/>
        <v>3300</v>
      </c>
      <c r="M139" s="65">
        <f t="shared" si="93"/>
        <v>0</v>
      </c>
      <c r="N139" s="102">
        <f t="shared" si="94"/>
        <v>3135</v>
      </c>
      <c r="O139" s="66">
        <f t="shared" si="106"/>
        <v>3135</v>
      </c>
      <c r="P139" s="65">
        <f t="shared" si="95"/>
        <v>0</v>
      </c>
      <c r="Q139" s="102">
        <f t="shared" si="96"/>
        <v>2970</v>
      </c>
      <c r="R139" s="66">
        <f t="shared" si="97"/>
        <v>2970</v>
      </c>
      <c r="S139" s="65">
        <f t="shared" si="98"/>
        <v>0</v>
      </c>
      <c r="T139" s="102">
        <f t="shared" si="99"/>
        <v>2640</v>
      </c>
      <c r="U139" s="66">
        <f t="shared" si="107"/>
        <v>2640</v>
      </c>
      <c r="V139" s="65">
        <f t="shared" si="100"/>
        <v>0</v>
      </c>
      <c r="W139" s="102">
        <f t="shared" si="101"/>
        <v>2310</v>
      </c>
      <c r="X139" s="66">
        <f t="shared" si="108"/>
        <v>2310</v>
      </c>
      <c r="Y139" s="65">
        <f t="shared" si="102"/>
        <v>0</v>
      </c>
      <c r="Z139" s="65">
        <f t="shared" si="103"/>
        <v>1980</v>
      </c>
      <c r="AA139" s="66">
        <f t="shared" si="104"/>
        <v>1980</v>
      </c>
    </row>
    <row r="140" spans="1:27" ht="13.5" customHeight="1">
      <c r="A140" s="118">
        <v>7</v>
      </c>
      <c r="B140" s="46">
        <v>44378</v>
      </c>
      <c r="C140" s="68">
        <f>'BENEFÍCIOS-SEM JRS E SEM CORREÇ'!C140</f>
        <v>1100</v>
      </c>
      <c r="D140" s="222">
        <v>1</v>
      </c>
      <c r="E140" s="70">
        <f t="shared" si="88"/>
        <v>1100</v>
      </c>
      <c r="F140" s="59">
        <v>0</v>
      </c>
      <c r="G140" s="70">
        <f t="shared" si="89"/>
        <v>0</v>
      </c>
      <c r="H140" s="71">
        <f t="shared" si="90"/>
        <v>1100</v>
      </c>
      <c r="I140" s="107">
        <f t="shared" si="105"/>
        <v>2200</v>
      </c>
      <c r="J140" s="73">
        <v>0</v>
      </c>
      <c r="K140" s="104">
        <f t="shared" si="91"/>
        <v>2200</v>
      </c>
      <c r="L140" s="129">
        <f t="shared" si="92"/>
        <v>2200</v>
      </c>
      <c r="M140" s="51">
        <f t="shared" si="93"/>
        <v>0</v>
      </c>
      <c r="N140" s="122">
        <f t="shared" si="94"/>
        <v>2090</v>
      </c>
      <c r="O140" s="52">
        <f t="shared" si="106"/>
        <v>2090</v>
      </c>
      <c r="P140" s="51">
        <f t="shared" si="95"/>
        <v>0</v>
      </c>
      <c r="Q140" s="122">
        <f t="shared" si="96"/>
        <v>1980</v>
      </c>
      <c r="R140" s="52">
        <f t="shared" si="97"/>
        <v>1980</v>
      </c>
      <c r="S140" s="51">
        <f t="shared" si="98"/>
        <v>0</v>
      </c>
      <c r="T140" s="122">
        <f t="shared" si="99"/>
        <v>1760</v>
      </c>
      <c r="U140" s="52">
        <f t="shared" si="107"/>
        <v>1760</v>
      </c>
      <c r="V140" s="51">
        <f t="shared" si="100"/>
        <v>0</v>
      </c>
      <c r="W140" s="122">
        <f t="shared" si="101"/>
        <v>1540</v>
      </c>
      <c r="X140" s="52">
        <f t="shared" si="108"/>
        <v>1540</v>
      </c>
      <c r="Y140" s="138">
        <f t="shared" si="102"/>
        <v>0</v>
      </c>
      <c r="Z140" s="138">
        <f t="shared" si="103"/>
        <v>1320</v>
      </c>
      <c r="AA140" s="130">
        <f t="shared" si="104"/>
        <v>1320</v>
      </c>
    </row>
    <row r="141" spans="1:27" s="30" customFormat="1" ht="13.5" customHeight="1">
      <c r="A141" s="118">
        <v>8</v>
      </c>
      <c r="B141" s="56">
        <v>44409</v>
      </c>
      <c r="C141" s="68">
        <f>'BENEFÍCIOS-SEM JRS E SEM CORREÇ'!C141</f>
        <v>1100</v>
      </c>
      <c r="D141" s="221">
        <v>1</v>
      </c>
      <c r="E141" s="60">
        <f>C141*D141</f>
        <v>1100</v>
      </c>
      <c r="F141" s="59">
        <v>0</v>
      </c>
      <c r="G141" s="60">
        <f>E141*F141</f>
        <v>0</v>
      </c>
      <c r="H141" s="61">
        <f>E141+G141</f>
        <v>1100</v>
      </c>
      <c r="I141" s="106">
        <f t="shared" si="105"/>
        <v>1100</v>
      </c>
      <c r="J141" s="63">
        <v>0</v>
      </c>
      <c r="K141" s="102">
        <f t="shared" si="91"/>
        <v>1100</v>
      </c>
      <c r="L141" s="127">
        <f t="shared" si="92"/>
        <v>1100</v>
      </c>
      <c r="M141" s="65">
        <f t="shared" si="93"/>
        <v>0</v>
      </c>
      <c r="N141" s="102">
        <f t="shared" si="94"/>
        <v>1045</v>
      </c>
      <c r="O141" s="66">
        <f>M141+N141</f>
        <v>1045</v>
      </c>
      <c r="P141" s="65">
        <f t="shared" si="95"/>
        <v>0</v>
      </c>
      <c r="Q141" s="102">
        <f t="shared" si="96"/>
        <v>990</v>
      </c>
      <c r="R141" s="66">
        <f t="shared" si="97"/>
        <v>990</v>
      </c>
      <c r="S141" s="65">
        <f t="shared" si="98"/>
        <v>0</v>
      </c>
      <c r="T141" s="102">
        <f t="shared" si="99"/>
        <v>880</v>
      </c>
      <c r="U141" s="66">
        <f>S141+T141</f>
        <v>880</v>
      </c>
      <c r="V141" s="65">
        <f t="shared" si="100"/>
        <v>0</v>
      </c>
      <c r="W141" s="102">
        <f t="shared" si="101"/>
        <v>770</v>
      </c>
      <c r="X141" s="66">
        <f>V141+W141</f>
        <v>770</v>
      </c>
      <c r="Y141" s="65">
        <f t="shared" si="102"/>
        <v>0</v>
      </c>
      <c r="Z141" s="65">
        <f t="shared" si="103"/>
        <v>660</v>
      </c>
      <c r="AA141" s="66">
        <f t="shared" si="104"/>
        <v>660</v>
      </c>
    </row>
    <row r="142" spans="1:27" ht="13.5" customHeight="1">
      <c r="A142" s="117">
        <v>9</v>
      </c>
      <c r="B142" s="46">
        <v>44440</v>
      </c>
      <c r="C142" s="68">
        <f>'BENEFÍCIOS-SEM JRS E SEM CORREÇ'!C142</f>
        <v>0</v>
      </c>
      <c r="D142" s="222">
        <v>1</v>
      </c>
      <c r="E142" s="70">
        <f>C142*D142</f>
        <v>0</v>
      </c>
      <c r="F142" s="59">
        <v>0</v>
      </c>
      <c r="G142" s="70">
        <f>E142*F142</f>
        <v>0</v>
      </c>
      <c r="H142" s="71">
        <f>E142+G142</f>
        <v>0</v>
      </c>
      <c r="I142" s="107">
        <f t="shared" si="105"/>
        <v>0</v>
      </c>
      <c r="J142" s="73">
        <v>0</v>
      </c>
      <c r="K142" s="104">
        <f t="shared" si="91"/>
        <v>0</v>
      </c>
      <c r="L142" s="129">
        <f t="shared" si="92"/>
        <v>0</v>
      </c>
      <c r="M142" s="51">
        <f t="shared" si="93"/>
        <v>0</v>
      </c>
      <c r="N142" s="122">
        <f t="shared" si="94"/>
        <v>0</v>
      </c>
      <c r="O142" s="52">
        <f>M142+N142</f>
        <v>0</v>
      </c>
      <c r="P142" s="51">
        <f t="shared" si="95"/>
        <v>0</v>
      </c>
      <c r="Q142" s="122">
        <f t="shared" si="96"/>
        <v>0</v>
      </c>
      <c r="R142" s="52">
        <f t="shared" si="97"/>
        <v>0</v>
      </c>
      <c r="S142" s="51">
        <f t="shared" si="98"/>
        <v>0</v>
      </c>
      <c r="T142" s="122">
        <f t="shared" si="99"/>
        <v>0</v>
      </c>
      <c r="U142" s="52">
        <f>S142+T142</f>
        <v>0</v>
      </c>
      <c r="V142" s="51">
        <f t="shared" si="100"/>
        <v>0</v>
      </c>
      <c r="W142" s="122">
        <f t="shared" si="101"/>
        <v>0</v>
      </c>
      <c r="X142" s="52">
        <f>V142+W142</f>
        <v>0</v>
      </c>
      <c r="Y142" s="138">
        <f t="shared" si="102"/>
        <v>0</v>
      </c>
      <c r="Z142" s="138">
        <f t="shared" si="103"/>
        <v>0</v>
      </c>
      <c r="AA142" s="130">
        <f t="shared" si="104"/>
        <v>0</v>
      </c>
    </row>
    <row r="143" spans="1:27" s="30" customFormat="1" ht="13.5" customHeight="1">
      <c r="A143" s="118">
        <v>10</v>
      </c>
      <c r="B143" s="56">
        <v>44470</v>
      </c>
      <c r="C143" s="68">
        <f>'BENEFÍCIOS-SEM JRS E SEM CORREÇ'!C143</f>
        <v>0</v>
      </c>
      <c r="D143" s="221">
        <v>1</v>
      </c>
      <c r="E143" s="60">
        <f>C143*D143</f>
        <v>0</v>
      </c>
      <c r="F143" s="59">
        <v>0</v>
      </c>
      <c r="G143" s="60">
        <f>E143*F143</f>
        <v>0</v>
      </c>
      <c r="H143" s="61">
        <f>E143+G143</f>
        <v>0</v>
      </c>
      <c r="I143" s="106">
        <f t="shared" si="105"/>
        <v>0</v>
      </c>
      <c r="J143" s="63">
        <v>0</v>
      </c>
      <c r="K143" s="102">
        <f t="shared" si="91"/>
        <v>0</v>
      </c>
      <c r="L143" s="127">
        <f t="shared" si="92"/>
        <v>0</v>
      </c>
      <c r="M143" s="65">
        <f t="shared" si="93"/>
        <v>0</v>
      </c>
      <c r="N143" s="102">
        <f t="shared" si="94"/>
        <v>0</v>
      </c>
      <c r="O143" s="66">
        <f>M143+N143</f>
        <v>0</v>
      </c>
      <c r="P143" s="65">
        <f t="shared" si="95"/>
        <v>0</v>
      </c>
      <c r="Q143" s="102">
        <f t="shared" si="96"/>
        <v>0</v>
      </c>
      <c r="R143" s="66">
        <f t="shared" si="97"/>
        <v>0</v>
      </c>
      <c r="S143" s="65">
        <f t="shared" si="98"/>
        <v>0</v>
      </c>
      <c r="T143" s="102">
        <f t="shared" si="99"/>
        <v>0</v>
      </c>
      <c r="U143" s="66">
        <f>S143+T143</f>
        <v>0</v>
      </c>
      <c r="V143" s="65">
        <f t="shared" si="100"/>
        <v>0</v>
      </c>
      <c r="W143" s="102">
        <f t="shared" si="101"/>
        <v>0</v>
      </c>
      <c r="X143" s="66">
        <f>V143+W143</f>
        <v>0</v>
      </c>
      <c r="Y143" s="65">
        <f t="shared" si="102"/>
        <v>0</v>
      </c>
      <c r="Z143" s="65">
        <f t="shared" si="103"/>
        <v>0</v>
      </c>
      <c r="AA143" s="66">
        <f t="shared" si="104"/>
        <v>0</v>
      </c>
    </row>
    <row r="144" spans="1:27" ht="13.5" customHeight="1">
      <c r="A144" s="118">
        <v>11</v>
      </c>
      <c r="B144" s="46">
        <v>44501</v>
      </c>
      <c r="C144" s="68">
        <f>'BENEFÍCIOS-SEM JRS E SEM CORREÇ'!C144</f>
        <v>0</v>
      </c>
      <c r="D144" s="222">
        <v>1</v>
      </c>
      <c r="E144" s="70">
        <f>C144*D144</f>
        <v>0</v>
      </c>
      <c r="F144" s="59">
        <v>0</v>
      </c>
      <c r="G144" s="70">
        <f>E144*F144</f>
        <v>0</v>
      </c>
      <c r="H144" s="71">
        <f>E144+G144</f>
        <v>0</v>
      </c>
      <c r="I144" s="107">
        <f t="shared" si="105"/>
        <v>0</v>
      </c>
      <c r="J144" s="73">
        <v>0</v>
      </c>
      <c r="K144" s="104">
        <f t="shared" si="91"/>
        <v>0</v>
      </c>
      <c r="L144" s="129">
        <f t="shared" si="92"/>
        <v>0</v>
      </c>
      <c r="M144" s="51">
        <f t="shared" si="93"/>
        <v>0</v>
      </c>
      <c r="N144" s="122">
        <f t="shared" si="94"/>
        <v>0</v>
      </c>
      <c r="O144" s="52">
        <f>M144+N144</f>
        <v>0</v>
      </c>
      <c r="P144" s="51">
        <f t="shared" si="95"/>
        <v>0</v>
      </c>
      <c r="Q144" s="122">
        <f t="shared" si="96"/>
        <v>0</v>
      </c>
      <c r="R144" s="52">
        <f t="shared" si="97"/>
        <v>0</v>
      </c>
      <c r="S144" s="51">
        <f t="shared" si="98"/>
        <v>0</v>
      </c>
      <c r="T144" s="122">
        <f t="shared" si="99"/>
        <v>0</v>
      </c>
      <c r="U144" s="52">
        <f>S144+T144</f>
        <v>0</v>
      </c>
      <c r="V144" s="51">
        <f t="shared" si="100"/>
        <v>0</v>
      </c>
      <c r="W144" s="122">
        <f t="shared" si="101"/>
        <v>0</v>
      </c>
      <c r="X144" s="52">
        <f>V144+W144</f>
        <v>0</v>
      </c>
      <c r="Y144" s="138">
        <f t="shared" si="102"/>
        <v>0</v>
      </c>
      <c r="Z144" s="138">
        <f t="shared" si="103"/>
        <v>0</v>
      </c>
      <c r="AA144" s="130">
        <f t="shared" si="104"/>
        <v>0</v>
      </c>
    </row>
    <row r="145" spans="1:27" ht="13.5" customHeight="1">
      <c r="A145" s="124">
        <v>12</v>
      </c>
      <c r="B145" s="56">
        <v>44531</v>
      </c>
      <c r="C145" s="68">
        <f>'BENEFÍCIOS-SEM JRS E SEM CORREÇ'!C145</f>
        <v>0</v>
      </c>
      <c r="D145" s="241">
        <v>1</v>
      </c>
      <c r="E145" s="70">
        <f>C145*D145</f>
        <v>0</v>
      </c>
      <c r="F145" s="59">
        <v>0</v>
      </c>
      <c r="G145" s="70">
        <f>E145*F145</f>
        <v>0</v>
      </c>
      <c r="H145" s="71">
        <f>E145+G145</f>
        <v>0</v>
      </c>
      <c r="I145" s="106">
        <f t="shared" si="105"/>
        <v>0</v>
      </c>
      <c r="J145" s="63">
        <v>0</v>
      </c>
      <c r="K145" s="102">
        <f t="shared" si="91"/>
        <v>0</v>
      </c>
      <c r="L145" s="127">
        <f>J145+K145</f>
        <v>0</v>
      </c>
      <c r="M145" s="65">
        <f t="shared" si="93"/>
        <v>0</v>
      </c>
      <c r="N145" s="102">
        <f t="shared" si="94"/>
        <v>0</v>
      </c>
      <c r="O145" s="66">
        <f>M145+N145</f>
        <v>0</v>
      </c>
      <c r="P145" s="65">
        <f t="shared" si="95"/>
        <v>0</v>
      </c>
      <c r="Q145" s="102">
        <f t="shared" si="96"/>
        <v>0</v>
      </c>
      <c r="R145" s="66">
        <f t="shared" si="97"/>
        <v>0</v>
      </c>
      <c r="S145" s="65">
        <f t="shared" si="98"/>
        <v>0</v>
      </c>
      <c r="T145" s="102">
        <f t="shared" si="99"/>
        <v>0</v>
      </c>
      <c r="U145" s="66">
        <f>S145+T145</f>
        <v>0</v>
      </c>
      <c r="V145" s="65">
        <f t="shared" si="100"/>
        <v>0</v>
      </c>
      <c r="W145" s="102">
        <f t="shared" si="101"/>
        <v>0</v>
      </c>
      <c r="X145" s="66">
        <f>V145+W145</f>
        <v>0</v>
      </c>
      <c r="Y145" s="65">
        <f t="shared" si="102"/>
        <v>0</v>
      </c>
      <c r="Z145" s="65">
        <f t="shared" si="103"/>
        <v>0</v>
      </c>
      <c r="AA145" s="66">
        <f t="shared" si="104"/>
        <v>0</v>
      </c>
    </row>
    <row r="146" spans="1:27" ht="5.25" customHeight="1" thickBot="1">
      <c r="A146" s="116"/>
      <c r="B146" s="76"/>
      <c r="C146" s="77"/>
      <c r="D146" s="78"/>
      <c r="E146" s="80"/>
      <c r="F146" s="79"/>
      <c r="G146" s="80"/>
      <c r="H146" s="81"/>
      <c r="I146" s="93"/>
      <c r="J146" s="94"/>
      <c r="K146" s="95"/>
      <c r="L146" s="121"/>
      <c r="M146" s="85"/>
      <c r="N146" s="83"/>
      <c r="O146" s="86"/>
      <c r="P146" s="85"/>
      <c r="Q146" s="83"/>
      <c r="R146" s="86"/>
      <c r="S146" s="85"/>
      <c r="T146" s="83"/>
      <c r="U146" s="86"/>
      <c r="V146" s="85"/>
      <c r="W146" s="83"/>
      <c r="X146" s="86"/>
      <c r="Y146" s="85"/>
      <c r="Z146" s="83"/>
      <c r="AA146" s="86"/>
    </row>
    <row r="147" spans="1:27" ht="7.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" customHeight="1">
      <c r="B148" s="43" t="s">
        <v>40</v>
      </c>
      <c r="C148" s="43"/>
      <c r="F148" s="433">
        <f>F131</f>
        <v>44440</v>
      </c>
      <c r="G148" s="433"/>
      <c r="H148" s="433"/>
      <c r="I148" s="422">
        <f>SUM(H134:H147)</f>
        <v>8800</v>
      </c>
      <c r="J148" s="422"/>
      <c r="K148" s="32"/>
      <c r="L148" s="32"/>
      <c r="M148" s="32"/>
      <c r="P148" s="25"/>
    </row>
    <row r="149" spans="1:27">
      <c r="C149" s="32" t="s">
        <v>162</v>
      </c>
      <c r="D149" s="32"/>
      <c r="E149" s="213"/>
      <c r="F149" s="213"/>
      <c r="G149" s="25"/>
      <c r="I149" s="421">
        <f>1100*60</f>
        <v>66000</v>
      </c>
      <c r="J149" s="421"/>
    </row>
    <row r="209" spans="12:15" ht="13.5">
      <c r="L209"/>
      <c r="M209" s="14"/>
      <c r="N209" s="8"/>
      <c r="O209" s="14"/>
    </row>
  </sheetData>
  <mergeCells count="23">
    <mergeCell ref="I8:J8"/>
    <mergeCell ref="M9:O9"/>
    <mergeCell ref="K7:L7"/>
    <mergeCell ref="Y9:AA9"/>
    <mergeCell ref="S9:U9"/>
    <mergeCell ref="P9:R9"/>
    <mergeCell ref="J9:L9"/>
    <mergeCell ref="I149:J149"/>
    <mergeCell ref="I148:J148"/>
    <mergeCell ref="W7:X7"/>
    <mergeCell ref="A9:A10"/>
    <mergeCell ref="H131:I131"/>
    <mergeCell ref="H9:H10"/>
    <mergeCell ref="B9:B10"/>
    <mergeCell ref="I9:I10"/>
    <mergeCell ref="G9:G10"/>
    <mergeCell ref="C9:C10"/>
    <mergeCell ref="D9:D10"/>
    <mergeCell ref="E9:E10"/>
    <mergeCell ref="F131:G131"/>
    <mergeCell ref="F9:F10"/>
    <mergeCell ref="V9:X9"/>
    <mergeCell ref="F148:H148"/>
  </mergeCells>
  <phoneticPr fontId="0" type="noConversion"/>
  <conditionalFormatting sqref="E134">
    <cfRule type="cellIs" dxfId="2828" priority="895" stopIfTrue="1" operator="notEqual">
      <formula>""</formula>
    </cfRule>
  </conditionalFormatting>
  <conditionalFormatting sqref="E135 G135:H135">
    <cfRule type="cellIs" dxfId="2827" priority="889" stopIfTrue="1" operator="notEqual">
      <formula>""</formula>
    </cfRule>
  </conditionalFormatting>
  <conditionalFormatting sqref="E135">
    <cfRule type="cellIs" dxfId="2826" priority="887" stopIfTrue="1" operator="notEqual">
      <formula>""</formula>
    </cfRule>
  </conditionalFormatting>
  <conditionalFormatting sqref="E139 G139:H139">
    <cfRule type="cellIs" dxfId="2825" priority="873" stopIfTrue="1" operator="notEqual">
      <formula>""</formula>
    </cfRule>
  </conditionalFormatting>
  <conditionalFormatting sqref="E139">
    <cfRule type="cellIs" dxfId="2824" priority="871" stopIfTrue="1" operator="notEqual">
      <formula>""</formula>
    </cfRule>
  </conditionalFormatting>
  <conditionalFormatting sqref="F148">
    <cfRule type="cellIs" dxfId="2823" priority="850" stopIfTrue="1" operator="notEqual">
      <formula>""</formula>
    </cfRule>
  </conditionalFormatting>
  <conditionalFormatting sqref="J131:K133">
    <cfRule type="cellIs" dxfId="2822" priority="1014" stopIfTrue="1" operator="notEqual">
      <formula>""</formula>
    </cfRule>
  </conditionalFormatting>
  <conditionalFormatting sqref="E134 G134:H134">
    <cfRule type="cellIs" dxfId="2821" priority="897" stopIfTrue="1" operator="notEqual">
      <formula>""</formula>
    </cfRule>
  </conditionalFormatting>
  <conditionalFormatting sqref="E146:H146">
    <cfRule type="cellIs" dxfId="2820" priority="901" stopIfTrue="1" operator="notEqual">
      <formula>""</formula>
    </cfRule>
  </conditionalFormatting>
  <conditionalFormatting sqref="H147">
    <cfRule type="cellIs" dxfId="2819" priority="903" stopIfTrue="1" operator="notEqual">
      <formula>""</formula>
    </cfRule>
  </conditionalFormatting>
  <conditionalFormatting sqref="E136 G136:H136">
    <cfRule type="cellIs" dxfId="2818" priority="881" stopIfTrue="1" operator="notEqual">
      <formula>""</formula>
    </cfRule>
  </conditionalFormatting>
  <conditionalFormatting sqref="E135 G135:H135">
    <cfRule type="cellIs" dxfId="2817" priority="888" stopIfTrue="1" operator="notEqual">
      <formula>""</formula>
    </cfRule>
  </conditionalFormatting>
  <conditionalFormatting sqref="E134 G134:H134">
    <cfRule type="cellIs" dxfId="2816" priority="896" stopIfTrue="1" operator="notEqual">
      <formula>""</formula>
    </cfRule>
  </conditionalFormatting>
  <conditionalFormatting sqref="F135:F136 F139:F145">
    <cfRule type="cellIs" dxfId="2815" priority="886" stopIfTrue="1" operator="notEqual">
      <formula>""</formula>
    </cfRule>
  </conditionalFormatting>
  <conditionalFormatting sqref="E136 G136:H136">
    <cfRule type="cellIs" dxfId="2814" priority="882" stopIfTrue="1" operator="notEqual">
      <formula>""</formula>
    </cfRule>
  </conditionalFormatting>
  <conditionalFormatting sqref="E136">
    <cfRule type="cellIs" dxfId="2813" priority="880" stopIfTrue="1" operator="notEqual">
      <formula>""</formula>
    </cfRule>
  </conditionalFormatting>
  <conditionalFormatting sqref="E139 G139:H139">
    <cfRule type="cellIs" dxfId="2812" priority="872" stopIfTrue="1" operator="notEqual">
      <formula>""</formula>
    </cfRule>
  </conditionalFormatting>
  <conditionalFormatting sqref="I147:X147">
    <cfRule type="cellIs" dxfId="2811" priority="968" stopIfTrue="1" operator="notEqual">
      <formula>""</formula>
    </cfRule>
  </conditionalFormatting>
  <conditionalFormatting sqref="F148">
    <cfRule type="cellIs" dxfId="2810" priority="849" stopIfTrue="1" operator="notEqual">
      <formula>""</formula>
    </cfRule>
  </conditionalFormatting>
  <conditionalFormatting sqref="E140 G140:H140">
    <cfRule type="cellIs" dxfId="2809" priority="864" stopIfTrue="1" operator="notEqual">
      <formula>""</formula>
    </cfRule>
  </conditionalFormatting>
  <conditionalFormatting sqref="D135:D136">
    <cfRule type="cellIs" dxfId="2808" priority="890" stopIfTrue="1" operator="equal">
      <formula>"Total"</formula>
    </cfRule>
  </conditionalFormatting>
  <conditionalFormatting sqref="E140 G140:H140">
    <cfRule type="cellIs" dxfId="2807" priority="863" stopIfTrue="1" operator="notEqual">
      <formula>""</formula>
    </cfRule>
  </conditionalFormatting>
  <conditionalFormatting sqref="F134">
    <cfRule type="cellIs" dxfId="2806" priority="894" stopIfTrue="1" operator="notEqual">
      <formula>""</formula>
    </cfRule>
  </conditionalFormatting>
  <conditionalFormatting sqref="D140">
    <cfRule type="cellIs" dxfId="2805" priority="870" stopIfTrue="1" operator="equal">
      <formula>"Total"</formula>
    </cfRule>
  </conditionalFormatting>
  <conditionalFormatting sqref="D134">
    <cfRule type="cellIs" dxfId="2804" priority="899" stopIfTrue="1" operator="equal">
      <formula>"Total"</formula>
    </cfRule>
  </conditionalFormatting>
  <conditionalFormatting sqref="D135:D136">
    <cfRule type="cellIs" dxfId="2803" priority="891" stopIfTrue="1" operator="equal">
      <formula>"Total"</formula>
    </cfRule>
  </conditionalFormatting>
  <conditionalFormatting sqref="D134">
    <cfRule type="cellIs" dxfId="2802" priority="898" stopIfTrue="1" operator="equal">
      <formula>"Total"</formula>
    </cfRule>
  </conditionalFormatting>
  <conditionalFormatting sqref="F135:F136 F139:F145">
    <cfRule type="cellIs" dxfId="2801" priority="885" stopIfTrue="1" operator="notEqual">
      <formula>""</formula>
    </cfRule>
  </conditionalFormatting>
  <conditionalFormatting sqref="F131:F133">
    <cfRule type="cellIs" dxfId="2800" priority="904" stopIfTrue="1" operator="notEqual">
      <formula>""</formula>
    </cfRule>
  </conditionalFormatting>
  <conditionalFormatting sqref="E140">
    <cfRule type="cellIs" dxfId="2799" priority="862" stopIfTrue="1" operator="notEqual">
      <formula>""</formula>
    </cfRule>
  </conditionalFormatting>
  <conditionalFormatting sqref="F131:F133">
    <cfRule type="cellIs" dxfId="2798" priority="905" stopIfTrue="1" operator="notEqual">
      <formula>""</formula>
    </cfRule>
  </conditionalFormatting>
  <conditionalFormatting sqref="D146">
    <cfRule type="cellIs" dxfId="2797" priority="900" stopIfTrue="1" operator="equal">
      <formula>"Total"</formula>
    </cfRule>
  </conditionalFormatting>
  <conditionalFormatting sqref="D139">
    <cfRule type="cellIs" dxfId="2796" priority="878" stopIfTrue="1" operator="equal">
      <formula>"Total"</formula>
    </cfRule>
  </conditionalFormatting>
  <conditionalFormatting sqref="D139">
    <cfRule type="cellIs" dxfId="2795" priority="879" stopIfTrue="1" operator="equal">
      <formula>"Total"</formula>
    </cfRule>
  </conditionalFormatting>
  <conditionalFormatting sqref="D140">
    <cfRule type="cellIs" dxfId="2794" priority="869" stopIfTrue="1" operator="equal">
      <formula>"Total"</formula>
    </cfRule>
  </conditionalFormatting>
  <conditionalFormatting sqref="E141 G141:H141">
    <cfRule type="cellIs" dxfId="2793" priority="789" stopIfTrue="1" operator="notEqual">
      <formula>""</formula>
    </cfRule>
  </conditionalFormatting>
  <conditionalFormatting sqref="E141">
    <cfRule type="cellIs" dxfId="2792" priority="787" stopIfTrue="1" operator="notEqual">
      <formula>""</formula>
    </cfRule>
  </conditionalFormatting>
  <conditionalFormatting sqref="E141 G141:H141">
    <cfRule type="cellIs" dxfId="2791" priority="788" stopIfTrue="1" operator="notEqual">
      <formula>""</formula>
    </cfRule>
  </conditionalFormatting>
  <conditionalFormatting sqref="E142 G142:H142">
    <cfRule type="cellIs" dxfId="2790" priority="759" stopIfTrue="1" operator="notEqual">
      <formula>""</formula>
    </cfRule>
  </conditionalFormatting>
  <conditionalFormatting sqref="E142 G142:H142">
    <cfRule type="cellIs" dxfId="2789" priority="758" stopIfTrue="1" operator="notEqual">
      <formula>""</formula>
    </cfRule>
  </conditionalFormatting>
  <conditionalFormatting sqref="D141">
    <cfRule type="cellIs" dxfId="2788" priority="794" stopIfTrue="1" operator="equal">
      <formula>"Total"</formula>
    </cfRule>
  </conditionalFormatting>
  <conditionalFormatting sqref="D141">
    <cfRule type="cellIs" dxfId="2787" priority="795" stopIfTrue="1" operator="equal">
      <formula>"Total"</formula>
    </cfRule>
  </conditionalFormatting>
  <conditionalFormatting sqref="E87:E89 G87:H89">
    <cfRule type="cellIs" dxfId="2786" priority="553" stopIfTrue="1" operator="notEqual">
      <formula>""</formula>
    </cfRule>
  </conditionalFormatting>
  <conditionalFormatting sqref="E87:E89 G87:H89">
    <cfRule type="cellIs" dxfId="2785" priority="554" stopIfTrue="1" operator="notEqual">
      <formula>""</formula>
    </cfRule>
  </conditionalFormatting>
  <conditionalFormatting sqref="D142">
    <cfRule type="cellIs" dxfId="2784" priority="763" stopIfTrue="1" operator="equal">
      <formula>"Total"</formula>
    </cfRule>
  </conditionalFormatting>
  <conditionalFormatting sqref="E142">
    <cfRule type="cellIs" dxfId="2783" priority="757" stopIfTrue="1" operator="notEqual">
      <formula>""</formula>
    </cfRule>
  </conditionalFormatting>
  <conditionalFormatting sqref="D142">
    <cfRule type="cellIs" dxfId="2782" priority="762" stopIfTrue="1" operator="equal">
      <formula>"Total"</formula>
    </cfRule>
  </conditionalFormatting>
  <conditionalFormatting sqref="E138 G138:H138">
    <cfRule type="cellIs" dxfId="2781" priority="563" stopIfTrue="1" operator="notEqual">
      <formula>""</formula>
    </cfRule>
  </conditionalFormatting>
  <conditionalFormatting sqref="E138">
    <cfRule type="cellIs" dxfId="2780" priority="562" stopIfTrue="1" operator="notEqual">
      <formula>""</formula>
    </cfRule>
  </conditionalFormatting>
  <conditionalFormatting sqref="E143 G143:H143">
    <cfRule type="cellIs" dxfId="2779" priority="739" stopIfTrue="1" operator="notEqual">
      <formula>""</formula>
    </cfRule>
  </conditionalFormatting>
  <conditionalFormatting sqref="E143">
    <cfRule type="cellIs" dxfId="2778" priority="737" stopIfTrue="1" operator="notEqual">
      <formula>""</formula>
    </cfRule>
  </conditionalFormatting>
  <conditionalFormatting sqref="E143 G143:H143">
    <cfRule type="cellIs" dxfId="2777" priority="738" stopIfTrue="1" operator="notEqual">
      <formula>""</formula>
    </cfRule>
  </conditionalFormatting>
  <conditionalFormatting sqref="E144 G144:H144 H145">
    <cfRule type="cellIs" dxfId="2776" priority="728" stopIfTrue="1" operator="notEqual">
      <formula>""</formula>
    </cfRule>
  </conditionalFormatting>
  <conditionalFormatting sqref="E144 G144:H144 H145">
    <cfRule type="cellIs" dxfId="2775" priority="727" stopIfTrue="1" operator="notEqual">
      <formula>""</formula>
    </cfRule>
  </conditionalFormatting>
  <conditionalFormatting sqref="D143">
    <cfRule type="cellIs" dxfId="2774" priority="742" stopIfTrue="1" operator="equal">
      <formula>"Total"</formula>
    </cfRule>
  </conditionalFormatting>
  <conditionalFormatting sqref="D143">
    <cfRule type="cellIs" dxfId="2773" priority="743" stopIfTrue="1" operator="equal">
      <formula>"Total"</formula>
    </cfRule>
  </conditionalFormatting>
  <conditionalFormatting sqref="D144:D145">
    <cfRule type="cellIs" dxfId="2772" priority="732" stopIfTrue="1" operator="equal">
      <formula>"Total"</formula>
    </cfRule>
  </conditionalFormatting>
  <conditionalFormatting sqref="E144">
    <cfRule type="cellIs" dxfId="2771" priority="726" stopIfTrue="1" operator="notEqual">
      <formula>""</formula>
    </cfRule>
  </conditionalFormatting>
  <conditionalFormatting sqref="D144:D145">
    <cfRule type="cellIs" dxfId="2770" priority="731" stopIfTrue="1" operator="equal">
      <formula>"Total"</formula>
    </cfRule>
  </conditionalFormatting>
  <conditionalFormatting sqref="F137:F138">
    <cfRule type="cellIs" dxfId="2769" priority="566" stopIfTrue="1" operator="notEqual">
      <formula>""</formula>
    </cfRule>
  </conditionalFormatting>
  <conditionalFormatting sqref="F86">
    <cfRule type="cellIs" dxfId="2768" priority="555" stopIfTrue="1" operator="notEqual">
      <formula>""</formula>
    </cfRule>
  </conditionalFormatting>
  <conditionalFormatting sqref="E138 G138:H138">
    <cfRule type="cellIs" dxfId="2767" priority="564" stopIfTrue="1" operator="notEqual">
      <formula>""</formula>
    </cfRule>
  </conditionalFormatting>
  <conditionalFormatting sqref="E137 G137:H137">
    <cfRule type="cellIs" dxfId="2766" priority="569" stopIfTrue="1" operator="notEqual">
      <formula>""</formula>
    </cfRule>
  </conditionalFormatting>
  <conditionalFormatting sqref="F137:F138">
    <cfRule type="cellIs" dxfId="2765" priority="565" stopIfTrue="1" operator="notEqual">
      <formula>""</formula>
    </cfRule>
  </conditionalFormatting>
  <conditionalFormatting sqref="E11:E86 G11:H86 F11:F106">
    <cfRule type="cellIs" dxfId="2764" priority="558" stopIfTrue="1" operator="notEqual">
      <formula>""</formula>
    </cfRule>
  </conditionalFormatting>
  <conditionalFormatting sqref="F87:F89">
    <cfRule type="cellIs" dxfId="2763" priority="550" stopIfTrue="1" operator="notEqual">
      <formula>""</formula>
    </cfRule>
  </conditionalFormatting>
  <conditionalFormatting sqref="E90">
    <cfRule type="cellIs" dxfId="2762" priority="545" stopIfTrue="1" operator="notEqual">
      <formula>""</formula>
    </cfRule>
  </conditionalFormatting>
  <conditionalFormatting sqref="E91:E106">
    <cfRule type="cellIs" dxfId="2761" priority="536" stopIfTrue="1" operator="notEqual">
      <formula>""</formula>
    </cfRule>
  </conditionalFormatting>
  <conditionalFormatting sqref="F91:F106">
    <cfRule type="cellIs" dxfId="2760" priority="534" stopIfTrue="1" operator="notEqual">
      <formula>""</formula>
    </cfRule>
  </conditionalFormatting>
  <conditionalFormatting sqref="F90">
    <cfRule type="cellIs" dxfId="2759" priority="543" stopIfTrue="1" operator="notEqual">
      <formula>""</formula>
    </cfRule>
  </conditionalFormatting>
  <conditionalFormatting sqref="F90">
    <cfRule type="cellIs" dxfId="2758" priority="544" stopIfTrue="1" operator="notEqual">
      <formula>""</formula>
    </cfRule>
  </conditionalFormatting>
  <conditionalFormatting sqref="E91:E106 G91:H106">
    <cfRule type="cellIs" dxfId="2757" priority="537" stopIfTrue="1" operator="notEqual">
      <formula>""</formula>
    </cfRule>
  </conditionalFormatting>
  <conditionalFormatting sqref="F92">
    <cfRule type="cellIs" dxfId="2756" priority="535" stopIfTrue="1" operator="notEqual">
      <formula>""</formula>
    </cfRule>
  </conditionalFormatting>
  <conditionalFormatting sqref="F94:F106">
    <cfRule type="cellIs" dxfId="2755" priority="525" stopIfTrue="1" operator="notEqual">
      <formula>""</formula>
    </cfRule>
  </conditionalFormatting>
  <conditionalFormatting sqref="F94:F106">
    <cfRule type="cellIs" dxfId="2754" priority="524" stopIfTrue="1" operator="notEqual">
      <formula>""</formula>
    </cfRule>
  </conditionalFormatting>
  <conditionalFormatting sqref="E94:E106 G94:H106">
    <cfRule type="cellIs" dxfId="2753" priority="529" stopIfTrue="1" operator="notEqual">
      <formula>""</formula>
    </cfRule>
  </conditionalFormatting>
  <conditionalFormatting sqref="E94:E106 G94:H106">
    <cfRule type="cellIs" dxfId="2752" priority="528" stopIfTrue="1" operator="notEqual">
      <formula>""</formula>
    </cfRule>
  </conditionalFormatting>
  <conditionalFormatting sqref="E107:E108 G107:H108">
    <cfRule type="cellIs" dxfId="2751" priority="515" stopIfTrue="1" operator="notEqual">
      <formula>""</formula>
    </cfRule>
  </conditionalFormatting>
  <conditionalFormatting sqref="F107:F108">
    <cfRule type="cellIs" dxfId="2750" priority="513" stopIfTrue="1" operator="notEqual">
      <formula>""</formula>
    </cfRule>
  </conditionalFormatting>
  <conditionalFormatting sqref="E94:E106">
    <cfRule type="cellIs" dxfId="2749" priority="527" stopIfTrue="1" operator="notEqual">
      <formula>""</formula>
    </cfRule>
  </conditionalFormatting>
  <conditionalFormatting sqref="F107:F108">
    <cfRule type="cellIs" dxfId="2748" priority="521" stopIfTrue="1" operator="notEqual">
      <formula>""</formula>
    </cfRule>
  </conditionalFormatting>
  <conditionalFormatting sqref="E107:E108 G107:H108">
    <cfRule type="cellIs" dxfId="2747" priority="516" stopIfTrue="1" operator="notEqual">
      <formula>""</formula>
    </cfRule>
  </conditionalFormatting>
  <conditionalFormatting sqref="E107:E108">
    <cfRule type="cellIs" dxfId="2746" priority="514" stopIfTrue="1" operator="notEqual">
      <formula>""</formula>
    </cfRule>
  </conditionalFormatting>
  <conditionalFormatting sqref="E108">
    <cfRule type="cellIs" dxfId="2745" priority="508" stopIfTrue="1" operator="notEqual">
      <formula>""</formula>
    </cfRule>
  </conditionalFormatting>
  <conditionalFormatting sqref="F108">
    <cfRule type="cellIs" dxfId="2744" priority="507" stopIfTrue="1" operator="notEqual">
      <formula>""</formula>
    </cfRule>
  </conditionalFormatting>
  <conditionalFormatting sqref="E109:E110 G109:H110">
    <cfRule type="cellIs" dxfId="2743" priority="498" stopIfTrue="1" operator="notEqual">
      <formula>""</formula>
    </cfRule>
  </conditionalFormatting>
  <conditionalFormatting sqref="E110 G110:H110">
    <cfRule type="cellIs" dxfId="2742" priority="492" stopIfTrue="1" operator="notEqual">
      <formula>""</formula>
    </cfRule>
  </conditionalFormatting>
  <conditionalFormatting sqref="F108">
    <cfRule type="cellIs" dxfId="2741" priority="506" stopIfTrue="1" operator="notEqual">
      <formula>""</formula>
    </cfRule>
  </conditionalFormatting>
  <conditionalFormatting sqref="F109:F110">
    <cfRule type="cellIs" dxfId="2740" priority="502" stopIfTrue="1" operator="notEqual">
      <formula>""</formula>
    </cfRule>
  </conditionalFormatting>
  <conditionalFormatting sqref="E109:E110 G109:H110">
    <cfRule type="cellIs" dxfId="2739" priority="499" stopIfTrue="1" operator="notEqual">
      <formula>""</formula>
    </cfRule>
  </conditionalFormatting>
  <conditionalFormatting sqref="E110 G110:H110">
    <cfRule type="cellIs" dxfId="2738" priority="493" stopIfTrue="1" operator="notEqual">
      <formula>""</formula>
    </cfRule>
  </conditionalFormatting>
  <conditionalFormatting sqref="E110">
    <cfRule type="cellIs" dxfId="2737" priority="491" stopIfTrue="1" operator="notEqual">
      <formula>""</formula>
    </cfRule>
  </conditionalFormatting>
  <conditionalFormatting sqref="F110">
    <cfRule type="cellIs" dxfId="2736" priority="490" stopIfTrue="1" operator="notEqual">
      <formula>""</formula>
    </cfRule>
  </conditionalFormatting>
  <conditionalFormatting sqref="E111:E112 G111:H112">
    <cfRule type="cellIs" dxfId="2735" priority="482" stopIfTrue="1" operator="notEqual">
      <formula>""</formula>
    </cfRule>
  </conditionalFormatting>
  <conditionalFormatting sqref="F112">
    <cfRule type="cellIs" dxfId="2734" priority="473" stopIfTrue="1" operator="notEqual">
      <formula>""</formula>
    </cfRule>
  </conditionalFormatting>
  <conditionalFormatting sqref="F112">
    <cfRule type="cellIs" dxfId="2733" priority="471" stopIfTrue="1" operator="notEqual">
      <formula>""</formula>
    </cfRule>
  </conditionalFormatting>
  <conditionalFormatting sqref="E111:E112">
    <cfRule type="cellIs" dxfId="2732" priority="480" stopIfTrue="1" operator="notEqual">
      <formula>""</formula>
    </cfRule>
  </conditionalFormatting>
  <conditionalFormatting sqref="F111:F112">
    <cfRule type="cellIs" dxfId="2731" priority="485" stopIfTrue="1" operator="notEqual">
      <formula>""</formula>
    </cfRule>
  </conditionalFormatting>
  <conditionalFormatting sqref="E111:E112 G111:H112">
    <cfRule type="cellIs" dxfId="2730" priority="481" stopIfTrue="1" operator="notEqual">
      <formula>""</formula>
    </cfRule>
  </conditionalFormatting>
  <conditionalFormatting sqref="F111:F112">
    <cfRule type="cellIs" dxfId="2729" priority="479" stopIfTrue="1" operator="notEqual">
      <formula>""</formula>
    </cfRule>
  </conditionalFormatting>
  <conditionalFormatting sqref="E112">
    <cfRule type="cellIs" dxfId="2728" priority="474" stopIfTrue="1" operator="notEqual">
      <formula>""</formula>
    </cfRule>
  </conditionalFormatting>
  <conditionalFormatting sqref="F112">
    <cfRule type="cellIs" dxfId="2727" priority="472" stopIfTrue="1" operator="notEqual">
      <formula>""</formula>
    </cfRule>
  </conditionalFormatting>
  <conditionalFormatting sqref="C134:C145">
    <cfRule type="cellIs" dxfId="2726" priority="595" stopIfTrue="1" operator="notEqual">
      <formula>""</formula>
    </cfRule>
  </conditionalFormatting>
  <conditionalFormatting sqref="B146:C146 C134:C145">
    <cfRule type="cellIs" dxfId="2725" priority="594" stopIfTrue="1" operator="notEqual">
      <formula>""</formula>
    </cfRule>
  </conditionalFormatting>
  <conditionalFormatting sqref="E145 G145">
    <cfRule type="cellIs" dxfId="2724" priority="575" stopIfTrue="1" operator="notEqual">
      <formula>""</formula>
    </cfRule>
  </conditionalFormatting>
  <conditionalFormatting sqref="E145 G145">
    <cfRule type="cellIs" dxfId="2723" priority="574" stopIfTrue="1" operator="notEqual">
      <formula>""</formula>
    </cfRule>
  </conditionalFormatting>
  <conditionalFormatting sqref="E145">
    <cfRule type="cellIs" dxfId="2722" priority="573" stopIfTrue="1" operator="notEqual">
      <formula>""</formula>
    </cfRule>
  </conditionalFormatting>
  <conditionalFormatting sqref="Y147:AA147">
    <cfRule type="cellIs" dxfId="2721" priority="572" stopIfTrue="1" operator="notEqual">
      <formula>""</formula>
    </cfRule>
  </conditionalFormatting>
  <conditionalFormatting sqref="E137">
    <cfRule type="cellIs" dxfId="2720" priority="567" stopIfTrue="1" operator="notEqual">
      <formula>""</formula>
    </cfRule>
  </conditionalFormatting>
  <conditionalFormatting sqref="E137 G137:H137">
    <cfRule type="cellIs" dxfId="2719" priority="568" stopIfTrue="1" operator="notEqual">
      <formula>""</formula>
    </cfRule>
  </conditionalFormatting>
  <conditionalFormatting sqref="D137:D138">
    <cfRule type="cellIs" dxfId="2718" priority="570" stopIfTrue="1" operator="equal">
      <formula>"Total"</formula>
    </cfRule>
  </conditionalFormatting>
  <conditionalFormatting sqref="D137:D138">
    <cfRule type="cellIs" dxfId="2717" priority="571" stopIfTrue="1" operator="equal">
      <formula>"Total"</formula>
    </cfRule>
  </conditionalFormatting>
  <conditionalFormatting sqref="F88">
    <cfRule type="cellIs" dxfId="2716" priority="551" stopIfTrue="1" operator="notEqual">
      <formula>""</formula>
    </cfRule>
  </conditionalFormatting>
  <conditionalFormatting sqref="E87:E89">
    <cfRule type="cellIs" dxfId="2715" priority="552" stopIfTrue="1" operator="notEqual">
      <formula>""</formula>
    </cfRule>
  </conditionalFormatting>
  <conditionalFormatting sqref="E90 G90:H90">
    <cfRule type="cellIs" dxfId="2714" priority="547" stopIfTrue="1" operator="notEqual">
      <formula>""</formula>
    </cfRule>
  </conditionalFormatting>
  <conditionalFormatting sqref="E90 G90:H90">
    <cfRule type="cellIs" dxfId="2713" priority="546" stopIfTrue="1" operator="notEqual">
      <formula>""</formula>
    </cfRule>
  </conditionalFormatting>
  <conditionalFormatting sqref="E91:E106 G91:H106">
    <cfRule type="cellIs" dxfId="2712" priority="538" stopIfTrue="1" operator="notEqual">
      <formula>""</formula>
    </cfRule>
  </conditionalFormatting>
  <conditionalFormatting sqref="F94:F106">
    <cfRule type="cellIs" dxfId="2711" priority="526" stopIfTrue="1" operator="notEqual">
      <formula>""</formula>
    </cfRule>
  </conditionalFormatting>
  <conditionalFormatting sqref="E108 G108:H108">
    <cfRule type="cellIs" dxfId="2710" priority="509" stopIfTrue="1" operator="notEqual">
      <formula>""</formula>
    </cfRule>
  </conditionalFormatting>
  <conditionalFormatting sqref="E108 G108:H108">
    <cfRule type="cellIs" dxfId="2709" priority="510" stopIfTrue="1" operator="notEqual">
      <formula>""</formula>
    </cfRule>
  </conditionalFormatting>
  <conditionalFormatting sqref="F108">
    <cfRule type="cellIs" dxfId="2708" priority="505" stopIfTrue="1" operator="notEqual">
      <formula>""</formula>
    </cfRule>
  </conditionalFormatting>
  <conditionalFormatting sqref="E109:E110">
    <cfRule type="cellIs" dxfId="2707" priority="497" stopIfTrue="1" operator="notEqual">
      <formula>""</formula>
    </cfRule>
  </conditionalFormatting>
  <conditionalFormatting sqref="F109:F110">
    <cfRule type="cellIs" dxfId="2706" priority="496" stopIfTrue="1" operator="notEqual">
      <formula>""</formula>
    </cfRule>
  </conditionalFormatting>
  <conditionalFormatting sqref="F110">
    <cfRule type="cellIs" dxfId="2705" priority="489" stopIfTrue="1" operator="notEqual">
      <formula>""</formula>
    </cfRule>
  </conditionalFormatting>
  <conditionalFormatting sqref="F110">
    <cfRule type="cellIs" dxfId="2704" priority="488" stopIfTrue="1" operator="notEqual">
      <formula>""</formula>
    </cfRule>
  </conditionalFormatting>
  <conditionalFormatting sqref="E112 G112:H112">
    <cfRule type="cellIs" dxfId="2703" priority="475" stopIfTrue="1" operator="notEqual">
      <formula>""</formula>
    </cfRule>
  </conditionalFormatting>
  <conditionalFormatting sqref="E112 G112:H112">
    <cfRule type="cellIs" dxfId="2702" priority="476" stopIfTrue="1" operator="notEqual">
      <formula>""</formula>
    </cfRule>
  </conditionalFormatting>
  <conditionalFormatting sqref="F113:F114">
    <cfRule type="cellIs" dxfId="2701" priority="468" stopIfTrue="1" operator="notEqual">
      <formula>""</formula>
    </cfRule>
  </conditionalFormatting>
  <conditionalFormatting sqref="E113:E114 G113:H114">
    <cfRule type="cellIs" dxfId="2700" priority="465" stopIfTrue="1" operator="notEqual">
      <formula>""</formula>
    </cfRule>
  </conditionalFormatting>
  <conditionalFormatting sqref="E114 G114:H114">
    <cfRule type="cellIs" dxfId="2699" priority="458" stopIfTrue="1" operator="notEqual">
      <formula>""</formula>
    </cfRule>
  </conditionalFormatting>
  <conditionalFormatting sqref="F114">
    <cfRule type="cellIs" dxfId="2698" priority="456" stopIfTrue="1" operator="notEqual">
      <formula>""</formula>
    </cfRule>
  </conditionalFormatting>
  <conditionalFormatting sqref="E113:E114">
    <cfRule type="cellIs" dxfId="2697" priority="463" stopIfTrue="1" operator="notEqual">
      <formula>""</formula>
    </cfRule>
  </conditionalFormatting>
  <conditionalFormatting sqref="E113:E114 G113:H114">
    <cfRule type="cellIs" dxfId="2696" priority="464" stopIfTrue="1" operator="notEqual">
      <formula>""</formula>
    </cfRule>
  </conditionalFormatting>
  <conditionalFormatting sqref="F113:F114">
    <cfRule type="cellIs" dxfId="2695" priority="462" stopIfTrue="1" operator="notEqual">
      <formula>""</formula>
    </cfRule>
  </conditionalFormatting>
  <conditionalFormatting sqref="E114 G114:H114">
    <cfRule type="cellIs" dxfId="2694" priority="459" stopIfTrue="1" operator="notEqual">
      <formula>""</formula>
    </cfRule>
  </conditionalFormatting>
  <conditionalFormatting sqref="E114">
    <cfRule type="cellIs" dxfId="2693" priority="457" stopIfTrue="1" operator="notEqual">
      <formula>""</formula>
    </cfRule>
  </conditionalFormatting>
  <conditionalFormatting sqref="F114">
    <cfRule type="cellIs" dxfId="2692" priority="455" stopIfTrue="1" operator="notEqual">
      <formula>""</formula>
    </cfRule>
  </conditionalFormatting>
  <conditionalFormatting sqref="F114">
    <cfRule type="cellIs" dxfId="2691" priority="454" stopIfTrue="1" operator="notEqual">
      <formula>""</formula>
    </cfRule>
  </conditionalFormatting>
  <conditionalFormatting sqref="F115:F116">
    <cfRule type="cellIs" dxfId="2690" priority="451" stopIfTrue="1" operator="notEqual">
      <formula>""</formula>
    </cfRule>
  </conditionalFormatting>
  <conditionalFormatting sqref="E115:E116 G115:H116">
    <cfRule type="cellIs" dxfId="2689" priority="448" stopIfTrue="1" operator="notEqual">
      <formula>""</formula>
    </cfRule>
  </conditionalFormatting>
  <conditionalFormatting sqref="E116 G116:H116">
    <cfRule type="cellIs" dxfId="2688" priority="441" stopIfTrue="1" operator="notEqual">
      <formula>""</formula>
    </cfRule>
  </conditionalFormatting>
  <conditionalFormatting sqref="F116">
    <cfRule type="cellIs" dxfId="2687" priority="439" stopIfTrue="1" operator="notEqual">
      <formula>""</formula>
    </cfRule>
  </conditionalFormatting>
  <conditionalFormatting sqref="E115:E116">
    <cfRule type="cellIs" dxfId="2686" priority="446" stopIfTrue="1" operator="notEqual">
      <formula>""</formula>
    </cfRule>
  </conditionalFormatting>
  <conditionalFormatting sqref="E115:E116 G115:H116">
    <cfRule type="cellIs" dxfId="2685" priority="447" stopIfTrue="1" operator="notEqual">
      <formula>""</formula>
    </cfRule>
  </conditionalFormatting>
  <conditionalFormatting sqref="F115:F116">
    <cfRule type="cellIs" dxfId="2684" priority="445" stopIfTrue="1" operator="notEqual">
      <formula>""</formula>
    </cfRule>
  </conditionalFormatting>
  <conditionalFormatting sqref="E116 G116:H116">
    <cfRule type="cellIs" dxfId="2683" priority="442" stopIfTrue="1" operator="notEqual">
      <formula>""</formula>
    </cfRule>
  </conditionalFormatting>
  <conditionalFormatting sqref="E116">
    <cfRule type="cellIs" dxfId="2682" priority="440" stopIfTrue="1" operator="notEqual">
      <formula>""</formula>
    </cfRule>
  </conditionalFormatting>
  <conditionalFormatting sqref="F116">
    <cfRule type="cellIs" dxfId="2681" priority="438" stopIfTrue="1" operator="notEqual">
      <formula>""</formula>
    </cfRule>
  </conditionalFormatting>
  <conditionalFormatting sqref="F116">
    <cfRule type="cellIs" dxfId="2680" priority="437" stopIfTrue="1" operator="notEqual">
      <formula>""</formula>
    </cfRule>
  </conditionalFormatting>
  <conditionalFormatting sqref="F117:F130">
    <cfRule type="cellIs" dxfId="2679" priority="434" stopIfTrue="1" operator="notEqual">
      <formula>""</formula>
    </cfRule>
  </conditionalFormatting>
  <conditionalFormatting sqref="E117:E130 G117:H130">
    <cfRule type="cellIs" dxfId="2678" priority="429" stopIfTrue="1" operator="notEqual">
      <formula>""</formula>
    </cfRule>
  </conditionalFormatting>
  <conditionalFormatting sqref="E118 G118:H118 E120 E122 E124 E126 E128 E130 G120:H120 G122:H122 G124:H124 G126:H126 G128:H128 G130:H130">
    <cfRule type="cellIs" dxfId="2677" priority="420" stopIfTrue="1" operator="notEqual">
      <formula>""</formula>
    </cfRule>
  </conditionalFormatting>
  <conditionalFormatting sqref="F118 F120 F122 F124 F126 F128 F130">
    <cfRule type="cellIs" dxfId="2676" priority="416" stopIfTrue="1" operator="notEqual">
      <formula>""</formula>
    </cfRule>
  </conditionalFormatting>
  <conditionalFormatting sqref="F118 F120 F122 F124 F126 F128 F130">
    <cfRule type="cellIs" dxfId="2675" priority="418" stopIfTrue="1" operator="notEqual">
      <formula>""</formula>
    </cfRule>
  </conditionalFormatting>
  <conditionalFormatting sqref="E117:E130">
    <cfRule type="cellIs" dxfId="2674" priority="427" stopIfTrue="1" operator="notEqual">
      <formula>""</formula>
    </cfRule>
  </conditionalFormatting>
  <conditionalFormatting sqref="E117:E130 G117:H130">
    <cfRule type="cellIs" dxfId="2673" priority="428" stopIfTrue="1" operator="notEqual">
      <formula>""</formula>
    </cfRule>
  </conditionalFormatting>
  <conditionalFormatting sqref="F117:F130">
    <cfRule type="cellIs" dxfId="2672" priority="426" stopIfTrue="1" operator="notEqual">
      <formula>""</formula>
    </cfRule>
  </conditionalFormatting>
  <conditionalFormatting sqref="F118 F120 F122 F124 F126 F128 F130">
    <cfRule type="cellIs" dxfId="2671" priority="417" stopIfTrue="1" operator="notEqual">
      <formula>""</formula>
    </cfRule>
  </conditionalFormatting>
  <conditionalFormatting sqref="E118 G118:H118 E120 E122 E124 E126 E128 E130 G120:H120 G122:H122 G124:H124 G126:H126 G128:H128 G130:H130">
    <cfRule type="cellIs" dxfId="2670" priority="421" stopIfTrue="1" operator="notEqual">
      <formula>""</formula>
    </cfRule>
  </conditionalFormatting>
  <conditionalFormatting sqref="E118 E120 E122 E124 E126 E128 E130">
    <cfRule type="cellIs" dxfId="2669" priority="419" stopIfTrue="1" operator="notEqual">
      <formula>""</formula>
    </cfRule>
  </conditionalFormatting>
  <conditionalFormatting sqref="D9">
    <cfRule type="cellIs" dxfId="2668" priority="410" stopIfTrue="1" operator="equal">
      <formula>"Total"</formula>
    </cfRule>
  </conditionalFormatting>
  <conditionalFormatting sqref="D9">
    <cfRule type="cellIs" dxfId="2667" priority="409" stopIfTrue="1" operator="equal">
      <formula>"Total"</formula>
    </cfRule>
  </conditionalFormatting>
  <conditionalFormatting sqref="C106 C11:C94">
    <cfRule type="cellIs" dxfId="2666" priority="323" stopIfTrue="1" operator="notEqual">
      <formula>""</formula>
    </cfRule>
  </conditionalFormatting>
  <conditionalFormatting sqref="D11:D106">
    <cfRule type="cellIs" dxfId="2665" priority="322" stopIfTrue="1" operator="equal">
      <formula>"Total"</formula>
    </cfRule>
  </conditionalFormatting>
  <conditionalFormatting sqref="D86">
    <cfRule type="cellIs" dxfId="2664" priority="321" stopIfTrue="1" operator="equal">
      <formula>"Total"</formula>
    </cfRule>
  </conditionalFormatting>
  <conditionalFormatting sqref="D91:D106">
    <cfRule type="cellIs" dxfId="2663" priority="317" stopIfTrue="1" operator="equal">
      <formula>"Total"</formula>
    </cfRule>
  </conditionalFormatting>
  <conditionalFormatting sqref="D94:D106">
    <cfRule type="cellIs" dxfId="2662" priority="316" stopIfTrue="1" operator="equal">
      <formula>"Total"</formula>
    </cfRule>
  </conditionalFormatting>
  <conditionalFormatting sqref="D90">
    <cfRule type="cellIs" dxfId="2661" priority="320" stopIfTrue="1" operator="equal">
      <formula>"Total"</formula>
    </cfRule>
  </conditionalFormatting>
  <conditionalFormatting sqref="D90">
    <cfRule type="cellIs" dxfId="2660" priority="319" stopIfTrue="1" operator="equal">
      <formula>"Total"</formula>
    </cfRule>
  </conditionalFormatting>
  <conditionalFormatting sqref="D94:D106">
    <cfRule type="cellIs" dxfId="2659" priority="315" stopIfTrue="1" operator="equal">
      <formula>"Total"</formula>
    </cfRule>
  </conditionalFormatting>
  <conditionalFormatting sqref="D91:D106">
    <cfRule type="cellIs" dxfId="2658" priority="318" stopIfTrue="1" operator="equal">
      <formula>"Total"</formula>
    </cfRule>
  </conditionalFormatting>
  <conditionalFormatting sqref="C22">
    <cfRule type="cellIs" dxfId="2657" priority="314" stopIfTrue="1" operator="notEqual">
      <formula>""</formula>
    </cfRule>
  </conditionalFormatting>
  <conditionalFormatting sqref="C13:C24">
    <cfRule type="cellIs" dxfId="2656" priority="313" stopIfTrue="1" operator="notEqual">
      <formula>""</formula>
    </cfRule>
  </conditionalFormatting>
  <conditionalFormatting sqref="C106 C72:C82 C84:C94">
    <cfRule type="cellIs" dxfId="2655" priority="312" stopIfTrue="1" operator="notEqual">
      <formula>""</formula>
    </cfRule>
  </conditionalFormatting>
  <conditionalFormatting sqref="C83">
    <cfRule type="cellIs" dxfId="2654" priority="311" stopIfTrue="1" operator="notEqual">
      <formula>""</formula>
    </cfRule>
  </conditionalFormatting>
  <conditionalFormatting sqref="C83">
    <cfRule type="cellIs" dxfId="2653" priority="310" stopIfTrue="1" operator="notEqual">
      <formula>""</formula>
    </cfRule>
  </conditionalFormatting>
  <conditionalFormatting sqref="C84:C93">
    <cfRule type="cellIs" dxfId="2652" priority="306" stopIfTrue="1" operator="notEqual">
      <formula>""</formula>
    </cfRule>
  </conditionalFormatting>
  <conditionalFormatting sqref="C11:C22">
    <cfRule type="cellIs" dxfId="2651" priority="309" stopIfTrue="1" operator="notEqual">
      <formula>""</formula>
    </cfRule>
  </conditionalFormatting>
  <conditionalFormatting sqref="C72:C82">
    <cfRule type="cellIs" dxfId="2650" priority="308" stopIfTrue="1" operator="notEqual">
      <formula>""</formula>
    </cfRule>
  </conditionalFormatting>
  <conditionalFormatting sqref="C84:C93">
    <cfRule type="cellIs" dxfId="2649" priority="307" stopIfTrue="1" operator="notEqual">
      <formula>""</formula>
    </cfRule>
  </conditionalFormatting>
  <conditionalFormatting sqref="C83">
    <cfRule type="cellIs" dxfId="2648" priority="305" stopIfTrue="1" operator="notEqual">
      <formula>""</formula>
    </cfRule>
  </conditionalFormatting>
  <conditionalFormatting sqref="C83">
    <cfRule type="cellIs" dxfId="2647" priority="304" stopIfTrue="1" operator="notEqual">
      <formula>""</formula>
    </cfRule>
  </conditionalFormatting>
  <conditionalFormatting sqref="C72:C82">
    <cfRule type="cellIs" dxfId="2646" priority="303" stopIfTrue="1" operator="notEqual">
      <formula>""</formula>
    </cfRule>
  </conditionalFormatting>
  <conditionalFormatting sqref="C71">
    <cfRule type="cellIs" dxfId="2645" priority="302" stopIfTrue="1" operator="notEqual">
      <formula>""</formula>
    </cfRule>
  </conditionalFormatting>
  <conditionalFormatting sqref="C71">
    <cfRule type="cellIs" dxfId="2644" priority="301" stopIfTrue="1" operator="notEqual">
      <formula>""</formula>
    </cfRule>
  </conditionalFormatting>
  <conditionalFormatting sqref="C72:C81">
    <cfRule type="cellIs" dxfId="2643" priority="298" stopIfTrue="1" operator="notEqual">
      <formula>""</formula>
    </cfRule>
  </conditionalFormatting>
  <conditionalFormatting sqref="C60:C70">
    <cfRule type="cellIs" dxfId="2642" priority="300" stopIfTrue="1" operator="notEqual">
      <formula>""</formula>
    </cfRule>
  </conditionalFormatting>
  <conditionalFormatting sqref="C72:C81">
    <cfRule type="cellIs" dxfId="2641" priority="299" stopIfTrue="1" operator="notEqual">
      <formula>""</formula>
    </cfRule>
  </conditionalFormatting>
  <conditionalFormatting sqref="C84:C93">
    <cfRule type="cellIs" dxfId="2640" priority="297" stopIfTrue="1" operator="notEqual">
      <formula>""</formula>
    </cfRule>
  </conditionalFormatting>
  <conditionalFormatting sqref="C84:C93">
    <cfRule type="cellIs" dxfId="2639" priority="296" stopIfTrue="1" operator="notEqual">
      <formula>""</formula>
    </cfRule>
  </conditionalFormatting>
  <conditionalFormatting sqref="C83:C93">
    <cfRule type="cellIs" dxfId="2638" priority="295" stopIfTrue="1" operator="notEqual">
      <formula>""</formula>
    </cfRule>
  </conditionalFormatting>
  <conditionalFormatting sqref="C83:C93">
    <cfRule type="cellIs" dxfId="2637" priority="294" stopIfTrue="1" operator="notEqual">
      <formula>""</formula>
    </cfRule>
  </conditionalFormatting>
  <conditionalFormatting sqref="C11:C12 C14 C16 C18 C20">
    <cfRule type="cellIs" dxfId="2636" priority="293" stopIfTrue="1" operator="notEqual">
      <formula>""</formula>
    </cfRule>
  </conditionalFormatting>
  <conditionalFormatting sqref="C72:C82">
    <cfRule type="cellIs" dxfId="2635" priority="292" stopIfTrue="1" operator="notEqual">
      <formula>""</formula>
    </cfRule>
  </conditionalFormatting>
  <conditionalFormatting sqref="C71">
    <cfRule type="cellIs" dxfId="2634" priority="291" stopIfTrue="1" operator="notEqual">
      <formula>""</formula>
    </cfRule>
  </conditionalFormatting>
  <conditionalFormatting sqref="C71">
    <cfRule type="cellIs" dxfId="2633" priority="290" stopIfTrue="1" operator="notEqual">
      <formula>""</formula>
    </cfRule>
  </conditionalFormatting>
  <conditionalFormatting sqref="C72:C81">
    <cfRule type="cellIs" dxfId="2632" priority="287" stopIfTrue="1" operator="notEqual">
      <formula>""</formula>
    </cfRule>
  </conditionalFormatting>
  <conditionalFormatting sqref="C60:C70">
    <cfRule type="cellIs" dxfId="2631" priority="289" stopIfTrue="1" operator="notEqual">
      <formula>""</formula>
    </cfRule>
  </conditionalFormatting>
  <conditionalFormatting sqref="C72:C81">
    <cfRule type="cellIs" dxfId="2630" priority="288" stopIfTrue="1" operator="notEqual">
      <formula>""</formula>
    </cfRule>
  </conditionalFormatting>
  <conditionalFormatting sqref="C71">
    <cfRule type="cellIs" dxfId="2629" priority="286" stopIfTrue="1" operator="notEqual">
      <formula>""</formula>
    </cfRule>
  </conditionalFormatting>
  <conditionalFormatting sqref="C71">
    <cfRule type="cellIs" dxfId="2628" priority="285" stopIfTrue="1" operator="notEqual">
      <formula>""</formula>
    </cfRule>
  </conditionalFormatting>
  <conditionalFormatting sqref="C60:C70">
    <cfRule type="cellIs" dxfId="2627" priority="284" stopIfTrue="1" operator="notEqual">
      <formula>""</formula>
    </cfRule>
  </conditionalFormatting>
  <conditionalFormatting sqref="C59">
    <cfRule type="cellIs" dxfId="2626" priority="283" stopIfTrue="1" operator="notEqual">
      <formula>""</formula>
    </cfRule>
  </conditionalFormatting>
  <conditionalFormatting sqref="C59">
    <cfRule type="cellIs" dxfId="2625" priority="282" stopIfTrue="1" operator="notEqual">
      <formula>""</formula>
    </cfRule>
  </conditionalFormatting>
  <conditionalFormatting sqref="C60:C69">
    <cfRule type="cellIs" dxfId="2624" priority="279" stopIfTrue="1" operator="notEqual">
      <formula>""</formula>
    </cfRule>
  </conditionalFormatting>
  <conditionalFormatting sqref="C48:C58">
    <cfRule type="cellIs" dxfId="2623" priority="281" stopIfTrue="1" operator="notEqual">
      <formula>""</formula>
    </cfRule>
  </conditionalFormatting>
  <conditionalFormatting sqref="C60:C69">
    <cfRule type="cellIs" dxfId="2622" priority="280" stopIfTrue="1" operator="notEqual">
      <formula>""</formula>
    </cfRule>
  </conditionalFormatting>
  <conditionalFormatting sqref="C72:C81">
    <cfRule type="cellIs" dxfId="2621" priority="278" stopIfTrue="1" operator="notEqual">
      <formula>""</formula>
    </cfRule>
  </conditionalFormatting>
  <conditionalFormatting sqref="C72:C81">
    <cfRule type="cellIs" dxfId="2620" priority="277" stopIfTrue="1" operator="notEqual">
      <formula>""</formula>
    </cfRule>
  </conditionalFormatting>
  <conditionalFormatting sqref="B11:B130">
    <cfRule type="cellIs" dxfId="2619" priority="276" stopIfTrue="1" operator="notEqual">
      <formula>""</formula>
    </cfRule>
  </conditionalFormatting>
  <conditionalFormatting sqref="C83:C93">
    <cfRule type="cellIs" dxfId="2618" priority="275" stopIfTrue="1" operator="notEqual">
      <formula>""</formula>
    </cfRule>
  </conditionalFormatting>
  <conditionalFormatting sqref="C83:C93">
    <cfRule type="cellIs" dxfId="2617" priority="274" stopIfTrue="1" operator="notEqual">
      <formula>""</formula>
    </cfRule>
  </conditionalFormatting>
  <conditionalFormatting sqref="C11:C12 C14 C16 C18 C20">
    <cfRule type="cellIs" dxfId="2616" priority="273" stopIfTrue="1" operator="notEqual">
      <formula>""</formula>
    </cfRule>
  </conditionalFormatting>
  <conditionalFormatting sqref="C72:C82">
    <cfRule type="cellIs" dxfId="2615" priority="272" stopIfTrue="1" operator="notEqual">
      <formula>""</formula>
    </cfRule>
  </conditionalFormatting>
  <conditionalFormatting sqref="C71">
    <cfRule type="cellIs" dxfId="2614" priority="271" stopIfTrue="1" operator="notEqual">
      <formula>""</formula>
    </cfRule>
  </conditionalFormatting>
  <conditionalFormatting sqref="C71">
    <cfRule type="cellIs" dxfId="2613" priority="270" stopIfTrue="1" operator="notEqual">
      <formula>""</formula>
    </cfRule>
  </conditionalFormatting>
  <conditionalFormatting sqref="C72:C81">
    <cfRule type="cellIs" dxfId="2612" priority="267" stopIfTrue="1" operator="notEqual">
      <formula>""</formula>
    </cfRule>
  </conditionalFormatting>
  <conditionalFormatting sqref="C60:C70">
    <cfRule type="cellIs" dxfId="2611" priority="269" stopIfTrue="1" operator="notEqual">
      <formula>""</formula>
    </cfRule>
  </conditionalFormatting>
  <conditionalFormatting sqref="C72:C81">
    <cfRule type="cellIs" dxfId="2610" priority="268" stopIfTrue="1" operator="notEqual">
      <formula>""</formula>
    </cfRule>
  </conditionalFormatting>
  <conditionalFormatting sqref="C71">
    <cfRule type="cellIs" dxfId="2609" priority="266" stopIfTrue="1" operator="notEqual">
      <formula>""</formula>
    </cfRule>
  </conditionalFormatting>
  <conditionalFormatting sqref="C71">
    <cfRule type="cellIs" dxfId="2608" priority="265" stopIfTrue="1" operator="notEqual">
      <formula>""</formula>
    </cfRule>
  </conditionalFormatting>
  <conditionalFormatting sqref="C60:C70">
    <cfRule type="cellIs" dxfId="2607" priority="264" stopIfTrue="1" operator="notEqual">
      <formula>""</formula>
    </cfRule>
  </conditionalFormatting>
  <conditionalFormatting sqref="C59">
    <cfRule type="cellIs" dxfId="2606" priority="263" stopIfTrue="1" operator="notEqual">
      <formula>""</formula>
    </cfRule>
  </conditionalFormatting>
  <conditionalFormatting sqref="C59">
    <cfRule type="cellIs" dxfId="2605" priority="262" stopIfTrue="1" operator="notEqual">
      <formula>""</formula>
    </cfRule>
  </conditionalFormatting>
  <conditionalFormatting sqref="C60:C69">
    <cfRule type="cellIs" dxfId="2604" priority="259" stopIfTrue="1" operator="notEqual">
      <formula>""</formula>
    </cfRule>
  </conditionalFormatting>
  <conditionalFormatting sqref="C48:C58">
    <cfRule type="cellIs" dxfId="2603" priority="261" stopIfTrue="1" operator="notEqual">
      <formula>""</formula>
    </cfRule>
  </conditionalFormatting>
  <conditionalFormatting sqref="C60:C69">
    <cfRule type="cellIs" dxfId="2602" priority="260" stopIfTrue="1" operator="notEqual">
      <formula>""</formula>
    </cfRule>
  </conditionalFormatting>
  <conditionalFormatting sqref="C72:C81">
    <cfRule type="cellIs" dxfId="2601" priority="258" stopIfTrue="1" operator="notEqual">
      <formula>""</formula>
    </cfRule>
  </conditionalFormatting>
  <conditionalFormatting sqref="C72:C81">
    <cfRule type="cellIs" dxfId="2600" priority="257" stopIfTrue="1" operator="notEqual">
      <formula>""</formula>
    </cfRule>
  </conditionalFormatting>
  <conditionalFormatting sqref="C71:C81">
    <cfRule type="cellIs" dxfId="2599" priority="256" stopIfTrue="1" operator="notEqual">
      <formula>""</formula>
    </cfRule>
  </conditionalFormatting>
  <conditionalFormatting sqref="C71:C81">
    <cfRule type="cellIs" dxfId="2598" priority="255" stopIfTrue="1" operator="notEqual">
      <formula>""</formula>
    </cfRule>
  </conditionalFormatting>
  <conditionalFormatting sqref="C60:C70">
    <cfRule type="cellIs" dxfId="2597" priority="254" stopIfTrue="1" operator="notEqual">
      <formula>""</formula>
    </cfRule>
  </conditionalFormatting>
  <conditionalFormatting sqref="C59">
    <cfRule type="cellIs" dxfId="2596" priority="253" stopIfTrue="1" operator="notEqual">
      <formula>""</formula>
    </cfRule>
  </conditionalFormatting>
  <conditionalFormatting sqref="C59">
    <cfRule type="cellIs" dxfId="2595" priority="252" stopIfTrue="1" operator="notEqual">
      <formula>""</formula>
    </cfRule>
  </conditionalFormatting>
  <conditionalFormatting sqref="C60:C69">
    <cfRule type="cellIs" dxfId="2594" priority="249" stopIfTrue="1" operator="notEqual">
      <formula>""</formula>
    </cfRule>
  </conditionalFormatting>
  <conditionalFormatting sqref="C48:C58">
    <cfRule type="cellIs" dxfId="2593" priority="251" stopIfTrue="1" operator="notEqual">
      <formula>""</formula>
    </cfRule>
  </conditionalFormatting>
  <conditionalFormatting sqref="C60:C69">
    <cfRule type="cellIs" dxfId="2592" priority="250" stopIfTrue="1" operator="notEqual">
      <formula>""</formula>
    </cfRule>
  </conditionalFormatting>
  <conditionalFormatting sqref="C59">
    <cfRule type="cellIs" dxfId="2591" priority="248" stopIfTrue="1" operator="notEqual">
      <formula>""</formula>
    </cfRule>
  </conditionalFormatting>
  <conditionalFormatting sqref="C59">
    <cfRule type="cellIs" dxfId="2590" priority="247" stopIfTrue="1" operator="notEqual">
      <formula>""</formula>
    </cfRule>
  </conditionalFormatting>
  <conditionalFormatting sqref="C48:C58">
    <cfRule type="cellIs" dxfId="2589" priority="246" stopIfTrue="1" operator="notEqual">
      <formula>""</formula>
    </cfRule>
  </conditionalFormatting>
  <conditionalFormatting sqref="C47">
    <cfRule type="cellIs" dxfId="2588" priority="245" stopIfTrue="1" operator="notEqual">
      <formula>""</formula>
    </cfRule>
  </conditionalFormatting>
  <conditionalFormatting sqref="C47">
    <cfRule type="cellIs" dxfId="2587" priority="244" stopIfTrue="1" operator="notEqual">
      <formula>""</formula>
    </cfRule>
  </conditionalFormatting>
  <conditionalFormatting sqref="C48:C57">
    <cfRule type="cellIs" dxfId="2586" priority="241" stopIfTrue="1" operator="notEqual">
      <formula>""</formula>
    </cfRule>
  </conditionalFormatting>
  <conditionalFormatting sqref="C36:C46">
    <cfRule type="cellIs" dxfId="2585" priority="243" stopIfTrue="1" operator="notEqual">
      <formula>""</formula>
    </cfRule>
  </conditionalFormatting>
  <conditionalFormatting sqref="C48:C57">
    <cfRule type="cellIs" dxfId="2584" priority="242" stopIfTrue="1" operator="notEqual">
      <formula>""</formula>
    </cfRule>
  </conditionalFormatting>
  <conditionalFormatting sqref="C60:C69">
    <cfRule type="cellIs" dxfId="2583" priority="240" stopIfTrue="1" operator="notEqual">
      <formula>""</formula>
    </cfRule>
  </conditionalFormatting>
  <conditionalFormatting sqref="C60:C69">
    <cfRule type="cellIs" dxfId="2582" priority="239" stopIfTrue="1" operator="notEqual">
      <formula>""</formula>
    </cfRule>
  </conditionalFormatting>
  <conditionalFormatting sqref="C84:C93">
    <cfRule type="cellIs" dxfId="2581" priority="233" stopIfTrue="1" operator="notEqual">
      <formula>""</formula>
    </cfRule>
  </conditionalFormatting>
  <conditionalFormatting sqref="C84:C93">
    <cfRule type="cellIs" dxfId="2580" priority="232" stopIfTrue="1" operator="notEqual">
      <formula>""</formula>
    </cfRule>
  </conditionalFormatting>
  <conditionalFormatting sqref="C106 C72:C82 C84:C94">
    <cfRule type="cellIs" dxfId="2579" priority="238" stopIfTrue="1" operator="notEqual">
      <formula>""</formula>
    </cfRule>
  </conditionalFormatting>
  <conditionalFormatting sqref="C106 C72:C82 C84:C94">
    <cfRule type="cellIs" dxfId="2578" priority="231" stopIfTrue="1" operator="notEqual">
      <formula>""</formula>
    </cfRule>
  </conditionalFormatting>
  <conditionalFormatting sqref="C83">
    <cfRule type="cellIs" dxfId="2577" priority="230" stopIfTrue="1" operator="notEqual">
      <formula>""</formula>
    </cfRule>
  </conditionalFormatting>
  <conditionalFormatting sqref="C106 C72:C82 C84:C94">
    <cfRule type="cellIs" dxfId="2576" priority="237" stopIfTrue="1" operator="notEqual">
      <formula>""</formula>
    </cfRule>
  </conditionalFormatting>
  <conditionalFormatting sqref="C83">
    <cfRule type="cellIs" dxfId="2575" priority="236" stopIfTrue="1" operator="notEqual">
      <formula>""</formula>
    </cfRule>
  </conditionalFormatting>
  <conditionalFormatting sqref="C83">
    <cfRule type="cellIs" dxfId="2574" priority="235" stopIfTrue="1" operator="notEqual">
      <formula>""</formula>
    </cfRule>
  </conditionalFormatting>
  <conditionalFormatting sqref="C72:C82">
    <cfRule type="cellIs" dxfId="2573" priority="234" stopIfTrue="1" operator="notEqual">
      <formula>""</formula>
    </cfRule>
  </conditionalFormatting>
  <conditionalFormatting sqref="C72:C82">
    <cfRule type="cellIs" dxfId="2572" priority="223" stopIfTrue="1" operator="notEqual">
      <formula>""</formula>
    </cfRule>
  </conditionalFormatting>
  <conditionalFormatting sqref="C71">
    <cfRule type="cellIs" dxfId="2571" priority="222" stopIfTrue="1" operator="notEqual">
      <formula>""</formula>
    </cfRule>
  </conditionalFormatting>
  <conditionalFormatting sqref="C71">
    <cfRule type="cellIs" dxfId="2570" priority="221" stopIfTrue="1" operator="notEqual">
      <formula>""</formula>
    </cfRule>
  </conditionalFormatting>
  <conditionalFormatting sqref="C60:C70">
    <cfRule type="cellIs" dxfId="2569" priority="220" stopIfTrue="1" operator="notEqual">
      <formula>""</formula>
    </cfRule>
  </conditionalFormatting>
  <conditionalFormatting sqref="C83">
    <cfRule type="cellIs" dxfId="2568" priority="229" stopIfTrue="1" operator="notEqual">
      <formula>""</formula>
    </cfRule>
  </conditionalFormatting>
  <conditionalFormatting sqref="C84:C93">
    <cfRule type="cellIs" dxfId="2567" priority="226" stopIfTrue="1" operator="notEqual">
      <formula>""</formula>
    </cfRule>
  </conditionalFormatting>
  <conditionalFormatting sqref="C72:C82">
    <cfRule type="cellIs" dxfId="2566" priority="228" stopIfTrue="1" operator="notEqual">
      <formula>""</formula>
    </cfRule>
  </conditionalFormatting>
  <conditionalFormatting sqref="C84:C93">
    <cfRule type="cellIs" dxfId="2565" priority="227" stopIfTrue="1" operator="notEqual">
      <formula>""</formula>
    </cfRule>
  </conditionalFormatting>
  <conditionalFormatting sqref="C83">
    <cfRule type="cellIs" dxfId="2564" priority="225" stopIfTrue="1" operator="notEqual">
      <formula>""</formula>
    </cfRule>
  </conditionalFormatting>
  <conditionalFormatting sqref="C83">
    <cfRule type="cellIs" dxfId="2563" priority="224" stopIfTrue="1" operator="notEqual">
      <formula>""</formula>
    </cfRule>
  </conditionalFormatting>
  <conditionalFormatting sqref="C72:C81">
    <cfRule type="cellIs" dxfId="2562" priority="218" stopIfTrue="1" operator="notEqual">
      <formula>""</formula>
    </cfRule>
  </conditionalFormatting>
  <conditionalFormatting sqref="C72:C81">
    <cfRule type="cellIs" dxfId="2561" priority="219" stopIfTrue="1" operator="notEqual">
      <formula>""</formula>
    </cfRule>
  </conditionalFormatting>
  <conditionalFormatting sqref="C84:C93">
    <cfRule type="cellIs" dxfId="2560" priority="217" stopIfTrue="1" operator="notEqual">
      <formula>""</formula>
    </cfRule>
  </conditionalFormatting>
  <conditionalFormatting sqref="C84:C93">
    <cfRule type="cellIs" dxfId="2559" priority="216" stopIfTrue="1" operator="notEqual">
      <formula>""</formula>
    </cfRule>
  </conditionalFormatting>
  <conditionalFormatting sqref="C71">
    <cfRule type="cellIs" dxfId="2558" priority="205" stopIfTrue="1" operator="notEqual">
      <formula>""</formula>
    </cfRule>
  </conditionalFormatting>
  <conditionalFormatting sqref="C60:C70">
    <cfRule type="cellIs" dxfId="2557" priority="204" stopIfTrue="1" operator="notEqual">
      <formula>""</formula>
    </cfRule>
  </conditionalFormatting>
  <conditionalFormatting sqref="C106 C72:C82 C84:C94">
    <cfRule type="cellIs" dxfId="2556" priority="215" stopIfTrue="1" operator="notEqual">
      <formula>""</formula>
    </cfRule>
  </conditionalFormatting>
  <conditionalFormatting sqref="C83">
    <cfRule type="cellIs" dxfId="2555" priority="214" stopIfTrue="1" operator="notEqual">
      <formula>""</formula>
    </cfRule>
  </conditionalFormatting>
  <conditionalFormatting sqref="C83">
    <cfRule type="cellIs" dxfId="2554" priority="213" stopIfTrue="1" operator="notEqual">
      <formula>""</formula>
    </cfRule>
  </conditionalFormatting>
  <conditionalFormatting sqref="C84:C93">
    <cfRule type="cellIs" dxfId="2553" priority="210" stopIfTrue="1" operator="notEqual">
      <formula>""</formula>
    </cfRule>
  </conditionalFormatting>
  <conditionalFormatting sqref="C72:C82">
    <cfRule type="cellIs" dxfId="2552" priority="212" stopIfTrue="1" operator="notEqual">
      <formula>""</formula>
    </cfRule>
  </conditionalFormatting>
  <conditionalFormatting sqref="C84:C93">
    <cfRule type="cellIs" dxfId="2551" priority="211" stopIfTrue="1" operator="notEqual">
      <formula>""</formula>
    </cfRule>
  </conditionalFormatting>
  <conditionalFormatting sqref="C83">
    <cfRule type="cellIs" dxfId="2550" priority="209" stopIfTrue="1" operator="notEqual">
      <formula>""</formula>
    </cfRule>
  </conditionalFormatting>
  <conditionalFormatting sqref="C83">
    <cfRule type="cellIs" dxfId="2549" priority="208" stopIfTrue="1" operator="notEqual">
      <formula>""</formula>
    </cfRule>
  </conditionalFormatting>
  <conditionalFormatting sqref="C72:C82">
    <cfRule type="cellIs" dxfId="2548" priority="207" stopIfTrue="1" operator="notEqual">
      <formula>""</formula>
    </cfRule>
  </conditionalFormatting>
  <conditionalFormatting sqref="C71">
    <cfRule type="cellIs" dxfId="2547" priority="206" stopIfTrue="1" operator="notEqual">
      <formula>""</formula>
    </cfRule>
  </conditionalFormatting>
  <conditionalFormatting sqref="C72:C81">
    <cfRule type="cellIs" dxfId="2546" priority="202" stopIfTrue="1" operator="notEqual">
      <formula>""</formula>
    </cfRule>
  </conditionalFormatting>
  <conditionalFormatting sqref="C72:C81">
    <cfRule type="cellIs" dxfId="2545" priority="203" stopIfTrue="1" operator="notEqual">
      <formula>""</formula>
    </cfRule>
  </conditionalFormatting>
  <conditionalFormatting sqref="C84:C93">
    <cfRule type="cellIs" dxfId="2544" priority="201" stopIfTrue="1" operator="notEqual">
      <formula>""</formula>
    </cfRule>
  </conditionalFormatting>
  <conditionalFormatting sqref="C84:C93">
    <cfRule type="cellIs" dxfId="2543" priority="200" stopIfTrue="1" operator="notEqual">
      <formula>""</formula>
    </cfRule>
  </conditionalFormatting>
  <conditionalFormatting sqref="C83:C93">
    <cfRule type="cellIs" dxfId="2542" priority="199" stopIfTrue="1" operator="notEqual">
      <formula>""</formula>
    </cfRule>
  </conditionalFormatting>
  <conditionalFormatting sqref="C83:C93">
    <cfRule type="cellIs" dxfId="2541" priority="198" stopIfTrue="1" operator="notEqual">
      <formula>""</formula>
    </cfRule>
  </conditionalFormatting>
  <conditionalFormatting sqref="C72:C82">
    <cfRule type="cellIs" dxfId="2540" priority="197" stopIfTrue="1" operator="notEqual">
      <formula>""</formula>
    </cfRule>
  </conditionalFormatting>
  <conditionalFormatting sqref="C71">
    <cfRule type="cellIs" dxfId="2539" priority="196" stopIfTrue="1" operator="notEqual">
      <formula>""</formula>
    </cfRule>
  </conditionalFormatting>
  <conditionalFormatting sqref="C71">
    <cfRule type="cellIs" dxfId="2538" priority="195" stopIfTrue="1" operator="notEqual">
      <formula>""</formula>
    </cfRule>
  </conditionalFormatting>
  <conditionalFormatting sqref="C72:C81">
    <cfRule type="cellIs" dxfId="2537" priority="192" stopIfTrue="1" operator="notEqual">
      <formula>""</formula>
    </cfRule>
  </conditionalFormatting>
  <conditionalFormatting sqref="C60:C70">
    <cfRule type="cellIs" dxfId="2536" priority="194" stopIfTrue="1" operator="notEqual">
      <formula>""</formula>
    </cfRule>
  </conditionalFormatting>
  <conditionalFormatting sqref="C72:C81">
    <cfRule type="cellIs" dxfId="2535" priority="193" stopIfTrue="1" operator="notEqual">
      <formula>""</formula>
    </cfRule>
  </conditionalFormatting>
  <conditionalFormatting sqref="C71">
    <cfRule type="cellIs" dxfId="2534" priority="191" stopIfTrue="1" operator="notEqual">
      <formula>""</formula>
    </cfRule>
  </conditionalFormatting>
  <conditionalFormatting sqref="C71">
    <cfRule type="cellIs" dxfId="2533" priority="190" stopIfTrue="1" operator="notEqual">
      <formula>""</formula>
    </cfRule>
  </conditionalFormatting>
  <conditionalFormatting sqref="C60:C70">
    <cfRule type="cellIs" dxfId="2532" priority="189" stopIfTrue="1" operator="notEqual">
      <formula>""</formula>
    </cfRule>
  </conditionalFormatting>
  <conditionalFormatting sqref="C59">
    <cfRule type="cellIs" dxfId="2531" priority="188" stopIfTrue="1" operator="notEqual">
      <formula>""</formula>
    </cfRule>
  </conditionalFormatting>
  <conditionalFormatting sqref="C59">
    <cfRule type="cellIs" dxfId="2530" priority="187" stopIfTrue="1" operator="notEqual">
      <formula>""</formula>
    </cfRule>
  </conditionalFormatting>
  <conditionalFormatting sqref="C60:C69">
    <cfRule type="cellIs" dxfId="2529" priority="184" stopIfTrue="1" operator="notEqual">
      <formula>""</formula>
    </cfRule>
  </conditionalFormatting>
  <conditionalFormatting sqref="C48:C58">
    <cfRule type="cellIs" dxfId="2528" priority="186" stopIfTrue="1" operator="notEqual">
      <formula>""</formula>
    </cfRule>
  </conditionalFormatting>
  <conditionalFormatting sqref="C60:C69">
    <cfRule type="cellIs" dxfId="2527" priority="185" stopIfTrue="1" operator="notEqual">
      <formula>""</formula>
    </cfRule>
  </conditionalFormatting>
  <conditionalFormatting sqref="C72:C81">
    <cfRule type="cellIs" dxfId="2526" priority="183" stopIfTrue="1" operator="notEqual">
      <formula>""</formula>
    </cfRule>
  </conditionalFormatting>
  <conditionalFormatting sqref="C72:C81">
    <cfRule type="cellIs" dxfId="2525" priority="182" stopIfTrue="1" operator="notEqual">
      <formula>""</formula>
    </cfRule>
  </conditionalFormatting>
  <conditionalFormatting sqref="C96:C105">
    <cfRule type="cellIs" dxfId="2524" priority="175" stopIfTrue="1" operator="notEqual">
      <formula>""</formula>
    </cfRule>
  </conditionalFormatting>
  <conditionalFormatting sqref="C96:C105">
    <cfRule type="cellIs" dxfId="2523" priority="174" stopIfTrue="1" operator="notEqual">
      <formula>""</formula>
    </cfRule>
  </conditionalFormatting>
  <conditionalFormatting sqref="C95">
    <cfRule type="cellIs" dxfId="2522" priority="173" stopIfTrue="1" operator="notEqual">
      <formula>""</formula>
    </cfRule>
  </conditionalFormatting>
  <conditionalFormatting sqref="C95">
    <cfRule type="cellIs" dxfId="2521" priority="172" stopIfTrue="1" operator="notEqual">
      <formula>""</formula>
    </cfRule>
  </conditionalFormatting>
  <conditionalFormatting sqref="C96:C105">
    <cfRule type="cellIs" dxfId="2520" priority="171" stopIfTrue="1" operator="notEqual">
      <formula>""</formula>
    </cfRule>
  </conditionalFormatting>
  <conditionalFormatting sqref="C95">
    <cfRule type="cellIs" dxfId="2519" priority="181" stopIfTrue="1" operator="notEqual">
      <formula>""</formula>
    </cfRule>
  </conditionalFormatting>
  <conditionalFormatting sqref="C95:C105">
    <cfRule type="cellIs" dxfId="2518" priority="180" stopIfTrue="1" operator="notEqual">
      <formula>""</formula>
    </cfRule>
  </conditionalFormatting>
  <conditionalFormatting sqref="C95:C105">
    <cfRule type="cellIs" dxfId="2517" priority="179" stopIfTrue="1" operator="notEqual">
      <formula>""</formula>
    </cfRule>
  </conditionalFormatting>
  <conditionalFormatting sqref="C96:C105">
    <cfRule type="cellIs" dxfId="2516" priority="178" stopIfTrue="1" operator="notEqual">
      <formula>""</formula>
    </cfRule>
  </conditionalFormatting>
  <conditionalFormatting sqref="C95">
    <cfRule type="cellIs" dxfId="2515" priority="177" stopIfTrue="1" operator="notEqual">
      <formula>""</formula>
    </cfRule>
  </conditionalFormatting>
  <conditionalFormatting sqref="C95">
    <cfRule type="cellIs" dxfId="2514" priority="176" stopIfTrue="1" operator="notEqual">
      <formula>""</formula>
    </cfRule>
  </conditionalFormatting>
  <conditionalFormatting sqref="C96:C105">
    <cfRule type="cellIs" dxfId="2513" priority="170" stopIfTrue="1" operator="notEqual">
      <formula>""</formula>
    </cfRule>
  </conditionalFormatting>
  <conditionalFormatting sqref="C95:C105">
    <cfRule type="cellIs" dxfId="2512" priority="169" stopIfTrue="1" operator="notEqual">
      <formula>""</formula>
    </cfRule>
  </conditionalFormatting>
  <conditionalFormatting sqref="C95:C105">
    <cfRule type="cellIs" dxfId="2511" priority="168" stopIfTrue="1" operator="notEqual">
      <formula>""</formula>
    </cfRule>
  </conditionalFormatting>
  <conditionalFormatting sqref="C95:C105">
    <cfRule type="cellIs" dxfId="2510" priority="167" stopIfTrue="1" operator="notEqual">
      <formula>""</formula>
    </cfRule>
  </conditionalFormatting>
  <conditionalFormatting sqref="C95:C105">
    <cfRule type="cellIs" dxfId="2509" priority="166" stopIfTrue="1" operator="notEqual">
      <formula>""</formula>
    </cfRule>
  </conditionalFormatting>
  <conditionalFormatting sqref="C96:C105">
    <cfRule type="cellIs" dxfId="2508" priority="165" stopIfTrue="1" operator="notEqual">
      <formula>""</formula>
    </cfRule>
  </conditionalFormatting>
  <conditionalFormatting sqref="C96:C105">
    <cfRule type="cellIs" dxfId="2507" priority="164" stopIfTrue="1" operator="notEqual">
      <formula>""</formula>
    </cfRule>
  </conditionalFormatting>
  <conditionalFormatting sqref="C96:C105">
    <cfRule type="cellIs" dxfId="2506" priority="163" stopIfTrue="1" operator="notEqual">
      <formula>""</formula>
    </cfRule>
  </conditionalFormatting>
  <conditionalFormatting sqref="C96:C105">
    <cfRule type="cellIs" dxfId="2505" priority="162" stopIfTrue="1" operator="notEqual">
      <formula>""</formula>
    </cfRule>
  </conditionalFormatting>
  <conditionalFormatting sqref="C96:C105">
    <cfRule type="cellIs" dxfId="2504" priority="161" stopIfTrue="1" operator="notEqual">
      <formula>""</formula>
    </cfRule>
  </conditionalFormatting>
  <conditionalFormatting sqref="C118">
    <cfRule type="cellIs" dxfId="2503" priority="160" stopIfTrue="1" operator="notEqual">
      <formula>""</formula>
    </cfRule>
  </conditionalFormatting>
  <conditionalFormatting sqref="C118">
    <cfRule type="cellIs" dxfId="2502" priority="159" stopIfTrue="1" operator="notEqual">
      <formula>""</formula>
    </cfRule>
  </conditionalFormatting>
  <conditionalFormatting sqref="D108:D130">
    <cfRule type="cellIs" dxfId="2501" priority="155" stopIfTrue="1" operator="equal">
      <formula>"Total"</formula>
    </cfRule>
  </conditionalFormatting>
  <conditionalFormatting sqref="D107">
    <cfRule type="cellIs" dxfId="2500" priority="158" stopIfTrue="1" operator="equal">
      <formula>"Total"</formula>
    </cfRule>
  </conditionalFormatting>
  <conditionalFormatting sqref="D108:D130">
    <cfRule type="cellIs" dxfId="2499" priority="156" stopIfTrue="1" operator="equal">
      <formula>"Total"</formula>
    </cfRule>
  </conditionalFormatting>
  <conditionalFormatting sqref="D107">
    <cfRule type="cellIs" dxfId="2498" priority="157" stopIfTrue="1" operator="equal">
      <formula>"Total"</formula>
    </cfRule>
  </conditionalFormatting>
  <conditionalFormatting sqref="C107:C108">
    <cfRule type="cellIs" dxfId="2497" priority="154" stopIfTrue="1" operator="notEqual">
      <formula>""</formula>
    </cfRule>
  </conditionalFormatting>
  <conditionalFormatting sqref="C107:C108">
    <cfRule type="cellIs" dxfId="2496" priority="153" stopIfTrue="1" operator="notEqual">
      <formula>""</formula>
    </cfRule>
  </conditionalFormatting>
  <conditionalFormatting sqref="C96:C105 C107:C117 C119:C130">
    <cfRule type="cellIs" dxfId="2495" priority="152" stopIfTrue="1" operator="notEqual">
      <formula>""</formula>
    </cfRule>
  </conditionalFormatting>
  <conditionalFormatting sqref="C96:C105 C107:C117 C119:C130">
    <cfRule type="cellIs" dxfId="2494" priority="151" stopIfTrue="1" operator="notEqual">
      <formula>""</formula>
    </cfRule>
  </conditionalFormatting>
  <conditionalFormatting sqref="C12">
    <cfRule type="cellIs" dxfId="2493" priority="150" stopIfTrue="1" operator="notEqual">
      <formula>""</formula>
    </cfRule>
  </conditionalFormatting>
  <conditionalFormatting sqref="C71">
    <cfRule type="cellIs" dxfId="2492" priority="149" stopIfTrue="1" operator="notEqual">
      <formula>""</formula>
    </cfRule>
  </conditionalFormatting>
  <conditionalFormatting sqref="C71">
    <cfRule type="cellIs" dxfId="2491" priority="148" stopIfTrue="1" operator="notEqual">
      <formula>""</formula>
    </cfRule>
  </conditionalFormatting>
  <conditionalFormatting sqref="C72:C81">
    <cfRule type="cellIs" dxfId="2490" priority="145" stopIfTrue="1" operator="notEqual">
      <formula>""</formula>
    </cfRule>
  </conditionalFormatting>
  <conditionalFormatting sqref="C60:C70">
    <cfRule type="cellIs" dxfId="2489" priority="147" stopIfTrue="1" operator="notEqual">
      <formula>""</formula>
    </cfRule>
  </conditionalFormatting>
  <conditionalFormatting sqref="C72:C81">
    <cfRule type="cellIs" dxfId="2488" priority="146" stopIfTrue="1" operator="notEqual">
      <formula>""</formula>
    </cfRule>
  </conditionalFormatting>
  <conditionalFormatting sqref="C71">
    <cfRule type="cellIs" dxfId="2487" priority="144" stopIfTrue="1" operator="notEqual">
      <formula>""</formula>
    </cfRule>
  </conditionalFormatting>
  <conditionalFormatting sqref="C71">
    <cfRule type="cellIs" dxfId="2486" priority="143" stopIfTrue="1" operator="notEqual">
      <formula>""</formula>
    </cfRule>
  </conditionalFormatting>
  <conditionalFormatting sqref="C60:C70">
    <cfRule type="cellIs" dxfId="2485" priority="142" stopIfTrue="1" operator="notEqual">
      <formula>""</formula>
    </cfRule>
  </conditionalFormatting>
  <conditionalFormatting sqref="C59">
    <cfRule type="cellIs" dxfId="2484" priority="141" stopIfTrue="1" operator="notEqual">
      <formula>""</formula>
    </cfRule>
  </conditionalFormatting>
  <conditionalFormatting sqref="C59">
    <cfRule type="cellIs" dxfId="2483" priority="140" stopIfTrue="1" operator="notEqual">
      <formula>""</formula>
    </cfRule>
  </conditionalFormatting>
  <conditionalFormatting sqref="C60:C69">
    <cfRule type="cellIs" dxfId="2482" priority="137" stopIfTrue="1" operator="notEqual">
      <formula>""</formula>
    </cfRule>
  </conditionalFormatting>
  <conditionalFormatting sqref="C48:C58">
    <cfRule type="cellIs" dxfId="2481" priority="139" stopIfTrue="1" operator="notEqual">
      <formula>""</formula>
    </cfRule>
  </conditionalFormatting>
  <conditionalFormatting sqref="C60:C69">
    <cfRule type="cellIs" dxfId="2480" priority="138" stopIfTrue="1" operator="notEqual">
      <formula>""</formula>
    </cfRule>
  </conditionalFormatting>
  <conditionalFormatting sqref="C72:C81">
    <cfRule type="cellIs" dxfId="2479" priority="136" stopIfTrue="1" operator="notEqual">
      <formula>""</formula>
    </cfRule>
  </conditionalFormatting>
  <conditionalFormatting sqref="C72:C81">
    <cfRule type="cellIs" dxfId="2478" priority="135" stopIfTrue="1" operator="notEqual">
      <formula>""</formula>
    </cfRule>
  </conditionalFormatting>
  <conditionalFormatting sqref="C71:C81">
    <cfRule type="cellIs" dxfId="2477" priority="134" stopIfTrue="1" operator="notEqual">
      <formula>""</formula>
    </cfRule>
  </conditionalFormatting>
  <conditionalFormatting sqref="C71:C81">
    <cfRule type="cellIs" dxfId="2476" priority="133" stopIfTrue="1" operator="notEqual">
      <formula>""</formula>
    </cfRule>
  </conditionalFormatting>
  <conditionalFormatting sqref="C60:C70">
    <cfRule type="cellIs" dxfId="2475" priority="132" stopIfTrue="1" operator="notEqual">
      <formula>""</formula>
    </cfRule>
  </conditionalFormatting>
  <conditionalFormatting sqref="C59">
    <cfRule type="cellIs" dxfId="2474" priority="131" stopIfTrue="1" operator="notEqual">
      <formula>""</formula>
    </cfRule>
  </conditionalFormatting>
  <conditionalFormatting sqref="C59">
    <cfRule type="cellIs" dxfId="2473" priority="130" stopIfTrue="1" operator="notEqual">
      <formula>""</formula>
    </cfRule>
  </conditionalFormatting>
  <conditionalFormatting sqref="C60:C69">
    <cfRule type="cellIs" dxfId="2472" priority="127" stopIfTrue="1" operator="notEqual">
      <formula>""</formula>
    </cfRule>
  </conditionalFormatting>
  <conditionalFormatting sqref="C48:C58">
    <cfRule type="cellIs" dxfId="2471" priority="129" stopIfTrue="1" operator="notEqual">
      <formula>""</formula>
    </cfRule>
  </conditionalFormatting>
  <conditionalFormatting sqref="C60:C69">
    <cfRule type="cellIs" dxfId="2470" priority="128" stopIfTrue="1" operator="notEqual">
      <formula>""</formula>
    </cfRule>
  </conditionalFormatting>
  <conditionalFormatting sqref="C59">
    <cfRule type="cellIs" dxfId="2469" priority="126" stopIfTrue="1" operator="notEqual">
      <formula>""</formula>
    </cfRule>
  </conditionalFormatting>
  <conditionalFormatting sqref="C59">
    <cfRule type="cellIs" dxfId="2468" priority="125" stopIfTrue="1" operator="notEqual">
      <formula>""</formula>
    </cfRule>
  </conditionalFormatting>
  <conditionalFormatting sqref="C48:C58">
    <cfRule type="cellIs" dxfId="2467" priority="124" stopIfTrue="1" operator="notEqual">
      <formula>""</formula>
    </cfRule>
  </conditionalFormatting>
  <conditionalFormatting sqref="C47">
    <cfRule type="cellIs" dxfId="2466" priority="123" stopIfTrue="1" operator="notEqual">
      <formula>""</formula>
    </cfRule>
  </conditionalFormatting>
  <conditionalFormatting sqref="C47">
    <cfRule type="cellIs" dxfId="2465" priority="122" stopIfTrue="1" operator="notEqual">
      <formula>""</formula>
    </cfRule>
  </conditionalFormatting>
  <conditionalFormatting sqref="C48:C57">
    <cfRule type="cellIs" dxfId="2464" priority="119" stopIfTrue="1" operator="notEqual">
      <formula>""</formula>
    </cfRule>
  </conditionalFormatting>
  <conditionalFormatting sqref="C36:C46">
    <cfRule type="cellIs" dxfId="2463" priority="121" stopIfTrue="1" operator="notEqual">
      <formula>""</formula>
    </cfRule>
  </conditionalFormatting>
  <conditionalFormatting sqref="C48:C57">
    <cfRule type="cellIs" dxfId="2462" priority="120" stopIfTrue="1" operator="notEqual">
      <formula>""</formula>
    </cfRule>
  </conditionalFormatting>
  <conditionalFormatting sqref="C60:C69">
    <cfRule type="cellIs" dxfId="2461" priority="118" stopIfTrue="1" operator="notEqual">
      <formula>""</formula>
    </cfRule>
  </conditionalFormatting>
  <conditionalFormatting sqref="C60:C69">
    <cfRule type="cellIs" dxfId="2460" priority="117" stopIfTrue="1" operator="notEqual">
      <formula>""</formula>
    </cfRule>
  </conditionalFormatting>
  <conditionalFormatting sqref="C71:C81">
    <cfRule type="cellIs" dxfId="2459" priority="116" stopIfTrue="1" operator="notEqual">
      <formula>""</formula>
    </cfRule>
  </conditionalFormatting>
  <conditionalFormatting sqref="C71:C81">
    <cfRule type="cellIs" dxfId="2458" priority="115" stopIfTrue="1" operator="notEqual">
      <formula>""</formula>
    </cfRule>
  </conditionalFormatting>
  <conditionalFormatting sqref="C60:C70">
    <cfRule type="cellIs" dxfId="2457" priority="114" stopIfTrue="1" operator="notEqual">
      <formula>""</formula>
    </cfRule>
  </conditionalFormatting>
  <conditionalFormatting sqref="C59">
    <cfRule type="cellIs" dxfId="2456" priority="113" stopIfTrue="1" operator="notEqual">
      <formula>""</formula>
    </cfRule>
  </conditionalFormatting>
  <conditionalFormatting sqref="C59">
    <cfRule type="cellIs" dxfId="2455" priority="112" stopIfTrue="1" operator="notEqual">
      <formula>""</formula>
    </cfRule>
  </conditionalFormatting>
  <conditionalFormatting sqref="C60:C69">
    <cfRule type="cellIs" dxfId="2454" priority="109" stopIfTrue="1" operator="notEqual">
      <formula>""</formula>
    </cfRule>
  </conditionalFormatting>
  <conditionalFormatting sqref="C48:C58">
    <cfRule type="cellIs" dxfId="2453" priority="111" stopIfTrue="1" operator="notEqual">
      <formula>""</formula>
    </cfRule>
  </conditionalFormatting>
  <conditionalFormatting sqref="C60:C69">
    <cfRule type="cellIs" dxfId="2452" priority="110" stopIfTrue="1" operator="notEqual">
      <formula>""</formula>
    </cfRule>
  </conditionalFormatting>
  <conditionalFormatting sqref="C59">
    <cfRule type="cellIs" dxfId="2451" priority="108" stopIfTrue="1" operator="notEqual">
      <formula>""</formula>
    </cfRule>
  </conditionalFormatting>
  <conditionalFormatting sqref="C59">
    <cfRule type="cellIs" dxfId="2450" priority="107" stopIfTrue="1" operator="notEqual">
      <formula>""</formula>
    </cfRule>
  </conditionalFormatting>
  <conditionalFormatting sqref="C48:C58">
    <cfRule type="cellIs" dxfId="2449" priority="106" stopIfTrue="1" operator="notEqual">
      <formula>""</formula>
    </cfRule>
  </conditionalFormatting>
  <conditionalFormatting sqref="C47">
    <cfRule type="cellIs" dxfId="2448" priority="105" stopIfTrue="1" operator="notEqual">
      <formula>""</formula>
    </cfRule>
  </conditionalFormatting>
  <conditionalFormatting sqref="C47">
    <cfRule type="cellIs" dxfId="2447" priority="104" stopIfTrue="1" operator="notEqual">
      <formula>""</formula>
    </cfRule>
  </conditionalFormatting>
  <conditionalFormatting sqref="C48:C57">
    <cfRule type="cellIs" dxfId="2446" priority="101" stopIfTrue="1" operator="notEqual">
      <formula>""</formula>
    </cfRule>
  </conditionalFormatting>
  <conditionalFormatting sqref="C36:C46">
    <cfRule type="cellIs" dxfId="2445" priority="103" stopIfTrue="1" operator="notEqual">
      <formula>""</formula>
    </cfRule>
  </conditionalFormatting>
  <conditionalFormatting sqref="C48:C57">
    <cfRule type="cellIs" dxfId="2444" priority="102" stopIfTrue="1" operator="notEqual">
      <formula>""</formula>
    </cfRule>
  </conditionalFormatting>
  <conditionalFormatting sqref="C60:C69">
    <cfRule type="cellIs" dxfId="2443" priority="100" stopIfTrue="1" operator="notEqual">
      <formula>""</formula>
    </cfRule>
  </conditionalFormatting>
  <conditionalFormatting sqref="C60:C69">
    <cfRule type="cellIs" dxfId="2442" priority="99" stopIfTrue="1" operator="notEqual">
      <formula>""</formula>
    </cfRule>
  </conditionalFormatting>
  <conditionalFormatting sqref="C59:C69">
    <cfRule type="cellIs" dxfId="2441" priority="98" stopIfTrue="1" operator="notEqual">
      <formula>""</formula>
    </cfRule>
  </conditionalFormatting>
  <conditionalFormatting sqref="C59:C69">
    <cfRule type="cellIs" dxfId="2440" priority="97" stopIfTrue="1" operator="notEqual">
      <formula>""</formula>
    </cfRule>
  </conditionalFormatting>
  <conditionalFormatting sqref="C48:C58">
    <cfRule type="cellIs" dxfId="2439" priority="96" stopIfTrue="1" operator="notEqual">
      <formula>""</formula>
    </cfRule>
  </conditionalFormatting>
  <conditionalFormatting sqref="C47">
    <cfRule type="cellIs" dxfId="2438" priority="95" stopIfTrue="1" operator="notEqual">
      <formula>""</formula>
    </cfRule>
  </conditionalFormatting>
  <conditionalFormatting sqref="C47">
    <cfRule type="cellIs" dxfId="2437" priority="94" stopIfTrue="1" operator="notEqual">
      <formula>""</formula>
    </cfRule>
  </conditionalFormatting>
  <conditionalFormatting sqref="C48:C57">
    <cfRule type="cellIs" dxfId="2436" priority="91" stopIfTrue="1" operator="notEqual">
      <formula>""</formula>
    </cfRule>
  </conditionalFormatting>
  <conditionalFormatting sqref="C36:C46">
    <cfRule type="cellIs" dxfId="2435" priority="93" stopIfTrue="1" operator="notEqual">
      <formula>""</formula>
    </cfRule>
  </conditionalFormatting>
  <conditionalFormatting sqref="C48:C57">
    <cfRule type="cellIs" dxfId="2434" priority="92" stopIfTrue="1" operator="notEqual">
      <formula>""</formula>
    </cfRule>
  </conditionalFormatting>
  <conditionalFormatting sqref="C47">
    <cfRule type="cellIs" dxfId="2433" priority="90" stopIfTrue="1" operator="notEqual">
      <formula>""</formula>
    </cfRule>
  </conditionalFormatting>
  <conditionalFormatting sqref="C47">
    <cfRule type="cellIs" dxfId="2432" priority="89" stopIfTrue="1" operator="notEqual">
      <formula>""</formula>
    </cfRule>
  </conditionalFormatting>
  <conditionalFormatting sqref="C36:C46">
    <cfRule type="cellIs" dxfId="2431" priority="88" stopIfTrue="1" operator="notEqual">
      <formula>""</formula>
    </cfRule>
  </conditionalFormatting>
  <conditionalFormatting sqref="C35">
    <cfRule type="cellIs" dxfId="2430" priority="87" stopIfTrue="1" operator="notEqual">
      <formula>""</formula>
    </cfRule>
  </conditionalFormatting>
  <conditionalFormatting sqref="C35">
    <cfRule type="cellIs" dxfId="2429" priority="86" stopIfTrue="1" operator="notEqual">
      <formula>""</formula>
    </cfRule>
  </conditionalFormatting>
  <conditionalFormatting sqref="C36:C45">
    <cfRule type="cellIs" dxfId="2428" priority="83" stopIfTrue="1" operator="notEqual">
      <formula>""</formula>
    </cfRule>
  </conditionalFormatting>
  <conditionalFormatting sqref="C24:C34">
    <cfRule type="cellIs" dxfId="2427" priority="85" stopIfTrue="1" operator="notEqual">
      <formula>""</formula>
    </cfRule>
  </conditionalFormatting>
  <conditionalFormatting sqref="C36:C45">
    <cfRule type="cellIs" dxfId="2426" priority="84" stopIfTrue="1" operator="notEqual">
      <formula>""</formula>
    </cfRule>
  </conditionalFormatting>
  <conditionalFormatting sqref="C48:C57">
    <cfRule type="cellIs" dxfId="2425" priority="82" stopIfTrue="1" operator="notEqual">
      <formula>""</formula>
    </cfRule>
  </conditionalFormatting>
  <conditionalFormatting sqref="C48:C57">
    <cfRule type="cellIs" dxfId="2424" priority="81" stopIfTrue="1" operator="notEqual">
      <formula>""</formula>
    </cfRule>
  </conditionalFormatting>
  <conditionalFormatting sqref="C72:C81">
    <cfRule type="cellIs" dxfId="2423" priority="77" stopIfTrue="1" operator="notEqual">
      <formula>""</formula>
    </cfRule>
  </conditionalFormatting>
  <conditionalFormatting sqref="C72:C81">
    <cfRule type="cellIs" dxfId="2422" priority="76" stopIfTrue="1" operator="notEqual">
      <formula>""</formula>
    </cfRule>
  </conditionalFormatting>
  <conditionalFormatting sqref="C71">
    <cfRule type="cellIs" dxfId="2421" priority="75" stopIfTrue="1" operator="notEqual">
      <formula>""</formula>
    </cfRule>
  </conditionalFormatting>
  <conditionalFormatting sqref="C71">
    <cfRule type="cellIs" dxfId="2420" priority="80" stopIfTrue="1" operator="notEqual">
      <formula>""</formula>
    </cfRule>
  </conditionalFormatting>
  <conditionalFormatting sqref="C71">
    <cfRule type="cellIs" dxfId="2419" priority="79" stopIfTrue="1" operator="notEqual">
      <formula>""</formula>
    </cfRule>
  </conditionalFormatting>
  <conditionalFormatting sqref="C60:C70">
    <cfRule type="cellIs" dxfId="2418" priority="78" stopIfTrue="1" operator="notEqual">
      <formula>""</formula>
    </cfRule>
  </conditionalFormatting>
  <conditionalFormatting sqref="C60:C70">
    <cfRule type="cellIs" dxfId="2417" priority="68" stopIfTrue="1" operator="notEqual">
      <formula>""</formula>
    </cfRule>
  </conditionalFormatting>
  <conditionalFormatting sqref="C59">
    <cfRule type="cellIs" dxfId="2416" priority="67" stopIfTrue="1" operator="notEqual">
      <formula>""</formula>
    </cfRule>
  </conditionalFormatting>
  <conditionalFormatting sqref="C59">
    <cfRule type="cellIs" dxfId="2415" priority="66" stopIfTrue="1" operator="notEqual">
      <formula>""</formula>
    </cfRule>
  </conditionalFormatting>
  <conditionalFormatting sqref="C48:C58">
    <cfRule type="cellIs" dxfId="2414" priority="65" stopIfTrue="1" operator="notEqual">
      <formula>""</formula>
    </cfRule>
  </conditionalFormatting>
  <conditionalFormatting sqref="C71">
    <cfRule type="cellIs" dxfId="2413" priority="74" stopIfTrue="1" operator="notEqual">
      <formula>""</formula>
    </cfRule>
  </conditionalFormatting>
  <conditionalFormatting sqref="C72:C81">
    <cfRule type="cellIs" dxfId="2412" priority="71" stopIfTrue="1" operator="notEqual">
      <formula>""</formula>
    </cfRule>
  </conditionalFormatting>
  <conditionalFormatting sqref="C60:C70">
    <cfRule type="cellIs" dxfId="2411" priority="73" stopIfTrue="1" operator="notEqual">
      <formula>""</formula>
    </cfRule>
  </conditionalFormatting>
  <conditionalFormatting sqref="C72:C81">
    <cfRule type="cellIs" dxfId="2410" priority="72" stopIfTrue="1" operator="notEqual">
      <formula>""</formula>
    </cfRule>
  </conditionalFormatting>
  <conditionalFormatting sqref="C71">
    <cfRule type="cellIs" dxfId="2409" priority="70" stopIfTrue="1" operator="notEqual">
      <formula>""</formula>
    </cfRule>
  </conditionalFormatting>
  <conditionalFormatting sqref="C71">
    <cfRule type="cellIs" dxfId="2408" priority="69" stopIfTrue="1" operator="notEqual">
      <formula>""</formula>
    </cfRule>
  </conditionalFormatting>
  <conditionalFormatting sqref="C60:C69">
    <cfRule type="cellIs" dxfId="2407" priority="63" stopIfTrue="1" operator="notEqual">
      <formula>""</formula>
    </cfRule>
  </conditionalFormatting>
  <conditionalFormatting sqref="C60:C69">
    <cfRule type="cellIs" dxfId="2406" priority="64" stopIfTrue="1" operator="notEqual">
      <formula>""</formula>
    </cfRule>
  </conditionalFormatting>
  <conditionalFormatting sqref="C72:C81">
    <cfRule type="cellIs" dxfId="2405" priority="62" stopIfTrue="1" operator="notEqual">
      <formula>""</formula>
    </cfRule>
  </conditionalFormatting>
  <conditionalFormatting sqref="C72:C81">
    <cfRule type="cellIs" dxfId="2404" priority="61" stopIfTrue="1" operator="notEqual">
      <formula>""</formula>
    </cfRule>
  </conditionalFormatting>
  <conditionalFormatting sqref="C59">
    <cfRule type="cellIs" dxfId="2403" priority="51" stopIfTrue="1" operator="notEqual">
      <formula>""</formula>
    </cfRule>
  </conditionalFormatting>
  <conditionalFormatting sqref="C48:C58">
    <cfRule type="cellIs" dxfId="2402" priority="50" stopIfTrue="1" operator="notEqual">
      <formula>""</formula>
    </cfRule>
  </conditionalFormatting>
  <conditionalFormatting sqref="C71">
    <cfRule type="cellIs" dxfId="2401" priority="60" stopIfTrue="1" operator="notEqual">
      <formula>""</formula>
    </cfRule>
  </conditionalFormatting>
  <conditionalFormatting sqref="C71">
    <cfRule type="cellIs" dxfId="2400" priority="59" stopIfTrue="1" operator="notEqual">
      <formula>""</formula>
    </cfRule>
  </conditionalFormatting>
  <conditionalFormatting sqref="C72:C81">
    <cfRule type="cellIs" dxfId="2399" priority="56" stopIfTrue="1" operator="notEqual">
      <formula>""</formula>
    </cfRule>
  </conditionalFormatting>
  <conditionalFormatting sqref="C60:C70">
    <cfRule type="cellIs" dxfId="2398" priority="58" stopIfTrue="1" operator="notEqual">
      <formula>""</formula>
    </cfRule>
  </conditionalFormatting>
  <conditionalFormatting sqref="C72:C81">
    <cfRule type="cellIs" dxfId="2397" priority="57" stopIfTrue="1" operator="notEqual">
      <formula>""</formula>
    </cfRule>
  </conditionalFormatting>
  <conditionalFormatting sqref="C71">
    <cfRule type="cellIs" dxfId="2396" priority="55" stopIfTrue="1" operator="notEqual">
      <formula>""</formula>
    </cfRule>
  </conditionalFormatting>
  <conditionalFormatting sqref="C71">
    <cfRule type="cellIs" dxfId="2395" priority="54" stopIfTrue="1" operator="notEqual">
      <formula>""</formula>
    </cfRule>
  </conditionalFormatting>
  <conditionalFormatting sqref="C60:C70">
    <cfRule type="cellIs" dxfId="2394" priority="53" stopIfTrue="1" operator="notEqual">
      <formula>""</formula>
    </cfRule>
  </conditionalFormatting>
  <conditionalFormatting sqref="C59">
    <cfRule type="cellIs" dxfId="2393" priority="52" stopIfTrue="1" operator="notEqual">
      <formula>""</formula>
    </cfRule>
  </conditionalFormatting>
  <conditionalFormatting sqref="C60:C69">
    <cfRule type="cellIs" dxfId="2392" priority="48" stopIfTrue="1" operator="notEqual">
      <formula>""</formula>
    </cfRule>
  </conditionalFormatting>
  <conditionalFormatting sqref="C60:C69">
    <cfRule type="cellIs" dxfId="2391" priority="49" stopIfTrue="1" operator="notEqual">
      <formula>""</formula>
    </cfRule>
  </conditionalFormatting>
  <conditionalFormatting sqref="C72:C81">
    <cfRule type="cellIs" dxfId="2390" priority="47" stopIfTrue="1" operator="notEqual">
      <formula>""</formula>
    </cfRule>
  </conditionalFormatting>
  <conditionalFormatting sqref="C72:C81">
    <cfRule type="cellIs" dxfId="2389" priority="46" stopIfTrue="1" operator="notEqual">
      <formula>""</formula>
    </cfRule>
  </conditionalFormatting>
  <conditionalFormatting sqref="C71:C81">
    <cfRule type="cellIs" dxfId="2388" priority="45" stopIfTrue="1" operator="notEqual">
      <formula>""</formula>
    </cfRule>
  </conditionalFormatting>
  <conditionalFormatting sqref="C71:C81">
    <cfRule type="cellIs" dxfId="2387" priority="44" stopIfTrue="1" operator="notEqual">
      <formula>""</formula>
    </cfRule>
  </conditionalFormatting>
  <conditionalFormatting sqref="C60:C70">
    <cfRule type="cellIs" dxfId="2386" priority="43" stopIfTrue="1" operator="notEqual">
      <formula>""</formula>
    </cfRule>
  </conditionalFormatting>
  <conditionalFormatting sqref="C59">
    <cfRule type="cellIs" dxfId="2385" priority="42" stopIfTrue="1" operator="notEqual">
      <formula>""</formula>
    </cfRule>
  </conditionalFormatting>
  <conditionalFormatting sqref="C59">
    <cfRule type="cellIs" dxfId="2384" priority="41" stopIfTrue="1" operator="notEqual">
      <formula>""</formula>
    </cfRule>
  </conditionalFormatting>
  <conditionalFormatting sqref="C60:C69">
    <cfRule type="cellIs" dxfId="2383" priority="38" stopIfTrue="1" operator="notEqual">
      <formula>""</formula>
    </cfRule>
  </conditionalFormatting>
  <conditionalFormatting sqref="C48:C58">
    <cfRule type="cellIs" dxfId="2382" priority="40" stopIfTrue="1" operator="notEqual">
      <formula>""</formula>
    </cfRule>
  </conditionalFormatting>
  <conditionalFormatting sqref="C60:C69">
    <cfRule type="cellIs" dxfId="2381" priority="39" stopIfTrue="1" operator="notEqual">
      <formula>""</formula>
    </cfRule>
  </conditionalFormatting>
  <conditionalFormatting sqref="C59">
    <cfRule type="cellIs" dxfId="2380" priority="37" stopIfTrue="1" operator="notEqual">
      <formula>""</formula>
    </cfRule>
  </conditionalFormatting>
  <conditionalFormatting sqref="C59">
    <cfRule type="cellIs" dxfId="2379" priority="36" stopIfTrue="1" operator="notEqual">
      <formula>""</formula>
    </cfRule>
  </conditionalFormatting>
  <conditionalFormatting sqref="C48:C58">
    <cfRule type="cellIs" dxfId="2378" priority="35" stopIfTrue="1" operator="notEqual">
      <formula>""</formula>
    </cfRule>
  </conditionalFormatting>
  <conditionalFormatting sqref="C47">
    <cfRule type="cellIs" dxfId="2377" priority="34" stopIfTrue="1" operator="notEqual">
      <formula>""</formula>
    </cfRule>
  </conditionalFormatting>
  <conditionalFormatting sqref="C47">
    <cfRule type="cellIs" dxfId="2376" priority="33" stopIfTrue="1" operator="notEqual">
      <formula>""</formula>
    </cfRule>
  </conditionalFormatting>
  <conditionalFormatting sqref="C48:C57">
    <cfRule type="cellIs" dxfId="2375" priority="30" stopIfTrue="1" operator="notEqual">
      <formula>""</formula>
    </cfRule>
  </conditionalFormatting>
  <conditionalFormatting sqref="C36:C46">
    <cfRule type="cellIs" dxfId="2374" priority="32" stopIfTrue="1" operator="notEqual">
      <formula>""</formula>
    </cfRule>
  </conditionalFormatting>
  <conditionalFormatting sqref="C48:C57">
    <cfRule type="cellIs" dxfId="2373" priority="31" stopIfTrue="1" operator="notEqual">
      <formula>""</formula>
    </cfRule>
  </conditionalFormatting>
  <conditionalFormatting sqref="C60:C69">
    <cfRule type="cellIs" dxfId="2372" priority="29" stopIfTrue="1" operator="notEqual">
      <formula>""</formula>
    </cfRule>
  </conditionalFormatting>
  <conditionalFormatting sqref="C60:C69">
    <cfRule type="cellIs" dxfId="2371" priority="28" stopIfTrue="1" operator="notEqual">
      <formula>""</formula>
    </cfRule>
  </conditionalFormatting>
  <conditionalFormatting sqref="C84:C93">
    <cfRule type="cellIs" dxfId="2370" priority="21" stopIfTrue="1" operator="notEqual">
      <formula>""</formula>
    </cfRule>
  </conditionalFormatting>
  <conditionalFormatting sqref="C84:C93">
    <cfRule type="cellIs" dxfId="2369" priority="20" stopIfTrue="1" operator="notEqual">
      <formula>""</formula>
    </cfRule>
  </conditionalFormatting>
  <conditionalFormatting sqref="C83">
    <cfRule type="cellIs" dxfId="2368" priority="19" stopIfTrue="1" operator="notEqual">
      <formula>""</formula>
    </cfRule>
  </conditionalFormatting>
  <conditionalFormatting sqref="C83">
    <cfRule type="cellIs" dxfId="2367" priority="18" stopIfTrue="1" operator="notEqual">
      <formula>""</formula>
    </cfRule>
  </conditionalFormatting>
  <conditionalFormatting sqref="C84:C93">
    <cfRule type="cellIs" dxfId="2366" priority="17" stopIfTrue="1" operator="notEqual">
      <formula>""</formula>
    </cfRule>
  </conditionalFormatting>
  <conditionalFormatting sqref="C83">
    <cfRule type="cellIs" dxfId="2365" priority="27" stopIfTrue="1" operator="notEqual">
      <formula>""</formula>
    </cfRule>
  </conditionalFormatting>
  <conditionalFormatting sqref="C83:C93">
    <cfRule type="cellIs" dxfId="2364" priority="26" stopIfTrue="1" operator="notEqual">
      <formula>""</formula>
    </cfRule>
  </conditionalFormatting>
  <conditionalFormatting sqref="C83:C93">
    <cfRule type="cellIs" dxfId="2363" priority="25" stopIfTrue="1" operator="notEqual">
      <formula>""</formula>
    </cfRule>
  </conditionalFormatting>
  <conditionalFormatting sqref="C84:C93">
    <cfRule type="cellIs" dxfId="2362" priority="24" stopIfTrue="1" operator="notEqual">
      <formula>""</formula>
    </cfRule>
  </conditionalFormatting>
  <conditionalFormatting sqref="C83">
    <cfRule type="cellIs" dxfId="2361" priority="23" stopIfTrue="1" operator="notEqual">
      <formula>""</formula>
    </cfRule>
  </conditionalFormatting>
  <conditionalFormatting sqref="C83">
    <cfRule type="cellIs" dxfId="2360" priority="22" stopIfTrue="1" operator="notEqual">
      <formula>""</formula>
    </cfRule>
  </conditionalFormatting>
  <conditionalFormatting sqref="C84:C93">
    <cfRule type="cellIs" dxfId="2359" priority="16" stopIfTrue="1" operator="notEqual">
      <formula>""</formula>
    </cfRule>
  </conditionalFormatting>
  <conditionalFormatting sqref="C83:C93">
    <cfRule type="cellIs" dxfId="2358" priority="15" stopIfTrue="1" operator="notEqual">
      <formula>""</formula>
    </cfRule>
  </conditionalFormatting>
  <conditionalFormatting sqref="C83:C93">
    <cfRule type="cellIs" dxfId="2357" priority="14" stopIfTrue="1" operator="notEqual">
      <formula>""</formula>
    </cfRule>
  </conditionalFormatting>
  <conditionalFormatting sqref="C83:C93">
    <cfRule type="cellIs" dxfId="2356" priority="13" stopIfTrue="1" operator="notEqual">
      <formula>""</formula>
    </cfRule>
  </conditionalFormatting>
  <conditionalFormatting sqref="C83:C93">
    <cfRule type="cellIs" dxfId="2355" priority="12" stopIfTrue="1" operator="notEqual">
      <formula>""</formula>
    </cfRule>
  </conditionalFormatting>
  <conditionalFormatting sqref="C84:C93">
    <cfRule type="cellIs" dxfId="2354" priority="11" stopIfTrue="1" operator="notEqual">
      <formula>""</formula>
    </cfRule>
  </conditionalFormatting>
  <conditionalFormatting sqref="C84:C93">
    <cfRule type="cellIs" dxfId="2353" priority="10" stopIfTrue="1" operator="notEqual">
      <formula>""</formula>
    </cfRule>
  </conditionalFormatting>
  <conditionalFormatting sqref="C84:C93">
    <cfRule type="cellIs" dxfId="2352" priority="9" stopIfTrue="1" operator="notEqual">
      <formula>""</formula>
    </cfRule>
  </conditionalFormatting>
  <conditionalFormatting sqref="C84:C93">
    <cfRule type="cellIs" dxfId="2351" priority="8" stopIfTrue="1" operator="notEqual">
      <formula>""</formula>
    </cfRule>
  </conditionalFormatting>
  <conditionalFormatting sqref="C84:C93">
    <cfRule type="cellIs" dxfId="2350" priority="7" stopIfTrue="1" operator="notEqual">
      <formula>""</formula>
    </cfRule>
  </conditionalFormatting>
  <conditionalFormatting sqref="C106">
    <cfRule type="cellIs" dxfId="2349" priority="6" stopIfTrue="1" operator="notEqual">
      <formula>""</formula>
    </cfRule>
  </conditionalFormatting>
  <conditionalFormatting sqref="C106">
    <cfRule type="cellIs" dxfId="2348" priority="5" stopIfTrue="1" operator="notEqual">
      <formula>""</formula>
    </cfRule>
  </conditionalFormatting>
  <conditionalFormatting sqref="C95:C96">
    <cfRule type="cellIs" dxfId="2347" priority="4" stopIfTrue="1" operator="notEqual">
      <formula>""</formula>
    </cfRule>
  </conditionalFormatting>
  <conditionalFormatting sqref="C95:C96">
    <cfRule type="cellIs" dxfId="2346" priority="3" stopIfTrue="1" operator="notEqual">
      <formula>""</formula>
    </cfRule>
  </conditionalFormatting>
  <conditionalFormatting sqref="B134:B145">
    <cfRule type="cellIs" dxfId="2345" priority="2" stopIfTrue="1" operator="notEqual">
      <formula>""</formula>
    </cfRule>
  </conditionalFormatting>
  <conditionalFormatting sqref="B134:B145">
    <cfRule type="cellIs" dxfId="2344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153"/>
  <sheetViews>
    <sheetView view="pageBreakPreview" zoomScale="110" zoomScaleNormal="110" zoomScaleSheetLayoutView="110" workbookViewId="0">
      <pane ySplit="10" topLeftCell="A136" activePane="bottomLeft" state="frozen"/>
      <selection pane="bottomLeft" activeCell="K147" sqref="K147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5.28515625" style="1" customWidth="1"/>
    <col min="5" max="5" width="5.140625" style="1" customWidth="1"/>
    <col min="6" max="6" width="3.28515625" style="1" customWidth="1"/>
    <col min="7" max="7" width="3" style="1" customWidth="1"/>
    <col min="8" max="8" width="5.85546875" style="1" customWidth="1"/>
    <col min="9" max="9" width="7.5703125" style="1" customWidth="1"/>
    <col min="10" max="27" width="6.7109375" style="1" customWidth="1"/>
    <col min="30" max="30" width="10" bestFit="1" customWidth="1"/>
    <col min="33" max="33" width="10.85546875" customWidth="1"/>
    <col min="34" max="34" width="9.85546875" customWidth="1"/>
    <col min="37" max="37" width="10" bestFit="1" customWidth="1"/>
  </cols>
  <sheetData>
    <row r="3" spans="1:35" ht="9.75" customHeight="1">
      <c r="I3" s="3" t="s">
        <v>2</v>
      </c>
      <c r="J3" s="2"/>
      <c r="K3" s="2"/>
      <c r="L3" s="2"/>
      <c r="M3" s="2"/>
      <c r="N3" s="2"/>
    </row>
    <row r="4" spans="1:35" ht="9.75" customHeight="1">
      <c r="I4" s="3" t="s">
        <v>173</v>
      </c>
      <c r="J4" s="2"/>
      <c r="K4" s="2"/>
      <c r="L4" s="2"/>
      <c r="M4" s="2"/>
      <c r="N4" s="2"/>
    </row>
    <row r="5" spans="1:35">
      <c r="I5" s="4" t="s">
        <v>1</v>
      </c>
    </row>
    <row r="6" spans="1:35" ht="2.25" customHeight="1"/>
    <row r="7" spans="1:35" ht="12.75" customHeight="1">
      <c r="B7" s="114" t="s">
        <v>167</v>
      </c>
      <c r="C7" s="114"/>
      <c r="D7" s="114"/>
      <c r="E7" s="114"/>
      <c r="F7" s="114"/>
      <c r="G7" s="114"/>
      <c r="H7" s="45"/>
      <c r="I7" s="45"/>
      <c r="J7" s="45"/>
      <c r="K7" s="45"/>
      <c r="M7" s="272"/>
      <c r="N7" s="110"/>
      <c r="O7" s="110"/>
      <c r="T7" s="115" t="s">
        <v>155</v>
      </c>
      <c r="U7" s="21"/>
      <c r="V7" s="21"/>
      <c r="W7" s="390">
        <f>'base(indices)'!H1</f>
        <v>44440</v>
      </c>
      <c r="X7" s="390"/>
    </row>
    <row r="8" spans="1:35" ht="13.5" thickBot="1">
      <c r="B8" s="6" t="str">
        <f>'BENEFÍCIOS-SEM JRS E SEM CORREÇ'!B8</f>
        <v>Obs: D.I.P. (Data Início Pgto-Adm) em:</v>
      </c>
      <c r="C8" s="6"/>
      <c r="F8" s="5"/>
      <c r="G8" s="5"/>
      <c r="I8" s="434">
        <f>'BENEFÍCIOS-SEM JRS E SEM CORREÇ'!I8:I8</f>
        <v>44440</v>
      </c>
      <c r="J8" s="434"/>
      <c r="K8" s="273"/>
      <c r="L8" s="109"/>
      <c r="M8" s="110"/>
      <c r="N8" s="111"/>
      <c r="O8" s="110"/>
    </row>
    <row r="9" spans="1:35" ht="12.75" customHeight="1" thickBot="1">
      <c r="A9" s="423" t="s">
        <v>42</v>
      </c>
      <c r="B9" s="453" t="s">
        <v>4</v>
      </c>
      <c r="C9" s="455" t="s">
        <v>36</v>
      </c>
      <c r="D9" s="457" t="s">
        <v>37</v>
      </c>
      <c r="E9" s="457" t="s">
        <v>43</v>
      </c>
      <c r="F9" s="414" t="s">
        <v>163</v>
      </c>
      <c r="G9" s="414" t="s">
        <v>164</v>
      </c>
      <c r="H9" s="406" t="s">
        <v>156</v>
      </c>
      <c r="I9" s="449" t="s">
        <v>159</v>
      </c>
      <c r="J9" s="440" t="s">
        <v>160</v>
      </c>
      <c r="K9" s="451"/>
      <c r="L9" s="452"/>
      <c r="M9" s="446">
        <v>0.95</v>
      </c>
      <c r="N9" s="447"/>
      <c r="O9" s="448"/>
      <c r="P9" s="442">
        <v>0.9</v>
      </c>
      <c r="Q9" s="443"/>
      <c r="R9" s="444"/>
      <c r="S9" s="446">
        <v>0.8</v>
      </c>
      <c r="T9" s="447"/>
      <c r="U9" s="448"/>
      <c r="V9" s="442">
        <v>0.7</v>
      </c>
      <c r="W9" s="443"/>
      <c r="X9" s="444"/>
      <c r="Y9" s="442">
        <v>0.6</v>
      </c>
      <c r="Z9" s="443"/>
      <c r="AA9" s="444"/>
    </row>
    <row r="10" spans="1:35" ht="28.5" customHeight="1" thickBot="1">
      <c r="A10" s="424"/>
      <c r="B10" s="454"/>
      <c r="C10" s="456"/>
      <c r="D10" s="458"/>
      <c r="E10" s="458"/>
      <c r="F10" s="415"/>
      <c r="G10" s="415"/>
      <c r="H10" s="407"/>
      <c r="I10" s="450"/>
      <c r="J10" s="167" t="s">
        <v>38</v>
      </c>
      <c r="K10" s="206" t="s">
        <v>82</v>
      </c>
      <c r="L10" s="207" t="s">
        <v>0</v>
      </c>
      <c r="M10" s="208" t="s">
        <v>38</v>
      </c>
      <c r="N10" s="206" t="s">
        <v>82</v>
      </c>
      <c r="O10" s="208" t="s">
        <v>133</v>
      </c>
      <c r="P10" s="199" t="s">
        <v>38</v>
      </c>
      <c r="Q10" s="206" t="s">
        <v>82</v>
      </c>
      <c r="R10" s="209" t="s">
        <v>39</v>
      </c>
      <c r="S10" s="208" t="s">
        <v>38</v>
      </c>
      <c r="T10" s="206" t="s">
        <v>82</v>
      </c>
      <c r="U10" s="208" t="s">
        <v>46</v>
      </c>
      <c r="V10" s="208" t="s">
        <v>38</v>
      </c>
      <c r="W10" s="206" t="s">
        <v>82</v>
      </c>
      <c r="X10" s="208" t="s">
        <v>47</v>
      </c>
      <c r="Y10" s="208" t="s">
        <v>38</v>
      </c>
      <c r="Z10" s="206" t="s">
        <v>82</v>
      </c>
      <c r="AA10" s="208" t="s">
        <v>48</v>
      </c>
    </row>
    <row r="11" spans="1:35" ht="13.5" customHeight="1">
      <c r="A11" s="162">
        <v>120</v>
      </c>
      <c r="B11" s="160">
        <v>40544</v>
      </c>
      <c r="C11" s="47">
        <f>'BENEFÍCIOS-SEM JRS E SEM CORREÇ'!C11</f>
        <v>540</v>
      </c>
      <c r="D11" s="306">
        <f>'base(indices)'!G16</f>
        <v>1.4360326800000001</v>
      </c>
      <c r="E11" s="163">
        <f t="shared" ref="E11:E74" si="0">C11*D11</f>
        <v>775.4576472</v>
      </c>
      <c r="F11" s="320">
        <v>0</v>
      </c>
      <c r="G11" s="87">
        <f t="shared" ref="G11:G74" si="1">E11*F11</f>
        <v>0</v>
      </c>
      <c r="H11" s="89">
        <f t="shared" ref="H11:H74" si="2">E11+G11</f>
        <v>775.4576472</v>
      </c>
      <c r="I11" s="298">
        <f>H131</f>
        <v>134127.47346528995</v>
      </c>
      <c r="J11" s="123">
        <f>IF((I11-H$21+(H$21/12*12))+K11&gt;I149,I149-K11,(I11-H$21+(H$21/12*12)))</f>
        <v>56906.301892000003</v>
      </c>
      <c r="K11" s="123">
        <f t="shared" ref="K11:K42" si="3">I$148</f>
        <v>9093.6981079999987</v>
      </c>
      <c r="L11" s="123">
        <f t="shared" ref="L11:L20" si="4">J11+K11</f>
        <v>66000</v>
      </c>
      <c r="M11" s="123">
        <f t="shared" ref="M11:M20" si="5">J11*M$9</f>
        <v>54060.986797400001</v>
      </c>
      <c r="N11" s="123">
        <f t="shared" ref="N11:N20" si="6">K11*M$9</f>
        <v>8639.0132025999992</v>
      </c>
      <c r="O11" s="123">
        <f t="shared" ref="O11:O20" si="7">M11+N11</f>
        <v>62700</v>
      </c>
      <c r="P11" s="100">
        <f t="shared" ref="P11:P29" si="8">J11*$P$9</f>
        <v>51215.671702800006</v>
      </c>
      <c r="Q11" s="123">
        <f t="shared" ref="Q11:Q74" si="9">K11*P$9</f>
        <v>8184.3282971999988</v>
      </c>
      <c r="R11" s="123">
        <f>P11+Q11</f>
        <v>59400.000000000007</v>
      </c>
      <c r="S11" s="123">
        <f t="shared" ref="S11:S74" si="10">J11*S$9</f>
        <v>45525.041513600008</v>
      </c>
      <c r="T11" s="123">
        <f t="shared" ref="T11:T74" si="11">K11*S$9</f>
        <v>7274.9584863999989</v>
      </c>
      <c r="U11" s="123">
        <f t="shared" ref="U11:U74" si="12">S11+T11</f>
        <v>52800.000000000007</v>
      </c>
      <c r="V11" s="123">
        <f t="shared" ref="V11:V74" si="13">J11*V$9</f>
        <v>39834.411324399996</v>
      </c>
      <c r="W11" s="123">
        <f t="shared" ref="W11:W74" si="14">K11*V$9</f>
        <v>6365.5886755999991</v>
      </c>
      <c r="X11" s="123">
        <f t="shared" ref="X11:X74" si="15">V11+W11</f>
        <v>46199.999999999993</v>
      </c>
      <c r="Y11" s="123">
        <f t="shared" ref="Y11:Y74" si="16">J11*Y$9</f>
        <v>34143.781135199999</v>
      </c>
      <c r="Z11" s="123">
        <f t="shared" ref="Z11:Z74" si="17">K11*Y$9</f>
        <v>5456.2188647999992</v>
      </c>
      <c r="AA11" s="55">
        <f t="shared" ref="AA11:AA74" si="18">Y11+Z11</f>
        <v>39600</v>
      </c>
      <c r="AB11" s="18"/>
      <c r="AC11" s="18"/>
      <c r="AD11" s="18"/>
      <c r="AE11" s="18"/>
      <c r="AF11" s="18"/>
      <c r="AG11" s="19"/>
      <c r="AH11" s="18"/>
      <c r="AI11" s="18"/>
    </row>
    <row r="12" spans="1:35" s="30" customFormat="1" ht="13.5" customHeight="1">
      <c r="A12" s="285">
        <v>119</v>
      </c>
      <c r="B12" s="56">
        <v>40575</v>
      </c>
      <c r="C12" s="68">
        <f>'BENEFÍCIOS-SEM JRS E SEM CORREÇ'!C12</f>
        <v>540</v>
      </c>
      <c r="D12" s="316">
        <f>'base(indices)'!G17</f>
        <v>1.4350066500000001</v>
      </c>
      <c r="E12" s="58">
        <f t="shared" si="0"/>
        <v>774.90359100000001</v>
      </c>
      <c r="F12" s="321">
        <v>0</v>
      </c>
      <c r="G12" s="60">
        <f t="shared" si="1"/>
        <v>0</v>
      </c>
      <c r="H12" s="61">
        <f t="shared" si="2"/>
        <v>774.90359100000001</v>
      </c>
      <c r="I12" s="299">
        <f>I11-H11</f>
        <v>133352.01581808995</v>
      </c>
      <c r="J12" s="102">
        <f>IF((I12-H$21+(H$21/12*11))+K12&gt;I149,I149-K12,(I12-H$21+(H$21/12*11)))</f>
        <v>56906.301892000003</v>
      </c>
      <c r="K12" s="102">
        <f t="shared" si="3"/>
        <v>9093.6981079999987</v>
      </c>
      <c r="L12" s="102">
        <f t="shared" si="4"/>
        <v>66000</v>
      </c>
      <c r="M12" s="102">
        <f t="shared" si="5"/>
        <v>54060.986797400001</v>
      </c>
      <c r="N12" s="102">
        <f t="shared" si="6"/>
        <v>8639.0132025999992</v>
      </c>
      <c r="O12" s="102">
        <f t="shared" si="7"/>
        <v>62700</v>
      </c>
      <c r="P12" s="102">
        <f t="shared" si="8"/>
        <v>51215.671702800006</v>
      </c>
      <c r="Q12" s="102">
        <f t="shared" si="9"/>
        <v>8184.3282971999988</v>
      </c>
      <c r="R12" s="102">
        <f t="shared" ref="R12:R36" si="19">P12+Q12</f>
        <v>59400.000000000007</v>
      </c>
      <c r="S12" s="102">
        <f t="shared" si="10"/>
        <v>45525.041513600008</v>
      </c>
      <c r="T12" s="102">
        <f t="shared" si="11"/>
        <v>7274.9584863999989</v>
      </c>
      <c r="U12" s="102">
        <f t="shared" si="12"/>
        <v>52800.000000000007</v>
      </c>
      <c r="V12" s="102">
        <f t="shared" si="13"/>
        <v>39834.411324399996</v>
      </c>
      <c r="W12" s="102">
        <f t="shared" si="14"/>
        <v>6365.5886755999991</v>
      </c>
      <c r="X12" s="102">
        <f t="shared" si="15"/>
        <v>46199.999999999993</v>
      </c>
      <c r="Y12" s="102">
        <f t="shared" si="16"/>
        <v>34143.781135199999</v>
      </c>
      <c r="Z12" s="102">
        <f t="shared" si="17"/>
        <v>5456.2188647999992</v>
      </c>
      <c r="AA12" s="66">
        <f t="shared" si="18"/>
        <v>39600</v>
      </c>
      <c r="AB12" s="36"/>
      <c r="AC12" s="36"/>
      <c r="AD12" s="36"/>
      <c r="AE12" s="36"/>
      <c r="AF12" s="36"/>
      <c r="AG12" s="37"/>
      <c r="AH12" s="36"/>
      <c r="AI12" s="36"/>
    </row>
    <row r="13" spans="1:35" ht="13.5" customHeight="1">
      <c r="A13" s="285">
        <v>118</v>
      </c>
      <c r="B13" s="56">
        <v>40603</v>
      </c>
      <c r="C13" s="68">
        <f>'BENEFÍCIOS-SEM JRS E SEM CORREÇ'!C13</f>
        <v>545</v>
      </c>
      <c r="D13" s="316">
        <f>'base(indices)'!G18</f>
        <v>1.4342550999999999</v>
      </c>
      <c r="E13" s="69">
        <f t="shared" si="0"/>
        <v>781.66902949999997</v>
      </c>
      <c r="F13" s="321">
        <v>0</v>
      </c>
      <c r="G13" s="70">
        <f t="shared" si="1"/>
        <v>0</v>
      </c>
      <c r="H13" s="71">
        <f t="shared" si="2"/>
        <v>781.66902949999997</v>
      </c>
      <c r="I13" s="300">
        <f t="shared" ref="I13:I76" si="20">I12-H12</f>
        <v>132577.11222708994</v>
      </c>
      <c r="J13" s="122">
        <f>IF((I13-H$21+(H$21/12*10))+K13&gt;I149,I149-K13,(I13-H$21+(H$21/12*10)))</f>
        <v>56906.301892000003</v>
      </c>
      <c r="K13" s="122">
        <f t="shared" si="3"/>
        <v>9093.6981079999987</v>
      </c>
      <c r="L13" s="122">
        <f t="shared" si="4"/>
        <v>66000</v>
      </c>
      <c r="M13" s="122">
        <f t="shared" si="5"/>
        <v>54060.986797400001</v>
      </c>
      <c r="N13" s="122">
        <f t="shared" si="6"/>
        <v>8639.0132025999992</v>
      </c>
      <c r="O13" s="122">
        <f t="shared" si="7"/>
        <v>62700</v>
      </c>
      <c r="P13" s="104">
        <f t="shared" si="8"/>
        <v>51215.671702800006</v>
      </c>
      <c r="Q13" s="122">
        <f t="shared" si="9"/>
        <v>8184.3282971999988</v>
      </c>
      <c r="R13" s="122">
        <f t="shared" si="19"/>
        <v>59400.000000000007</v>
      </c>
      <c r="S13" s="122">
        <f t="shared" si="10"/>
        <v>45525.041513600008</v>
      </c>
      <c r="T13" s="122">
        <f t="shared" si="11"/>
        <v>7274.9584863999989</v>
      </c>
      <c r="U13" s="122">
        <f t="shared" si="12"/>
        <v>52800.000000000007</v>
      </c>
      <c r="V13" s="122">
        <f t="shared" si="13"/>
        <v>39834.411324399996</v>
      </c>
      <c r="W13" s="122">
        <f t="shared" si="14"/>
        <v>6365.5886755999991</v>
      </c>
      <c r="X13" s="122">
        <f t="shared" si="15"/>
        <v>46199.999999999993</v>
      </c>
      <c r="Y13" s="122">
        <f t="shared" si="16"/>
        <v>34143.781135199999</v>
      </c>
      <c r="Z13" s="122">
        <f t="shared" si="17"/>
        <v>5456.2188647999992</v>
      </c>
      <c r="AA13" s="52">
        <f t="shared" si="18"/>
        <v>39600</v>
      </c>
      <c r="AB13" s="18"/>
      <c r="AC13" s="18"/>
      <c r="AD13" s="18"/>
      <c r="AE13" s="18"/>
      <c r="AF13" s="18"/>
      <c r="AG13" s="19"/>
      <c r="AH13" s="18"/>
      <c r="AI13" s="18"/>
    </row>
    <row r="14" spans="1:35" s="30" customFormat="1" ht="13.5" customHeight="1">
      <c r="A14" s="285">
        <v>117</v>
      </c>
      <c r="B14" s="56">
        <v>40634</v>
      </c>
      <c r="C14" s="68">
        <f>'BENEFÍCIOS-SEM JRS E SEM CORREÇ'!C14</f>
        <v>545</v>
      </c>
      <c r="D14" s="316">
        <f>'base(indices)'!G19</f>
        <v>1.4325188799999999</v>
      </c>
      <c r="E14" s="58">
        <f t="shared" si="0"/>
        <v>780.72278959999994</v>
      </c>
      <c r="F14" s="321">
        <v>0</v>
      </c>
      <c r="G14" s="60">
        <f t="shared" si="1"/>
        <v>0</v>
      </c>
      <c r="H14" s="61">
        <f t="shared" si="2"/>
        <v>780.72278959999994</v>
      </c>
      <c r="I14" s="299">
        <f t="shared" si="20"/>
        <v>131795.44319758995</v>
      </c>
      <c r="J14" s="102">
        <f>IF((I14-H$21+(H$21/12*9))+K14&gt;I149,I149-K14,(I14-H$21+(H$21/12*9)))</f>
        <v>56906.301892000003</v>
      </c>
      <c r="K14" s="102">
        <f t="shared" si="3"/>
        <v>9093.6981079999987</v>
      </c>
      <c r="L14" s="102">
        <f t="shared" si="4"/>
        <v>66000</v>
      </c>
      <c r="M14" s="102">
        <f t="shared" si="5"/>
        <v>54060.986797400001</v>
      </c>
      <c r="N14" s="102">
        <f t="shared" si="6"/>
        <v>8639.0132025999992</v>
      </c>
      <c r="O14" s="102">
        <f t="shared" si="7"/>
        <v>62700</v>
      </c>
      <c r="P14" s="102">
        <f t="shared" si="8"/>
        <v>51215.671702800006</v>
      </c>
      <c r="Q14" s="102">
        <f t="shared" si="9"/>
        <v>8184.3282971999988</v>
      </c>
      <c r="R14" s="102">
        <f t="shared" si="19"/>
        <v>59400.000000000007</v>
      </c>
      <c r="S14" s="102">
        <f t="shared" si="10"/>
        <v>45525.041513600008</v>
      </c>
      <c r="T14" s="102">
        <f t="shared" si="11"/>
        <v>7274.9584863999989</v>
      </c>
      <c r="U14" s="102">
        <f t="shared" si="12"/>
        <v>52800.000000000007</v>
      </c>
      <c r="V14" s="102">
        <f t="shared" si="13"/>
        <v>39834.411324399996</v>
      </c>
      <c r="W14" s="102">
        <f t="shared" si="14"/>
        <v>6365.5886755999991</v>
      </c>
      <c r="X14" s="102">
        <f t="shared" si="15"/>
        <v>46199.999999999993</v>
      </c>
      <c r="Y14" s="102">
        <f t="shared" si="16"/>
        <v>34143.781135199999</v>
      </c>
      <c r="Z14" s="102">
        <f t="shared" si="17"/>
        <v>5456.2188647999992</v>
      </c>
      <c r="AA14" s="66">
        <f t="shared" si="18"/>
        <v>39600</v>
      </c>
      <c r="AB14" s="36"/>
      <c r="AC14" s="36"/>
      <c r="AD14" s="36"/>
      <c r="AE14" s="36"/>
      <c r="AF14" s="36"/>
      <c r="AG14" s="37"/>
      <c r="AH14" s="36"/>
      <c r="AI14" s="36"/>
    </row>
    <row r="15" spans="1:35" ht="13.5" customHeight="1">
      <c r="A15" s="285">
        <v>116</v>
      </c>
      <c r="B15" s="56">
        <v>40664</v>
      </c>
      <c r="C15" s="68">
        <f>'BENEFÍCIOS-SEM JRS E SEM CORREÇ'!C15</f>
        <v>545</v>
      </c>
      <c r="D15" s="316">
        <f>'base(indices)'!G20</f>
        <v>1.4319904800000001</v>
      </c>
      <c r="E15" s="69">
        <f t="shared" si="0"/>
        <v>780.43481159999999</v>
      </c>
      <c r="F15" s="321">
        <v>0</v>
      </c>
      <c r="G15" s="70">
        <f t="shared" si="1"/>
        <v>0</v>
      </c>
      <c r="H15" s="71">
        <f t="shared" si="2"/>
        <v>780.43481159999999</v>
      </c>
      <c r="I15" s="300">
        <f t="shared" si="20"/>
        <v>131014.72040798995</v>
      </c>
      <c r="J15" s="122">
        <f>IF((I15-H$21+(H$21/12*8))+K15&gt;I149,I149-K15,(I15-H$21+(H$21/12*8)))</f>
        <v>56906.301892000003</v>
      </c>
      <c r="K15" s="122">
        <f t="shared" si="3"/>
        <v>9093.6981079999987</v>
      </c>
      <c r="L15" s="122">
        <f t="shared" si="4"/>
        <v>66000</v>
      </c>
      <c r="M15" s="122">
        <f t="shared" si="5"/>
        <v>54060.986797400001</v>
      </c>
      <c r="N15" s="122">
        <f t="shared" si="6"/>
        <v>8639.0132025999992</v>
      </c>
      <c r="O15" s="122">
        <f t="shared" si="7"/>
        <v>62700</v>
      </c>
      <c r="P15" s="104">
        <f t="shared" si="8"/>
        <v>51215.671702800006</v>
      </c>
      <c r="Q15" s="122">
        <f t="shared" si="9"/>
        <v>8184.3282971999988</v>
      </c>
      <c r="R15" s="122">
        <f t="shared" si="19"/>
        <v>59400.000000000007</v>
      </c>
      <c r="S15" s="122">
        <f t="shared" si="10"/>
        <v>45525.041513600008</v>
      </c>
      <c r="T15" s="122">
        <f t="shared" si="11"/>
        <v>7274.9584863999989</v>
      </c>
      <c r="U15" s="122">
        <f t="shared" si="12"/>
        <v>52800.000000000007</v>
      </c>
      <c r="V15" s="122">
        <f t="shared" si="13"/>
        <v>39834.411324399996</v>
      </c>
      <c r="W15" s="122">
        <f t="shared" si="14"/>
        <v>6365.5886755999991</v>
      </c>
      <c r="X15" s="122">
        <f t="shared" si="15"/>
        <v>46199.999999999993</v>
      </c>
      <c r="Y15" s="122">
        <f t="shared" si="16"/>
        <v>34143.781135199999</v>
      </c>
      <c r="Z15" s="122">
        <f t="shared" si="17"/>
        <v>5456.2188647999992</v>
      </c>
      <c r="AA15" s="52">
        <f t="shared" si="18"/>
        <v>39600</v>
      </c>
      <c r="AB15" s="18"/>
      <c r="AC15" s="18"/>
      <c r="AD15" s="18"/>
      <c r="AE15" s="18"/>
      <c r="AF15" s="18"/>
      <c r="AG15" s="19"/>
      <c r="AH15" s="18"/>
      <c r="AI15" s="18"/>
    </row>
    <row r="16" spans="1:35" s="30" customFormat="1" ht="13.5" customHeight="1">
      <c r="A16" s="285">
        <v>115</v>
      </c>
      <c r="B16" s="56">
        <v>40695</v>
      </c>
      <c r="C16" s="68">
        <f>'BENEFÍCIOS-SEM JRS E SEM CORREÇ'!C16</f>
        <v>545</v>
      </c>
      <c r="D16" s="316">
        <f>'base(indices)'!G21</f>
        <v>1.42974578</v>
      </c>
      <c r="E16" s="58">
        <f t="shared" si="0"/>
        <v>779.21145009999998</v>
      </c>
      <c r="F16" s="321">
        <v>0</v>
      </c>
      <c r="G16" s="60">
        <f t="shared" si="1"/>
        <v>0</v>
      </c>
      <c r="H16" s="61">
        <f t="shared" si="2"/>
        <v>779.21145009999998</v>
      </c>
      <c r="I16" s="299">
        <f t="shared" si="20"/>
        <v>130234.28559638995</v>
      </c>
      <c r="J16" s="102">
        <f>IF((I16-H$21+(H$21/12*7))+K16&gt;I149,I149-K16,(I16-H$21+(H$21/12*7)))</f>
        <v>56906.301892000003</v>
      </c>
      <c r="K16" s="102">
        <f t="shared" si="3"/>
        <v>9093.6981079999987</v>
      </c>
      <c r="L16" s="102">
        <f t="shared" si="4"/>
        <v>66000</v>
      </c>
      <c r="M16" s="102">
        <f t="shared" si="5"/>
        <v>54060.986797400001</v>
      </c>
      <c r="N16" s="102">
        <f t="shared" si="6"/>
        <v>8639.0132025999992</v>
      </c>
      <c r="O16" s="102">
        <f t="shared" si="7"/>
        <v>62700</v>
      </c>
      <c r="P16" s="102">
        <f t="shared" si="8"/>
        <v>51215.671702800006</v>
      </c>
      <c r="Q16" s="102">
        <f t="shared" si="9"/>
        <v>8184.3282971999988</v>
      </c>
      <c r="R16" s="102">
        <f t="shared" si="19"/>
        <v>59400.000000000007</v>
      </c>
      <c r="S16" s="102">
        <f t="shared" si="10"/>
        <v>45525.041513600008</v>
      </c>
      <c r="T16" s="102">
        <f t="shared" si="11"/>
        <v>7274.9584863999989</v>
      </c>
      <c r="U16" s="102">
        <f t="shared" si="12"/>
        <v>52800.000000000007</v>
      </c>
      <c r="V16" s="102">
        <f t="shared" si="13"/>
        <v>39834.411324399996</v>
      </c>
      <c r="W16" s="102">
        <f t="shared" si="14"/>
        <v>6365.5886755999991</v>
      </c>
      <c r="X16" s="102">
        <f t="shared" si="15"/>
        <v>46199.999999999993</v>
      </c>
      <c r="Y16" s="102">
        <f t="shared" si="16"/>
        <v>34143.781135199999</v>
      </c>
      <c r="Z16" s="102">
        <f t="shared" si="17"/>
        <v>5456.2188647999992</v>
      </c>
      <c r="AA16" s="66">
        <f t="shared" si="18"/>
        <v>39600</v>
      </c>
      <c r="AB16" s="36"/>
      <c r="AC16" s="36"/>
      <c r="AD16" s="36"/>
      <c r="AE16" s="36"/>
      <c r="AF16" s="36"/>
      <c r="AG16" s="37"/>
      <c r="AH16" s="36"/>
      <c r="AI16" s="36"/>
    </row>
    <row r="17" spans="1:35" ht="13.5" customHeight="1">
      <c r="A17" s="285">
        <v>114</v>
      </c>
      <c r="B17" s="56">
        <v>40725</v>
      </c>
      <c r="C17" s="68">
        <f>'BENEFÍCIOS-SEM JRS E SEM CORREÇ'!C17</f>
        <v>545</v>
      </c>
      <c r="D17" s="316">
        <f>'base(indices)'!G22</f>
        <v>1.4281548100000001</v>
      </c>
      <c r="E17" s="69">
        <f t="shared" si="0"/>
        <v>778.34437145000004</v>
      </c>
      <c r="F17" s="321">
        <v>0</v>
      </c>
      <c r="G17" s="70">
        <f t="shared" si="1"/>
        <v>0</v>
      </c>
      <c r="H17" s="71">
        <f t="shared" si="2"/>
        <v>778.34437145000004</v>
      </c>
      <c r="I17" s="300">
        <f t="shared" si="20"/>
        <v>129455.07414628995</v>
      </c>
      <c r="J17" s="122">
        <f>IF((I17-H$21+(H$21/12*6))+K17&gt;I149,I149-K17,(I17-H$21+(H$21/12*6)))</f>
        <v>56906.301892000003</v>
      </c>
      <c r="K17" s="122">
        <f t="shared" si="3"/>
        <v>9093.6981079999987</v>
      </c>
      <c r="L17" s="122">
        <f t="shared" si="4"/>
        <v>66000</v>
      </c>
      <c r="M17" s="122">
        <f t="shared" si="5"/>
        <v>54060.986797400001</v>
      </c>
      <c r="N17" s="122">
        <f t="shared" si="6"/>
        <v>8639.0132025999992</v>
      </c>
      <c r="O17" s="122">
        <f t="shared" si="7"/>
        <v>62700</v>
      </c>
      <c r="P17" s="104">
        <f t="shared" si="8"/>
        <v>51215.671702800006</v>
      </c>
      <c r="Q17" s="122">
        <f t="shared" si="9"/>
        <v>8184.3282971999988</v>
      </c>
      <c r="R17" s="122">
        <f t="shared" si="19"/>
        <v>59400.000000000007</v>
      </c>
      <c r="S17" s="122">
        <f t="shared" si="10"/>
        <v>45525.041513600008</v>
      </c>
      <c r="T17" s="122">
        <f t="shared" si="11"/>
        <v>7274.9584863999989</v>
      </c>
      <c r="U17" s="122">
        <f t="shared" si="12"/>
        <v>52800.000000000007</v>
      </c>
      <c r="V17" s="122">
        <f t="shared" si="13"/>
        <v>39834.411324399996</v>
      </c>
      <c r="W17" s="122">
        <f t="shared" si="14"/>
        <v>6365.5886755999991</v>
      </c>
      <c r="X17" s="122">
        <f t="shared" si="15"/>
        <v>46199.999999999993</v>
      </c>
      <c r="Y17" s="122">
        <f t="shared" si="16"/>
        <v>34143.781135199999</v>
      </c>
      <c r="Z17" s="122">
        <f t="shared" si="17"/>
        <v>5456.2188647999992</v>
      </c>
      <c r="AA17" s="52">
        <f t="shared" si="18"/>
        <v>39600</v>
      </c>
      <c r="AB17" s="18"/>
      <c r="AC17" s="18"/>
      <c r="AD17" s="18"/>
      <c r="AE17" s="18"/>
      <c r="AF17" s="18"/>
      <c r="AG17" s="19"/>
      <c r="AH17" s="18"/>
      <c r="AI17" s="18"/>
    </row>
    <row r="18" spans="1:35" s="30" customFormat="1" ht="13.5" customHeight="1">
      <c r="A18" s="285">
        <v>113</v>
      </c>
      <c r="B18" s="56">
        <v>40756</v>
      </c>
      <c r="C18" s="68">
        <f>'BENEFÍCIOS-SEM JRS E SEM CORREÇ'!C18</f>
        <v>545</v>
      </c>
      <c r="D18" s="316">
        <f>'base(indices)'!G23</f>
        <v>1.42640177</v>
      </c>
      <c r="E18" s="58">
        <f t="shared" si="0"/>
        <v>777.38896465000005</v>
      </c>
      <c r="F18" s="321">
        <v>0</v>
      </c>
      <c r="G18" s="60">
        <f t="shared" si="1"/>
        <v>0</v>
      </c>
      <c r="H18" s="61">
        <f t="shared" si="2"/>
        <v>777.38896465000005</v>
      </c>
      <c r="I18" s="299">
        <f>I17-H17</f>
        <v>128676.72977483994</v>
      </c>
      <c r="J18" s="102">
        <f>IF((I18-H$21+(H$21/12*5))+K18&gt;I149,I149-K18,(I18-H$21+(H$21/12*5)))</f>
        <v>56906.301892000003</v>
      </c>
      <c r="K18" s="102">
        <f t="shared" si="3"/>
        <v>9093.6981079999987</v>
      </c>
      <c r="L18" s="102">
        <f t="shared" si="4"/>
        <v>66000</v>
      </c>
      <c r="M18" s="102">
        <f t="shared" si="5"/>
        <v>54060.986797400001</v>
      </c>
      <c r="N18" s="102">
        <f t="shared" si="6"/>
        <v>8639.0132025999992</v>
      </c>
      <c r="O18" s="102">
        <f t="shared" si="7"/>
        <v>62700</v>
      </c>
      <c r="P18" s="102">
        <f>J18*$P$9</f>
        <v>51215.671702800006</v>
      </c>
      <c r="Q18" s="102">
        <f t="shared" si="9"/>
        <v>8184.3282971999988</v>
      </c>
      <c r="R18" s="102">
        <f t="shared" si="19"/>
        <v>59400.000000000007</v>
      </c>
      <c r="S18" s="102">
        <f t="shared" si="10"/>
        <v>45525.041513600008</v>
      </c>
      <c r="T18" s="102">
        <f t="shared" si="11"/>
        <v>7274.9584863999989</v>
      </c>
      <c r="U18" s="102">
        <f t="shared" si="12"/>
        <v>52800.000000000007</v>
      </c>
      <c r="V18" s="102">
        <f t="shared" si="13"/>
        <v>39834.411324399996</v>
      </c>
      <c r="W18" s="102">
        <f t="shared" si="14"/>
        <v>6365.5886755999991</v>
      </c>
      <c r="X18" s="102">
        <f t="shared" si="15"/>
        <v>46199.999999999993</v>
      </c>
      <c r="Y18" s="102">
        <f t="shared" si="16"/>
        <v>34143.781135199999</v>
      </c>
      <c r="Z18" s="102">
        <f t="shared" si="17"/>
        <v>5456.2188647999992</v>
      </c>
      <c r="AA18" s="66">
        <f t="shared" si="18"/>
        <v>39600</v>
      </c>
      <c r="AB18" s="36"/>
      <c r="AC18" s="36"/>
      <c r="AD18" s="36"/>
      <c r="AE18" s="36"/>
      <c r="AF18" s="36"/>
      <c r="AG18" s="37"/>
      <c r="AH18" s="36"/>
      <c r="AI18" s="36"/>
    </row>
    <row r="19" spans="1:35" ht="13.5" customHeight="1">
      <c r="A19" s="285">
        <v>112</v>
      </c>
      <c r="B19" s="56">
        <v>40787</v>
      </c>
      <c r="C19" s="68">
        <f>'BENEFÍCIOS-SEM JRS E SEM CORREÇ'!C19</f>
        <v>545</v>
      </c>
      <c r="D19" s="316">
        <f>'base(indices)'!G24</f>
        <v>1.42344669</v>
      </c>
      <c r="E19" s="69">
        <f t="shared" si="0"/>
        <v>775.77844604999996</v>
      </c>
      <c r="F19" s="321">
        <v>0</v>
      </c>
      <c r="G19" s="70">
        <f t="shared" si="1"/>
        <v>0</v>
      </c>
      <c r="H19" s="71">
        <f t="shared" si="2"/>
        <v>775.77844604999996</v>
      </c>
      <c r="I19" s="300">
        <f t="shared" si="20"/>
        <v>127899.34081018994</v>
      </c>
      <c r="J19" s="122">
        <f>IF((I19-H$21+(H$21/12*4))+K19&gt;I149,I149-K19,(I19-H$21+(H$21/12*4)))</f>
        <v>56906.301892000003</v>
      </c>
      <c r="K19" s="122">
        <f t="shared" si="3"/>
        <v>9093.6981079999987</v>
      </c>
      <c r="L19" s="122">
        <f t="shared" si="4"/>
        <v>66000</v>
      </c>
      <c r="M19" s="122">
        <f t="shared" si="5"/>
        <v>54060.986797400001</v>
      </c>
      <c r="N19" s="122">
        <f t="shared" si="6"/>
        <v>8639.0132025999992</v>
      </c>
      <c r="O19" s="122">
        <f t="shared" si="7"/>
        <v>62700</v>
      </c>
      <c r="P19" s="104">
        <f t="shared" si="8"/>
        <v>51215.671702800006</v>
      </c>
      <c r="Q19" s="122">
        <f t="shared" si="9"/>
        <v>8184.3282971999988</v>
      </c>
      <c r="R19" s="122">
        <f t="shared" si="19"/>
        <v>59400.000000000007</v>
      </c>
      <c r="S19" s="122">
        <f t="shared" si="10"/>
        <v>45525.041513600008</v>
      </c>
      <c r="T19" s="122">
        <f t="shared" si="11"/>
        <v>7274.9584863999989</v>
      </c>
      <c r="U19" s="122">
        <f t="shared" si="12"/>
        <v>52800.000000000007</v>
      </c>
      <c r="V19" s="122">
        <f t="shared" si="13"/>
        <v>39834.411324399996</v>
      </c>
      <c r="W19" s="122">
        <f t="shared" si="14"/>
        <v>6365.5886755999991</v>
      </c>
      <c r="X19" s="122">
        <f t="shared" si="15"/>
        <v>46199.999999999993</v>
      </c>
      <c r="Y19" s="122">
        <f t="shared" si="16"/>
        <v>34143.781135199999</v>
      </c>
      <c r="Z19" s="122">
        <f t="shared" si="17"/>
        <v>5456.2188647999992</v>
      </c>
      <c r="AA19" s="52">
        <f t="shared" si="18"/>
        <v>39600</v>
      </c>
      <c r="AB19" s="18"/>
      <c r="AC19" s="18"/>
      <c r="AD19" s="18"/>
      <c r="AE19" s="18"/>
      <c r="AF19" s="18"/>
      <c r="AG19" s="19"/>
      <c r="AH19" s="18"/>
      <c r="AI19" s="18"/>
    </row>
    <row r="20" spans="1:35" s="30" customFormat="1" ht="13.5" customHeight="1">
      <c r="A20" s="285">
        <v>111</v>
      </c>
      <c r="B20" s="56">
        <v>40817</v>
      </c>
      <c r="C20" s="68">
        <f>'BENEFÍCIOS-SEM JRS E SEM CORREÇ'!C20</f>
        <v>545</v>
      </c>
      <c r="D20" s="316">
        <f>'base(indices)'!G25</f>
        <v>1.4220204000000001</v>
      </c>
      <c r="E20" s="58">
        <f t="shared" si="0"/>
        <v>775.00111800000002</v>
      </c>
      <c r="F20" s="321">
        <v>0</v>
      </c>
      <c r="G20" s="60">
        <f t="shared" si="1"/>
        <v>0</v>
      </c>
      <c r="H20" s="61">
        <f t="shared" si="2"/>
        <v>775.00111800000002</v>
      </c>
      <c r="I20" s="299">
        <f t="shared" si="20"/>
        <v>127123.56236413994</v>
      </c>
      <c r="J20" s="102">
        <f>IF((I20-H$21+(H$21/12*3))+K20&gt;I149,I149-K20,(I20-H$21+(H$21/12*3)))</f>
        <v>56906.301892000003</v>
      </c>
      <c r="K20" s="102">
        <f t="shared" si="3"/>
        <v>9093.6981079999987</v>
      </c>
      <c r="L20" s="102">
        <f t="shared" si="4"/>
        <v>66000</v>
      </c>
      <c r="M20" s="102">
        <f t="shared" si="5"/>
        <v>54060.986797400001</v>
      </c>
      <c r="N20" s="102">
        <f t="shared" si="6"/>
        <v>8639.0132025999992</v>
      </c>
      <c r="O20" s="102">
        <f t="shared" si="7"/>
        <v>62700</v>
      </c>
      <c r="P20" s="102">
        <f t="shared" si="8"/>
        <v>51215.671702800006</v>
      </c>
      <c r="Q20" s="102">
        <f t="shared" si="9"/>
        <v>8184.3282971999988</v>
      </c>
      <c r="R20" s="102">
        <f t="shared" si="19"/>
        <v>59400.000000000007</v>
      </c>
      <c r="S20" s="102">
        <f t="shared" si="10"/>
        <v>45525.041513600008</v>
      </c>
      <c r="T20" s="102">
        <f t="shared" si="11"/>
        <v>7274.9584863999989</v>
      </c>
      <c r="U20" s="102">
        <f t="shared" si="12"/>
        <v>52800.000000000007</v>
      </c>
      <c r="V20" s="102">
        <f t="shared" si="13"/>
        <v>39834.411324399996</v>
      </c>
      <c r="W20" s="102">
        <f t="shared" si="14"/>
        <v>6365.5886755999991</v>
      </c>
      <c r="X20" s="102">
        <f t="shared" si="15"/>
        <v>46199.999999999993</v>
      </c>
      <c r="Y20" s="102">
        <f t="shared" si="16"/>
        <v>34143.781135199999</v>
      </c>
      <c r="Z20" s="102">
        <f t="shared" si="17"/>
        <v>5456.2188647999992</v>
      </c>
      <c r="AA20" s="66">
        <f t="shared" si="18"/>
        <v>39600</v>
      </c>
      <c r="AB20" s="36"/>
      <c r="AC20" s="36"/>
      <c r="AD20" s="36"/>
      <c r="AE20" s="36"/>
      <c r="AF20" s="36"/>
      <c r="AG20" s="37"/>
      <c r="AH20" s="36"/>
      <c r="AI20" s="36"/>
    </row>
    <row r="21" spans="1:35" ht="13.5" customHeight="1">
      <c r="A21" s="285">
        <v>110</v>
      </c>
      <c r="B21" s="56">
        <v>40848</v>
      </c>
      <c r="C21" s="68">
        <f>'BENEFÍCIOS-SEM JRS E SEM CORREÇ'!C21</f>
        <v>545</v>
      </c>
      <c r="D21" s="316">
        <f>'base(indices)'!G26</f>
        <v>1.4211393000000001</v>
      </c>
      <c r="E21" s="69">
        <f t="shared" si="0"/>
        <v>774.52091850000011</v>
      </c>
      <c r="F21" s="321">
        <v>0</v>
      </c>
      <c r="G21" s="70">
        <f t="shared" si="1"/>
        <v>0</v>
      </c>
      <c r="H21" s="71">
        <f t="shared" si="2"/>
        <v>774.52091850000011</v>
      </c>
      <c r="I21" s="300">
        <f t="shared" si="20"/>
        <v>126348.56124613994</v>
      </c>
      <c r="J21" s="122">
        <f>IF((I21-H$21+(H$21/12*2))+K21&gt;I149,I149-K21,(I21-H$21+(H$21/12*2)))</f>
        <v>56906.301892000003</v>
      </c>
      <c r="K21" s="122">
        <f t="shared" si="3"/>
        <v>9093.6981079999987</v>
      </c>
      <c r="L21" s="122">
        <f>J21+K21</f>
        <v>66000</v>
      </c>
      <c r="M21" s="122">
        <f>J21*M$9</f>
        <v>54060.986797400001</v>
      </c>
      <c r="N21" s="122">
        <f>K21*M$9</f>
        <v>8639.0132025999992</v>
      </c>
      <c r="O21" s="122">
        <f>M21+N21</f>
        <v>62700</v>
      </c>
      <c r="P21" s="104">
        <f t="shared" si="8"/>
        <v>51215.671702800006</v>
      </c>
      <c r="Q21" s="122">
        <f t="shared" si="9"/>
        <v>8184.3282971999988</v>
      </c>
      <c r="R21" s="122">
        <f t="shared" si="19"/>
        <v>59400.000000000007</v>
      </c>
      <c r="S21" s="122">
        <f t="shared" si="10"/>
        <v>45525.041513600008</v>
      </c>
      <c r="T21" s="122">
        <f t="shared" si="11"/>
        <v>7274.9584863999989</v>
      </c>
      <c r="U21" s="122">
        <f t="shared" si="12"/>
        <v>52800.000000000007</v>
      </c>
      <c r="V21" s="122">
        <f t="shared" si="13"/>
        <v>39834.411324399996</v>
      </c>
      <c r="W21" s="122">
        <f t="shared" si="14"/>
        <v>6365.5886755999991</v>
      </c>
      <c r="X21" s="122">
        <f t="shared" si="15"/>
        <v>46199.999999999993</v>
      </c>
      <c r="Y21" s="122">
        <f t="shared" si="16"/>
        <v>34143.781135199999</v>
      </c>
      <c r="Z21" s="122">
        <f t="shared" si="17"/>
        <v>5456.2188647999992</v>
      </c>
      <c r="AA21" s="52">
        <f t="shared" si="18"/>
        <v>39600</v>
      </c>
      <c r="AB21" s="18"/>
      <c r="AC21" s="18"/>
      <c r="AD21" s="18"/>
      <c r="AE21" s="18"/>
      <c r="AF21" s="18"/>
      <c r="AG21" s="19"/>
      <c r="AH21" s="18"/>
      <c r="AI21" s="18"/>
    </row>
    <row r="22" spans="1:35" s="30" customFormat="1" ht="13.5" customHeight="1" thickBot="1">
      <c r="A22" s="286">
        <v>109</v>
      </c>
      <c r="B22" s="76">
        <v>40878</v>
      </c>
      <c r="C22" s="77">
        <f>'BENEFÍCIOS-SEM JRS E SEM CORREÇ'!C22</f>
        <v>1090</v>
      </c>
      <c r="D22" s="317">
        <f>'base(indices)'!G27</f>
        <v>1.42022325</v>
      </c>
      <c r="E22" s="279">
        <f t="shared" si="0"/>
        <v>1548.0433425000001</v>
      </c>
      <c r="F22" s="322">
        <v>0</v>
      </c>
      <c r="G22" s="233">
        <f t="shared" si="1"/>
        <v>0</v>
      </c>
      <c r="H22" s="287">
        <f t="shared" si="2"/>
        <v>1548.0433425000001</v>
      </c>
      <c r="I22" s="301">
        <f>I21-H21</f>
        <v>125574.04032763994</v>
      </c>
      <c r="J22" s="95">
        <f>IF((I22-H$21+(H21/12*1))+K22&gt;I149,I149-K22,(I22-H$21+(H$21/12*1)))</f>
        <v>56906.301892000003</v>
      </c>
      <c r="K22" s="95">
        <f t="shared" si="3"/>
        <v>9093.6981079999987</v>
      </c>
      <c r="L22" s="95">
        <f>J22+K22</f>
        <v>66000</v>
      </c>
      <c r="M22" s="95">
        <f>J22*M$9</f>
        <v>54060.986797400001</v>
      </c>
      <c r="N22" s="95">
        <f t="shared" ref="N22:N85" si="21">K22*M$9</f>
        <v>8639.0132025999992</v>
      </c>
      <c r="O22" s="95">
        <f t="shared" ref="O22:O85" si="22">M22+N22</f>
        <v>62700</v>
      </c>
      <c r="P22" s="95">
        <f t="shared" si="8"/>
        <v>51215.671702800006</v>
      </c>
      <c r="Q22" s="95">
        <f t="shared" si="9"/>
        <v>8184.3282971999988</v>
      </c>
      <c r="R22" s="95">
        <f t="shared" si="19"/>
        <v>59400.000000000007</v>
      </c>
      <c r="S22" s="95">
        <f t="shared" si="10"/>
        <v>45525.041513600008</v>
      </c>
      <c r="T22" s="95">
        <f t="shared" si="11"/>
        <v>7274.9584863999989</v>
      </c>
      <c r="U22" s="95">
        <f t="shared" si="12"/>
        <v>52800.000000000007</v>
      </c>
      <c r="V22" s="95">
        <f t="shared" si="13"/>
        <v>39834.411324399996</v>
      </c>
      <c r="W22" s="95">
        <f t="shared" si="14"/>
        <v>6365.5886755999991</v>
      </c>
      <c r="X22" s="95">
        <f t="shared" si="15"/>
        <v>46199.999999999993</v>
      </c>
      <c r="Y22" s="95">
        <f t="shared" si="16"/>
        <v>34143.781135199999</v>
      </c>
      <c r="Z22" s="95">
        <f t="shared" si="17"/>
        <v>5456.2188647999992</v>
      </c>
      <c r="AA22" s="237">
        <f t="shared" si="18"/>
        <v>39600</v>
      </c>
      <c r="AB22" s="36"/>
      <c r="AC22" s="36"/>
      <c r="AD22" s="36"/>
      <c r="AE22" s="36"/>
      <c r="AF22" s="36"/>
      <c r="AG22" s="37"/>
      <c r="AH22" s="36"/>
      <c r="AI22" s="36"/>
    </row>
    <row r="23" spans="1:35" ht="13.5" customHeight="1">
      <c r="A23" s="288">
        <v>108</v>
      </c>
      <c r="B23" s="160">
        <v>40909</v>
      </c>
      <c r="C23" s="47">
        <f>'BENEFÍCIOS-SEM JRS E SEM CORREÇ'!C23</f>
        <v>622</v>
      </c>
      <c r="D23" s="306">
        <f>'base(indices)'!G28</f>
        <v>1.4188937500000001</v>
      </c>
      <c r="E23" s="163">
        <f t="shared" si="0"/>
        <v>882.55191250000007</v>
      </c>
      <c r="F23" s="320">
        <v>0</v>
      </c>
      <c r="G23" s="87">
        <f t="shared" si="1"/>
        <v>0</v>
      </c>
      <c r="H23" s="89">
        <f t="shared" si="2"/>
        <v>882.55191250000007</v>
      </c>
      <c r="I23" s="298">
        <f t="shared" si="20"/>
        <v>124025.99698513995</v>
      </c>
      <c r="J23" s="123">
        <f>IF((I23-H$33+(H$33/12*12))+K23&gt;I149,I149-K23,(I23-H$33+(H$33/12*12)))</f>
        <v>56906.301892000003</v>
      </c>
      <c r="K23" s="123">
        <f t="shared" si="3"/>
        <v>9093.6981079999987</v>
      </c>
      <c r="L23" s="123">
        <f t="shared" ref="L23:L86" si="23">J23+K23</f>
        <v>66000</v>
      </c>
      <c r="M23" s="123">
        <f t="shared" ref="M23:M86" si="24">J23*M$9</f>
        <v>54060.986797400001</v>
      </c>
      <c r="N23" s="123">
        <f t="shared" si="21"/>
        <v>8639.0132025999992</v>
      </c>
      <c r="O23" s="123">
        <f t="shared" si="22"/>
        <v>62700</v>
      </c>
      <c r="P23" s="100">
        <f>J23*$P$9</f>
        <v>51215.671702800006</v>
      </c>
      <c r="Q23" s="123">
        <f t="shared" si="9"/>
        <v>8184.3282971999988</v>
      </c>
      <c r="R23" s="123">
        <f t="shared" si="19"/>
        <v>59400.000000000007</v>
      </c>
      <c r="S23" s="123">
        <f t="shared" si="10"/>
        <v>45525.041513600008</v>
      </c>
      <c r="T23" s="123">
        <f t="shared" si="11"/>
        <v>7274.9584863999989</v>
      </c>
      <c r="U23" s="123">
        <f t="shared" si="12"/>
        <v>52800.000000000007</v>
      </c>
      <c r="V23" s="123">
        <f t="shared" si="13"/>
        <v>39834.411324399996</v>
      </c>
      <c r="W23" s="123">
        <f t="shared" si="14"/>
        <v>6365.5886755999991</v>
      </c>
      <c r="X23" s="123">
        <f t="shared" si="15"/>
        <v>46199.999999999993</v>
      </c>
      <c r="Y23" s="123">
        <f t="shared" si="16"/>
        <v>34143.781135199999</v>
      </c>
      <c r="Z23" s="123">
        <f t="shared" si="17"/>
        <v>5456.2188647999992</v>
      </c>
      <c r="AA23" s="55">
        <f t="shared" si="18"/>
        <v>39600</v>
      </c>
      <c r="AB23" s="18"/>
      <c r="AC23" s="18"/>
      <c r="AD23" s="18"/>
      <c r="AE23" s="18"/>
      <c r="AF23" s="18"/>
      <c r="AG23" s="19"/>
      <c r="AH23" s="18"/>
      <c r="AI23" s="18"/>
    </row>
    <row r="24" spans="1:35" s="30" customFormat="1" ht="13.5" customHeight="1">
      <c r="A24" s="285">
        <v>107</v>
      </c>
      <c r="B24" s="56">
        <v>40940</v>
      </c>
      <c r="C24" s="68">
        <f>'BENEFÍCIOS-SEM JRS E SEM CORREÇ'!C24</f>
        <v>622</v>
      </c>
      <c r="D24" s="316">
        <f>'base(indices)'!G29</f>
        <v>1.4176688799999999</v>
      </c>
      <c r="E24" s="58">
        <f t="shared" si="0"/>
        <v>881.79004335999991</v>
      </c>
      <c r="F24" s="321">
        <v>0</v>
      </c>
      <c r="G24" s="60">
        <f t="shared" si="1"/>
        <v>0</v>
      </c>
      <c r="H24" s="61">
        <f t="shared" si="2"/>
        <v>881.79004335999991</v>
      </c>
      <c r="I24" s="299">
        <f t="shared" si="20"/>
        <v>123143.44507263995</v>
      </c>
      <c r="J24" s="102">
        <f>IF((I24-H$33+(H$33/12*11))+K24&gt;I149,I149-K24,(I24-H$33+(H$33/12*11)))</f>
        <v>56906.301892000003</v>
      </c>
      <c r="K24" s="102">
        <f t="shared" si="3"/>
        <v>9093.6981079999987</v>
      </c>
      <c r="L24" s="102">
        <f t="shared" si="23"/>
        <v>66000</v>
      </c>
      <c r="M24" s="102">
        <f t="shared" si="24"/>
        <v>54060.986797400001</v>
      </c>
      <c r="N24" s="102">
        <f t="shared" si="21"/>
        <v>8639.0132025999992</v>
      </c>
      <c r="O24" s="102">
        <f t="shared" si="22"/>
        <v>62700</v>
      </c>
      <c r="P24" s="102">
        <f t="shared" si="8"/>
        <v>51215.671702800006</v>
      </c>
      <c r="Q24" s="102">
        <f t="shared" si="9"/>
        <v>8184.3282971999988</v>
      </c>
      <c r="R24" s="102">
        <f t="shared" si="19"/>
        <v>59400.000000000007</v>
      </c>
      <c r="S24" s="102">
        <f t="shared" si="10"/>
        <v>45525.041513600008</v>
      </c>
      <c r="T24" s="102">
        <f t="shared" si="11"/>
        <v>7274.9584863999989</v>
      </c>
      <c r="U24" s="102">
        <f t="shared" si="12"/>
        <v>52800.000000000007</v>
      </c>
      <c r="V24" s="102">
        <f t="shared" si="13"/>
        <v>39834.411324399996</v>
      </c>
      <c r="W24" s="102">
        <f t="shared" si="14"/>
        <v>6365.5886755999991</v>
      </c>
      <c r="X24" s="102">
        <f t="shared" si="15"/>
        <v>46199.999999999993</v>
      </c>
      <c r="Y24" s="102">
        <f t="shared" si="16"/>
        <v>34143.781135199999</v>
      </c>
      <c r="Z24" s="102">
        <f t="shared" si="17"/>
        <v>5456.2188647999992</v>
      </c>
      <c r="AA24" s="66">
        <f t="shared" si="18"/>
        <v>39600</v>
      </c>
      <c r="AB24" s="36"/>
      <c r="AC24" s="36"/>
      <c r="AD24" s="36"/>
      <c r="AE24" s="36"/>
      <c r="AF24" s="36"/>
      <c r="AG24" s="37"/>
      <c r="AH24" s="36"/>
      <c r="AI24" s="36"/>
    </row>
    <row r="25" spans="1:35" ht="13.5" customHeight="1">
      <c r="A25" s="285">
        <v>106</v>
      </c>
      <c r="B25" s="56">
        <v>40969</v>
      </c>
      <c r="C25" s="68">
        <f>'BENEFÍCIOS-SEM JRS E SEM CORREÇ'!C25</f>
        <v>622</v>
      </c>
      <c r="D25" s="316">
        <f>'base(indices)'!G30</f>
        <v>1.4176688799999999</v>
      </c>
      <c r="E25" s="69">
        <f t="shared" si="0"/>
        <v>881.79004335999991</v>
      </c>
      <c r="F25" s="321">
        <v>0</v>
      </c>
      <c r="G25" s="70">
        <f t="shared" si="1"/>
        <v>0</v>
      </c>
      <c r="H25" s="71">
        <f t="shared" si="2"/>
        <v>881.79004335999991</v>
      </c>
      <c r="I25" s="300">
        <f t="shared" si="20"/>
        <v>122261.65502927995</v>
      </c>
      <c r="J25" s="122">
        <f>IF((I25-H$33+(H$33/12*10))+K25&gt;I149,I149-K25,(I25-H$33+(H$33/12*10)))</f>
        <v>56906.301892000003</v>
      </c>
      <c r="K25" s="122">
        <f t="shared" si="3"/>
        <v>9093.6981079999987</v>
      </c>
      <c r="L25" s="122">
        <f t="shared" si="23"/>
        <v>66000</v>
      </c>
      <c r="M25" s="122">
        <f t="shared" si="24"/>
        <v>54060.986797400001</v>
      </c>
      <c r="N25" s="122">
        <f t="shared" si="21"/>
        <v>8639.0132025999992</v>
      </c>
      <c r="O25" s="122">
        <f t="shared" si="22"/>
        <v>62700</v>
      </c>
      <c r="P25" s="104">
        <f t="shared" si="8"/>
        <v>51215.671702800006</v>
      </c>
      <c r="Q25" s="122">
        <f t="shared" si="9"/>
        <v>8184.3282971999988</v>
      </c>
      <c r="R25" s="122">
        <f t="shared" si="19"/>
        <v>59400.000000000007</v>
      </c>
      <c r="S25" s="122">
        <f t="shared" si="10"/>
        <v>45525.041513600008</v>
      </c>
      <c r="T25" s="122">
        <f t="shared" si="11"/>
        <v>7274.9584863999989</v>
      </c>
      <c r="U25" s="122">
        <f t="shared" si="12"/>
        <v>52800.000000000007</v>
      </c>
      <c r="V25" s="122">
        <f t="shared" si="13"/>
        <v>39834.411324399996</v>
      </c>
      <c r="W25" s="122">
        <f t="shared" si="14"/>
        <v>6365.5886755999991</v>
      </c>
      <c r="X25" s="122">
        <f t="shared" si="15"/>
        <v>46199.999999999993</v>
      </c>
      <c r="Y25" s="122">
        <f t="shared" si="16"/>
        <v>34143.781135199999</v>
      </c>
      <c r="Z25" s="122">
        <f t="shared" si="17"/>
        <v>5456.2188647999992</v>
      </c>
      <c r="AA25" s="52">
        <f t="shared" si="18"/>
        <v>39600</v>
      </c>
      <c r="AB25" s="18"/>
      <c r="AC25" s="18"/>
      <c r="AD25" s="18"/>
      <c r="AE25" s="18"/>
      <c r="AF25" s="18"/>
      <c r="AG25" s="19"/>
      <c r="AH25" s="18"/>
      <c r="AI25" s="18"/>
    </row>
    <row r="26" spans="1:35" s="30" customFormat="1" ht="13.5" customHeight="1">
      <c r="A26" s="285">
        <v>105</v>
      </c>
      <c r="B26" s="56">
        <v>41000</v>
      </c>
      <c r="C26" s="68">
        <f>'BENEFÍCIOS-SEM JRS E SEM CORREÇ'!C26</f>
        <v>622</v>
      </c>
      <c r="D26" s="316">
        <f>'base(indices)'!G31</f>
        <v>1.41615643</v>
      </c>
      <c r="E26" s="58">
        <f t="shared" si="0"/>
        <v>880.84929946</v>
      </c>
      <c r="F26" s="321">
        <v>0</v>
      </c>
      <c r="G26" s="60">
        <f t="shared" si="1"/>
        <v>0</v>
      </c>
      <c r="H26" s="61">
        <f t="shared" si="2"/>
        <v>880.84929946</v>
      </c>
      <c r="I26" s="299">
        <f t="shared" si="20"/>
        <v>121379.86498591995</v>
      </c>
      <c r="J26" s="102">
        <f>IF((I26-H$33+(H$33/12*9))+K26&gt;I149,I149-K26,(I26-H$33+(H$33/12*9)))</f>
        <v>56906.301892000003</v>
      </c>
      <c r="K26" s="102">
        <f t="shared" si="3"/>
        <v>9093.6981079999987</v>
      </c>
      <c r="L26" s="102">
        <f t="shared" si="23"/>
        <v>66000</v>
      </c>
      <c r="M26" s="102">
        <f t="shared" si="24"/>
        <v>54060.986797400001</v>
      </c>
      <c r="N26" s="102">
        <f t="shared" si="21"/>
        <v>8639.0132025999992</v>
      </c>
      <c r="O26" s="102">
        <f t="shared" si="22"/>
        <v>62700</v>
      </c>
      <c r="P26" s="102">
        <f t="shared" si="8"/>
        <v>51215.671702800006</v>
      </c>
      <c r="Q26" s="102">
        <f t="shared" si="9"/>
        <v>8184.3282971999988</v>
      </c>
      <c r="R26" s="102">
        <f t="shared" si="19"/>
        <v>59400.000000000007</v>
      </c>
      <c r="S26" s="102">
        <f t="shared" si="10"/>
        <v>45525.041513600008</v>
      </c>
      <c r="T26" s="102">
        <f t="shared" si="11"/>
        <v>7274.9584863999989</v>
      </c>
      <c r="U26" s="102">
        <f t="shared" si="12"/>
        <v>52800.000000000007</v>
      </c>
      <c r="V26" s="102">
        <f t="shared" si="13"/>
        <v>39834.411324399996</v>
      </c>
      <c r="W26" s="102">
        <f t="shared" si="14"/>
        <v>6365.5886755999991</v>
      </c>
      <c r="X26" s="102">
        <f t="shared" si="15"/>
        <v>46199.999999999993</v>
      </c>
      <c r="Y26" s="102">
        <f t="shared" si="16"/>
        <v>34143.781135199999</v>
      </c>
      <c r="Z26" s="102">
        <f t="shared" si="17"/>
        <v>5456.2188647999992</v>
      </c>
      <c r="AA26" s="66">
        <f t="shared" si="18"/>
        <v>39600</v>
      </c>
      <c r="AB26" s="36"/>
      <c r="AC26" s="36"/>
      <c r="AD26" s="36"/>
      <c r="AE26" s="36"/>
      <c r="AF26" s="36"/>
      <c r="AG26" s="37"/>
      <c r="AH26" s="36"/>
      <c r="AI26" s="36"/>
    </row>
    <row r="27" spans="1:35" ht="13.5" customHeight="1">
      <c r="A27" s="285">
        <v>104</v>
      </c>
      <c r="B27" s="56">
        <v>41030</v>
      </c>
      <c r="C27" s="68">
        <f>'BENEFÍCIOS-SEM JRS E SEM CORREÇ'!C27</f>
        <v>622</v>
      </c>
      <c r="D27" s="316">
        <f>'base(indices)'!G32</f>
        <v>1.41583503</v>
      </c>
      <c r="E27" s="69">
        <f t="shared" si="0"/>
        <v>880.64938866</v>
      </c>
      <c r="F27" s="321">
        <v>0</v>
      </c>
      <c r="G27" s="70">
        <f t="shared" si="1"/>
        <v>0</v>
      </c>
      <c r="H27" s="71">
        <f t="shared" si="2"/>
        <v>880.64938866</v>
      </c>
      <c r="I27" s="300">
        <f t="shared" si="20"/>
        <v>120499.01568645996</v>
      </c>
      <c r="J27" s="122">
        <f>IF((I27-H$33+(H$33/12*8))+K27&gt;I149,I149-K27,(I27-H$33+(H$33/12*8)))</f>
        <v>56906.301892000003</v>
      </c>
      <c r="K27" s="122">
        <f t="shared" si="3"/>
        <v>9093.6981079999987</v>
      </c>
      <c r="L27" s="122">
        <f t="shared" si="23"/>
        <v>66000</v>
      </c>
      <c r="M27" s="122">
        <f t="shared" si="24"/>
        <v>54060.986797400001</v>
      </c>
      <c r="N27" s="122">
        <f t="shared" si="21"/>
        <v>8639.0132025999992</v>
      </c>
      <c r="O27" s="122">
        <f t="shared" si="22"/>
        <v>62700</v>
      </c>
      <c r="P27" s="104">
        <f t="shared" si="8"/>
        <v>51215.671702800006</v>
      </c>
      <c r="Q27" s="122">
        <f t="shared" si="9"/>
        <v>8184.3282971999988</v>
      </c>
      <c r="R27" s="122">
        <f t="shared" si="19"/>
        <v>59400.000000000007</v>
      </c>
      <c r="S27" s="122">
        <f t="shared" si="10"/>
        <v>45525.041513600008</v>
      </c>
      <c r="T27" s="122">
        <f t="shared" si="11"/>
        <v>7274.9584863999989</v>
      </c>
      <c r="U27" s="122">
        <f t="shared" si="12"/>
        <v>52800.000000000007</v>
      </c>
      <c r="V27" s="122">
        <f t="shared" si="13"/>
        <v>39834.411324399996</v>
      </c>
      <c r="W27" s="122">
        <f t="shared" si="14"/>
        <v>6365.5886755999991</v>
      </c>
      <c r="X27" s="122">
        <f t="shared" si="15"/>
        <v>46199.999999999993</v>
      </c>
      <c r="Y27" s="122">
        <f t="shared" si="16"/>
        <v>34143.781135199999</v>
      </c>
      <c r="Z27" s="122">
        <f t="shared" si="17"/>
        <v>5456.2188647999992</v>
      </c>
      <c r="AA27" s="52">
        <f t="shared" si="18"/>
        <v>39600</v>
      </c>
      <c r="AB27" s="18"/>
      <c r="AC27" s="18"/>
      <c r="AD27" s="18"/>
      <c r="AE27" s="18"/>
      <c r="AF27" s="18"/>
      <c r="AG27" s="19"/>
      <c r="AH27" s="18"/>
      <c r="AI27" s="18"/>
    </row>
    <row r="28" spans="1:35" s="30" customFormat="1" ht="13.5" customHeight="1">
      <c r="A28" s="285">
        <v>103</v>
      </c>
      <c r="B28" s="56">
        <v>41061</v>
      </c>
      <c r="C28" s="68">
        <f>'BENEFÍCIOS-SEM JRS E SEM CORREÇ'!C28</f>
        <v>622</v>
      </c>
      <c r="D28" s="316">
        <f>'base(indices)'!G33</f>
        <v>1.4151727300000001</v>
      </c>
      <c r="E28" s="58">
        <f t="shared" si="0"/>
        <v>880.23743806000004</v>
      </c>
      <c r="F28" s="321">
        <v>0</v>
      </c>
      <c r="G28" s="60">
        <f t="shared" si="1"/>
        <v>0</v>
      </c>
      <c r="H28" s="61">
        <f t="shared" si="2"/>
        <v>880.23743806000004</v>
      </c>
      <c r="I28" s="299">
        <f t="shared" si="20"/>
        <v>119618.36629779996</v>
      </c>
      <c r="J28" s="102">
        <f>IF((I28-H$33+(H$33/12*7))+K28&gt;I149,I149-K28,(I28-H$33+(H$33/12*7)))</f>
        <v>56906.301892000003</v>
      </c>
      <c r="K28" s="102">
        <f t="shared" si="3"/>
        <v>9093.6981079999987</v>
      </c>
      <c r="L28" s="102">
        <f t="shared" si="23"/>
        <v>66000</v>
      </c>
      <c r="M28" s="102">
        <f t="shared" si="24"/>
        <v>54060.986797400001</v>
      </c>
      <c r="N28" s="102">
        <f t="shared" si="21"/>
        <v>8639.0132025999992</v>
      </c>
      <c r="O28" s="102">
        <f t="shared" si="22"/>
        <v>62700</v>
      </c>
      <c r="P28" s="102">
        <f t="shared" si="8"/>
        <v>51215.671702800006</v>
      </c>
      <c r="Q28" s="102">
        <f t="shared" si="9"/>
        <v>8184.3282971999988</v>
      </c>
      <c r="R28" s="102">
        <f t="shared" si="19"/>
        <v>59400.000000000007</v>
      </c>
      <c r="S28" s="102">
        <f t="shared" si="10"/>
        <v>45525.041513600008</v>
      </c>
      <c r="T28" s="102">
        <f t="shared" si="11"/>
        <v>7274.9584863999989</v>
      </c>
      <c r="U28" s="102">
        <f t="shared" si="12"/>
        <v>52800.000000000007</v>
      </c>
      <c r="V28" s="102">
        <f t="shared" si="13"/>
        <v>39834.411324399996</v>
      </c>
      <c r="W28" s="102">
        <f t="shared" si="14"/>
        <v>6365.5886755999991</v>
      </c>
      <c r="X28" s="102">
        <f t="shared" si="15"/>
        <v>46199.999999999993</v>
      </c>
      <c r="Y28" s="102">
        <f t="shared" si="16"/>
        <v>34143.781135199999</v>
      </c>
      <c r="Z28" s="102">
        <f t="shared" si="17"/>
        <v>5456.2188647999992</v>
      </c>
      <c r="AA28" s="66">
        <f t="shared" si="18"/>
        <v>39600</v>
      </c>
      <c r="AB28" s="36"/>
      <c r="AC28" s="36"/>
      <c r="AD28" s="36"/>
      <c r="AE28" s="36"/>
      <c r="AF28" s="36"/>
      <c r="AG28" s="37"/>
      <c r="AH28" s="36"/>
      <c r="AI28" s="36"/>
    </row>
    <row r="29" spans="1:35" ht="13.5" customHeight="1">
      <c r="A29" s="285">
        <v>102</v>
      </c>
      <c r="B29" s="56">
        <v>41091</v>
      </c>
      <c r="C29" s="68">
        <f>'BENEFÍCIOS-SEM JRS E SEM CORREÇ'!C29</f>
        <v>622</v>
      </c>
      <c r="D29" s="316">
        <f>'base(indices)'!G34</f>
        <v>1.4151727300000001</v>
      </c>
      <c r="E29" s="69">
        <f>C29*D29</f>
        <v>880.23743806000004</v>
      </c>
      <c r="F29" s="321">
        <v>0</v>
      </c>
      <c r="G29" s="70">
        <f t="shared" si="1"/>
        <v>0</v>
      </c>
      <c r="H29" s="71">
        <f t="shared" si="2"/>
        <v>880.23743806000004</v>
      </c>
      <c r="I29" s="300">
        <f t="shared" si="20"/>
        <v>118738.12885973997</v>
      </c>
      <c r="J29" s="122">
        <f>IF((I29-H$33+(H$33/12*6))+K29&gt;I149,I149-K29,(I29-H$33+(H$33/12*6)))</f>
        <v>56906.301892000003</v>
      </c>
      <c r="K29" s="122">
        <f t="shared" si="3"/>
        <v>9093.6981079999987</v>
      </c>
      <c r="L29" s="122">
        <f t="shared" si="23"/>
        <v>66000</v>
      </c>
      <c r="M29" s="122">
        <f t="shared" si="24"/>
        <v>54060.986797400001</v>
      </c>
      <c r="N29" s="122">
        <f t="shared" si="21"/>
        <v>8639.0132025999992</v>
      </c>
      <c r="O29" s="122">
        <f t="shared" si="22"/>
        <v>62700</v>
      </c>
      <c r="P29" s="104">
        <f t="shared" si="8"/>
        <v>51215.671702800006</v>
      </c>
      <c r="Q29" s="122">
        <f t="shared" si="9"/>
        <v>8184.3282971999988</v>
      </c>
      <c r="R29" s="122">
        <f t="shared" si="19"/>
        <v>59400.000000000007</v>
      </c>
      <c r="S29" s="122">
        <f t="shared" si="10"/>
        <v>45525.041513600008</v>
      </c>
      <c r="T29" s="122">
        <f t="shared" si="11"/>
        <v>7274.9584863999989</v>
      </c>
      <c r="U29" s="122">
        <f t="shared" si="12"/>
        <v>52800.000000000007</v>
      </c>
      <c r="V29" s="122">
        <f t="shared" si="13"/>
        <v>39834.411324399996</v>
      </c>
      <c r="W29" s="122">
        <f t="shared" si="14"/>
        <v>6365.5886755999991</v>
      </c>
      <c r="X29" s="122">
        <f t="shared" si="15"/>
        <v>46199.999999999993</v>
      </c>
      <c r="Y29" s="122">
        <f t="shared" si="16"/>
        <v>34143.781135199999</v>
      </c>
      <c r="Z29" s="122">
        <f t="shared" si="17"/>
        <v>5456.2188647999992</v>
      </c>
      <c r="AA29" s="52">
        <f t="shared" si="18"/>
        <v>39600</v>
      </c>
      <c r="AB29" s="18"/>
      <c r="AC29" s="18"/>
      <c r="AD29" s="18"/>
      <c r="AE29" s="18"/>
      <c r="AF29" s="18"/>
      <c r="AG29" s="19"/>
      <c r="AH29" s="18"/>
      <c r="AI29" s="18"/>
    </row>
    <row r="30" spans="1:35" s="30" customFormat="1" ht="13.5" customHeight="1">
      <c r="A30" s="285">
        <v>101</v>
      </c>
      <c r="B30" s="56">
        <v>41122</v>
      </c>
      <c r="C30" s="68">
        <f>'BENEFÍCIOS-SEM JRS E SEM CORREÇ'!C30</f>
        <v>622</v>
      </c>
      <c r="D30" s="316">
        <f>'base(indices)'!G35</f>
        <v>1.41496898</v>
      </c>
      <c r="E30" s="58">
        <f t="shared" si="0"/>
        <v>880.11070556000004</v>
      </c>
      <c r="F30" s="321">
        <v>0</v>
      </c>
      <c r="G30" s="60">
        <f t="shared" si="1"/>
        <v>0</v>
      </c>
      <c r="H30" s="61">
        <f t="shared" si="2"/>
        <v>880.11070556000004</v>
      </c>
      <c r="I30" s="299">
        <f t="shared" si="20"/>
        <v>117857.89142167997</v>
      </c>
      <c r="J30" s="102">
        <f>IF((I30-H$33+(H$33/12*5))+K30&gt;I149,I149-K30,(I30-H$33+(H$33/12*5)))</f>
        <v>56906.301892000003</v>
      </c>
      <c r="K30" s="102">
        <f t="shared" si="3"/>
        <v>9093.6981079999987</v>
      </c>
      <c r="L30" s="102">
        <f t="shared" si="23"/>
        <v>66000</v>
      </c>
      <c r="M30" s="102">
        <f t="shared" si="24"/>
        <v>54060.986797400001</v>
      </c>
      <c r="N30" s="102">
        <f t="shared" si="21"/>
        <v>8639.0132025999992</v>
      </c>
      <c r="O30" s="102">
        <f t="shared" si="22"/>
        <v>62700</v>
      </c>
      <c r="P30" s="102">
        <f>J30*$P$9</f>
        <v>51215.671702800006</v>
      </c>
      <c r="Q30" s="102">
        <f t="shared" si="9"/>
        <v>8184.3282971999988</v>
      </c>
      <c r="R30" s="102">
        <f t="shared" si="19"/>
        <v>59400.000000000007</v>
      </c>
      <c r="S30" s="102">
        <f t="shared" si="10"/>
        <v>45525.041513600008</v>
      </c>
      <c r="T30" s="102">
        <f t="shared" si="11"/>
        <v>7274.9584863999989</v>
      </c>
      <c r="U30" s="102">
        <f t="shared" si="12"/>
        <v>52800.000000000007</v>
      </c>
      <c r="V30" s="102">
        <f t="shared" si="13"/>
        <v>39834.411324399996</v>
      </c>
      <c r="W30" s="102">
        <f t="shared" si="14"/>
        <v>6365.5886755999991</v>
      </c>
      <c r="X30" s="102">
        <f t="shared" si="15"/>
        <v>46199.999999999993</v>
      </c>
      <c r="Y30" s="102">
        <f t="shared" si="16"/>
        <v>34143.781135199999</v>
      </c>
      <c r="Z30" s="102">
        <f t="shared" si="17"/>
        <v>5456.2188647999992</v>
      </c>
      <c r="AA30" s="66">
        <f t="shared" si="18"/>
        <v>39600</v>
      </c>
      <c r="AB30" s="36"/>
      <c r="AC30" s="36"/>
      <c r="AD30" s="36"/>
      <c r="AE30" s="36"/>
      <c r="AF30" s="36"/>
      <c r="AG30" s="37"/>
      <c r="AH30" s="36"/>
      <c r="AI30" s="36"/>
    </row>
    <row r="31" spans="1:35" ht="13.5" customHeight="1">
      <c r="A31" s="285">
        <v>100</v>
      </c>
      <c r="B31" s="56">
        <v>41153</v>
      </c>
      <c r="C31" s="68">
        <f>'BENEFÍCIOS-SEM JRS E SEM CORREÇ'!C31</f>
        <v>622</v>
      </c>
      <c r="D31" s="316">
        <f>'base(indices)'!G36</f>
        <v>1.41479496</v>
      </c>
      <c r="E31" s="69">
        <f t="shared" si="0"/>
        <v>880.00246512000001</v>
      </c>
      <c r="F31" s="321">
        <v>0</v>
      </c>
      <c r="G31" s="70">
        <f t="shared" si="1"/>
        <v>0</v>
      </c>
      <c r="H31" s="71">
        <f t="shared" si="2"/>
        <v>880.00246512000001</v>
      </c>
      <c r="I31" s="300">
        <f t="shared" si="20"/>
        <v>116977.78071611997</v>
      </c>
      <c r="J31" s="122">
        <f>IF((I31-H$33+(H$33/12*4))+K31&gt;I149,I149-K31,(I31-H$33+(H$33/12*4)))</f>
        <v>56906.301892000003</v>
      </c>
      <c r="K31" s="122">
        <f t="shared" si="3"/>
        <v>9093.6981079999987</v>
      </c>
      <c r="L31" s="122">
        <f t="shared" si="23"/>
        <v>66000</v>
      </c>
      <c r="M31" s="122">
        <f t="shared" si="24"/>
        <v>54060.986797400001</v>
      </c>
      <c r="N31" s="122">
        <f t="shared" si="21"/>
        <v>8639.0132025999992</v>
      </c>
      <c r="O31" s="122">
        <f t="shared" si="22"/>
        <v>62700</v>
      </c>
      <c r="P31" s="104">
        <f>J31*$P$9</f>
        <v>51215.671702800006</v>
      </c>
      <c r="Q31" s="122">
        <f t="shared" si="9"/>
        <v>8184.3282971999988</v>
      </c>
      <c r="R31" s="122">
        <f t="shared" si="19"/>
        <v>59400.000000000007</v>
      </c>
      <c r="S31" s="122">
        <f t="shared" si="10"/>
        <v>45525.041513600008</v>
      </c>
      <c r="T31" s="122">
        <f t="shared" si="11"/>
        <v>7274.9584863999989</v>
      </c>
      <c r="U31" s="122">
        <f t="shared" si="12"/>
        <v>52800.000000000007</v>
      </c>
      <c r="V31" s="122">
        <f t="shared" si="13"/>
        <v>39834.411324399996</v>
      </c>
      <c r="W31" s="122">
        <f t="shared" si="14"/>
        <v>6365.5886755999991</v>
      </c>
      <c r="X31" s="122">
        <f t="shared" si="15"/>
        <v>46199.999999999993</v>
      </c>
      <c r="Y31" s="122">
        <f t="shared" si="16"/>
        <v>34143.781135199999</v>
      </c>
      <c r="Z31" s="122">
        <f t="shared" si="17"/>
        <v>5456.2188647999992</v>
      </c>
      <c r="AA31" s="52">
        <f t="shared" si="18"/>
        <v>39600</v>
      </c>
      <c r="AB31" s="18"/>
      <c r="AC31" s="18"/>
      <c r="AD31" s="18"/>
      <c r="AE31" s="18"/>
      <c r="AF31" s="18"/>
      <c r="AG31" s="19"/>
      <c r="AH31" s="18"/>
      <c r="AI31" s="18"/>
    </row>
    <row r="32" spans="1:35" s="30" customFormat="1" ht="13.5" customHeight="1">
      <c r="A32" s="285">
        <v>99</v>
      </c>
      <c r="B32" s="56">
        <v>41183</v>
      </c>
      <c r="C32" s="68">
        <f>'BENEFÍCIOS-SEM JRS E SEM CORREÇ'!C32</f>
        <v>622</v>
      </c>
      <c r="D32" s="316">
        <f>'base(indices)'!G37</f>
        <v>1.41479496</v>
      </c>
      <c r="E32" s="58">
        <f t="shared" si="0"/>
        <v>880.00246512000001</v>
      </c>
      <c r="F32" s="321">
        <v>0</v>
      </c>
      <c r="G32" s="60">
        <f t="shared" si="1"/>
        <v>0</v>
      </c>
      <c r="H32" s="61">
        <f t="shared" si="2"/>
        <v>880.00246512000001</v>
      </c>
      <c r="I32" s="299">
        <f t="shared" si="20"/>
        <v>116097.77825099998</v>
      </c>
      <c r="J32" s="102">
        <f>IF((I32-H$33+(H$33/12*3))+K32&gt;I149,I149-K32,(I32-H$33+(H$33/12*3)))</f>
        <v>56906.301892000003</v>
      </c>
      <c r="K32" s="102">
        <f t="shared" si="3"/>
        <v>9093.6981079999987</v>
      </c>
      <c r="L32" s="102">
        <f t="shared" si="23"/>
        <v>66000</v>
      </c>
      <c r="M32" s="102">
        <f t="shared" si="24"/>
        <v>54060.986797400001</v>
      </c>
      <c r="N32" s="102">
        <f t="shared" si="21"/>
        <v>8639.0132025999992</v>
      </c>
      <c r="O32" s="102">
        <f t="shared" si="22"/>
        <v>62700</v>
      </c>
      <c r="P32" s="102">
        <f t="shared" ref="P32:P49" si="25">J32*$P$9</f>
        <v>51215.671702800006</v>
      </c>
      <c r="Q32" s="102">
        <f t="shared" si="9"/>
        <v>8184.3282971999988</v>
      </c>
      <c r="R32" s="102">
        <f t="shared" si="19"/>
        <v>59400.000000000007</v>
      </c>
      <c r="S32" s="102">
        <f t="shared" si="10"/>
        <v>45525.041513600008</v>
      </c>
      <c r="T32" s="102">
        <f t="shared" si="11"/>
        <v>7274.9584863999989</v>
      </c>
      <c r="U32" s="102">
        <f t="shared" si="12"/>
        <v>52800.000000000007</v>
      </c>
      <c r="V32" s="102">
        <f t="shared" si="13"/>
        <v>39834.411324399996</v>
      </c>
      <c r="W32" s="102">
        <f t="shared" si="14"/>
        <v>6365.5886755999991</v>
      </c>
      <c r="X32" s="102">
        <f t="shared" si="15"/>
        <v>46199.999999999993</v>
      </c>
      <c r="Y32" s="102">
        <f t="shared" si="16"/>
        <v>34143.781135199999</v>
      </c>
      <c r="Z32" s="102">
        <f t="shared" si="17"/>
        <v>5456.2188647999992</v>
      </c>
      <c r="AA32" s="66">
        <f t="shared" si="18"/>
        <v>39600</v>
      </c>
      <c r="AB32" s="36"/>
      <c r="AC32" s="36"/>
      <c r="AD32" s="36"/>
      <c r="AE32" s="36"/>
      <c r="AF32" s="36"/>
      <c r="AG32" s="37"/>
      <c r="AH32" s="36"/>
      <c r="AI32" s="36"/>
    </row>
    <row r="33" spans="1:35" ht="13.5" customHeight="1">
      <c r="A33" s="285">
        <v>98</v>
      </c>
      <c r="B33" s="56">
        <v>41214</v>
      </c>
      <c r="C33" s="68">
        <f>'BENEFÍCIOS-SEM JRS E SEM CORREÇ'!C33</f>
        <v>622</v>
      </c>
      <c r="D33" s="316">
        <f>'base(indices)'!G38</f>
        <v>1.41479496</v>
      </c>
      <c r="E33" s="69">
        <f t="shared" si="0"/>
        <v>880.00246512000001</v>
      </c>
      <c r="F33" s="321">
        <v>0</v>
      </c>
      <c r="G33" s="70">
        <f t="shared" si="1"/>
        <v>0</v>
      </c>
      <c r="H33" s="71">
        <f t="shared" si="2"/>
        <v>880.00246512000001</v>
      </c>
      <c r="I33" s="300">
        <f t="shared" si="20"/>
        <v>115217.77578587999</v>
      </c>
      <c r="J33" s="122">
        <f>IF((I33-H$33+(H$33/12*2))+K33&gt;I149,I149-K33,(I33-H$33+(H$33/12*2)))</f>
        <v>56906.301892000003</v>
      </c>
      <c r="K33" s="122">
        <f t="shared" si="3"/>
        <v>9093.6981079999987</v>
      </c>
      <c r="L33" s="122">
        <f t="shared" si="23"/>
        <v>66000</v>
      </c>
      <c r="M33" s="122">
        <f t="shared" si="24"/>
        <v>54060.986797400001</v>
      </c>
      <c r="N33" s="122">
        <f t="shared" si="21"/>
        <v>8639.0132025999992</v>
      </c>
      <c r="O33" s="122">
        <f t="shared" si="22"/>
        <v>62700</v>
      </c>
      <c r="P33" s="104">
        <f t="shared" si="25"/>
        <v>51215.671702800006</v>
      </c>
      <c r="Q33" s="122">
        <f t="shared" si="9"/>
        <v>8184.3282971999988</v>
      </c>
      <c r="R33" s="122">
        <f t="shared" si="19"/>
        <v>59400.000000000007</v>
      </c>
      <c r="S33" s="122">
        <f t="shared" si="10"/>
        <v>45525.041513600008</v>
      </c>
      <c r="T33" s="122">
        <f t="shared" si="11"/>
        <v>7274.9584863999989</v>
      </c>
      <c r="U33" s="122">
        <f t="shared" si="12"/>
        <v>52800.000000000007</v>
      </c>
      <c r="V33" s="122">
        <f t="shared" si="13"/>
        <v>39834.411324399996</v>
      </c>
      <c r="W33" s="122">
        <f t="shared" si="14"/>
        <v>6365.5886755999991</v>
      </c>
      <c r="X33" s="122">
        <f t="shared" si="15"/>
        <v>46199.999999999993</v>
      </c>
      <c r="Y33" s="122">
        <f t="shared" si="16"/>
        <v>34143.781135199999</v>
      </c>
      <c r="Z33" s="122">
        <f t="shared" si="17"/>
        <v>5456.2188647999992</v>
      </c>
      <c r="AA33" s="52">
        <f t="shared" si="18"/>
        <v>39600</v>
      </c>
      <c r="AB33" s="18"/>
      <c r="AC33" s="18"/>
      <c r="AD33" s="18"/>
      <c r="AE33" s="18"/>
      <c r="AF33" s="18"/>
      <c r="AG33" s="19"/>
      <c r="AH33" s="18"/>
      <c r="AI33" s="18"/>
    </row>
    <row r="34" spans="1:35" s="30" customFormat="1" ht="13.5" customHeight="1" thickBot="1">
      <c r="A34" s="286">
        <v>97</v>
      </c>
      <c r="B34" s="76">
        <v>41244</v>
      </c>
      <c r="C34" s="77">
        <f>'BENEFÍCIOS-SEM JRS E SEM CORREÇ'!C34</f>
        <v>1244</v>
      </c>
      <c r="D34" s="317">
        <f>'base(indices)'!G39</f>
        <v>1.41479496</v>
      </c>
      <c r="E34" s="279">
        <f t="shared" si="0"/>
        <v>1760.00493024</v>
      </c>
      <c r="F34" s="322">
        <v>0</v>
      </c>
      <c r="G34" s="233">
        <f t="shared" si="1"/>
        <v>0</v>
      </c>
      <c r="H34" s="287">
        <f t="shared" si="2"/>
        <v>1760.00493024</v>
      </c>
      <c r="I34" s="301">
        <f t="shared" si="20"/>
        <v>114337.77332076</v>
      </c>
      <c r="J34" s="95">
        <f>IF((I34-H$33+(H$33/12*1))+K34&gt;I149,I149-K34,(I34-H$33+(H$33/12*1)))</f>
        <v>56906.301892000003</v>
      </c>
      <c r="K34" s="95">
        <f t="shared" si="3"/>
        <v>9093.6981079999987</v>
      </c>
      <c r="L34" s="95">
        <f t="shared" si="23"/>
        <v>66000</v>
      </c>
      <c r="M34" s="95">
        <f t="shared" si="24"/>
        <v>54060.986797400001</v>
      </c>
      <c r="N34" s="95">
        <f t="shared" si="21"/>
        <v>8639.0132025999992</v>
      </c>
      <c r="O34" s="95">
        <f t="shared" si="22"/>
        <v>62700</v>
      </c>
      <c r="P34" s="95">
        <f t="shared" si="25"/>
        <v>51215.671702800006</v>
      </c>
      <c r="Q34" s="95">
        <f t="shared" si="9"/>
        <v>8184.3282971999988</v>
      </c>
      <c r="R34" s="95">
        <f t="shared" si="19"/>
        <v>59400.000000000007</v>
      </c>
      <c r="S34" s="95">
        <f t="shared" si="10"/>
        <v>45525.041513600008</v>
      </c>
      <c r="T34" s="95">
        <f t="shared" si="11"/>
        <v>7274.9584863999989</v>
      </c>
      <c r="U34" s="95">
        <f t="shared" si="12"/>
        <v>52800.000000000007</v>
      </c>
      <c r="V34" s="95">
        <f t="shared" si="13"/>
        <v>39834.411324399996</v>
      </c>
      <c r="W34" s="95">
        <f t="shared" si="14"/>
        <v>6365.5886755999991</v>
      </c>
      <c r="X34" s="95">
        <f t="shared" si="15"/>
        <v>46199.999999999993</v>
      </c>
      <c r="Y34" s="95">
        <f t="shared" si="16"/>
        <v>34143.781135199999</v>
      </c>
      <c r="Z34" s="95">
        <f t="shared" si="17"/>
        <v>5456.2188647999992</v>
      </c>
      <c r="AA34" s="237">
        <f t="shared" si="18"/>
        <v>39600</v>
      </c>
      <c r="AB34" s="36"/>
      <c r="AC34" s="36"/>
      <c r="AD34" s="36"/>
      <c r="AE34" s="36"/>
      <c r="AF34" s="36"/>
      <c r="AG34" s="37"/>
      <c r="AH34" s="36"/>
      <c r="AI34" s="36"/>
    </row>
    <row r="35" spans="1:35" ht="13.5" customHeight="1">
      <c r="A35" s="288">
        <v>96</v>
      </c>
      <c r="B35" s="160">
        <v>41275</v>
      </c>
      <c r="C35" s="47">
        <f>'BENEFÍCIOS-SEM JRS E SEM CORREÇ'!C35</f>
        <v>678</v>
      </c>
      <c r="D35" s="306">
        <f>'base(indices)'!G40</f>
        <v>1.41479496</v>
      </c>
      <c r="E35" s="163">
        <f t="shared" si="0"/>
        <v>959.23098288000006</v>
      </c>
      <c r="F35" s="320">
        <v>0</v>
      </c>
      <c r="G35" s="87">
        <f t="shared" si="1"/>
        <v>0</v>
      </c>
      <c r="H35" s="89">
        <f t="shared" si="2"/>
        <v>959.23098288000006</v>
      </c>
      <c r="I35" s="298">
        <f t="shared" si="20"/>
        <v>112577.76839052</v>
      </c>
      <c r="J35" s="123">
        <f>IF((I35-H$45+(H$45))+K35&gt;I149,I149-K35,(I35-H$45+(H$45)))</f>
        <v>56906.301892000003</v>
      </c>
      <c r="K35" s="123">
        <f t="shared" si="3"/>
        <v>9093.6981079999987</v>
      </c>
      <c r="L35" s="123">
        <f t="shared" si="23"/>
        <v>66000</v>
      </c>
      <c r="M35" s="123">
        <f t="shared" si="24"/>
        <v>54060.986797400001</v>
      </c>
      <c r="N35" s="123">
        <f t="shared" si="21"/>
        <v>8639.0132025999992</v>
      </c>
      <c r="O35" s="123">
        <f t="shared" si="22"/>
        <v>62700</v>
      </c>
      <c r="P35" s="100">
        <f t="shared" si="25"/>
        <v>51215.671702800006</v>
      </c>
      <c r="Q35" s="123">
        <f t="shared" si="9"/>
        <v>8184.3282971999988</v>
      </c>
      <c r="R35" s="123">
        <f t="shared" si="19"/>
        <v>59400.000000000007</v>
      </c>
      <c r="S35" s="123">
        <f t="shared" si="10"/>
        <v>45525.041513600008</v>
      </c>
      <c r="T35" s="123">
        <f t="shared" si="11"/>
        <v>7274.9584863999989</v>
      </c>
      <c r="U35" s="123">
        <f t="shared" si="12"/>
        <v>52800.000000000007</v>
      </c>
      <c r="V35" s="123">
        <f t="shared" si="13"/>
        <v>39834.411324399996</v>
      </c>
      <c r="W35" s="123">
        <f t="shared" si="14"/>
        <v>6365.5886755999991</v>
      </c>
      <c r="X35" s="123">
        <f t="shared" si="15"/>
        <v>46199.999999999993</v>
      </c>
      <c r="Y35" s="123">
        <f t="shared" si="16"/>
        <v>34143.781135199999</v>
      </c>
      <c r="Z35" s="123">
        <f t="shared" si="17"/>
        <v>5456.2188647999992</v>
      </c>
      <c r="AA35" s="55">
        <f t="shared" si="18"/>
        <v>39600</v>
      </c>
      <c r="AB35" s="18"/>
      <c r="AC35" s="18"/>
      <c r="AD35" s="18"/>
      <c r="AE35" s="18"/>
      <c r="AF35" s="18"/>
      <c r="AG35" s="19"/>
      <c r="AH35" s="18"/>
      <c r="AI35" s="18"/>
    </row>
    <row r="36" spans="1:35" s="30" customFormat="1" ht="13.5" customHeight="1">
      <c r="A36" s="285">
        <v>95</v>
      </c>
      <c r="B36" s="56">
        <v>41306</v>
      </c>
      <c r="C36" s="68">
        <f>'BENEFÍCIOS-SEM JRS E SEM CORREÇ'!C36</f>
        <v>678</v>
      </c>
      <c r="D36" s="316">
        <f>'base(indices)'!G41</f>
        <v>1.41479496</v>
      </c>
      <c r="E36" s="58">
        <f t="shared" si="0"/>
        <v>959.23098288000006</v>
      </c>
      <c r="F36" s="323">
        <v>0</v>
      </c>
      <c r="G36" s="60">
        <f t="shared" si="1"/>
        <v>0</v>
      </c>
      <c r="H36" s="61">
        <f t="shared" si="2"/>
        <v>959.23098288000006</v>
      </c>
      <c r="I36" s="299">
        <f t="shared" si="20"/>
        <v>111618.53740763999</v>
      </c>
      <c r="J36" s="102">
        <f>IF((I36-H$45+(H$45/12*11))+K36&gt;I149,I149-K36,(I36-H$45+(H$45/12*11)))</f>
        <v>56906.301892000003</v>
      </c>
      <c r="K36" s="102">
        <f t="shared" si="3"/>
        <v>9093.6981079999987</v>
      </c>
      <c r="L36" s="102">
        <f t="shared" si="23"/>
        <v>66000</v>
      </c>
      <c r="M36" s="102">
        <f t="shared" si="24"/>
        <v>54060.986797400001</v>
      </c>
      <c r="N36" s="102">
        <f t="shared" si="21"/>
        <v>8639.0132025999992</v>
      </c>
      <c r="O36" s="102">
        <f t="shared" si="22"/>
        <v>62700</v>
      </c>
      <c r="P36" s="102">
        <f t="shared" si="25"/>
        <v>51215.671702800006</v>
      </c>
      <c r="Q36" s="102">
        <f t="shared" si="9"/>
        <v>8184.3282971999988</v>
      </c>
      <c r="R36" s="102">
        <f t="shared" si="19"/>
        <v>59400.000000000007</v>
      </c>
      <c r="S36" s="102">
        <f t="shared" si="10"/>
        <v>45525.041513600008</v>
      </c>
      <c r="T36" s="102">
        <f t="shared" si="11"/>
        <v>7274.9584863999989</v>
      </c>
      <c r="U36" s="102">
        <f t="shared" si="12"/>
        <v>52800.000000000007</v>
      </c>
      <c r="V36" s="102">
        <f t="shared" si="13"/>
        <v>39834.411324399996</v>
      </c>
      <c r="W36" s="102">
        <f t="shared" si="14"/>
        <v>6365.5886755999991</v>
      </c>
      <c r="X36" s="102">
        <f t="shared" si="15"/>
        <v>46199.999999999993</v>
      </c>
      <c r="Y36" s="102">
        <f t="shared" si="16"/>
        <v>34143.781135199999</v>
      </c>
      <c r="Z36" s="102">
        <f t="shared" si="17"/>
        <v>5456.2188647999992</v>
      </c>
      <c r="AA36" s="66">
        <f t="shared" si="18"/>
        <v>39600</v>
      </c>
      <c r="AB36" s="36"/>
      <c r="AC36" s="36"/>
      <c r="AD36" s="36"/>
      <c r="AE36" s="36"/>
      <c r="AF36" s="36"/>
      <c r="AG36" s="37"/>
      <c r="AH36" s="36"/>
      <c r="AI36" s="36"/>
    </row>
    <row r="37" spans="1:35" ht="13.5" customHeight="1">
      <c r="A37" s="285">
        <v>94</v>
      </c>
      <c r="B37" s="46">
        <v>41334</v>
      </c>
      <c r="C37" s="68">
        <f>'BENEFÍCIOS-SEM JRS E SEM CORREÇ'!C37</f>
        <v>678</v>
      </c>
      <c r="D37" s="316">
        <f>'base(indices)'!G42</f>
        <v>1.41479496</v>
      </c>
      <c r="E37" s="69">
        <f t="shared" si="0"/>
        <v>959.23098288000006</v>
      </c>
      <c r="F37" s="321">
        <v>0</v>
      </c>
      <c r="G37" s="70">
        <f t="shared" si="1"/>
        <v>0</v>
      </c>
      <c r="H37" s="71">
        <f t="shared" si="2"/>
        <v>959.23098288000006</v>
      </c>
      <c r="I37" s="300">
        <f t="shared" si="20"/>
        <v>110659.30642475998</v>
      </c>
      <c r="J37" s="122">
        <f>IF((I37-H$45+(H$45/12*10))+K37&gt;I149,I149-K37,(I37-H$45+(H$45/12*10)))</f>
        <v>56906.301892000003</v>
      </c>
      <c r="K37" s="122">
        <f t="shared" si="3"/>
        <v>9093.6981079999987</v>
      </c>
      <c r="L37" s="104">
        <f t="shared" si="23"/>
        <v>66000</v>
      </c>
      <c r="M37" s="122">
        <f t="shared" si="24"/>
        <v>54060.986797400001</v>
      </c>
      <c r="N37" s="122">
        <f t="shared" si="21"/>
        <v>8639.0132025999992</v>
      </c>
      <c r="O37" s="122">
        <f t="shared" si="22"/>
        <v>62700</v>
      </c>
      <c r="P37" s="104">
        <f t="shared" si="25"/>
        <v>51215.671702800006</v>
      </c>
      <c r="Q37" s="122">
        <f t="shared" si="9"/>
        <v>8184.3282971999988</v>
      </c>
      <c r="R37" s="122">
        <f>P37+Q37</f>
        <v>59400.000000000007</v>
      </c>
      <c r="S37" s="122">
        <f t="shared" si="10"/>
        <v>45525.041513600008</v>
      </c>
      <c r="T37" s="122">
        <f t="shared" si="11"/>
        <v>7274.9584863999989</v>
      </c>
      <c r="U37" s="122">
        <f t="shared" si="12"/>
        <v>52800.000000000007</v>
      </c>
      <c r="V37" s="122">
        <f t="shared" si="13"/>
        <v>39834.411324399996</v>
      </c>
      <c r="W37" s="122">
        <f t="shared" si="14"/>
        <v>6365.5886755999991</v>
      </c>
      <c r="X37" s="122">
        <f t="shared" si="15"/>
        <v>46199.999999999993</v>
      </c>
      <c r="Y37" s="122">
        <f t="shared" si="16"/>
        <v>34143.781135199999</v>
      </c>
      <c r="Z37" s="122">
        <f t="shared" si="17"/>
        <v>5456.2188647999992</v>
      </c>
      <c r="AA37" s="52">
        <f t="shared" si="18"/>
        <v>39600</v>
      </c>
      <c r="AB37" s="18"/>
      <c r="AC37" s="18"/>
      <c r="AD37" s="18"/>
      <c r="AE37" s="18"/>
      <c r="AF37" s="18"/>
      <c r="AG37" s="19"/>
      <c r="AH37" s="18"/>
      <c r="AI37" s="18"/>
    </row>
    <row r="38" spans="1:35" s="30" customFormat="1" ht="13.5" customHeight="1">
      <c r="A38" s="285">
        <v>93</v>
      </c>
      <c r="B38" s="56">
        <v>41365</v>
      </c>
      <c r="C38" s="68">
        <f>'BENEFÍCIOS-SEM JRS E SEM CORREÇ'!C38</f>
        <v>678</v>
      </c>
      <c r="D38" s="316">
        <f>'base(indices)'!G43</f>
        <v>1.41479496</v>
      </c>
      <c r="E38" s="58">
        <f t="shared" si="0"/>
        <v>959.23098288000006</v>
      </c>
      <c r="F38" s="321">
        <v>0</v>
      </c>
      <c r="G38" s="60">
        <f t="shared" si="1"/>
        <v>0</v>
      </c>
      <c r="H38" s="61">
        <f t="shared" si="2"/>
        <v>959.23098288000006</v>
      </c>
      <c r="I38" s="299">
        <f t="shared" si="20"/>
        <v>109700.07544187998</v>
      </c>
      <c r="J38" s="102">
        <f>IF((I38-H$45+(H$45/12*9))+K38&gt;I149,I149-K38,(I38-H$45+(H$45/12*9)))</f>
        <v>56906.301892000003</v>
      </c>
      <c r="K38" s="102">
        <f t="shared" si="3"/>
        <v>9093.6981079999987</v>
      </c>
      <c r="L38" s="103">
        <f t="shared" si="23"/>
        <v>66000</v>
      </c>
      <c r="M38" s="102">
        <f t="shared" si="24"/>
        <v>54060.986797400001</v>
      </c>
      <c r="N38" s="102">
        <f t="shared" si="21"/>
        <v>8639.0132025999992</v>
      </c>
      <c r="O38" s="102">
        <f t="shared" si="22"/>
        <v>62700</v>
      </c>
      <c r="P38" s="102">
        <f>J38*$P$9</f>
        <v>51215.671702800006</v>
      </c>
      <c r="Q38" s="102">
        <f t="shared" si="9"/>
        <v>8184.3282971999988</v>
      </c>
      <c r="R38" s="102">
        <f t="shared" ref="R38:R53" si="26">P38+Q38</f>
        <v>59400.000000000007</v>
      </c>
      <c r="S38" s="102">
        <f t="shared" si="10"/>
        <v>45525.041513600008</v>
      </c>
      <c r="T38" s="102">
        <f t="shared" si="11"/>
        <v>7274.9584863999989</v>
      </c>
      <c r="U38" s="102">
        <f t="shared" si="12"/>
        <v>52800.000000000007</v>
      </c>
      <c r="V38" s="102">
        <f t="shared" si="13"/>
        <v>39834.411324399996</v>
      </c>
      <c r="W38" s="102">
        <f t="shared" si="14"/>
        <v>6365.5886755999991</v>
      </c>
      <c r="X38" s="102">
        <f t="shared" si="15"/>
        <v>46199.999999999993</v>
      </c>
      <c r="Y38" s="102">
        <f t="shared" si="16"/>
        <v>34143.781135199999</v>
      </c>
      <c r="Z38" s="102">
        <f t="shared" si="17"/>
        <v>5456.2188647999992</v>
      </c>
      <c r="AA38" s="66">
        <f t="shared" si="18"/>
        <v>39600</v>
      </c>
      <c r="AB38" s="36"/>
      <c r="AC38" s="36"/>
      <c r="AD38" s="36"/>
      <c r="AE38" s="36"/>
      <c r="AF38" s="36"/>
      <c r="AG38" s="37"/>
      <c r="AH38" s="36"/>
      <c r="AI38" s="36"/>
    </row>
    <row r="39" spans="1:35" ht="13.5" customHeight="1">
      <c r="A39" s="285">
        <v>92</v>
      </c>
      <c r="B39" s="46">
        <v>41395</v>
      </c>
      <c r="C39" s="68">
        <f>'BENEFÍCIOS-SEM JRS E SEM CORREÇ'!C39</f>
        <v>678</v>
      </c>
      <c r="D39" s="316">
        <f>'base(indices)'!G44</f>
        <v>1.41479496</v>
      </c>
      <c r="E39" s="69">
        <f t="shared" si="0"/>
        <v>959.23098288000006</v>
      </c>
      <c r="F39" s="321">
        <v>0</v>
      </c>
      <c r="G39" s="70">
        <f t="shared" si="1"/>
        <v>0</v>
      </c>
      <c r="H39" s="71">
        <f t="shared" si="2"/>
        <v>959.23098288000006</v>
      </c>
      <c r="I39" s="300">
        <f t="shared" si="20"/>
        <v>108740.84445899997</v>
      </c>
      <c r="J39" s="122">
        <f>IF((I39-H$45+(H$45/12*8))+K39&gt;I149,I149-K39,(I39-H$45+(H$45/12*8)))</f>
        <v>56906.301892000003</v>
      </c>
      <c r="K39" s="122">
        <f t="shared" si="3"/>
        <v>9093.6981079999987</v>
      </c>
      <c r="L39" s="122">
        <f t="shared" si="23"/>
        <v>66000</v>
      </c>
      <c r="M39" s="122">
        <f t="shared" si="24"/>
        <v>54060.986797400001</v>
      </c>
      <c r="N39" s="122">
        <f t="shared" si="21"/>
        <v>8639.0132025999992</v>
      </c>
      <c r="O39" s="122">
        <f t="shared" si="22"/>
        <v>62700</v>
      </c>
      <c r="P39" s="104">
        <f t="shared" si="25"/>
        <v>51215.671702800006</v>
      </c>
      <c r="Q39" s="122">
        <f t="shared" si="9"/>
        <v>8184.3282971999988</v>
      </c>
      <c r="R39" s="122">
        <f t="shared" si="26"/>
        <v>59400.000000000007</v>
      </c>
      <c r="S39" s="122">
        <f t="shared" si="10"/>
        <v>45525.041513600008</v>
      </c>
      <c r="T39" s="122">
        <f t="shared" si="11"/>
        <v>7274.9584863999989</v>
      </c>
      <c r="U39" s="122">
        <f t="shared" si="12"/>
        <v>52800.000000000007</v>
      </c>
      <c r="V39" s="122">
        <f t="shared" si="13"/>
        <v>39834.411324399996</v>
      </c>
      <c r="W39" s="122">
        <f t="shared" si="14"/>
        <v>6365.5886755999991</v>
      </c>
      <c r="X39" s="122">
        <f t="shared" si="15"/>
        <v>46199.999999999993</v>
      </c>
      <c r="Y39" s="122">
        <f t="shared" si="16"/>
        <v>34143.781135199999</v>
      </c>
      <c r="Z39" s="122">
        <f t="shared" si="17"/>
        <v>5456.2188647999992</v>
      </c>
      <c r="AA39" s="52">
        <f t="shared" si="18"/>
        <v>39600</v>
      </c>
      <c r="AB39" s="18"/>
      <c r="AC39" s="18"/>
      <c r="AD39" s="18"/>
      <c r="AE39" s="18"/>
      <c r="AF39" s="18"/>
      <c r="AG39" s="19"/>
      <c r="AH39" s="18"/>
      <c r="AI39" s="18"/>
    </row>
    <row r="40" spans="1:35" s="30" customFormat="1" ht="13.5" customHeight="1">
      <c r="A40" s="285">
        <v>91</v>
      </c>
      <c r="B40" s="56">
        <v>41426</v>
      </c>
      <c r="C40" s="68">
        <f>'BENEFÍCIOS-SEM JRS E SEM CORREÇ'!C40</f>
        <v>678</v>
      </c>
      <c r="D40" s="316">
        <f>'base(indices)'!G45</f>
        <v>1.41479496</v>
      </c>
      <c r="E40" s="58">
        <f t="shared" si="0"/>
        <v>959.23098288000006</v>
      </c>
      <c r="F40" s="321">
        <v>0</v>
      </c>
      <c r="G40" s="60">
        <f t="shared" si="1"/>
        <v>0</v>
      </c>
      <c r="H40" s="61">
        <f t="shared" si="2"/>
        <v>959.23098288000006</v>
      </c>
      <c r="I40" s="299">
        <f t="shared" si="20"/>
        <v>107781.61347611996</v>
      </c>
      <c r="J40" s="102">
        <f>IF((I40-H$45+(H$45/12*7))+K40&gt;I149,I149-K40,(I40-H$45+(H$45/12*7)))</f>
        <v>56906.301892000003</v>
      </c>
      <c r="K40" s="102">
        <f t="shared" si="3"/>
        <v>9093.6981079999987</v>
      </c>
      <c r="L40" s="103">
        <f t="shared" si="23"/>
        <v>66000</v>
      </c>
      <c r="M40" s="102">
        <f t="shared" si="24"/>
        <v>54060.986797400001</v>
      </c>
      <c r="N40" s="102">
        <f t="shared" si="21"/>
        <v>8639.0132025999992</v>
      </c>
      <c r="O40" s="102">
        <f t="shared" si="22"/>
        <v>62700</v>
      </c>
      <c r="P40" s="102">
        <f t="shared" si="25"/>
        <v>51215.671702800006</v>
      </c>
      <c r="Q40" s="102">
        <f t="shared" si="9"/>
        <v>8184.3282971999988</v>
      </c>
      <c r="R40" s="102">
        <f t="shared" si="26"/>
        <v>59400.000000000007</v>
      </c>
      <c r="S40" s="102">
        <f t="shared" si="10"/>
        <v>45525.041513600008</v>
      </c>
      <c r="T40" s="102">
        <f t="shared" si="11"/>
        <v>7274.9584863999989</v>
      </c>
      <c r="U40" s="102">
        <f t="shared" si="12"/>
        <v>52800.000000000007</v>
      </c>
      <c r="V40" s="102">
        <f t="shared" si="13"/>
        <v>39834.411324399996</v>
      </c>
      <c r="W40" s="102">
        <f t="shared" si="14"/>
        <v>6365.5886755999991</v>
      </c>
      <c r="X40" s="102">
        <f t="shared" si="15"/>
        <v>46199.999999999993</v>
      </c>
      <c r="Y40" s="102">
        <f t="shared" si="16"/>
        <v>34143.781135199999</v>
      </c>
      <c r="Z40" s="102">
        <f t="shared" si="17"/>
        <v>5456.2188647999992</v>
      </c>
      <c r="AA40" s="66">
        <f t="shared" si="18"/>
        <v>39600</v>
      </c>
      <c r="AB40" s="36"/>
      <c r="AC40" s="36"/>
      <c r="AD40" s="36"/>
      <c r="AE40" s="36"/>
      <c r="AF40" s="36"/>
      <c r="AG40" s="37"/>
      <c r="AH40" s="36"/>
      <c r="AI40" s="36"/>
    </row>
    <row r="41" spans="1:35" ht="13.5" customHeight="1">
      <c r="A41" s="285">
        <v>90</v>
      </c>
      <c r="B41" s="46">
        <v>41456</v>
      </c>
      <c r="C41" s="68">
        <f>'BENEFÍCIOS-SEM JRS E SEM CORREÇ'!C41</f>
        <v>678</v>
      </c>
      <c r="D41" s="316">
        <f>'base(indices)'!G46</f>
        <v>1.41479496</v>
      </c>
      <c r="E41" s="69">
        <f t="shared" si="0"/>
        <v>959.23098288000006</v>
      </c>
      <c r="F41" s="321">
        <v>0</v>
      </c>
      <c r="G41" s="70">
        <f t="shared" si="1"/>
        <v>0</v>
      </c>
      <c r="H41" s="71">
        <f t="shared" si="2"/>
        <v>959.23098288000006</v>
      </c>
      <c r="I41" s="300">
        <f t="shared" si="20"/>
        <v>106822.38249323996</v>
      </c>
      <c r="J41" s="122">
        <f>IF((I41-H$45+(H$45/12*6))+K41&gt;I149,I149-K41,(I41-H$45+(H$45/12*6)))</f>
        <v>56906.301892000003</v>
      </c>
      <c r="K41" s="122">
        <f t="shared" si="3"/>
        <v>9093.6981079999987</v>
      </c>
      <c r="L41" s="122">
        <f t="shared" si="23"/>
        <v>66000</v>
      </c>
      <c r="M41" s="122">
        <f t="shared" si="24"/>
        <v>54060.986797400001</v>
      </c>
      <c r="N41" s="122">
        <f t="shared" si="21"/>
        <v>8639.0132025999992</v>
      </c>
      <c r="O41" s="122">
        <f t="shared" si="22"/>
        <v>62700</v>
      </c>
      <c r="P41" s="104">
        <f t="shared" si="25"/>
        <v>51215.671702800006</v>
      </c>
      <c r="Q41" s="122">
        <f t="shared" si="9"/>
        <v>8184.3282971999988</v>
      </c>
      <c r="R41" s="122">
        <f t="shared" si="26"/>
        <v>59400.000000000007</v>
      </c>
      <c r="S41" s="122">
        <f t="shared" si="10"/>
        <v>45525.041513600008</v>
      </c>
      <c r="T41" s="122">
        <f t="shared" si="11"/>
        <v>7274.9584863999989</v>
      </c>
      <c r="U41" s="122">
        <f t="shared" si="12"/>
        <v>52800.000000000007</v>
      </c>
      <c r="V41" s="122">
        <f t="shared" si="13"/>
        <v>39834.411324399996</v>
      </c>
      <c r="W41" s="122">
        <f t="shared" si="14"/>
        <v>6365.5886755999991</v>
      </c>
      <c r="X41" s="122">
        <f t="shared" si="15"/>
        <v>46199.999999999993</v>
      </c>
      <c r="Y41" s="122">
        <f t="shared" si="16"/>
        <v>34143.781135199999</v>
      </c>
      <c r="Z41" s="122">
        <f t="shared" si="17"/>
        <v>5456.2188647999992</v>
      </c>
      <c r="AA41" s="52">
        <f t="shared" si="18"/>
        <v>39600</v>
      </c>
      <c r="AB41" s="18"/>
      <c r="AC41" s="18"/>
      <c r="AD41" s="18"/>
      <c r="AE41" s="18"/>
      <c r="AF41" s="18"/>
      <c r="AG41" s="19"/>
      <c r="AH41" s="18"/>
      <c r="AI41" s="18"/>
    </row>
    <row r="42" spans="1:35" s="30" customFormat="1" ht="13.5" customHeight="1">
      <c r="A42" s="285">
        <v>89</v>
      </c>
      <c r="B42" s="56">
        <v>41487</v>
      </c>
      <c r="C42" s="68">
        <f>'BENEFÍCIOS-SEM JRS E SEM CORREÇ'!C42</f>
        <v>678</v>
      </c>
      <c r="D42" s="316">
        <f>'base(indices)'!G47</f>
        <v>1.4144993299999999</v>
      </c>
      <c r="E42" s="58">
        <f t="shared" si="0"/>
        <v>959.03054573999998</v>
      </c>
      <c r="F42" s="321">
        <v>0</v>
      </c>
      <c r="G42" s="60">
        <f t="shared" si="1"/>
        <v>0</v>
      </c>
      <c r="H42" s="61">
        <f t="shared" si="2"/>
        <v>959.03054573999998</v>
      </c>
      <c r="I42" s="299">
        <f t="shared" si="20"/>
        <v>105863.15151035995</v>
      </c>
      <c r="J42" s="102">
        <f>IF((I42-H$45+(H$45/12*5))+K42&gt;I149,I149-K42,(I42-H$45+(H$45/12*5)))</f>
        <v>56906.301892000003</v>
      </c>
      <c r="K42" s="102">
        <f t="shared" si="3"/>
        <v>9093.6981079999987</v>
      </c>
      <c r="L42" s="103">
        <f t="shared" si="23"/>
        <v>66000</v>
      </c>
      <c r="M42" s="102">
        <f t="shared" si="24"/>
        <v>54060.986797400001</v>
      </c>
      <c r="N42" s="102">
        <f t="shared" si="21"/>
        <v>8639.0132025999992</v>
      </c>
      <c r="O42" s="102">
        <f t="shared" si="22"/>
        <v>62700</v>
      </c>
      <c r="P42" s="102">
        <f t="shared" si="25"/>
        <v>51215.671702800006</v>
      </c>
      <c r="Q42" s="102">
        <f t="shared" si="9"/>
        <v>8184.3282971999988</v>
      </c>
      <c r="R42" s="102">
        <f t="shared" si="26"/>
        <v>59400.000000000007</v>
      </c>
      <c r="S42" s="102">
        <f t="shared" si="10"/>
        <v>45525.041513600008</v>
      </c>
      <c r="T42" s="102">
        <f t="shared" si="11"/>
        <v>7274.9584863999989</v>
      </c>
      <c r="U42" s="102">
        <f t="shared" si="12"/>
        <v>52800.000000000007</v>
      </c>
      <c r="V42" s="102">
        <f t="shared" si="13"/>
        <v>39834.411324399996</v>
      </c>
      <c r="W42" s="102">
        <f t="shared" si="14"/>
        <v>6365.5886755999991</v>
      </c>
      <c r="X42" s="102">
        <f t="shared" si="15"/>
        <v>46199.999999999993</v>
      </c>
      <c r="Y42" s="102">
        <f t="shared" si="16"/>
        <v>34143.781135199999</v>
      </c>
      <c r="Z42" s="102">
        <f t="shared" si="17"/>
        <v>5456.2188647999992</v>
      </c>
      <c r="AA42" s="66">
        <f t="shared" si="18"/>
        <v>39600</v>
      </c>
      <c r="AB42" s="36"/>
      <c r="AC42" s="36"/>
      <c r="AD42" s="36"/>
      <c r="AE42" s="36"/>
      <c r="AF42" s="36"/>
      <c r="AG42" s="37"/>
      <c r="AH42" s="36"/>
      <c r="AI42" s="36"/>
    </row>
    <row r="43" spans="1:35" ht="13.5" customHeight="1">
      <c r="A43" s="285">
        <v>88</v>
      </c>
      <c r="B43" s="46">
        <v>41518</v>
      </c>
      <c r="C43" s="68">
        <f>'BENEFÍCIOS-SEM JRS E SEM CORREÇ'!C43</f>
        <v>678</v>
      </c>
      <c r="D43" s="316">
        <f>'base(indices)'!G48</f>
        <v>1.4144993299999999</v>
      </c>
      <c r="E43" s="69">
        <f t="shared" si="0"/>
        <v>959.03054573999998</v>
      </c>
      <c r="F43" s="321">
        <v>0</v>
      </c>
      <c r="G43" s="70">
        <f t="shared" si="1"/>
        <v>0</v>
      </c>
      <c r="H43" s="71">
        <f t="shared" si="2"/>
        <v>959.03054573999998</v>
      </c>
      <c r="I43" s="300">
        <f t="shared" si="20"/>
        <v>104904.12096461996</v>
      </c>
      <c r="J43" s="122">
        <f>IF((I43-H$45+(H$45/12*4))+K43&gt;I149,I149-K43,(I43-H$45+(H$45/12*4)))</f>
        <v>56906.301892000003</v>
      </c>
      <c r="K43" s="122">
        <f t="shared" ref="K43:K74" si="27">I$148</f>
        <v>9093.6981079999987</v>
      </c>
      <c r="L43" s="122">
        <f t="shared" si="23"/>
        <v>66000</v>
      </c>
      <c r="M43" s="122">
        <f t="shared" si="24"/>
        <v>54060.986797400001</v>
      </c>
      <c r="N43" s="122">
        <f t="shared" si="21"/>
        <v>8639.0132025999992</v>
      </c>
      <c r="O43" s="122">
        <f t="shared" si="22"/>
        <v>62700</v>
      </c>
      <c r="P43" s="104">
        <f t="shared" si="25"/>
        <v>51215.671702800006</v>
      </c>
      <c r="Q43" s="122">
        <f t="shared" si="9"/>
        <v>8184.3282971999988</v>
      </c>
      <c r="R43" s="122">
        <f t="shared" si="26"/>
        <v>59400.000000000007</v>
      </c>
      <c r="S43" s="122">
        <f t="shared" si="10"/>
        <v>45525.041513600008</v>
      </c>
      <c r="T43" s="122">
        <f t="shared" si="11"/>
        <v>7274.9584863999989</v>
      </c>
      <c r="U43" s="122">
        <f t="shared" si="12"/>
        <v>52800.000000000007</v>
      </c>
      <c r="V43" s="122">
        <f t="shared" si="13"/>
        <v>39834.411324399996</v>
      </c>
      <c r="W43" s="122">
        <f t="shared" si="14"/>
        <v>6365.5886755999991</v>
      </c>
      <c r="X43" s="122">
        <f t="shared" si="15"/>
        <v>46199.999999999993</v>
      </c>
      <c r="Y43" s="122">
        <f t="shared" si="16"/>
        <v>34143.781135199999</v>
      </c>
      <c r="Z43" s="122">
        <f t="shared" si="17"/>
        <v>5456.2188647999992</v>
      </c>
      <c r="AA43" s="52">
        <f t="shared" si="18"/>
        <v>39600</v>
      </c>
      <c r="AB43" s="18"/>
      <c r="AC43" s="18"/>
      <c r="AD43" s="18"/>
      <c r="AE43" s="18"/>
      <c r="AF43" s="18"/>
      <c r="AG43" s="19"/>
      <c r="AH43" s="18"/>
      <c r="AI43" s="18"/>
    </row>
    <row r="44" spans="1:35" s="30" customFormat="1" ht="13.5" customHeight="1">
      <c r="A44" s="285">
        <v>87</v>
      </c>
      <c r="B44" s="56">
        <v>41548</v>
      </c>
      <c r="C44" s="68">
        <f>'BENEFÍCIOS-SEM JRS E SEM CORREÇ'!C44</f>
        <v>678</v>
      </c>
      <c r="D44" s="316">
        <f>'base(indices)'!G49</f>
        <v>1.41438759</v>
      </c>
      <c r="E44" s="58">
        <f t="shared" si="0"/>
        <v>958.95478602000003</v>
      </c>
      <c r="F44" s="321">
        <v>0</v>
      </c>
      <c r="G44" s="60">
        <f t="shared" si="1"/>
        <v>0</v>
      </c>
      <c r="H44" s="61">
        <f t="shared" si="2"/>
        <v>958.95478602000003</v>
      </c>
      <c r="I44" s="299">
        <f t="shared" si="20"/>
        <v>103945.09041887996</v>
      </c>
      <c r="J44" s="102">
        <f>IF((I44-H$45+(H$45/12*3))+K44&gt;I149,I149-K44,(I44-H$45+(H$45/12*3)))</f>
        <v>56906.301892000003</v>
      </c>
      <c r="K44" s="102">
        <f t="shared" si="27"/>
        <v>9093.6981079999987</v>
      </c>
      <c r="L44" s="103">
        <f t="shared" si="23"/>
        <v>66000</v>
      </c>
      <c r="M44" s="102">
        <f t="shared" si="24"/>
        <v>54060.986797400001</v>
      </c>
      <c r="N44" s="102">
        <f t="shared" si="21"/>
        <v>8639.0132025999992</v>
      </c>
      <c r="O44" s="102">
        <f t="shared" si="22"/>
        <v>62700</v>
      </c>
      <c r="P44" s="102">
        <f t="shared" si="25"/>
        <v>51215.671702800006</v>
      </c>
      <c r="Q44" s="102">
        <f t="shared" si="9"/>
        <v>8184.3282971999988</v>
      </c>
      <c r="R44" s="102">
        <f t="shared" si="26"/>
        <v>59400.000000000007</v>
      </c>
      <c r="S44" s="102">
        <f t="shared" si="10"/>
        <v>45525.041513600008</v>
      </c>
      <c r="T44" s="102">
        <f t="shared" si="11"/>
        <v>7274.9584863999989</v>
      </c>
      <c r="U44" s="102">
        <f t="shared" si="12"/>
        <v>52800.000000000007</v>
      </c>
      <c r="V44" s="102">
        <f t="shared" si="13"/>
        <v>39834.411324399996</v>
      </c>
      <c r="W44" s="102">
        <f t="shared" si="14"/>
        <v>6365.5886755999991</v>
      </c>
      <c r="X44" s="102">
        <f t="shared" si="15"/>
        <v>46199.999999999993</v>
      </c>
      <c r="Y44" s="102">
        <f t="shared" si="16"/>
        <v>34143.781135199999</v>
      </c>
      <c r="Z44" s="102">
        <f t="shared" si="17"/>
        <v>5456.2188647999992</v>
      </c>
      <c r="AA44" s="66">
        <f t="shared" si="18"/>
        <v>39600</v>
      </c>
      <c r="AB44" s="36"/>
      <c r="AC44" s="36"/>
      <c r="AD44" s="36"/>
      <c r="AE44" s="36"/>
      <c r="AF44" s="36"/>
      <c r="AG44" s="37"/>
      <c r="AH44" s="36"/>
      <c r="AI44" s="36"/>
    </row>
    <row r="45" spans="1:35" ht="13.5" customHeight="1">
      <c r="A45" s="285">
        <v>86</v>
      </c>
      <c r="B45" s="46">
        <v>41579</v>
      </c>
      <c r="C45" s="68">
        <f>'BENEFÍCIOS-SEM JRS E SEM CORREÇ'!C45</f>
        <v>678</v>
      </c>
      <c r="D45" s="316">
        <f>'base(indices)'!G50</f>
        <v>1.41308755</v>
      </c>
      <c r="E45" s="69">
        <f t="shared" si="0"/>
        <v>958.07335890000002</v>
      </c>
      <c r="F45" s="321">
        <v>0</v>
      </c>
      <c r="G45" s="70">
        <f t="shared" si="1"/>
        <v>0</v>
      </c>
      <c r="H45" s="71">
        <f t="shared" si="2"/>
        <v>958.07335890000002</v>
      </c>
      <c r="I45" s="300">
        <f t="shared" si="20"/>
        <v>102986.13563285996</v>
      </c>
      <c r="J45" s="122">
        <f>IF((I45-H$45+(H$45/12*2))+K45&gt;I149,I149-K45,(I45-H$45+(H$45/12*2)))</f>
        <v>56906.301892000003</v>
      </c>
      <c r="K45" s="122">
        <f t="shared" si="27"/>
        <v>9093.6981079999987</v>
      </c>
      <c r="L45" s="122">
        <f t="shared" si="23"/>
        <v>66000</v>
      </c>
      <c r="M45" s="122">
        <f t="shared" si="24"/>
        <v>54060.986797400001</v>
      </c>
      <c r="N45" s="122">
        <f t="shared" si="21"/>
        <v>8639.0132025999992</v>
      </c>
      <c r="O45" s="122">
        <f t="shared" si="22"/>
        <v>62700</v>
      </c>
      <c r="P45" s="104">
        <f t="shared" si="25"/>
        <v>51215.671702800006</v>
      </c>
      <c r="Q45" s="122">
        <f t="shared" si="9"/>
        <v>8184.3282971999988</v>
      </c>
      <c r="R45" s="122">
        <f t="shared" si="26"/>
        <v>59400.000000000007</v>
      </c>
      <c r="S45" s="122">
        <f t="shared" si="10"/>
        <v>45525.041513600008</v>
      </c>
      <c r="T45" s="122">
        <f t="shared" si="11"/>
        <v>7274.9584863999989</v>
      </c>
      <c r="U45" s="122">
        <f t="shared" si="12"/>
        <v>52800.000000000007</v>
      </c>
      <c r="V45" s="122">
        <f t="shared" si="13"/>
        <v>39834.411324399996</v>
      </c>
      <c r="W45" s="122">
        <f t="shared" si="14"/>
        <v>6365.5886755999991</v>
      </c>
      <c r="X45" s="122">
        <f t="shared" si="15"/>
        <v>46199.999999999993</v>
      </c>
      <c r="Y45" s="122">
        <f t="shared" si="16"/>
        <v>34143.781135199999</v>
      </c>
      <c r="Z45" s="122">
        <f t="shared" si="17"/>
        <v>5456.2188647999992</v>
      </c>
      <c r="AA45" s="52">
        <f t="shared" si="18"/>
        <v>39600</v>
      </c>
      <c r="AB45" s="18"/>
      <c r="AC45" s="18"/>
      <c r="AD45" s="18"/>
      <c r="AE45" s="18"/>
      <c r="AF45" s="18"/>
      <c r="AG45" s="19"/>
      <c r="AH45" s="18"/>
      <c r="AI45" s="18"/>
    </row>
    <row r="46" spans="1:35" s="30" customFormat="1" ht="13.5" customHeight="1" thickBot="1">
      <c r="A46" s="286">
        <v>85</v>
      </c>
      <c r="B46" s="76">
        <v>41609</v>
      </c>
      <c r="C46" s="77">
        <f>'BENEFÍCIOS-SEM JRS E SEM CORREÇ'!C46</f>
        <v>1356</v>
      </c>
      <c r="D46" s="317">
        <f>'base(indices)'!G51</f>
        <v>1.4127951000000001</v>
      </c>
      <c r="E46" s="279">
        <f>C46*D46</f>
        <v>1915.7501556000002</v>
      </c>
      <c r="F46" s="322">
        <v>0</v>
      </c>
      <c r="G46" s="233">
        <f t="shared" si="1"/>
        <v>0</v>
      </c>
      <c r="H46" s="287">
        <f t="shared" si="2"/>
        <v>1915.7501556000002</v>
      </c>
      <c r="I46" s="301">
        <f t="shared" si="20"/>
        <v>102028.06227395996</v>
      </c>
      <c r="J46" s="95">
        <f>IF((I46-H$45+(H$45/12*1))+K46&gt;I149,I149-K46,(I46-H$45+(H$45/12*1)))</f>
        <v>56906.301892000003</v>
      </c>
      <c r="K46" s="95">
        <f t="shared" si="27"/>
        <v>9093.6981079999987</v>
      </c>
      <c r="L46" s="236">
        <f t="shared" si="23"/>
        <v>66000</v>
      </c>
      <c r="M46" s="95">
        <f t="shared" si="24"/>
        <v>54060.986797400001</v>
      </c>
      <c r="N46" s="95">
        <f t="shared" si="21"/>
        <v>8639.0132025999992</v>
      </c>
      <c r="O46" s="95">
        <f t="shared" si="22"/>
        <v>62700</v>
      </c>
      <c r="P46" s="95">
        <f t="shared" si="25"/>
        <v>51215.671702800006</v>
      </c>
      <c r="Q46" s="95">
        <f t="shared" si="9"/>
        <v>8184.3282971999988</v>
      </c>
      <c r="R46" s="95">
        <f t="shared" si="26"/>
        <v>59400.000000000007</v>
      </c>
      <c r="S46" s="95">
        <f t="shared" si="10"/>
        <v>45525.041513600008</v>
      </c>
      <c r="T46" s="95">
        <f t="shared" si="11"/>
        <v>7274.9584863999989</v>
      </c>
      <c r="U46" s="95">
        <f t="shared" si="12"/>
        <v>52800.000000000007</v>
      </c>
      <c r="V46" s="95">
        <f t="shared" si="13"/>
        <v>39834.411324399996</v>
      </c>
      <c r="W46" s="95">
        <f t="shared" si="14"/>
        <v>6365.5886755999991</v>
      </c>
      <c r="X46" s="95">
        <f t="shared" si="15"/>
        <v>46199.999999999993</v>
      </c>
      <c r="Y46" s="95">
        <f t="shared" si="16"/>
        <v>34143.781135199999</v>
      </c>
      <c r="Z46" s="95">
        <f t="shared" si="17"/>
        <v>5456.2188647999992</v>
      </c>
      <c r="AA46" s="237">
        <f t="shared" si="18"/>
        <v>39600</v>
      </c>
      <c r="AB46" s="36"/>
      <c r="AC46" s="36"/>
      <c r="AD46" s="36"/>
      <c r="AE46" s="36"/>
      <c r="AF46" s="36"/>
      <c r="AG46" s="37"/>
      <c r="AH46" s="36"/>
      <c r="AI46" s="36"/>
    </row>
    <row r="47" spans="1:35" ht="13.5" customHeight="1">
      <c r="A47" s="288">
        <v>84</v>
      </c>
      <c r="B47" s="160">
        <v>41640</v>
      </c>
      <c r="C47" s="47">
        <f>'BENEFÍCIOS-SEM JRS E SEM CORREÇ'!C47</f>
        <v>724</v>
      </c>
      <c r="D47" s="306">
        <f>'base(indices)'!G52</f>
        <v>1.41209753</v>
      </c>
      <c r="E47" s="163">
        <f t="shared" si="0"/>
        <v>1022.35861172</v>
      </c>
      <c r="F47" s="320">
        <v>0</v>
      </c>
      <c r="G47" s="87">
        <f t="shared" si="1"/>
        <v>0</v>
      </c>
      <c r="H47" s="89">
        <f t="shared" si="2"/>
        <v>1022.35861172</v>
      </c>
      <c r="I47" s="298">
        <f t="shared" si="20"/>
        <v>100112.31211835996</v>
      </c>
      <c r="J47" s="123">
        <f>IF((I47-H$57+(H$57))+K47&gt;I149,I149-K47,(I47-H$57+(H$57)))</f>
        <v>56906.301892000003</v>
      </c>
      <c r="K47" s="123">
        <f t="shared" si="27"/>
        <v>9093.6981079999987</v>
      </c>
      <c r="L47" s="123">
        <f t="shared" si="23"/>
        <v>66000</v>
      </c>
      <c r="M47" s="123">
        <f t="shared" si="24"/>
        <v>54060.986797400001</v>
      </c>
      <c r="N47" s="123">
        <f t="shared" si="21"/>
        <v>8639.0132025999992</v>
      </c>
      <c r="O47" s="123">
        <f t="shared" si="22"/>
        <v>62700</v>
      </c>
      <c r="P47" s="100">
        <f t="shared" si="25"/>
        <v>51215.671702800006</v>
      </c>
      <c r="Q47" s="123">
        <f t="shared" si="9"/>
        <v>8184.3282971999988</v>
      </c>
      <c r="R47" s="123">
        <f t="shared" si="26"/>
        <v>59400.000000000007</v>
      </c>
      <c r="S47" s="123">
        <f t="shared" si="10"/>
        <v>45525.041513600008</v>
      </c>
      <c r="T47" s="123">
        <f t="shared" si="11"/>
        <v>7274.9584863999989</v>
      </c>
      <c r="U47" s="123">
        <f t="shared" si="12"/>
        <v>52800.000000000007</v>
      </c>
      <c r="V47" s="123">
        <f t="shared" si="13"/>
        <v>39834.411324399996</v>
      </c>
      <c r="W47" s="123">
        <f t="shared" si="14"/>
        <v>6365.5886755999991</v>
      </c>
      <c r="X47" s="123">
        <f t="shared" si="15"/>
        <v>46199.999999999993</v>
      </c>
      <c r="Y47" s="123">
        <f t="shared" si="16"/>
        <v>34143.781135199999</v>
      </c>
      <c r="Z47" s="123">
        <f t="shared" si="17"/>
        <v>5456.2188647999992</v>
      </c>
      <c r="AA47" s="55">
        <f t="shared" si="18"/>
        <v>39600</v>
      </c>
      <c r="AB47" s="18"/>
      <c r="AC47" s="18"/>
      <c r="AD47" s="18"/>
      <c r="AE47" s="18"/>
      <c r="AF47" s="18"/>
      <c r="AG47" s="19"/>
      <c r="AH47" s="18"/>
      <c r="AI47" s="18"/>
    </row>
    <row r="48" spans="1:35" s="30" customFormat="1" ht="13.5" customHeight="1">
      <c r="A48" s="285">
        <v>83</v>
      </c>
      <c r="B48" s="56">
        <v>41671</v>
      </c>
      <c r="C48" s="68">
        <f>'BENEFÍCIOS-SEM JRS E SEM CORREÇ'!C48</f>
        <v>724</v>
      </c>
      <c r="D48" s="316">
        <f>'base(indices)'!G53</f>
        <v>1.41050929</v>
      </c>
      <c r="E48" s="58">
        <f t="shared" si="0"/>
        <v>1021.20872596</v>
      </c>
      <c r="F48" s="321">
        <v>0</v>
      </c>
      <c r="G48" s="60">
        <f t="shared" si="1"/>
        <v>0</v>
      </c>
      <c r="H48" s="61">
        <f t="shared" si="2"/>
        <v>1021.20872596</v>
      </c>
      <c r="I48" s="299">
        <f t="shared" si="20"/>
        <v>99089.953506639955</v>
      </c>
      <c r="J48" s="102">
        <f>IF((I48-H$57+(H$57/12*11))+K48&gt;I149,I149-K48,(I48-H$57+(H$57/12*11)))</f>
        <v>56906.301892000003</v>
      </c>
      <c r="K48" s="102">
        <f t="shared" si="27"/>
        <v>9093.6981079999987</v>
      </c>
      <c r="L48" s="103">
        <f t="shared" si="23"/>
        <v>66000</v>
      </c>
      <c r="M48" s="102">
        <f t="shared" si="24"/>
        <v>54060.986797400001</v>
      </c>
      <c r="N48" s="102">
        <f t="shared" si="21"/>
        <v>8639.0132025999992</v>
      </c>
      <c r="O48" s="102">
        <f t="shared" si="22"/>
        <v>62700</v>
      </c>
      <c r="P48" s="102">
        <f t="shared" si="25"/>
        <v>51215.671702800006</v>
      </c>
      <c r="Q48" s="102">
        <f t="shared" si="9"/>
        <v>8184.3282971999988</v>
      </c>
      <c r="R48" s="102">
        <f t="shared" si="26"/>
        <v>59400.000000000007</v>
      </c>
      <c r="S48" s="102">
        <f t="shared" si="10"/>
        <v>45525.041513600008</v>
      </c>
      <c r="T48" s="102">
        <f t="shared" si="11"/>
        <v>7274.9584863999989</v>
      </c>
      <c r="U48" s="102">
        <f t="shared" si="12"/>
        <v>52800.000000000007</v>
      </c>
      <c r="V48" s="102">
        <f t="shared" si="13"/>
        <v>39834.411324399996</v>
      </c>
      <c r="W48" s="102">
        <f t="shared" si="14"/>
        <v>6365.5886755999991</v>
      </c>
      <c r="X48" s="102">
        <f t="shared" si="15"/>
        <v>46199.999999999993</v>
      </c>
      <c r="Y48" s="102">
        <f t="shared" si="16"/>
        <v>34143.781135199999</v>
      </c>
      <c r="Z48" s="102">
        <f t="shared" si="17"/>
        <v>5456.2188647999992</v>
      </c>
      <c r="AA48" s="66">
        <f t="shared" si="18"/>
        <v>39600</v>
      </c>
      <c r="AB48" s="36"/>
      <c r="AC48" s="36"/>
      <c r="AD48" s="36"/>
      <c r="AE48" s="36"/>
      <c r="AF48" s="36"/>
      <c r="AG48" s="37"/>
      <c r="AH48" s="36"/>
      <c r="AI48" s="36"/>
    </row>
    <row r="49" spans="1:35" ht="13.5" customHeight="1">
      <c r="A49" s="285">
        <v>82</v>
      </c>
      <c r="B49" s="46">
        <v>41699</v>
      </c>
      <c r="C49" s="68">
        <f>'BENEFÍCIOS-SEM JRS E SEM CORREÇ'!C49</f>
        <v>724</v>
      </c>
      <c r="D49" s="316">
        <f>'base(indices)'!G54</f>
        <v>1.4097522600000001</v>
      </c>
      <c r="E49" s="69">
        <f t="shared" si="0"/>
        <v>1020.66063624</v>
      </c>
      <c r="F49" s="321">
        <v>0</v>
      </c>
      <c r="G49" s="70">
        <f t="shared" si="1"/>
        <v>0</v>
      </c>
      <c r="H49" s="71">
        <f t="shared" si="2"/>
        <v>1020.66063624</v>
      </c>
      <c r="I49" s="300">
        <f t="shared" si="20"/>
        <v>98068.744780679961</v>
      </c>
      <c r="J49" s="122">
        <f>IF((I49-H$57+(H$57/12*10))+K49&gt;I149,I149-K49,(I49-H$57+(H$57/12*10)))</f>
        <v>56906.301892000003</v>
      </c>
      <c r="K49" s="122">
        <f t="shared" si="27"/>
        <v>9093.6981079999987</v>
      </c>
      <c r="L49" s="122">
        <f t="shared" si="23"/>
        <v>66000</v>
      </c>
      <c r="M49" s="122">
        <f t="shared" si="24"/>
        <v>54060.986797400001</v>
      </c>
      <c r="N49" s="122">
        <f t="shared" si="21"/>
        <v>8639.0132025999992</v>
      </c>
      <c r="O49" s="122">
        <f t="shared" si="22"/>
        <v>62700</v>
      </c>
      <c r="P49" s="104">
        <f t="shared" si="25"/>
        <v>51215.671702800006</v>
      </c>
      <c r="Q49" s="122">
        <f t="shared" si="9"/>
        <v>8184.3282971999988</v>
      </c>
      <c r="R49" s="122">
        <f t="shared" si="26"/>
        <v>59400.000000000007</v>
      </c>
      <c r="S49" s="122">
        <f t="shared" si="10"/>
        <v>45525.041513600008</v>
      </c>
      <c r="T49" s="122">
        <f t="shared" si="11"/>
        <v>7274.9584863999989</v>
      </c>
      <c r="U49" s="122">
        <f t="shared" si="12"/>
        <v>52800.000000000007</v>
      </c>
      <c r="V49" s="122">
        <f t="shared" si="13"/>
        <v>39834.411324399996</v>
      </c>
      <c r="W49" s="122">
        <f t="shared" si="14"/>
        <v>6365.5886755999991</v>
      </c>
      <c r="X49" s="122">
        <f t="shared" si="15"/>
        <v>46199.999999999993</v>
      </c>
      <c r="Y49" s="122">
        <f t="shared" si="16"/>
        <v>34143.781135199999</v>
      </c>
      <c r="Z49" s="122">
        <f t="shared" si="17"/>
        <v>5456.2188647999992</v>
      </c>
      <c r="AA49" s="52">
        <f t="shared" si="18"/>
        <v>39600</v>
      </c>
      <c r="AB49" s="18"/>
      <c r="AC49" s="18"/>
      <c r="AD49" s="18"/>
      <c r="AE49" s="18"/>
      <c r="AF49" s="18"/>
      <c r="AG49" s="19"/>
      <c r="AH49" s="18"/>
      <c r="AI49" s="18"/>
    </row>
    <row r="50" spans="1:35" s="30" customFormat="1" ht="13.5" customHeight="1">
      <c r="A50" s="285">
        <v>81</v>
      </c>
      <c r="B50" s="56">
        <v>41730</v>
      </c>
      <c r="C50" s="68">
        <f>'BENEFÍCIOS-SEM JRS E SEM CORREÇ'!C50</f>
        <v>724</v>
      </c>
      <c r="D50" s="316">
        <f>'base(indices)'!G55</f>
        <v>1.4093773599999999</v>
      </c>
      <c r="E50" s="58">
        <f t="shared" si="0"/>
        <v>1020.38920864</v>
      </c>
      <c r="F50" s="321">
        <v>0</v>
      </c>
      <c r="G50" s="60">
        <f t="shared" si="1"/>
        <v>0</v>
      </c>
      <c r="H50" s="61">
        <f t="shared" si="2"/>
        <v>1020.38920864</v>
      </c>
      <c r="I50" s="299">
        <f t="shared" si="20"/>
        <v>97048.084144439956</v>
      </c>
      <c r="J50" s="102">
        <f>IF((I50-H$57+(H$57/12*9))+K50&gt;I149,I149-K50,(I50-H$57+(H$57/12*9)))</f>
        <v>56906.301892000003</v>
      </c>
      <c r="K50" s="102">
        <f t="shared" si="27"/>
        <v>9093.6981079999987</v>
      </c>
      <c r="L50" s="103">
        <f t="shared" si="23"/>
        <v>66000</v>
      </c>
      <c r="M50" s="102">
        <f t="shared" si="24"/>
        <v>54060.986797400001</v>
      </c>
      <c r="N50" s="102">
        <f t="shared" si="21"/>
        <v>8639.0132025999992</v>
      </c>
      <c r="O50" s="102">
        <f t="shared" si="22"/>
        <v>62700</v>
      </c>
      <c r="P50" s="102">
        <f>J50*$P$9</f>
        <v>51215.671702800006</v>
      </c>
      <c r="Q50" s="102">
        <f t="shared" si="9"/>
        <v>8184.3282971999988</v>
      </c>
      <c r="R50" s="102">
        <f t="shared" si="26"/>
        <v>59400.000000000007</v>
      </c>
      <c r="S50" s="102">
        <f t="shared" si="10"/>
        <v>45525.041513600008</v>
      </c>
      <c r="T50" s="102">
        <f t="shared" si="11"/>
        <v>7274.9584863999989</v>
      </c>
      <c r="U50" s="102">
        <f t="shared" si="12"/>
        <v>52800.000000000007</v>
      </c>
      <c r="V50" s="102">
        <f t="shared" si="13"/>
        <v>39834.411324399996</v>
      </c>
      <c r="W50" s="102">
        <f t="shared" si="14"/>
        <v>6365.5886755999991</v>
      </c>
      <c r="X50" s="102">
        <f t="shared" si="15"/>
        <v>46199.999999999993</v>
      </c>
      <c r="Y50" s="102">
        <f t="shared" si="16"/>
        <v>34143.781135199999</v>
      </c>
      <c r="Z50" s="102">
        <f t="shared" si="17"/>
        <v>5456.2188647999992</v>
      </c>
      <c r="AA50" s="66">
        <f t="shared" si="18"/>
        <v>39600</v>
      </c>
      <c r="AB50" s="36"/>
      <c r="AC50" s="36"/>
      <c r="AD50" s="36"/>
      <c r="AE50" s="36"/>
      <c r="AF50" s="36"/>
      <c r="AG50" s="37"/>
      <c r="AH50" s="36"/>
      <c r="AI50" s="36"/>
    </row>
    <row r="51" spans="1:35" ht="13.5" customHeight="1">
      <c r="A51" s="285">
        <v>80</v>
      </c>
      <c r="B51" s="46">
        <v>41760</v>
      </c>
      <c r="C51" s="68">
        <f>'BENEFÍCIOS-SEM JRS E SEM CORREÇ'!C51</f>
        <v>724</v>
      </c>
      <c r="D51" s="316">
        <f>'base(indices)'!G56</f>
        <v>1.4087307499999999</v>
      </c>
      <c r="E51" s="69">
        <f t="shared" si="0"/>
        <v>1019.9210629999999</v>
      </c>
      <c r="F51" s="321">
        <v>0</v>
      </c>
      <c r="G51" s="70">
        <f t="shared" si="1"/>
        <v>0</v>
      </c>
      <c r="H51" s="71">
        <f t="shared" si="2"/>
        <v>1019.9210629999999</v>
      </c>
      <c r="I51" s="300">
        <f t="shared" si="20"/>
        <v>96027.694935799955</v>
      </c>
      <c r="J51" s="122">
        <f>IF((I51-H$57+(H$57/12*8))+K51&gt;I149,I149-K51,(I51-H$57+(H$57/12*8)))</f>
        <v>56906.301892000003</v>
      </c>
      <c r="K51" s="122">
        <f t="shared" si="27"/>
        <v>9093.6981079999987</v>
      </c>
      <c r="L51" s="122">
        <f t="shared" si="23"/>
        <v>66000</v>
      </c>
      <c r="M51" s="122">
        <f t="shared" si="24"/>
        <v>54060.986797400001</v>
      </c>
      <c r="N51" s="122">
        <f t="shared" si="21"/>
        <v>8639.0132025999992</v>
      </c>
      <c r="O51" s="122">
        <f t="shared" si="22"/>
        <v>62700</v>
      </c>
      <c r="P51" s="104">
        <f>J51*$P$9</f>
        <v>51215.671702800006</v>
      </c>
      <c r="Q51" s="122">
        <f t="shared" si="9"/>
        <v>8184.3282971999988</v>
      </c>
      <c r="R51" s="122">
        <f t="shared" si="26"/>
        <v>59400.000000000007</v>
      </c>
      <c r="S51" s="122">
        <f t="shared" si="10"/>
        <v>45525.041513600008</v>
      </c>
      <c r="T51" s="122">
        <f t="shared" si="11"/>
        <v>7274.9584863999989</v>
      </c>
      <c r="U51" s="122">
        <f t="shared" si="12"/>
        <v>52800.000000000007</v>
      </c>
      <c r="V51" s="122">
        <f t="shared" si="13"/>
        <v>39834.411324399996</v>
      </c>
      <c r="W51" s="122">
        <f t="shared" si="14"/>
        <v>6365.5886755999991</v>
      </c>
      <c r="X51" s="122">
        <f t="shared" si="15"/>
        <v>46199.999999999993</v>
      </c>
      <c r="Y51" s="122">
        <f t="shared" si="16"/>
        <v>34143.781135199999</v>
      </c>
      <c r="Z51" s="122">
        <f t="shared" si="17"/>
        <v>5456.2188647999992</v>
      </c>
      <c r="AA51" s="52">
        <f t="shared" si="18"/>
        <v>39600</v>
      </c>
      <c r="AB51" s="18"/>
      <c r="AC51" s="18"/>
      <c r="AD51" s="18"/>
      <c r="AE51" s="18"/>
      <c r="AF51" s="18"/>
      <c r="AG51" s="19"/>
      <c r="AH51" s="18"/>
      <c r="AI51" s="18"/>
    </row>
    <row r="52" spans="1:35" s="30" customFormat="1" ht="13.5" customHeight="1">
      <c r="A52" s="285">
        <v>79</v>
      </c>
      <c r="B52" s="56">
        <v>41791</v>
      </c>
      <c r="C52" s="68">
        <f>'BENEFÍCIOS-SEM JRS E SEM CORREÇ'!C52</f>
        <v>724</v>
      </c>
      <c r="D52" s="316">
        <f>'base(indices)'!G57</f>
        <v>1.4078803900000001</v>
      </c>
      <c r="E52" s="58">
        <f t="shared" si="0"/>
        <v>1019.30540236</v>
      </c>
      <c r="F52" s="321">
        <v>0</v>
      </c>
      <c r="G52" s="60">
        <f t="shared" si="1"/>
        <v>0</v>
      </c>
      <c r="H52" s="61">
        <f t="shared" si="2"/>
        <v>1019.30540236</v>
      </c>
      <c r="I52" s="299">
        <f t="shared" si="20"/>
        <v>95007.773872799953</v>
      </c>
      <c r="J52" s="102">
        <f>IF((I52-H$57+(H$57/12*7))+K52&gt;I149,I149-K52,(I52-H$57+(H$57/12*7)))</f>
        <v>56906.301892000003</v>
      </c>
      <c r="K52" s="102">
        <f t="shared" si="27"/>
        <v>9093.6981079999987</v>
      </c>
      <c r="L52" s="103">
        <f t="shared" si="23"/>
        <v>66000</v>
      </c>
      <c r="M52" s="102">
        <f t="shared" si="24"/>
        <v>54060.986797400001</v>
      </c>
      <c r="N52" s="102">
        <f t="shared" si="21"/>
        <v>8639.0132025999992</v>
      </c>
      <c r="O52" s="102">
        <f t="shared" si="22"/>
        <v>62700</v>
      </c>
      <c r="P52" s="102">
        <f t="shared" ref="P52:P71" si="28">J52*$P$9</f>
        <v>51215.671702800006</v>
      </c>
      <c r="Q52" s="102">
        <f t="shared" si="9"/>
        <v>8184.3282971999988</v>
      </c>
      <c r="R52" s="102">
        <f t="shared" si="26"/>
        <v>59400.000000000007</v>
      </c>
      <c r="S52" s="102">
        <f t="shared" si="10"/>
        <v>45525.041513600008</v>
      </c>
      <c r="T52" s="102">
        <f t="shared" si="11"/>
        <v>7274.9584863999989</v>
      </c>
      <c r="U52" s="102">
        <f t="shared" si="12"/>
        <v>52800.000000000007</v>
      </c>
      <c r="V52" s="102">
        <f t="shared" si="13"/>
        <v>39834.411324399996</v>
      </c>
      <c r="W52" s="102">
        <f t="shared" si="14"/>
        <v>6365.5886755999991</v>
      </c>
      <c r="X52" s="102">
        <f t="shared" si="15"/>
        <v>46199.999999999993</v>
      </c>
      <c r="Y52" s="102">
        <f t="shared" si="16"/>
        <v>34143.781135199999</v>
      </c>
      <c r="Z52" s="102">
        <f t="shared" si="17"/>
        <v>5456.2188647999992</v>
      </c>
      <c r="AA52" s="66">
        <f t="shared" si="18"/>
        <v>39600</v>
      </c>
      <c r="AB52" s="36"/>
      <c r="AC52" s="36"/>
      <c r="AD52" s="36"/>
      <c r="AE52" s="36"/>
      <c r="AF52" s="36"/>
      <c r="AG52" s="37"/>
      <c r="AH52" s="36"/>
      <c r="AI52" s="36"/>
    </row>
    <row r="53" spans="1:35" ht="13.5" customHeight="1">
      <c r="A53" s="285">
        <v>78</v>
      </c>
      <c r="B53" s="46">
        <v>41821</v>
      </c>
      <c r="C53" s="68">
        <f>'BENEFÍCIOS-SEM JRS E SEM CORREÇ'!C53</f>
        <v>724</v>
      </c>
      <c r="D53" s="316">
        <f>'base(indices)'!G58</f>
        <v>1.4072260299999999</v>
      </c>
      <c r="E53" s="69">
        <f t="shared" si="0"/>
        <v>1018.83164572</v>
      </c>
      <c r="F53" s="321">
        <v>0</v>
      </c>
      <c r="G53" s="70">
        <f t="shared" si="1"/>
        <v>0</v>
      </c>
      <c r="H53" s="71">
        <f t="shared" si="2"/>
        <v>1018.83164572</v>
      </c>
      <c r="I53" s="300">
        <f t="shared" si="20"/>
        <v>93988.468470439955</v>
      </c>
      <c r="J53" s="122">
        <f>IF((I53-H$57+(H$57/12*6))+K53&gt;I149,I149-K53,(I53-H$57+(H$57/12*6)))</f>
        <v>56906.301892000003</v>
      </c>
      <c r="K53" s="122">
        <f t="shared" si="27"/>
        <v>9093.6981079999987</v>
      </c>
      <c r="L53" s="122">
        <f t="shared" si="23"/>
        <v>66000</v>
      </c>
      <c r="M53" s="122">
        <f t="shared" si="24"/>
        <v>54060.986797400001</v>
      </c>
      <c r="N53" s="122">
        <f t="shared" si="21"/>
        <v>8639.0132025999992</v>
      </c>
      <c r="O53" s="122">
        <f t="shared" si="22"/>
        <v>62700</v>
      </c>
      <c r="P53" s="104">
        <f t="shared" si="28"/>
        <v>51215.671702800006</v>
      </c>
      <c r="Q53" s="122">
        <f t="shared" si="9"/>
        <v>8184.3282971999988</v>
      </c>
      <c r="R53" s="122">
        <f t="shared" si="26"/>
        <v>59400.000000000007</v>
      </c>
      <c r="S53" s="122">
        <f t="shared" si="10"/>
        <v>45525.041513600008</v>
      </c>
      <c r="T53" s="122">
        <f t="shared" si="11"/>
        <v>7274.9584863999989</v>
      </c>
      <c r="U53" s="122">
        <f t="shared" si="12"/>
        <v>52800.000000000007</v>
      </c>
      <c r="V53" s="122">
        <f t="shared" si="13"/>
        <v>39834.411324399996</v>
      </c>
      <c r="W53" s="122">
        <f t="shared" si="14"/>
        <v>6365.5886755999991</v>
      </c>
      <c r="X53" s="122">
        <f t="shared" si="15"/>
        <v>46199.999999999993</v>
      </c>
      <c r="Y53" s="122">
        <f t="shared" si="16"/>
        <v>34143.781135199999</v>
      </c>
      <c r="Z53" s="122">
        <f t="shared" si="17"/>
        <v>5456.2188647999992</v>
      </c>
      <c r="AA53" s="52">
        <f t="shared" si="18"/>
        <v>39600</v>
      </c>
      <c r="AB53" s="18"/>
      <c r="AC53" s="18"/>
      <c r="AD53" s="18"/>
      <c r="AE53" s="18"/>
      <c r="AF53" s="18"/>
      <c r="AG53" s="19"/>
      <c r="AH53" s="18"/>
      <c r="AI53" s="18"/>
    </row>
    <row r="54" spans="1:35" s="30" customFormat="1" ht="13.5" customHeight="1">
      <c r="A54" s="285">
        <v>77</v>
      </c>
      <c r="B54" s="56">
        <v>41852</v>
      </c>
      <c r="C54" s="68">
        <f>'BENEFÍCIOS-SEM JRS E SEM CORREÇ'!C54</f>
        <v>724</v>
      </c>
      <c r="D54" s="316">
        <f>'base(indices)'!G59</f>
        <v>1.40574438</v>
      </c>
      <c r="E54" s="58">
        <f t="shared" si="0"/>
        <v>1017.7589311200001</v>
      </c>
      <c r="F54" s="321">
        <v>0</v>
      </c>
      <c r="G54" s="60">
        <f t="shared" si="1"/>
        <v>0</v>
      </c>
      <c r="H54" s="61">
        <f t="shared" si="2"/>
        <v>1017.7589311200001</v>
      </c>
      <c r="I54" s="299">
        <f t="shared" si="20"/>
        <v>92969.636824719957</v>
      </c>
      <c r="J54" s="102">
        <f>IF((I54-H$57+(H$57/12*5))+K54&gt;I149,I149-K54,(I54-H$57+(H$57/12*5)))</f>
        <v>56906.301892000003</v>
      </c>
      <c r="K54" s="102">
        <f t="shared" si="27"/>
        <v>9093.6981079999987</v>
      </c>
      <c r="L54" s="103">
        <f t="shared" si="23"/>
        <v>66000</v>
      </c>
      <c r="M54" s="102">
        <f t="shared" si="24"/>
        <v>54060.986797400001</v>
      </c>
      <c r="N54" s="102">
        <f t="shared" si="21"/>
        <v>8639.0132025999992</v>
      </c>
      <c r="O54" s="102">
        <f t="shared" si="22"/>
        <v>62700</v>
      </c>
      <c r="P54" s="102">
        <f t="shared" si="28"/>
        <v>51215.671702800006</v>
      </c>
      <c r="Q54" s="102">
        <f t="shared" si="9"/>
        <v>8184.3282971999988</v>
      </c>
      <c r="R54" s="102">
        <f>P54+Q54</f>
        <v>59400.000000000007</v>
      </c>
      <c r="S54" s="102">
        <f t="shared" si="10"/>
        <v>45525.041513600008</v>
      </c>
      <c r="T54" s="102">
        <f t="shared" si="11"/>
        <v>7274.9584863999989</v>
      </c>
      <c r="U54" s="102">
        <f t="shared" si="12"/>
        <v>52800.000000000007</v>
      </c>
      <c r="V54" s="102">
        <f t="shared" si="13"/>
        <v>39834.411324399996</v>
      </c>
      <c r="W54" s="102">
        <f t="shared" si="14"/>
        <v>6365.5886755999991</v>
      </c>
      <c r="X54" s="102">
        <f t="shared" si="15"/>
        <v>46199.999999999993</v>
      </c>
      <c r="Y54" s="102">
        <f t="shared" si="16"/>
        <v>34143.781135199999</v>
      </c>
      <c r="Z54" s="102">
        <f t="shared" si="17"/>
        <v>5456.2188647999992</v>
      </c>
      <c r="AA54" s="66">
        <f t="shared" si="18"/>
        <v>39600</v>
      </c>
      <c r="AB54" s="36"/>
      <c r="AC54" s="36"/>
      <c r="AD54" s="36"/>
      <c r="AE54" s="36"/>
      <c r="AF54" s="36"/>
      <c r="AG54" s="37"/>
      <c r="AH54" s="36"/>
      <c r="AI54" s="36"/>
    </row>
    <row r="55" spans="1:35" ht="13.5" customHeight="1">
      <c r="A55" s="285">
        <v>76</v>
      </c>
      <c r="B55" s="46">
        <v>41883</v>
      </c>
      <c r="C55" s="68">
        <f>'BENEFÍCIOS-SEM JRS E SEM CORREÇ'!C55</f>
        <v>724</v>
      </c>
      <c r="D55" s="316">
        <f>'base(indices)'!G60</f>
        <v>1.4048986299999999</v>
      </c>
      <c r="E55" s="69">
        <f t="shared" si="0"/>
        <v>1017.14660812</v>
      </c>
      <c r="F55" s="321">
        <v>0</v>
      </c>
      <c r="G55" s="70">
        <f t="shared" si="1"/>
        <v>0</v>
      </c>
      <c r="H55" s="71">
        <f t="shared" si="2"/>
        <v>1017.14660812</v>
      </c>
      <c r="I55" s="300">
        <f t="shared" si="20"/>
        <v>91951.877893599958</v>
      </c>
      <c r="J55" s="122">
        <f>IF((I55-H$57+(H$57/12*4))+K55&gt;I149,I149-K55,(I55-H$57+(H$57/12*4)))</f>
        <v>56906.301892000003</v>
      </c>
      <c r="K55" s="122">
        <f t="shared" si="27"/>
        <v>9093.6981079999987</v>
      </c>
      <c r="L55" s="122">
        <f t="shared" si="23"/>
        <v>66000</v>
      </c>
      <c r="M55" s="122">
        <f t="shared" si="24"/>
        <v>54060.986797400001</v>
      </c>
      <c r="N55" s="122">
        <f t="shared" si="21"/>
        <v>8639.0132025999992</v>
      </c>
      <c r="O55" s="122">
        <f t="shared" si="22"/>
        <v>62700</v>
      </c>
      <c r="P55" s="104">
        <f t="shared" si="28"/>
        <v>51215.671702800006</v>
      </c>
      <c r="Q55" s="122">
        <f t="shared" si="9"/>
        <v>8184.3282971999988</v>
      </c>
      <c r="R55" s="122">
        <f t="shared" ref="R55:R73" si="29">P55+Q55</f>
        <v>59400.000000000007</v>
      </c>
      <c r="S55" s="122">
        <f t="shared" si="10"/>
        <v>45525.041513600008</v>
      </c>
      <c r="T55" s="122">
        <f t="shared" si="11"/>
        <v>7274.9584863999989</v>
      </c>
      <c r="U55" s="122">
        <f t="shared" si="12"/>
        <v>52800.000000000007</v>
      </c>
      <c r="V55" s="122">
        <f t="shared" si="13"/>
        <v>39834.411324399996</v>
      </c>
      <c r="W55" s="122">
        <f t="shared" si="14"/>
        <v>6365.5886755999991</v>
      </c>
      <c r="X55" s="122">
        <f t="shared" si="15"/>
        <v>46199.999999999993</v>
      </c>
      <c r="Y55" s="122">
        <f t="shared" si="16"/>
        <v>34143.781135199999</v>
      </c>
      <c r="Z55" s="122">
        <f t="shared" si="17"/>
        <v>5456.2188647999992</v>
      </c>
      <c r="AA55" s="52">
        <f t="shared" si="18"/>
        <v>39600</v>
      </c>
      <c r="AB55" s="18"/>
      <c r="AC55" s="18"/>
      <c r="AD55" s="18"/>
      <c r="AE55" s="18"/>
      <c r="AF55" s="18"/>
      <c r="AG55" s="19"/>
      <c r="AH55" s="18"/>
      <c r="AI55" s="18"/>
    </row>
    <row r="56" spans="1:35" s="30" customFormat="1" ht="13.5" customHeight="1">
      <c r="A56" s="285">
        <v>75</v>
      </c>
      <c r="B56" s="56">
        <v>41913</v>
      </c>
      <c r="C56" s="68">
        <f>'BENEFÍCIOS-SEM JRS E SEM CORREÇ'!C56</f>
        <v>724</v>
      </c>
      <c r="D56" s="316">
        <f>'base(indices)'!G61</f>
        <v>1.4036732199999999</v>
      </c>
      <c r="E56" s="58">
        <f t="shared" si="0"/>
        <v>1016.25941128</v>
      </c>
      <c r="F56" s="321">
        <v>0</v>
      </c>
      <c r="G56" s="60">
        <f t="shared" si="1"/>
        <v>0</v>
      </c>
      <c r="H56" s="61">
        <f t="shared" si="2"/>
        <v>1016.25941128</v>
      </c>
      <c r="I56" s="299">
        <f t="shared" si="20"/>
        <v>90934.731285479953</v>
      </c>
      <c r="J56" s="102">
        <f>IF((I56-H$57+(H$57/12*3))+K56&gt;I149,I149-K56,(I56-H$57+(H$57/12*3)))</f>
        <v>56906.301892000003</v>
      </c>
      <c r="K56" s="102">
        <f t="shared" si="27"/>
        <v>9093.6981079999987</v>
      </c>
      <c r="L56" s="103">
        <f t="shared" si="23"/>
        <v>66000</v>
      </c>
      <c r="M56" s="102">
        <f t="shared" si="24"/>
        <v>54060.986797400001</v>
      </c>
      <c r="N56" s="102">
        <f t="shared" si="21"/>
        <v>8639.0132025999992</v>
      </c>
      <c r="O56" s="102">
        <f t="shared" si="22"/>
        <v>62700</v>
      </c>
      <c r="P56" s="102">
        <f t="shared" si="28"/>
        <v>51215.671702800006</v>
      </c>
      <c r="Q56" s="102">
        <f t="shared" si="9"/>
        <v>8184.3282971999988</v>
      </c>
      <c r="R56" s="102">
        <f t="shared" si="29"/>
        <v>59400.000000000007</v>
      </c>
      <c r="S56" s="102">
        <f t="shared" si="10"/>
        <v>45525.041513600008</v>
      </c>
      <c r="T56" s="102">
        <f t="shared" si="11"/>
        <v>7274.9584863999989</v>
      </c>
      <c r="U56" s="102">
        <f t="shared" si="12"/>
        <v>52800.000000000007</v>
      </c>
      <c r="V56" s="102">
        <f t="shared" si="13"/>
        <v>39834.411324399996</v>
      </c>
      <c r="W56" s="102">
        <f t="shared" si="14"/>
        <v>6365.5886755999991</v>
      </c>
      <c r="X56" s="102">
        <f t="shared" si="15"/>
        <v>46199.999999999993</v>
      </c>
      <c r="Y56" s="102">
        <f t="shared" si="16"/>
        <v>34143.781135199999</v>
      </c>
      <c r="Z56" s="102">
        <f t="shared" si="17"/>
        <v>5456.2188647999992</v>
      </c>
      <c r="AA56" s="66">
        <f t="shared" si="18"/>
        <v>39600</v>
      </c>
      <c r="AB56" s="36"/>
      <c r="AC56" s="36"/>
      <c r="AD56" s="36"/>
      <c r="AE56" s="36"/>
      <c r="AF56" s="36"/>
      <c r="AG56" s="37"/>
      <c r="AH56" s="36"/>
      <c r="AI56" s="36"/>
    </row>
    <row r="57" spans="1:35" ht="13.5" customHeight="1">
      <c r="A57" s="285">
        <v>74</v>
      </c>
      <c r="B57" s="46">
        <v>41944</v>
      </c>
      <c r="C57" s="68">
        <f>'BENEFÍCIOS-SEM JRS E SEM CORREÇ'!C57</f>
        <v>724</v>
      </c>
      <c r="D57" s="316">
        <f>'base(indices)'!G62</f>
        <v>1.4022177199999999</v>
      </c>
      <c r="E57" s="69">
        <f t="shared" si="0"/>
        <v>1015.2056292799999</v>
      </c>
      <c r="F57" s="321">
        <v>0</v>
      </c>
      <c r="G57" s="70">
        <f t="shared" si="1"/>
        <v>0</v>
      </c>
      <c r="H57" s="71">
        <f t="shared" si="2"/>
        <v>1015.2056292799999</v>
      </c>
      <c r="I57" s="300">
        <f t="shared" si="20"/>
        <v>89918.471874199953</v>
      </c>
      <c r="J57" s="122">
        <f>IF((I57-H$57+(H$57/12*2))+K57&gt;I149,I149-K57,(I57-H$57+(H$57/12*2)))</f>
        <v>56906.301892000003</v>
      </c>
      <c r="K57" s="122">
        <f t="shared" si="27"/>
        <v>9093.6981079999987</v>
      </c>
      <c r="L57" s="122">
        <f t="shared" si="23"/>
        <v>66000</v>
      </c>
      <c r="M57" s="122">
        <f t="shared" si="24"/>
        <v>54060.986797400001</v>
      </c>
      <c r="N57" s="122">
        <f t="shared" si="21"/>
        <v>8639.0132025999992</v>
      </c>
      <c r="O57" s="122">
        <f t="shared" si="22"/>
        <v>62700</v>
      </c>
      <c r="P57" s="104">
        <f t="shared" si="28"/>
        <v>51215.671702800006</v>
      </c>
      <c r="Q57" s="122">
        <f t="shared" si="9"/>
        <v>8184.3282971999988</v>
      </c>
      <c r="R57" s="122">
        <f t="shared" si="29"/>
        <v>59400.000000000007</v>
      </c>
      <c r="S57" s="122">
        <f t="shared" si="10"/>
        <v>45525.041513600008</v>
      </c>
      <c r="T57" s="122">
        <f t="shared" si="11"/>
        <v>7274.9584863999989</v>
      </c>
      <c r="U57" s="122">
        <f t="shared" si="12"/>
        <v>52800.000000000007</v>
      </c>
      <c r="V57" s="122">
        <f t="shared" si="13"/>
        <v>39834.411324399996</v>
      </c>
      <c r="W57" s="122">
        <f t="shared" si="14"/>
        <v>6365.5886755999991</v>
      </c>
      <c r="X57" s="122">
        <f t="shared" si="15"/>
        <v>46199.999999999993</v>
      </c>
      <c r="Y57" s="122">
        <f t="shared" si="16"/>
        <v>34143.781135199999</v>
      </c>
      <c r="Z57" s="122">
        <f t="shared" si="17"/>
        <v>5456.2188647999992</v>
      </c>
      <c r="AA57" s="52">
        <f t="shared" si="18"/>
        <v>39600</v>
      </c>
      <c r="AB57" s="18"/>
      <c r="AC57" s="18"/>
      <c r="AD57" s="18"/>
      <c r="AE57" s="18"/>
      <c r="AF57" s="18"/>
      <c r="AG57" s="19"/>
      <c r="AH57" s="18"/>
      <c r="AI57" s="18"/>
    </row>
    <row r="58" spans="1:35" s="30" customFormat="1" ht="13.5" customHeight="1" thickBot="1">
      <c r="A58" s="286">
        <v>73</v>
      </c>
      <c r="B58" s="76">
        <v>41974</v>
      </c>
      <c r="C58" s="77">
        <f>'BENEFÍCIOS-SEM JRS E SEM CORREÇ'!C58</f>
        <v>1448</v>
      </c>
      <c r="D58" s="317">
        <f>'base(indices)'!G63</f>
        <v>1.4015407799999999</v>
      </c>
      <c r="E58" s="279">
        <f t="shared" si="0"/>
        <v>2029.4310494399999</v>
      </c>
      <c r="F58" s="322">
        <v>0</v>
      </c>
      <c r="G58" s="233">
        <f t="shared" si="1"/>
        <v>0</v>
      </c>
      <c r="H58" s="287">
        <f t="shared" si="2"/>
        <v>2029.4310494399999</v>
      </c>
      <c r="I58" s="301">
        <f t="shared" si="20"/>
        <v>88903.266244919956</v>
      </c>
      <c r="J58" s="95">
        <f>IF((I58-H$57+(H$57/12*1))+K58&gt;I149,I149-K58,(I58-H$57+(H$57/12*1)))</f>
        <v>56906.301892000003</v>
      </c>
      <c r="K58" s="95">
        <f t="shared" si="27"/>
        <v>9093.6981079999987</v>
      </c>
      <c r="L58" s="236">
        <f t="shared" si="23"/>
        <v>66000</v>
      </c>
      <c r="M58" s="95">
        <f t="shared" si="24"/>
        <v>54060.986797400001</v>
      </c>
      <c r="N58" s="95">
        <f t="shared" si="21"/>
        <v>8639.0132025999992</v>
      </c>
      <c r="O58" s="95">
        <f t="shared" si="22"/>
        <v>62700</v>
      </c>
      <c r="P58" s="95">
        <f t="shared" si="28"/>
        <v>51215.671702800006</v>
      </c>
      <c r="Q58" s="95">
        <f t="shared" si="9"/>
        <v>8184.3282971999988</v>
      </c>
      <c r="R58" s="95">
        <f t="shared" si="29"/>
        <v>59400.000000000007</v>
      </c>
      <c r="S58" s="95">
        <f t="shared" si="10"/>
        <v>45525.041513600008</v>
      </c>
      <c r="T58" s="95">
        <f t="shared" si="11"/>
        <v>7274.9584863999989</v>
      </c>
      <c r="U58" s="95">
        <f t="shared" si="12"/>
        <v>52800.000000000007</v>
      </c>
      <c r="V58" s="95">
        <f t="shared" si="13"/>
        <v>39834.411324399996</v>
      </c>
      <c r="W58" s="95">
        <f t="shared" si="14"/>
        <v>6365.5886755999991</v>
      </c>
      <c r="X58" s="95">
        <f t="shared" si="15"/>
        <v>46199.999999999993</v>
      </c>
      <c r="Y58" s="95">
        <f t="shared" si="16"/>
        <v>34143.781135199999</v>
      </c>
      <c r="Z58" s="95">
        <f t="shared" si="17"/>
        <v>5456.2188647999992</v>
      </c>
      <c r="AA58" s="237">
        <f t="shared" si="18"/>
        <v>39600</v>
      </c>
      <c r="AB58" s="36"/>
      <c r="AC58" s="36"/>
      <c r="AD58" s="36"/>
      <c r="AE58" s="36"/>
      <c r="AF58" s="36"/>
      <c r="AG58" s="37"/>
      <c r="AH58" s="36"/>
      <c r="AI58" s="36"/>
    </row>
    <row r="59" spans="1:35" ht="13.5" customHeight="1">
      <c r="A59" s="288">
        <v>72</v>
      </c>
      <c r="B59" s="160">
        <v>42005</v>
      </c>
      <c r="C59" s="47">
        <f>'BENEFÍCIOS-SEM JRS E SEM CORREÇ'!C59</f>
        <v>788</v>
      </c>
      <c r="D59" s="306">
        <f>'base(indices)'!G64</f>
        <v>1.40006651</v>
      </c>
      <c r="E59" s="163">
        <f t="shared" si="0"/>
        <v>1103.25240988</v>
      </c>
      <c r="F59" s="320">
        <v>0</v>
      </c>
      <c r="G59" s="87">
        <f t="shared" si="1"/>
        <v>0</v>
      </c>
      <c r="H59" s="89">
        <f t="shared" si="2"/>
        <v>1103.25240988</v>
      </c>
      <c r="I59" s="298">
        <f t="shared" si="20"/>
        <v>86873.835195479958</v>
      </c>
      <c r="J59" s="123">
        <f>IF((I59-H$69+(H$69))+K59&gt;I149,I149-K59,(I59-H$69+(H$69)))</f>
        <v>56906.301892000003</v>
      </c>
      <c r="K59" s="123">
        <f t="shared" si="27"/>
        <v>9093.6981079999987</v>
      </c>
      <c r="L59" s="123">
        <f t="shared" si="23"/>
        <v>66000</v>
      </c>
      <c r="M59" s="123">
        <f t="shared" si="24"/>
        <v>54060.986797400001</v>
      </c>
      <c r="N59" s="123">
        <f t="shared" si="21"/>
        <v>8639.0132025999992</v>
      </c>
      <c r="O59" s="123">
        <f t="shared" si="22"/>
        <v>62700</v>
      </c>
      <c r="P59" s="100">
        <f t="shared" si="28"/>
        <v>51215.671702800006</v>
      </c>
      <c r="Q59" s="123">
        <f t="shared" si="9"/>
        <v>8184.3282971999988</v>
      </c>
      <c r="R59" s="123">
        <f t="shared" si="29"/>
        <v>59400.000000000007</v>
      </c>
      <c r="S59" s="123">
        <f t="shared" si="10"/>
        <v>45525.041513600008</v>
      </c>
      <c r="T59" s="123">
        <f t="shared" si="11"/>
        <v>7274.9584863999989</v>
      </c>
      <c r="U59" s="123">
        <f t="shared" si="12"/>
        <v>52800.000000000007</v>
      </c>
      <c r="V59" s="123">
        <f t="shared" si="13"/>
        <v>39834.411324399996</v>
      </c>
      <c r="W59" s="123">
        <f t="shared" si="14"/>
        <v>6365.5886755999991</v>
      </c>
      <c r="X59" s="123">
        <f t="shared" si="15"/>
        <v>46199.999999999993</v>
      </c>
      <c r="Y59" s="123">
        <f t="shared" si="16"/>
        <v>34143.781135199999</v>
      </c>
      <c r="Z59" s="123">
        <f t="shared" si="17"/>
        <v>5456.2188647999992</v>
      </c>
      <c r="AA59" s="55">
        <f t="shared" si="18"/>
        <v>39600</v>
      </c>
      <c r="AB59" s="18"/>
      <c r="AC59" s="18"/>
      <c r="AD59" s="18"/>
      <c r="AE59" s="18"/>
      <c r="AF59" s="18"/>
      <c r="AG59" s="19"/>
      <c r="AH59" s="18"/>
      <c r="AI59" s="18"/>
    </row>
    <row r="60" spans="1:35" s="30" customFormat="1" ht="13.5" customHeight="1">
      <c r="A60" s="285">
        <v>71</v>
      </c>
      <c r="B60" s="56">
        <v>42036</v>
      </c>
      <c r="C60" s="68">
        <f>'BENEFÍCIOS-SEM JRS E SEM CORREÇ'!C60</f>
        <v>788</v>
      </c>
      <c r="D60" s="316">
        <f>'base(indices)'!G65</f>
        <v>1.39883833</v>
      </c>
      <c r="E60" s="58">
        <f t="shared" si="0"/>
        <v>1102.28460404</v>
      </c>
      <c r="F60" s="321">
        <v>0</v>
      </c>
      <c r="G60" s="60">
        <f t="shared" si="1"/>
        <v>0</v>
      </c>
      <c r="H60" s="61">
        <f t="shared" si="2"/>
        <v>1102.28460404</v>
      </c>
      <c r="I60" s="299">
        <f t="shared" si="20"/>
        <v>85770.582785599952</v>
      </c>
      <c r="J60" s="102">
        <f>IF((I60-H$69+(H$69/12*11))+K60&gt;I149,I149-K60,(I60-H$69+(H$69/12*11)))</f>
        <v>56906.301892000003</v>
      </c>
      <c r="K60" s="102">
        <f t="shared" si="27"/>
        <v>9093.6981079999987</v>
      </c>
      <c r="L60" s="103">
        <f t="shared" si="23"/>
        <v>66000</v>
      </c>
      <c r="M60" s="102">
        <f t="shared" si="24"/>
        <v>54060.986797400001</v>
      </c>
      <c r="N60" s="102">
        <f t="shared" si="21"/>
        <v>8639.0132025999992</v>
      </c>
      <c r="O60" s="102">
        <f t="shared" si="22"/>
        <v>62700</v>
      </c>
      <c r="P60" s="102">
        <f t="shared" si="28"/>
        <v>51215.671702800006</v>
      </c>
      <c r="Q60" s="102">
        <f t="shared" si="9"/>
        <v>8184.3282971999988</v>
      </c>
      <c r="R60" s="102">
        <f t="shared" si="29"/>
        <v>59400.000000000007</v>
      </c>
      <c r="S60" s="102">
        <f t="shared" si="10"/>
        <v>45525.041513600008</v>
      </c>
      <c r="T60" s="102">
        <f t="shared" si="11"/>
        <v>7274.9584863999989</v>
      </c>
      <c r="U60" s="102">
        <f t="shared" si="12"/>
        <v>52800.000000000007</v>
      </c>
      <c r="V60" s="102">
        <f t="shared" si="13"/>
        <v>39834.411324399996</v>
      </c>
      <c r="W60" s="102">
        <f t="shared" si="14"/>
        <v>6365.5886755999991</v>
      </c>
      <c r="X60" s="102">
        <f t="shared" si="15"/>
        <v>46199.999999999993</v>
      </c>
      <c r="Y60" s="102">
        <f t="shared" si="16"/>
        <v>34143.781135199999</v>
      </c>
      <c r="Z60" s="102">
        <f t="shared" si="17"/>
        <v>5456.2188647999992</v>
      </c>
      <c r="AA60" s="66">
        <f t="shared" si="18"/>
        <v>39600</v>
      </c>
      <c r="AB60" s="36"/>
      <c r="AC60" s="36"/>
      <c r="AD60" s="36"/>
      <c r="AE60" s="36"/>
      <c r="AF60" s="36"/>
      <c r="AG60" s="37"/>
      <c r="AH60" s="36"/>
      <c r="AI60" s="36"/>
    </row>
    <row r="61" spans="1:35" ht="13.5" customHeight="1">
      <c r="A61" s="285">
        <v>70</v>
      </c>
      <c r="B61" s="46">
        <v>42064</v>
      </c>
      <c r="C61" s="68">
        <f>'BENEFÍCIOS-SEM JRS E SEM CORREÇ'!C61</f>
        <v>788</v>
      </c>
      <c r="D61" s="316">
        <f>'base(indices)'!G66</f>
        <v>1.3986033600000001</v>
      </c>
      <c r="E61" s="69">
        <f t="shared" si="0"/>
        <v>1102.0994476800001</v>
      </c>
      <c r="F61" s="321">
        <v>0</v>
      </c>
      <c r="G61" s="70">
        <f t="shared" si="1"/>
        <v>0</v>
      </c>
      <c r="H61" s="71">
        <f t="shared" si="2"/>
        <v>1102.0994476800001</v>
      </c>
      <c r="I61" s="300">
        <f t="shared" si="20"/>
        <v>84668.298181559949</v>
      </c>
      <c r="J61" s="122">
        <f>IF((I61-H$69+(H$69/12*10))+K61&gt;I149,I149-K61,(I61-H$69+(H$69/12*10)))</f>
        <v>56906.301892000003</v>
      </c>
      <c r="K61" s="122">
        <f t="shared" si="27"/>
        <v>9093.6981079999987</v>
      </c>
      <c r="L61" s="122">
        <f t="shared" si="23"/>
        <v>66000</v>
      </c>
      <c r="M61" s="122">
        <f t="shared" si="24"/>
        <v>54060.986797400001</v>
      </c>
      <c r="N61" s="122">
        <f t="shared" si="21"/>
        <v>8639.0132025999992</v>
      </c>
      <c r="O61" s="122">
        <f t="shared" si="22"/>
        <v>62700</v>
      </c>
      <c r="P61" s="104">
        <f t="shared" si="28"/>
        <v>51215.671702800006</v>
      </c>
      <c r="Q61" s="122">
        <f t="shared" si="9"/>
        <v>8184.3282971999988</v>
      </c>
      <c r="R61" s="122">
        <f t="shared" si="29"/>
        <v>59400.000000000007</v>
      </c>
      <c r="S61" s="122">
        <f t="shared" si="10"/>
        <v>45525.041513600008</v>
      </c>
      <c r="T61" s="122">
        <f t="shared" si="11"/>
        <v>7274.9584863999989</v>
      </c>
      <c r="U61" s="122">
        <f t="shared" si="12"/>
        <v>52800.000000000007</v>
      </c>
      <c r="V61" s="122">
        <f t="shared" si="13"/>
        <v>39834.411324399996</v>
      </c>
      <c r="W61" s="122">
        <f t="shared" si="14"/>
        <v>6365.5886755999991</v>
      </c>
      <c r="X61" s="122">
        <f t="shared" si="15"/>
        <v>46199.999999999993</v>
      </c>
      <c r="Y61" s="122">
        <f t="shared" si="16"/>
        <v>34143.781135199999</v>
      </c>
      <c r="Z61" s="122">
        <f t="shared" si="17"/>
        <v>5456.2188647999992</v>
      </c>
      <c r="AA61" s="52">
        <f t="shared" si="18"/>
        <v>39600</v>
      </c>
      <c r="AB61" s="18"/>
      <c r="AC61" s="18"/>
      <c r="AD61" s="18"/>
      <c r="AE61" s="18"/>
      <c r="AF61" s="18"/>
      <c r="AG61" s="19"/>
      <c r="AH61" s="18"/>
      <c r="AI61" s="18"/>
    </row>
    <row r="62" spans="1:35" s="30" customFormat="1" ht="13.5" customHeight="1">
      <c r="A62" s="285">
        <v>69</v>
      </c>
      <c r="B62" s="56">
        <v>42095</v>
      </c>
      <c r="C62" s="68">
        <f>'BENEFÍCIOS-SEM JRS E SEM CORREÇ'!C62</f>
        <v>788</v>
      </c>
      <c r="D62" s="316">
        <f>'base(indices)'!G67</f>
        <v>1.3967931200000001</v>
      </c>
      <c r="E62" s="58">
        <f t="shared" si="0"/>
        <v>1100.67297856</v>
      </c>
      <c r="F62" s="321">
        <v>0</v>
      </c>
      <c r="G62" s="60">
        <f t="shared" si="1"/>
        <v>0</v>
      </c>
      <c r="H62" s="61">
        <f t="shared" si="2"/>
        <v>1100.67297856</v>
      </c>
      <c r="I62" s="299">
        <f t="shared" si="20"/>
        <v>83566.198733879952</v>
      </c>
      <c r="J62" s="102">
        <f>IF((I62-H$69+(H$69/12*9))+K62&gt;I149,I149-K62,(I62-H$69+(H$69/12*9)))</f>
        <v>56906.301892000003</v>
      </c>
      <c r="K62" s="102">
        <f t="shared" si="27"/>
        <v>9093.6981079999987</v>
      </c>
      <c r="L62" s="103">
        <f t="shared" si="23"/>
        <v>66000</v>
      </c>
      <c r="M62" s="102">
        <f t="shared" si="24"/>
        <v>54060.986797400001</v>
      </c>
      <c r="N62" s="102">
        <f t="shared" si="21"/>
        <v>8639.0132025999992</v>
      </c>
      <c r="O62" s="102">
        <f t="shared" si="22"/>
        <v>62700</v>
      </c>
      <c r="P62" s="102">
        <f t="shared" si="28"/>
        <v>51215.671702800006</v>
      </c>
      <c r="Q62" s="102">
        <f t="shared" si="9"/>
        <v>8184.3282971999988</v>
      </c>
      <c r="R62" s="102">
        <f t="shared" si="29"/>
        <v>59400.000000000007</v>
      </c>
      <c r="S62" s="102">
        <f t="shared" si="10"/>
        <v>45525.041513600008</v>
      </c>
      <c r="T62" s="102">
        <f t="shared" si="11"/>
        <v>7274.9584863999989</v>
      </c>
      <c r="U62" s="102">
        <f t="shared" si="12"/>
        <v>52800.000000000007</v>
      </c>
      <c r="V62" s="102">
        <f t="shared" si="13"/>
        <v>39834.411324399996</v>
      </c>
      <c r="W62" s="102">
        <f t="shared" si="14"/>
        <v>6365.5886755999991</v>
      </c>
      <c r="X62" s="102">
        <f t="shared" si="15"/>
        <v>46199.999999999993</v>
      </c>
      <c r="Y62" s="102">
        <f t="shared" si="16"/>
        <v>34143.781135199999</v>
      </c>
      <c r="Z62" s="102">
        <f t="shared" si="17"/>
        <v>5456.2188647999992</v>
      </c>
      <c r="AA62" s="66">
        <f t="shared" si="18"/>
        <v>39600</v>
      </c>
      <c r="AB62" s="36"/>
      <c r="AC62" s="36"/>
      <c r="AD62" s="36"/>
      <c r="AE62" s="36"/>
      <c r="AF62" s="36"/>
      <c r="AG62" s="37"/>
      <c r="AH62" s="36"/>
      <c r="AI62" s="36"/>
    </row>
    <row r="63" spans="1:35" ht="13.5" customHeight="1">
      <c r="A63" s="285">
        <v>68</v>
      </c>
      <c r="B63" s="46">
        <v>42125</v>
      </c>
      <c r="C63" s="68">
        <f>'BENEFÍCIOS-SEM JRS E SEM CORREÇ'!C63</f>
        <v>788</v>
      </c>
      <c r="D63" s="316">
        <f>'base(indices)'!G68</f>
        <v>1.3820056599999999</v>
      </c>
      <c r="E63" s="69">
        <f t="shared" si="0"/>
        <v>1089.02046008</v>
      </c>
      <c r="F63" s="321">
        <v>0</v>
      </c>
      <c r="G63" s="70">
        <f t="shared" si="1"/>
        <v>0</v>
      </c>
      <c r="H63" s="71">
        <f t="shared" si="2"/>
        <v>1089.02046008</v>
      </c>
      <c r="I63" s="300">
        <f t="shared" si="20"/>
        <v>82465.525755319948</v>
      </c>
      <c r="J63" s="122">
        <f>IF((I63-H$69+(H$69/12*8))+K63&gt;I149,I149-K63,(I63-H$69+(H$69/12*8)))</f>
        <v>56906.301892000003</v>
      </c>
      <c r="K63" s="122">
        <f t="shared" si="27"/>
        <v>9093.6981079999987</v>
      </c>
      <c r="L63" s="122">
        <f t="shared" si="23"/>
        <v>66000</v>
      </c>
      <c r="M63" s="122">
        <f t="shared" si="24"/>
        <v>54060.986797400001</v>
      </c>
      <c r="N63" s="122">
        <f t="shared" si="21"/>
        <v>8639.0132025999992</v>
      </c>
      <c r="O63" s="122">
        <f t="shared" si="22"/>
        <v>62700</v>
      </c>
      <c r="P63" s="104">
        <f t="shared" si="28"/>
        <v>51215.671702800006</v>
      </c>
      <c r="Q63" s="122">
        <f t="shared" si="9"/>
        <v>8184.3282971999988</v>
      </c>
      <c r="R63" s="122">
        <f t="shared" si="29"/>
        <v>59400.000000000007</v>
      </c>
      <c r="S63" s="122">
        <f t="shared" si="10"/>
        <v>45525.041513600008</v>
      </c>
      <c r="T63" s="122">
        <f t="shared" si="11"/>
        <v>7274.9584863999989</v>
      </c>
      <c r="U63" s="122">
        <f t="shared" si="12"/>
        <v>52800.000000000007</v>
      </c>
      <c r="V63" s="122">
        <f t="shared" si="13"/>
        <v>39834.411324399996</v>
      </c>
      <c r="W63" s="122">
        <f t="shared" si="14"/>
        <v>6365.5886755999991</v>
      </c>
      <c r="X63" s="122">
        <f t="shared" si="15"/>
        <v>46199.999999999993</v>
      </c>
      <c r="Y63" s="122">
        <f t="shared" si="16"/>
        <v>34143.781135199999</v>
      </c>
      <c r="Z63" s="122">
        <f t="shared" si="17"/>
        <v>5456.2188647999992</v>
      </c>
      <c r="AA63" s="52">
        <f t="shared" si="18"/>
        <v>39600</v>
      </c>
      <c r="AB63" s="18"/>
      <c r="AC63" s="18"/>
      <c r="AD63" s="18"/>
      <c r="AE63" s="18"/>
      <c r="AF63" s="18"/>
      <c r="AG63" s="19"/>
      <c r="AH63" s="18"/>
      <c r="AI63" s="18"/>
    </row>
    <row r="64" spans="1:35" s="30" customFormat="1" ht="13.5" customHeight="1">
      <c r="A64" s="285">
        <v>67</v>
      </c>
      <c r="B64" s="56">
        <v>42156</v>
      </c>
      <c r="C64" s="68">
        <f>'BENEFÍCIOS-SEM JRS E SEM CORREÇ'!C64</f>
        <v>788</v>
      </c>
      <c r="D64" s="316">
        <f>'base(indices)'!G69</f>
        <v>1.37376308</v>
      </c>
      <c r="E64" s="58">
        <f t="shared" si="0"/>
        <v>1082.5253070399999</v>
      </c>
      <c r="F64" s="321">
        <v>0</v>
      </c>
      <c r="G64" s="60">
        <f t="shared" si="1"/>
        <v>0</v>
      </c>
      <c r="H64" s="61">
        <f t="shared" si="2"/>
        <v>1082.5253070399999</v>
      </c>
      <c r="I64" s="299">
        <f t="shared" si="20"/>
        <v>81376.505295239942</v>
      </c>
      <c r="J64" s="102">
        <f>IF((I64-H$69+(H$69/12*7))+K64&gt;I149,I149-K64,(I64-H$69+(H$69/12*7)))</f>
        <v>56906.301892000003</v>
      </c>
      <c r="K64" s="102">
        <f t="shared" si="27"/>
        <v>9093.6981079999987</v>
      </c>
      <c r="L64" s="103">
        <f t="shared" si="23"/>
        <v>66000</v>
      </c>
      <c r="M64" s="102">
        <f t="shared" si="24"/>
        <v>54060.986797400001</v>
      </c>
      <c r="N64" s="102">
        <f t="shared" si="21"/>
        <v>8639.0132025999992</v>
      </c>
      <c r="O64" s="102">
        <f t="shared" si="22"/>
        <v>62700</v>
      </c>
      <c r="P64" s="102">
        <f t="shared" si="28"/>
        <v>51215.671702800006</v>
      </c>
      <c r="Q64" s="102">
        <f t="shared" si="9"/>
        <v>8184.3282971999988</v>
      </c>
      <c r="R64" s="102">
        <f t="shared" si="29"/>
        <v>59400.000000000007</v>
      </c>
      <c r="S64" s="102">
        <f t="shared" si="10"/>
        <v>45525.041513600008</v>
      </c>
      <c r="T64" s="102">
        <f t="shared" si="11"/>
        <v>7274.9584863999989</v>
      </c>
      <c r="U64" s="102">
        <f t="shared" si="12"/>
        <v>52800.000000000007</v>
      </c>
      <c r="V64" s="102">
        <f t="shared" si="13"/>
        <v>39834.411324399996</v>
      </c>
      <c r="W64" s="102">
        <f t="shared" si="14"/>
        <v>6365.5886755999991</v>
      </c>
      <c r="X64" s="102">
        <f t="shared" si="15"/>
        <v>46199.999999999993</v>
      </c>
      <c r="Y64" s="102">
        <f t="shared" si="16"/>
        <v>34143.781135199999</v>
      </c>
      <c r="Z64" s="102">
        <f t="shared" si="17"/>
        <v>5456.2188647999992</v>
      </c>
      <c r="AA64" s="66">
        <f t="shared" si="18"/>
        <v>39600</v>
      </c>
      <c r="AB64" s="36"/>
      <c r="AC64" s="36"/>
      <c r="AD64" s="36"/>
      <c r="AE64" s="36"/>
      <c r="AF64" s="36"/>
      <c r="AG64" s="37"/>
      <c r="AH64" s="36"/>
      <c r="AI64" s="36"/>
    </row>
    <row r="65" spans="1:35" ht="13.5" customHeight="1">
      <c r="A65" s="285">
        <v>66</v>
      </c>
      <c r="B65" s="46">
        <v>42186</v>
      </c>
      <c r="C65" s="68">
        <f>'BENEFÍCIOS-SEM JRS E SEM CORREÇ'!C65</f>
        <v>788</v>
      </c>
      <c r="D65" s="316">
        <f>'base(indices)'!G70</f>
        <v>1.3602961499999999</v>
      </c>
      <c r="E65" s="69">
        <f t="shared" si="0"/>
        <v>1071.9133661999999</v>
      </c>
      <c r="F65" s="321">
        <v>0</v>
      </c>
      <c r="G65" s="70">
        <f t="shared" si="1"/>
        <v>0</v>
      </c>
      <c r="H65" s="71">
        <f t="shared" si="2"/>
        <v>1071.9133661999999</v>
      </c>
      <c r="I65" s="300">
        <f t="shared" si="20"/>
        <v>80293.979988199935</v>
      </c>
      <c r="J65" s="122">
        <f>IF((I65-H$69+(H$69/12*6))+K65&gt;I149,I149-K65,(I65-H$69+(H$69/12*6)))</f>
        <v>56906.301892000003</v>
      </c>
      <c r="K65" s="122">
        <f t="shared" si="27"/>
        <v>9093.6981079999987</v>
      </c>
      <c r="L65" s="122">
        <f t="shared" si="23"/>
        <v>66000</v>
      </c>
      <c r="M65" s="122">
        <f t="shared" si="24"/>
        <v>54060.986797400001</v>
      </c>
      <c r="N65" s="122">
        <f t="shared" si="21"/>
        <v>8639.0132025999992</v>
      </c>
      <c r="O65" s="122">
        <f t="shared" si="22"/>
        <v>62700</v>
      </c>
      <c r="P65" s="104">
        <f t="shared" si="28"/>
        <v>51215.671702800006</v>
      </c>
      <c r="Q65" s="122">
        <f t="shared" si="9"/>
        <v>8184.3282971999988</v>
      </c>
      <c r="R65" s="122">
        <f t="shared" si="29"/>
        <v>59400.000000000007</v>
      </c>
      <c r="S65" s="122">
        <f t="shared" si="10"/>
        <v>45525.041513600008</v>
      </c>
      <c r="T65" s="122">
        <f t="shared" si="11"/>
        <v>7274.9584863999989</v>
      </c>
      <c r="U65" s="122">
        <f t="shared" si="12"/>
        <v>52800.000000000007</v>
      </c>
      <c r="V65" s="122">
        <f t="shared" si="13"/>
        <v>39834.411324399996</v>
      </c>
      <c r="W65" s="122">
        <f t="shared" si="14"/>
        <v>6365.5886755999991</v>
      </c>
      <c r="X65" s="122">
        <f t="shared" si="15"/>
        <v>46199.999999999993</v>
      </c>
      <c r="Y65" s="122">
        <f t="shared" si="16"/>
        <v>34143.781135199999</v>
      </c>
      <c r="Z65" s="122">
        <f t="shared" si="17"/>
        <v>5456.2188647999992</v>
      </c>
      <c r="AA65" s="52">
        <f t="shared" si="18"/>
        <v>39600</v>
      </c>
      <c r="AB65" s="18"/>
      <c r="AC65" s="18"/>
      <c r="AD65" s="18"/>
      <c r="AE65" s="18"/>
      <c r="AF65" s="18"/>
      <c r="AG65" s="19"/>
      <c r="AH65" s="18"/>
      <c r="AI65" s="18"/>
    </row>
    <row r="66" spans="1:35" s="30" customFormat="1" ht="13.5" customHeight="1">
      <c r="A66" s="285">
        <v>65</v>
      </c>
      <c r="B66" s="56">
        <v>42217</v>
      </c>
      <c r="C66" s="68">
        <f>'BENEFÍCIOS-SEM JRS E SEM CORREÇ'!C66</f>
        <v>788</v>
      </c>
      <c r="D66" s="316">
        <f>'base(indices)'!G71</f>
        <v>1.35231747</v>
      </c>
      <c r="E66" s="58">
        <f t="shared" si="0"/>
        <v>1065.6261663600001</v>
      </c>
      <c r="F66" s="321">
        <v>0</v>
      </c>
      <c r="G66" s="60">
        <f t="shared" si="1"/>
        <v>0</v>
      </c>
      <c r="H66" s="61">
        <f t="shared" si="2"/>
        <v>1065.6261663600001</v>
      </c>
      <c r="I66" s="299">
        <f t="shared" si="20"/>
        <v>79222.06662199994</v>
      </c>
      <c r="J66" s="102">
        <f>IF((I66-H$69+(H$69/12*5))+K66&gt;I149,I149-K66,(I66-H$69+(H$69/12*5)))</f>
        <v>56906.301892000003</v>
      </c>
      <c r="K66" s="102">
        <f t="shared" si="27"/>
        <v>9093.6981079999987</v>
      </c>
      <c r="L66" s="103">
        <f t="shared" si="23"/>
        <v>66000</v>
      </c>
      <c r="M66" s="102">
        <f t="shared" si="24"/>
        <v>54060.986797400001</v>
      </c>
      <c r="N66" s="102">
        <f t="shared" si="21"/>
        <v>8639.0132025999992</v>
      </c>
      <c r="O66" s="102">
        <f t="shared" si="22"/>
        <v>62700</v>
      </c>
      <c r="P66" s="102">
        <f t="shared" si="28"/>
        <v>51215.671702800006</v>
      </c>
      <c r="Q66" s="102">
        <f t="shared" si="9"/>
        <v>8184.3282971999988</v>
      </c>
      <c r="R66" s="102">
        <f t="shared" si="29"/>
        <v>59400.000000000007</v>
      </c>
      <c r="S66" s="102">
        <f t="shared" si="10"/>
        <v>45525.041513600008</v>
      </c>
      <c r="T66" s="102">
        <f t="shared" si="11"/>
        <v>7274.9584863999989</v>
      </c>
      <c r="U66" s="102">
        <f t="shared" si="12"/>
        <v>52800.000000000007</v>
      </c>
      <c r="V66" s="102">
        <f t="shared" si="13"/>
        <v>39834.411324399996</v>
      </c>
      <c r="W66" s="102">
        <f t="shared" si="14"/>
        <v>6365.5886755999991</v>
      </c>
      <c r="X66" s="102">
        <f t="shared" si="15"/>
        <v>46199.999999999993</v>
      </c>
      <c r="Y66" s="102">
        <f t="shared" si="16"/>
        <v>34143.781135199999</v>
      </c>
      <c r="Z66" s="102">
        <f t="shared" si="17"/>
        <v>5456.2188647999992</v>
      </c>
      <c r="AA66" s="66">
        <f t="shared" si="18"/>
        <v>39600</v>
      </c>
      <c r="AB66" s="36"/>
      <c r="AC66" s="36"/>
      <c r="AD66" s="36"/>
      <c r="AE66" s="36"/>
      <c r="AF66" s="36"/>
      <c r="AG66" s="37"/>
      <c r="AH66" s="36"/>
      <c r="AI66" s="36"/>
    </row>
    <row r="67" spans="1:35" ht="13.5" customHeight="1">
      <c r="A67" s="285">
        <v>64</v>
      </c>
      <c r="B67" s="46">
        <v>42248</v>
      </c>
      <c r="C67" s="68">
        <f>'BENEFÍCIOS-SEM JRS E SEM CORREÇ'!C67</f>
        <v>788</v>
      </c>
      <c r="D67" s="316">
        <f>'base(indices)'!G72</f>
        <v>1.3465274</v>
      </c>
      <c r="E67" s="69">
        <f t="shared" si="0"/>
        <v>1061.0635912</v>
      </c>
      <c r="F67" s="321">
        <v>0</v>
      </c>
      <c r="G67" s="70">
        <f t="shared" si="1"/>
        <v>0</v>
      </c>
      <c r="H67" s="71">
        <f t="shared" si="2"/>
        <v>1061.0635912</v>
      </c>
      <c r="I67" s="300">
        <f t="shared" si="20"/>
        <v>78156.440455639939</v>
      </c>
      <c r="J67" s="122">
        <f>IF((I67-H$69+(H$69/12*4))+K67&gt;I149,I149-K67,(I67-H$69+(H$69/12*4)))</f>
        <v>56906.301892000003</v>
      </c>
      <c r="K67" s="122">
        <f t="shared" si="27"/>
        <v>9093.6981079999987</v>
      </c>
      <c r="L67" s="122">
        <f t="shared" si="23"/>
        <v>66000</v>
      </c>
      <c r="M67" s="122">
        <f t="shared" si="24"/>
        <v>54060.986797400001</v>
      </c>
      <c r="N67" s="122">
        <f t="shared" si="21"/>
        <v>8639.0132025999992</v>
      </c>
      <c r="O67" s="122">
        <f t="shared" si="22"/>
        <v>62700</v>
      </c>
      <c r="P67" s="104">
        <f t="shared" si="28"/>
        <v>51215.671702800006</v>
      </c>
      <c r="Q67" s="122">
        <f t="shared" si="9"/>
        <v>8184.3282971999988</v>
      </c>
      <c r="R67" s="122">
        <f t="shared" si="29"/>
        <v>59400.000000000007</v>
      </c>
      <c r="S67" s="122">
        <f t="shared" si="10"/>
        <v>45525.041513600008</v>
      </c>
      <c r="T67" s="122">
        <f t="shared" si="11"/>
        <v>7274.9584863999989</v>
      </c>
      <c r="U67" s="122">
        <f t="shared" si="12"/>
        <v>52800.000000000007</v>
      </c>
      <c r="V67" s="122">
        <f t="shared" si="13"/>
        <v>39834.411324399996</v>
      </c>
      <c r="W67" s="122">
        <f t="shared" si="14"/>
        <v>6365.5886755999991</v>
      </c>
      <c r="X67" s="122">
        <f t="shared" si="15"/>
        <v>46199.999999999993</v>
      </c>
      <c r="Y67" s="122">
        <f t="shared" si="16"/>
        <v>34143.781135199999</v>
      </c>
      <c r="Z67" s="122">
        <f t="shared" si="17"/>
        <v>5456.2188647999992</v>
      </c>
      <c r="AA67" s="52">
        <f t="shared" si="18"/>
        <v>39600</v>
      </c>
      <c r="AB67" s="18"/>
      <c r="AC67" s="18"/>
      <c r="AD67" s="18"/>
      <c r="AE67" s="18"/>
      <c r="AF67" s="18"/>
      <c r="AG67" s="19"/>
      <c r="AH67" s="18"/>
      <c r="AI67" s="18"/>
    </row>
    <row r="68" spans="1:35" s="30" customFormat="1" ht="13.5" customHeight="1">
      <c r="A68" s="285">
        <v>63</v>
      </c>
      <c r="B68" s="56">
        <v>42278</v>
      </c>
      <c r="C68" s="68">
        <f>'BENEFÍCIOS-SEM JRS E SEM CORREÇ'!C68</f>
        <v>788</v>
      </c>
      <c r="D68" s="316">
        <f>'base(indices)'!G73</f>
        <v>1.3412963499999999</v>
      </c>
      <c r="E68" s="58">
        <f t="shared" si="0"/>
        <v>1056.9415237999999</v>
      </c>
      <c r="F68" s="321">
        <v>0</v>
      </c>
      <c r="G68" s="60">
        <f t="shared" si="1"/>
        <v>0</v>
      </c>
      <c r="H68" s="61">
        <f t="shared" si="2"/>
        <v>1056.9415237999999</v>
      </c>
      <c r="I68" s="299">
        <f t="shared" si="20"/>
        <v>77095.376864439939</v>
      </c>
      <c r="J68" s="102">
        <f>IF((I68-H$69+(H$69/12*3))+K68&gt;I149,I149-K68,(I68-H$69+(H$69/12*3)))</f>
        <v>56906.301892000003</v>
      </c>
      <c r="K68" s="102">
        <f t="shared" si="27"/>
        <v>9093.6981079999987</v>
      </c>
      <c r="L68" s="103">
        <f t="shared" si="23"/>
        <v>66000</v>
      </c>
      <c r="M68" s="102">
        <f t="shared" si="24"/>
        <v>54060.986797400001</v>
      </c>
      <c r="N68" s="102">
        <f t="shared" si="21"/>
        <v>8639.0132025999992</v>
      </c>
      <c r="O68" s="102">
        <f t="shared" si="22"/>
        <v>62700</v>
      </c>
      <c r="P68" s="102">
        <f t="shared" si="28"/>
        <v>51215.671702800006</v>
      </c>
      <c r="Q68" s="102">
        <f t="shared" si="9"/>
        <v>8184.3282971999988</v>
      </c>
      <c r="R68" s="102">
        <f t="shared" si="29"/>
        <v>59400.000000000007</v>
      </c>
      <c r="S68" s="102">
        <f t="shared" si="10"/>
        <v>45525.041513600008</v>
      </c>
      <c r="T68" s="102">
        <f t="shared" si="11"/>
        <v>7274.9584863999989</v>
      </c>
      <c r="U68" s="102">
        <f t="shared" si="12"/>
        <v>52800.000000000007</v>
      </c>
      <c r="V68" s="102">
        <f t="shared" si="13"/>
        <v>39834.411324399996</v>
      </c>
      <c r="W68" s="102">
        <f t="shared" si="14"/>
        <v>6365.5886755999991</v>
      </c>
      <c r="X68" s="102">
        <f t="shared" si="15"/>
        <v>46199.999999999993</v>
      </c>
      <c r="Y68" s="102">
        <f t="shared" si="16"/>
        <v>34143.781135199999</v>
      </c>
      <c r="Z68" s="102">
        <f t="shared" si="17"/>
        <v>5456.2188647999992</v>
      </c>
      <c r="AA68" s="66">
        <f t="shared" si="18"/>
        <v>39600</v>
      </c>
      <c r="AB68" s="36"/>
      <c r="AC68" s="36"/>
      <c r="AD68" s="36"/>
      <c r="AE68" s="36"/>
      <c r="AF68" s="36"/>
      <c r="AG68" s="37"/>
      <c r="AH68" s="36"/>
      <c r="AI68" s="36"/>
    </row>
    <row r="69" spans="1:35" ht="13.5" customHeight="1">
      <c r="A69" s="285">
        <v>62</v>
      </c>
      <c r="B69" s="46">
        <v>42309</v>
      </c>
      <c r="C69" s="68">
        <f>'BENEFÍCIOS-SEM JRS E SEM CORREÇ'!C69</f>
        <v>788</v>
      </c>
      <c r="D69" s="316">
        <f>'base(indices)'!G74</f>
        <v>1.3325018399999999</v>
      </c>
      <c r="E69" s="69">
        <f t="shared" si="0"/>
        <v>1050.0114499199999</v>
      </c>
      <c r="F69" s="321">
        <v>0</v>
      </c>
      <c r="G69" s="70">
        <f t="shared" si="1"/>
        <v>0</v>
      </c>
      <c r="H69" s="71">
        <f t="shared" si="2"/>
        <v>1050.0114499199999</v>
      </c>
      <c r="I69" s="300">
        <f t="shared" si="20"/>
        <v>76038.435340639946</v>
      </c>
      <c r="J69" s="122">
        <f>IF((I69-H$69+(H$69/12*2))+K69&gt;I149,I149-K69,(I69-H$69+(H$69/12*2)))</f>
        <v>56906.301892000003</v>
      </c>
      <c r="K69" s="122">
        <f t="shared" si="27"/>
        <v>9093.6981079999987</v>
      </c>
      <c r="L69" s="122">
        <f t="shared" si="23"/>
        <v>66000</v>
      </c>
      <c r="M69" s="122">
        <f t="shared" si="24"/>
        <v>54060.986797400001</v>
      </c>
      <c r="N69" s="122">
        <f t="shared" si="21"/>
        <v>8639.0132025999992</v>
      </c>
      <c r="O69" s="122">
        <f t="shared" si="22"/>
        <v>62700</v>
      </c>
      <c r="P69" s="104">
        <f t="shared" si="28"/>
        <v>51215.671702800006</v>
      </c>
      <c r="Q69" s="122">
        <f t="shared" si="9"/>
        <v>8184.3282971999988</v>
      </c>
      <c r="R69" s="122">
        <f t="shared" si="29"/>
        <v>59400.000000000007</v>
      </c>
      <c r="S69" s="122">
        <f t="shared" si="10"/>
        <v>45525.041513600008</v>
      </c>
      <c r="T69" s="122">
        <f t="shared" si="11"/>
        <v>7274.9584863999989</v>
      </c>
      <c r="U69" s="122">
        <f t="shared" si="12"/>
        <v>52800.000000000007</v>
      </c>
      <c r="V69" s="122">
        <f t="shared" si="13"/>
        <v>39834.411324399996</v>
      </c>
      <c r="W69" s="122">
        <f t="shared" si="14"/>
        <v>6365.5886755999991</v>
      </c>
      <c r="X69" s="122">
        <f t="shared" si="15"/>
        <v>46199.999999999993</v>
      </c>
      <c r="Y69" s="122">
        <f t="shared" si="16"/>
        <v>34143.781135199999</v>
      </c>
      <c r="Z69" s="122">
        <f t="shared" si="17"/>
        <v>5456.2188647999992</v>
      </c>
      <c r="AA69" s="52">
        <f t="shared" si="18"/>
        <v>39600</v>
      </c>
      <c r="AB69" s="18"/>
      <c r="AC69" s="18"/>
      <c r="AD69" s="18"/>
      <c r="AE69" s="18"/>
      <c r="AF69" s="18"/>
      <c r="AG69" s="19"/>
      <c r="AH69" s="18"/>
      <c r="AI69" s="18"/>
    </row>
    <row r="70" spans="1:35" s="30" customFormat="1" ht="13.5" customHeight="1" thickBot="1">
      <c r="A70" s="286">
        <v>61</v>
      </c>
      <c r="B70" s="76">
        <v>42339</v>
      </c>
      <c r="C70" s="77">
        <f>'BENEFÍCIOS-SEM JRS E SEM CORREÇ'!C70</f>
        <v>1576</v>
      </c>
      <c r="D70" s="317">
        <f>'base(indices)'!G75</f>
        <v>1.3212710299999999</v>
      </c>
      <c r="E70" s="279">
        <f t="shared" si="0"/>
        <v>2082.3231432799998</v>
      </c>
      <c r="F70" s="322">
        <v>0</v>
      </c>
      <c r="G70" s="233">
        <f t="shared" si="1"/>
        <v>0</v>
      </c>
      <c r="H70" s="287">
        <f t="shared" si="2"/>
        <v>2082.3231432799998</v>
      </c>
      <c r="I70" s="301">
        <f t="shared" si="20"/>
        <v>74988.423890719947</v>
      </c>
      <c r="J70" s="95">
        <f>IF((I70-H$69+(H$69/12*1))+K70&gt;I149,I149-K70,(I70-H$69+(H$69/12*1)))</f>
        <v>56906.301892000003</v>
      </c>
      <c r="K70" s="95">
        <f t="shared" si="27"/>
        <v>9093.6981079999987</v>
      </c>
      <c r="L70" s="236">
        <f t="shared" si="23"/>
        <v>66000</v>
      </c>
      <c r="M70" s="95">
        <f t="shared" si="24"/>
        <v>54060.986797400001</v>
      </c>
      <c r="N70" s="95">
        <f t="shared" si="21"/>
        <v>8639.0132025999992</v>
      </c>
      <c r="O70" s="95">
        <f t="shared" si="22"/>
        <v>62700</v>
      </c>
      <c r="P70" s="95">
        <f t="shared" si="28"/>
        <v>51215.671702800006</v>
      </c>
      <c r="Q70" s="95">
        <f t="shared" si="9"/>
        <v>8184.3282971999988</v>
      </c>
      <c r="R70" s="95">
        <f t="shared" si="29"/>
        <v>59400.000000000007</v>
      </c>
      <c r="S70" s="95">
        <f t="shared" si="10"/>
        <v>45525.041513600008</v>
      </c>
      <c r="T70" s="95">
        <f t="shared" si="11"/>
        <v>7274.9584863999989</v>
      </c>
      <c r="U70" s="95">
        <f t="shared" si="12"/>
        <v>52800.000000000007</v>
      </c>
      <c r="V70" s="95">
        <f t="shared" si="13"/>
        <v>39834.411324399996</v>
      </c>
      <c r="W70" s="95">
        <f t="shared" si="14"/>
        <v>6365.5886755999991</v>
      </c>
      <c r="X70" s="95">
        <f t="shared" si="15"/>
        <v>46199.999999999993</v>
      </c>
      <c r="Y70" s="95">
        <f t="shared" si="16"/>
        <v>34143.781135199999</v>
      </c>
      <c r="Z70" s="95">
        <f t="shared" si="17"/>
        <v>5456.2188647999992</v>
      </c>
      <c r="AA70" s="237">
        <f t="shared" si="18"/>
        <v>39600</v>
      </c>
      <c r="AB70" s="36"/>
      <c r="AC70" s="36"/>
      <c r="AD70" s="36"/>
      <c r="AE70" s="36"/>
      <c r="AF70" s="36"/>
      <c r="AG70" s="37"/>
      <c r="AH70" s="36"/>
      <c r="AI70" s="36"/>
    </row>
    <row r="71" spans="1:35" ht="13.5" customHeight="1">
      <c r="A71" s="288">
        <v>60</v>
      </c>
      <c r="B71" s="160">
        <v>42370</v>
      </c>
      <c r="C71" s="47">
        <f>'BENEFÍCIOS-SEM JRS E SEM CORREÇ'!C71</f>
        <v>880</v>
      </c>
      <c r="D71" s="306">
        <f>'base(indices)'!G76</f>
        <v>1.30586186</v>
      </c>
      <c r="E71" s="163">
        <f t="shared" si="0"/>
        <v>1149.1584368000001</v>
      </c>
      <c r="F71" s="320">
        <v>0</v>
      </c>
      <c r="G71" s="87">
        <f t="shared" si="1"/>
        <v>0</v>
      </c>
      <c r="H71" s="89">
        <f t="shared" si="2"/>
        <v>1149.1584368000001</v>
      </c>
      <c r="I71" s="298">
        <f t="shared" si="20"/>
        <v>72906.100747439952</v>
      </c>
      <c r="J71" s="123">
        <f>IF((I71-H$81+(H$81))+K71&gt;I149,I149-K71,(I71-H$81+(H$81)))</f>
        <v>56906.301892000003</v>
      </c>
      <c r="K71" s="123">
        <f t="shared" si="27"/>
        <v>9093.6981079999987</v>
      </c>
      <c r="L71" s="123">
        <f t="shared" si="23"/>
        <v>66000</v>
      </c>
      <c r="M71" s="123">
        <f t="shared" si="24"/>
        <v>54060.986797400001</v>
      </c>
      <c r="N71" s="123">
        <f t="shared" si="21"/>
        <v>8639.0132025999992</v>
      </c>
      <c r="O71" s="123">
        <f t="shared" si="22"/>
        <v>62700</v>
      </c>
      <c r="P71" s="100">
        <f t="shared" si="28"/>
        <v>51215.671702800006</v>
      </c>
      <c r="Q71" s="123">
        <f t="shared" si="9"/>
        <v>8184.3282971999988</v>
      </c>
      <c r="R71" s="123">
        <f t="shared" si="29"/>
        <v>59400.000000000007</v>
      </c>
      <c r="S71" s="123">
        <f t="shared" si="10"/>
        <v>45525.041513600008</v>
      </c>
      <c r="T71" s="123">
        <f t="shared" si="11"/>
        <v>7274.9584863999989</v>
      </c>
      <c r="U71" s="123">
        <f t="shared" si="12"/>
        <v>52800.000000000007</v>
      </c>
      <c r="V71" s="123">
        <f t="shared" si="13"/>
        <v>39834.411324399996</v>
      </c>
      <c r="W71" s="123">
        <f t="shared" si="14"/>
        <v>6365.5886755999991</v>
      </c>
      <c r="X71" s="123">
        <f t="shared" si="15"/>
        <v>46199.999999999993</v>
      </c>
      <c r="Y71" s="123">
        <f t="shared" si="16"/>
        <v>34143.781135199999</v>
      </c>
      <c r="Z71" s="123">
        <f t="shared" si="17"/>
        <v>5456.2188647999992</v>
      </c>
      <c r="AA71" s="55">
        <f t="shared" si="18"/>
        <v>39600</v>
      </c>
      <c r="AB71" s="18"/>
      <c r="AC71" s="18"/>
      <c r="AD71" s="18"/>
      <c r="AE71" s="18"/>
      <c r="AF71" s="18"/>
      <c r="AG71" s="19"/>
      <c r="AH71" s="18"/>
      <c r="AI71" s="18"/>
    </row>
    <row r="72" spans="1:35" s="30" customFormat="1" ht="13.5" customHeight="1">
      <c r="A72" s="285">
        <v>59</v>
      </c>
      <c r="B72" s="56">
        <v>42401</v>
      </c>
      <c r="C72" s="68">
        <f>'BENEFÍCIOS-SEM JRS E SEM CORREÇ'!C72</f>
        <v>880</v>
      </c>
      <c r="D72" s="316">
        <f>'base(indices)'!G77</f>
        <v>1.29395745</v>
      </c>
      <c r="E72" s="58">
        <f t="shared" si="0"/>
        <v>1138.682556</v>
      </c>
      <c r="F72" s="321">
        <v>0</v>
      </c>
      <c r="G72" s="60">
        <f t="shared" si="1"/>
        <v>0</v>
      </c>
      <c r="H72" s="61">
        <f t="shared" si="2"/>
        <v>1138.682556</v>
      </c>
      <c r="I72" s="299">
        <f t="shared" si="20"/>
        <v>71756.942310639948</v>
      </c>
      <c r="J72" s="102">
        <f>IF((I72-H$81+(H$81/12*11))+K72&gt;I149,I149-K72,(I72-H$81+(H$81/12*11)))</f>
        <v>56906.301892000003</v>
      </c>
      <c r="K72" s="102">
        <f t="shared" si="27"/>
        <v>9093.6981079999987</v>
      </c>
      <c r="L72" s="103">
        <f t="shared" si="23"/>
        <v>66000</v>
      </c>
      <c r="M72" s="102">
        <f t="shared" si="24"/>
        <v>54060.986797400001</v>
      </c>
      <c r="N72" s="102">
        <f t="shared" si="21"/>
        <v>8639.0132025999992</v>
      </c>
      <c r="O72" s="102">
        <f t="shared" si="22"/>
        <v>62700</v>
      </c>
      <c r="P72" s="102">
        <f>J72*$P$9</f>
        <v>51215.671702800006</v>
      </c>
      <c r="Q72" s="102">
        <f t="shared" si="9"/>
        <v>8184.3282971999988</v>
      </c>
      <c r="R72" s="102">
        <f t="shared" si="29"/>
        <v>59400.000000000007</v>
      </c>
      <c r="S72" s="102">
        <f t="shared" si="10"/>
        <v>45525.041513600008</v>
      </c>
      <c r="T72" s="102">
        <f t="shared" si="11"/>
        <v>7274.9584863999989</v>
      </c>
      <c r="U72" s="102">
        <f t="shared" si="12"/>
        <v>52800.000000000007</v>
      </c>
      <c r="V72" s="102">
        <f t="shared" si="13"/>
        <v>39834.411324399996</v>
      </c>
      <c r="W72" s="102">
        <f t="shared" si="14"/>
        <v>6365.5886755999991</v>
      </c>
      <c r="X72" s="102">
        <f t="shared" si="15"/>
        <v>46199.999999999993</v>
      </c>
      <c r="Y72" s="102">
        <f t="shared" si="16"/>
        <v>34143.781135199999</v>
      </c>
      <c r="Z72" s="102">
        <f t="shared" si="17"/>
        <v>5456.2188647999992</v>
      </c>
      <c r="AA72" s="66">
        <f t="shared" si="18"/>
        <v>39600</v>
      </c>
      <c r="AB72" s="36"/>
      <c r="AC72" s="36"/>
      <c r="AD72" s="36"/>
      <c r="AE72" s="36"/>
      <c r="AF72" s="36"/>
      <c r="AG72" s="37"/>
      <c r="AH72" s="36"/>
      <c r="AI72" s="36"/>
    </row>
    <row r="73" spans="1:35" ht="13.5" customHeight="1">
      <c r="A73" s="285">
        <v>58</v>
      </c>
      <c r="B73" s="46">
        <v>42430</v>
      </c>
      <c r="C73" s="68">
        <f>'BENEFÍCIOS-SEM JRS E SEM CORREÇ'!C73</f>
        <v>880</v>
      </c>
      <c r="D73" s="316">
        <f>'base(indices)'!G78</f>
        <v>1.27584052</v>
      </c>
      <c r="E73" s="69">
        <f t="shared" si="0"/>
        <v>1122.7396576000001</v>
      </c>
      <c r="F73" s="321">
        <v>0</v>
      </c>
      <c r="G73" s="70">
        <f t="shared" si="1"/>
        <v>0</v>
      </c>
      <c r="H73" s="71">
        <f t="shared" si="2"/>
        <v>1122.7396576000001</v>
      </c>
      <c r="I73" s="300">
        <f t="shared" si="20"/>
        <v>70618.259754639948</v>
      </c>
      <c r="J73" s="122">
        <f>IF((I73-H$81+(H$81/12*10))+K73&gt;I149,I149-K73,(I73-H$81+(H$81/12*10)))</f>
        <v>56906.301892000003</v>
      </c>
      <c r="K73" s="122">
        <f t="shared" si="27"/>
        <v>9093.6981079999987</v>
      </c>
      <c r="L73" s="122">
        <f t="shared" si="23"/>
        <v>66000</v>
      </c>
      <c r="M73" s="122">
        <f t="shared" si="24"/>
        <v>54060.986797400001</v>
      </c>
      <c r="N73" s="122">
        <f t="shared" si="21"/>
        <v>8639.0132025999992</v>
      </c>
      <c r="O73" s="122">
        <f t="shared" si="22"/>
        <v>62700</v>
      </c>
      <c r="P73" s="104">
        <f>J73*$P$9</f>
        <v>51215.671702800006</v>
      </c>
      <c r="Q73" s="122">
        <f t="shared" si="9"/>
        <v>8184.3282971999988</v>
      </c>
      <c r="R73" s="122">
        <f t="shared" si="29"/>
        <v>59400.000000000007</v>
      </c>
      <c r="S73" s="122">
        <f t="shared" si="10"/>
        <v>45525.041513600008</v>
      </c>
      <c r="T73" s="122">
        <f t="shared" si="11"/>
        <v>7274.9584863999989</v>
      </c>
      <c r="U73" s="122">
        <f t="shared" si="12"/>
        <v>52800.000000000007</v>
      </c>
      <c r="V73" s="122">
        <f t="shared" si="13"/>
        <v>39834.411324399996</v>
      </c>
      <c r="W73" s="122">
        <f t="shared" si="14"/>
        <v>6365.5886755999991</v>
      </c>
      <c r="X73" s="122">
        <f t="shared" si="15"/>
        <v>46199.999999999993</v>
      </c>
      <c r="Y73" s="122">
        <f t="shared" si="16"/>
        <v>34143.781135199999</v>
      </c>
      <c r="Z73" s="122">
        <f t="shared" si="17"/>
        <v>5456.2188647999992</v>
      </c>
      <c r="AA73" s="52">
        <f t="shared" si="18"/>
        <v>39600</v>
      </c>
      <c r="AB73" s="18"/>
      <c r="AC73" s="18"/>
      <c r="AD73" s="18"/>
      <c r="AE73" s="18"/>
      <c r="AF73" s="18"/>
      <c r="AG73" s="19"/>
      <c r="AH73" s="18"/>
      <c r="AI73" s="18"/>
    </row>
    <row r="74" spans="1:35" s="30" customFormat="1" ht="13.5" customHeight="1">
      <c r="A74" s="285">
        <v>57</v>
      </c>
      <c r="B74" s="56">
        <v>42461</v>
      </c>
      <c r="C74" s="68">
        <f>'BENEFÍCIOS-SEM JRS E SEM CORREÇ'!C74</f>
        <v>880</v>
      </c>
      <c r="D74" s="316">
        <f>'base(indices)'!G79</f>
        <v>1.27037789</v>
      </c>
      <c r="E74" s="58">
        <f t="shared" si="0"/>
        <v>1117.9325432000001</v>
      </c>
      <c r="F74" s="321">
        <v>0</v>
      </c>
      <c r="G74" s="60">
        <f t="shared" si="1"/>
        <v>0</v>
      </c>
      <c r="H74" s="61">
        <f t="shared" si="2"/>
        <v>1117.9325432000001</v>
      </c>
      <c r="I74" s="299">
        <f t="shared" si="20"/>
        <v>69495.520097039946</v>
      </c>
      <c r="J74" s="102">
        <f>IF((I74-H$81+(H$81/12*9))+K74&gt;I149,I149-K74,(I74-H$81+(H$81/12*9)))</f>
        <v>56906.301892000003</v>
      </c>
      <c r="K74" s="102">
        <f t="shared" si="27"/>
        <v>9093.6981079999987</v>
      </c>
      <c r="L74" s="103">
        <f t="shared" si="23"/>
        <v>66000</v>
      </c>
      <c r="M74" s="102">
        <f t="shared" si="24"/>
        <v>54060.986797400001</v>
      </c>
      <c r="N74" s="102">
        <f t="shared" si="21"/>
        <v>8639.0132025999992</v>
      </c>
      <c r="O74" s="102">
        <f t="shared" si="22"/>
        <v>62700</v>
      </c>
      <c r="P74" s="102">
        <f t="shared" ref="P74:P130" si="30">J74*$P$9</f>
        <v>51215.671702800006</v>
      </c>
      <c r="Q74" s="102">
        <f t="shared" si="9"/>
        <v>8184.3282971999988</v>
      </c>
      <c r="R74" s="102">
        <f>P74+Q74</f>
        <v>59400.000000000007</v>
      </c>
      <c r="S74" s="102">
        <f t="shared" si="10"/>
        <v>45525.041513600008</v>
      </c>
      <c r="T74" s="102">
        <f t="shared" si="11"/>
        <v>7274.9584863999989</v>
      </c>
      <c r="U74" s="102">
        <f t="shared" si="12"/>
        <v>52800.000000000007</v>
      </c>
      <c r="V74" s="102">
        <f t="shared" si="13"/>
        <v>39834.411324399996</v>
      </c>
      <c r="W74" s="102">
        <f t="shared" si="14"/>
        <v>6365.5886755999991</v>
      </c>
      <c r="X74" s="102">
        <f t="shared" si="15"/>
        <v>46199.999999999993</v>
      </c>
      <c r="Y74" s="102">
        <f t="shared" si="16"/>
        <v>34143.781135199999</v>
      </c>
      <c r="Z74" s="102">
        <f t="shared" si="17"/>
        <v>5456.2188647999992</v>
      </c>
      <c r="AA74" s="66">
        <f t="shared" si="18"/>
        <v>39600</v>
      </c>
      <c r="AB74" s="36"/>
      <c r="AC74" s="36"/>
      <c r="AD74" s="36"/>
      <c r="AE74" s="36"/>
      <c r="AF74" s="36"/>
      <c r="AG74" s="37"/>
      <c r="AH74" s="36"/>
      <c r="AI74" s="36"/>
    </row>
    <row r="75" spans="1:35" ht="13.5" customHeight="1">
      <c r="A75" s="285">
        <v>56</v>
      </c>
      <c r="B75" s="46">
        <v>42491</v>
      </c>
      <c r="C75" s="68">
        <f>'BENEFÍCIOS-SEM JRS E SEM CORREÇ'!C75</f>
        <v>880</v>
      </c>
      <c r="D75" s="316">
        <f>'base(indices)'!G80</f>
        <v>1.2639318399999999</v>
      </c>
      <c r="E75" s="69">
        <f t="shared" ref="E75:E130" si="31">C75*D75</f>
        <v>1112.2600192</v>
      </c>
      <c r="F75" s="323">
        <v>0</v>
      </c>
      <c r="G75" s="70">
        <f t="shared" ref="G75:G130" si="32">E75*F75</f>
        <v>0</v>
      </c>
      <c r="H75" s="71">
        <f t="shared" ref="H75:H130" si="33">E75+G75</f>
        <v>1112.2600192</v>
      </c>
      <c r="I75" s="300">
        <f t="shared" si="20"/>
        <v>68377.587553839941</v>
      </c>
      <c r="J75" s="122">
        <f>IF((I75-H$81+(H$81/12*8))+K75&gt;I149,I149-K75,(I75-H$81+(H$81/12*8)))</f>
        <v>56906.301892000003</v>
      </c>
      <c r="K75" s="122">
        <f t="shared" ref="K75:K106" si="34">I$148</f>
        <v>9093.6981079999987</v>
      </c>
      <c r="L75" s="122">
        <f t="shared" si="23"/>
        <v>66000</v>
      </c>
      <c r="M75" s="122">
        <f t="shared" si="24"/>
        <v>54060.986797400001</v>
      </c>
      <c r="N75" s="122">
        <f t="shared" si="21"/>
        <v>8639.0132025999992</v>
      </c>
      <c r="O75" s="122">
        <f t="shared" si="22"/>
        <v>62700</v>
      </c>
      <c r="P75" s="104">
        <f t="shared" si="30"/>
        <v>51215.671702800006</v>
      </c>
      <c r="Q75" s="122">
        <f t="shared" ref="Q75:Q130" si="35">K75*P$9</f>
        <v>8184.3282971999988</v>
      </c>
      <c r="R75" s="122">
        <f t="shared" ref="R75:R130" si="36">P75+Q75</f>
        <v>59400.000000000007</v>
      </c>
      <c r="S75" s="122">
        <f t="shared" ref="S75:S93" si="37">J75*S$9</f>
        <v>45525.041513600008</v>
      </c>
      <c r="T75" s="122">
        <f t="shared" ref="T75:T130" si="38">K75*S$9</f>
        <v>7274.9584863999989</v>
      </c>
      <c r="U75" s="122">
        <f t="shared" ref="U75:U93" si="39">S75+T75</f>
        <v>52800.000000000007</v>
      </c>
      <c r="V75" s="122">
        <f t="shared" ref="V75:V130" si="40">J75*V$9</f>
        <v>39834.411324399996</v>
      </c>
      <c r="W75" s="122">
        <f t="shared" ref="W75:W130" si="41">K75*V$9</f>
        <v>6365.5886755999991</v>
      </c>
      <c r="X75" s="122">
        <f t="shared" ref="X75:X130" si="42">V75+W75</f>
        <v>46199.999999999993</v>
      </c>
      <c r="Y75" s="122">
        <f t="shared" ref="Y75:Y130" si="43">J75*Y$9</f>
        <v>34143.781135199999</v>
      </c>
      <c r="Z75" s="122">
        <f t="shared" ref="Z75:Z130" si="44">K75*Y$9</f>
        <v>5456.2188647999992</v>
      </c>
      <c r="AA75" s="52">
        <f t="shared" ref="AA75:AA130" si="45">Y75+Z75</f>
        <v>39600</v>
      </c>
      <c r="AB75" s="18"/>
      <c r="AC75" s="18"/>
      <c r="AD75" s="18"/>
      <c r="AE75" s="18"/>
      <c r="AF75" s="18"/>
      <c r="AG75" s="19"/>
      <c r="AH75" s="18"/>
      <c r="AI75" s="18"/>
    </row>
    <row r="76" spans="1:35" s="30" customFormat="1" ht="13.5" customHeight="1">
      <c r="A76" s="285">
        <v>55</v>
      </c>
      <c r="B76" s="56">
        <v>42522</v>
      </c>
      <c r="C76" s="68">
        <f>'BENEFÍCIOS-SEM JRS E SEM CORREÇ'!C76</f>
        <v>880</v>
      </c>
      <c r="D76" s="316">
        <f>'base(indices)'!G81</f>
        <v>1.25315471</v>
      </c>
      <c r="E76" s="58">
        <f t="shared" si="31"/>
        <v>1102.7761448000001</v>
      </c>
      <c r="F76" s="321">
        <v>0</v>
      </c>
      <c r="G76" s="60">
        <f t="shared" si="32"/>
        <v>0</v>
      </c>
      <c r="H76" s="61">
        <f t="shared" si="33"/>
        <v>1102.7761448000001</v>
      </c>
      <c r="I76" s="299">
        <f t="shared" si="20"/>
        <v>67265.327534639946</v>
      </c>
      <c r="J76" s="102">
        <f>IF((I76-H$81+(H$81/12*7))+K76&gt;I149,I149-K76,(I76-H$81+(H$81/12*7)))</f>
        <v>56906.301892000003</v>
      </c>
      <c r="K76" s="102">
        <f t="shared" si="34"/>
        <v>9093.6981079999987</v>
      </c>
      <c r="L76" s="103">
        <f t="shared" si="23"/>
        <v>66000</v>
      </c>
      <c r="M76" s="102">
        <f t="shared" si="24"/>
        <v>54060.986797400001</v>
      </c>
      <c r="N76" s="102">
        <f t="shared" si="21"/>
        <v>8639.0132025999992</v>
      </c>
      <c r="O76" s="102">
        <f t="shared" si="22"/>
        <v>62700</v>
      </c>
      <c r="P76" s="102">
        <f t="shared" si="30"/>
        <v>51215.671702800006</v>
      </c>
      <c r="Q76" s="102">
        <f t="shared" si="35"/>
        <v>8184.3282971999988</v>
      </c>
      <c r="R76" s="102">
        <f t="shared" si="36"/>
        <v>59400.000000000007</v>
      </c>
      <c r="S76" s="102">
        <f t="shared" si="37"/>
        <v>45525.041513600008</v>
      </c>
      <c r="T76" s="102">
        <f t="shared" si="38"/>
        <v>7274.9584863999989</v>
      </c>
      <c r="U76" s="102">
        <f t="shared" si="39"/>
        <v>52800.000000000007</v>
      </c>
      <c r="V76" s="102">
        <f t="shared" si="40"/>
        <v>39834.411324399996</v>
      </c>
      <c r="W76" s="102">
        <f t="shared" si="41"/>
        <v>6365.5886755999991</v>
      </c>
      <c r="X76" s="102">
        <f t="shared" si="42"/>
        <v>46199.999999999993</v>
      </c>
      <c r="Y76" s="102">
        <f t="shared" si="43"/>
        <v>34143.781135199999</v>
      </c>
      <c r="Z76" s="102">
        <f t="shared" si="44"/>
        <v>5456.2188647999992</v>
      </c>
      <c r="AA76" s="66">
        <f t="shared" si="45"/>
        <v>39600</v>
      </c>
      <c r="AB76" s="36"/>
      <c r="AC76" s="36"/>
      <c r="AD76" s="36"/>
      <c r="AE76" s="36"/>
      <c r="AF76" s="36"/>
      <c r="AG76" s="37"/>
      <c r="AH76" s="36"/>
      <c r="AI76" s="36"/>
    </row>
    <row r="77" spans="1:35" ht="13.5" customHeight="1">
      <c r="A77" s="285">
        <v>54</v>
      </c>
      <c r="B77" s="46">
        <v>42552</v>
      </c>
      <c r="C77" s="68">
        <f>'BENEFÍCIOS-SEM JRS E SEM CORREÇ'!C77</f>
        <v>880</v>
      </c>
      <c r="D77" s="316">
        <f>'base(indices)'!G82</f>
        <v>1.2481620600000001</v>
      </c>
      <c r="E77" s="69">
        <f t="shared" si="31"/>
        <v>1098.3826128000001</v>
      </c>
      <c r="F77" s="323">
        <v>0</v>
      </c>
      <c r="G77" s="70">
        <f t="shared" si="32"/>
        <v>0</v>
      </c>
      <c r="H77" s="71">
        <f t="shared" si="33"/>
        <v>1098.3826128000001</v>
      </c>
      <c r="I77" s="300">
        <f t="shared" ref="I77:I130" si="46">I76-H76</f>
        <v>66162.551389839951</v>
      </c>
      <c r="J77" s="122">
        <f>IF((I77-H$81+(H$81/12*6))+K77&gt;I149,I149-K77,(I77-H$81+(H$81/12*6)))</f>
        <v>56906.301892000003</v>
      </c>
      <c r="K77" s="122">
        <f t="shared" si="34"/>
        <v>9093.6981079999987</v>
      </c>
      <c r="L77" s="122">
        <f t="shared" si="23"/>
        <v>66000</v>
      </c>
      <c r="M77" s="122">
        <f t="shared" si="24"/>
        <v>54060.986797400001</v>
      </c>
      <c r="N77" s="122">
        <f t="shared" si="21"/>
        <v>8639.0132025999992</v>
      </c>
      <c r="O77" s="122">
        <f t="shared" si="22"/>
        <v>62700</v>
      </c>
      <c r="P77" s="104">
        <f t="shared" si="30"/>
        <v>51215.671702800006</v>
      </c>
      <c r="Q77" s="122">
        <f t="shared" si="35"/>
        <v>8184.3282971999988</v>
      </c>
      <c r="R77" s="122">
        <f t="shared" si="36"/>
        <v>59400.000000000007</v>
      </c>
      <c r="S77" s="122">
        <f t="shared" si="37"/>
        <v>45525.041513600008</v>
      </c>
      <c r="T77" s="122">
        <f t="shared" si="38"/>
        <v>7274.9584863999989</v>
      </c>
      <c r="U77" s="122">
        <f t="shared" si="39"/>
        <v>52800.000000000007</v>
      </c>
      <c r="V77" s="122">
        <f t="shared" si="40"/>
        <v>39834.411324399996</v>
      </c>
      <c r="W77" s="122">
        <f t="shared" si="41"/>
        <v>6365.5886755999991</v>
      </c>
      <c r="X77" s="122">
        <f t="shared" si="42"/>
        <v>46199.999999999993</v>
      </c>
      <c r="Y77" s="122">
        <f t="shared" si="43"/>
        <v>34143.781135199999</v>
      </c>
      <c r="Z77" s="122">
        <f t="shared" si="44"/>
        <v>5456.2188647999992</v>
      </c>
      <c r="AA77" s="52">
        <f t="shared" si="45"/>
        <v>39600</v>
      </c>
      <c r="AB77" s="18"/>
      <c r="AC77" s="18"/>
      <c r="AD77" s="18"/>
      <c r="AE77" s="18"/>
      <c r="AF77" s="18"/>
      <c r="AG77" s="19"/>
      <c r="AH77" s="18"/>
      <c r="AI77" s="18"/>
    </row>
    <row r="78" spans="1:35" s="30" customFormat="1" ht="13.5" customHeight="1">
      <c r="A78" s="285">
        <v>53</v>
      </c>
      <c r="B78" s="56">
        <v>42583</v>
      </c>
      <c r="C78" s="68">
        <f>'BENEFÍCIOS-SEM JRS E SEM CORREÇ'!C78</f>
        <v>880</v>
      </c>
      <c r="D78" s="316">
        <f>'base(indices)'!G83</f>
        <v>1.2414581899999999</v>
      </c>
      <c r="E78" s="58">
        <f t="shared" si="31"/>
        <v>1092.4832071999999</v>
      </c>
      <c r="F78" s="321">
        <v>0</v>
      </c>
      <c r="G78" s="60">
        <f t="shared" si="32"/>
        <v>0</v>
      </c>
      <c r="H78" s="61">
        <f t="shared" si="33"/>
        <v>1092.4832071999999</v>
      </c>
      <c r="I78" s="299">
        <f t="shared" si="46"/>
        <v>65064.168777039951</v>
      </c>
      <c r="J78" s="102">
        <f>IF((I78-H$81+(H$81/12*5))+K78&gt;I149,I149-K78,(I78-H$81+(H$81/12*5)))</f>
        <v>56906.301892000003</v>
      </c>
      <c r="K78" s="102">
        <f t="shared" si="34"/>
        <v>9093.6981079999987</v>
      </c>
      <c r="L78" s="103">
        <f t="shared" si="23"/>
        <v>66000</v>
      </c>
      <c r="M78" s="102">
        <f t="shared" si="24"/>
        <v>54060.986797400001</v>
      </c>
      <c r="N78" s="102">
        <f t="shared" si="21"/>
        <v>8639.0132025999992</v>
      </c>
      <c r="O78" s="102">
        <f t="shared" si="22"/>
        <v>62700</v>
      </c>
      <c r="P78" s="102">
        <f t="shared" si="30"/>
        <v>51215.671702800006</v>
      </c>
      <c r="Q78" s="102">
        <f t="shared" si="35"/>
        <v>8184.3282971999988</v>
      </c>
      <c r="R78" s="102">
        <f t="shared" si="36"/>
        <v>59400.000000000007</v>
      </c>
      <c r="S78" s="102">
        <f t="shared" si="37"/>
        <v>45525.041513600008</v>
      </c>
      <c r="T78" s="102">
        <f t="shared" si="38"/>
        <v>7274.9584863999989</v>
      </c>
      <c r="U78" s="102">
        <f t="shared" si="39"/>
        <v>52800.000000000007</v>
      </c>
      <c r="V78" s="102">
        <f t="shared" si="40"/>
        <v>39834.411324399996</v>
      </c>
      <c r="W78" s="102">
        <f t="shared" si="41"/>
        <v>6365.5886755999991</v>
      </c>
      <c r="X78" s="102">
        <f t="shared" si="42"/>
        <v>46199.999999999993</v>
      </c>
      <c r="Y78" s="102">
        <f t="shared" si="43"/>
        <v>34143.781135199999</v>
      </c>
      <c r="Z78" s="102">
        <f t="shared" si="44"/>
        <v>5456.2188647999992</v>
      </c>
      <c r="AA78" s="66">
        <f t="shared" si="45"/>
        <v>39600</v>
      </c>
      <c r="AB78" s="36"/>
      <c r="AC78" s="36"/>
      <c r="AD78" s="36"/>
      <c r="AE78" s="36"/>
      <c r="AF78" s="36"/>
      <c r="AG78" s="37"/>
      <c r="AH78" s="36"/>
      <c r="AI78" s="36"/>
    </row>
    <row r="79" spans="1:35" ht="13.5" customHeight="1">
      <c r="A79" s="285">
        <v>52</v>
      </c>
      <c r="B79" s="46">
        <v>42614</v>
      </c>
      <c r="C79" s="68">
        <f>'BENEFÍCIOS-SEM JRS E SEM CORREÇ'!C79</f>
        <v>880</v>
      </c>
      <c r="D79" s="316">
        <f>'base(indices)'!G84</f>
        <v>1.2358966499999999</v>
      </c>
      <c r="E79" s="69">
        <f t="shared" si="31"/>
        <v>1087.589052</v>
      </c>
      <c r="F79" s="321">
        <v>0</v>
      </c>
      <c r="G79" s="70">
        <f t="shared" si="32"/>
        <v>0</v>
      </c>
      <c r="H79" s="71">
        <f t="shared" si="33"/>
        <v>1087.589052</v>
      </c>
      <c r="I79" s="300">
        <f t="shared" si="46"/>
        <v>63971.685569839952</v>
      </c>
      <c r="J79" s="122">
        <f>IF((I79-H$81+(H$81/12*4))+K79&gt;I149,I149-K79,(I79-H$81+(H$81/12*4)))</f>
        <v>56906.301892000003</v>
      </c>
      <c r="K79" s="122">
        <f t="shared" si="34"/>
        <v>9093.6981079999987</v>
      </c>
      <c r="L79" s="122">
        <f t="shared" si="23"/>
        <v>66000</v>
      </c>
      <c r="M79" s="122">
        <f t="shared" si="24"/>
        <v>54060.986797400001</v>
      </c>
      <c r="N79" s="122">
        <f t="shared" si="21"/>
        <v>8639.0132025999992</v>
      </c>
      <c r="O79" s="122">
        <f t="shared" si="22"/>
        <v>62700</v>
      </c>
      <c r="P79" s="104">
        <f t="shared" si="30"/>
        <v>51215.671702800006</v>
      </c>
      <c r="Q79" s="122">
        <f t="shared" si="35"/>
        <v>8184.3282971999988</v>
      </c>
      <c r="R79" s="122">
        <f t="shared" si="36"/>
        <v>59400.000000000007</v>
      </c>
      <c r="S79" s="122">
        <f t="shared" si="37"/>
        <v>45525.041513600008</v>
      </c>
      <c r="T79" s="122">
        <f t="shared" si="38"/>
        <v>7274.9584863999989</v>
      </c>
      <c r="U79" s="122">
        <f t="shared" si="39"/>
        <v>52800.000000000007</v>
      </c>
      <c r="V79" s="122">
        <f t="shared" si="40"/>
        <v>39834.411324399996</v>
      </c>
      <c r="W79" s="122">
        <f t="shared" si="41"/>
        <v>6365.5886755999991</v>
      </c>
      <c r="X79" s="122">
        <f t="shared" si="42"/>
        <v>46199.999999999993</v>
      </c>
      <c r="Y79" s="122">
        <f t="shared" si="43"/>
        <v>34143.781135199999</v>
      </c>
      <c r="Z79" s="122">
        <f t="shared" si="44"/>
        <v>5456.2188647999992</v>
      </c>
      <c r="AA79" s="52">
        <f t="shared" si="45"/>
        <v>39600</v>
      </c>
      <c r="AB79" s="18"/>
      <c r="AC79" s="18"/>
      <c r="AD79" s="18"/>
      <c r="AE79" s="18"/>
      <c r="AF79" s="18"/>
      <c r="AG79" s="19"/>
      <c r="AH79" s="18"/>
      <c r="AI79" s="18"/>
    </row>
    <row r="80" spans="1:35" s="30" customFormat="1" ht="13.5" customHeight="1">
      <c r="A80" s="285">
        <v>51</v>
      </c>
      <c r="B80" s="56">
        <v>42644</v>
      </c>
      <c r="C80" s="68">
        <f>'BENEFÍCIOS-SEM JRS E SEM CORREÇ'!C80</f>
        <v>880</v>
      </c>
      <c r="D80" s="316">
        <f>'base(indices)'!G85</f>
        <v>1.2330606099999999</v>
      </c>
      <c r="E80" s="58">
        <f t="shared" si="31"/>
        <v>1085.0933367999999</v>
      </c>
      <c r="F80" s="321">
        <v>0</v>
      </c>
      <c r="G80" s="60">
        <f t="shared" si="32"/>
        <v>0</v>
      </c>
      <c r="H80" s="61">
        <f t="shared" si="33"/>
        <v>1085.0933367999999</v>
      </c>
      <c r="I80" s="299">
        <f t="shared" si="46"/>
        <v>62884.096517839949</v>
      </c>
      <c r="J80" s="102">
        <f>IF((I80-H$81+(H$81/12*3))+K80&gt;I149,I149-K80,(I80-H$81+(H$81/12*3)))</f>
        <v>56906.301892000003</v>
      </c>
      <c r="K80" s="102">
        <f t="shared" si="34"/>
        <v>9093.6981079999987</v>
      </c>
      <c r="L80" s="103">
        <f t="shared" si="23"/>
        <v>66000</v>
      </c>
      <c r="M80" s="102">
        <f t="shared" si="24"/>
        <v>54060.986797400001</v>
      </c>
      <c r="N80" s="102">
        <f t="shared" si="21"/>
        <v>8639.0132025999992</v>
      </c>
      <c r="O80" s="102">
        <f t="shared" si="22"/>
        <v>62700</v>
      </c>
      <c r="P80" s="102">
        <f t="shared" si="30"/>
        <v>51215.671702800006</v>
      </c>
      <c r="Q80" s="102">
        <f t="shared" si="35"/>
        <v>8184.3282971999988</v>
      </c>
      <c r="R80" s="102">
        <f t="shared" si="36"/>
        <v>59400.000000000007</v>
      </c>
      <c r="S80" s="102">
        <f t="shared" si="37"/>
        <v>45525.041513600008</v>
      </c>
      <c r="T80" s="102">
        <f t="shared" si="38"/>
        <v>7274.9584863999989</v>
      </c>
      <c r="U80" s="102">
        <f t="shared" si="39"/>
        <v>52800.000000000007</v>
      </c>
      <c r="V80" s="102">
        <f t="shared" si="40"/>
        <v>39834.411324399996</v>
      </c>
      <c r="W80" s="102">
        <f t="shared" si="41"/>
        <v>6365.5886755999991</v>
      </c>
      <c r="X80" s="102">
        <f t="shared" si="42"/>
        <v>46199.999999999993</v>
      </c>
      <c r="Y80" s="102">
        <f t="shared" si="43"/>
        <v>34143.781135199999</v>
      </c>
      <c r="Z80" s="102">
        <f t="shared" si="44"/>
        <v>5456.2188647999992</v>
      </c>
      <c r="AA80" s="66">
        <f t="shared" si="45"/>
        <v>39600</v>
      </c>
      <c r="AB80" s="36"/>
      <c r="AC80" s="36"/>
      <c r="AD80" s="36"/>
      <c r="AE80" s="36"/>
      <c r="AF80" s="36"/>
      <c r="AG80" s="37"/>
      <c r="AH80" s="36"/>
      <c r="AI80" s="36"/>
    </row>
    <row r="81" spans="1:35" ht="13.5" customHeight="1">
      <c r="A81" s="285">
        <v>50</v>
      </c>
      <c r="B81" s="46">
        <v>42675</v>
      </c>
      <c r="C81" s="68">
        <f>'BENEFÍCIOS-SEM JRS E SEM CORREÇ'!C81</f>
        <v>880</v>
      </c>
      <c r="D81" s="316">
        <f>'base(indices)'!G86</f>
        <v>1.23072224</v>
      </c>
      <c r="E81" s="69">
        <f t="shared" si="31"/>
        <v>1083.0355712</v>
      </c>
      <c r="F81" s="321">
        <v>0</v>
      </c>
      <c r="G81" s="70">
        <f t="shared" si="32"/>
        <v>0</v>
      </c>
      <c r="H81" s="71">
        <f t="shared" si="33"/>
        <v>1083.0355712</v>
      </c>
      <c r="I81" s="300">
        <f t="shared" si="46"/>
        <v>61799.003181039952</v>
      </c>
      <c r="J81" s="122">
        <f>IF((I81-H$81+(H$81/12*2))+K81&gt;I149,I149-K81,(I81-H$81+(H$81/12*2)))</f>
        <v>56906.301892000003</v>
      </c>
      <c r="K81" s="122">
        <f t="shared" si="34"/>
        <v>9093.6981079999987</v>
      </c>
      <c r="L81" s="122">
        <f t="shared" si="23"/>
        <v>66000</v>
      </c>
      <c r="M81" s="122">
        <f t="shared" si="24"/>
        <v>54060.986797400001</v>
      </c>
      <c r="N81" s="122">
        <f t="shared" si="21"/>
        <v>8639.0132025999992</v>
      </c>
      <c r="O81" s="122">
        <f t="shared" si="22"/>
        <v>62700</v>
      </c>
      <c r="P81" s="104">
        <f t="shared" si="30"/>
        <v>51215.671702800006</v>
      </c>
      <c r="Q81" s="122">
        <f t="shared" si="35"/>
        <v>8184.3282971999988</v>
      </c>
      <c r="R81" s="122">
        <f t="shared" si="36"/>
        <v>59400.000000000007</v>
      </c>
      <c r="S81" s="122">
        <f t="shared" si="37"/>
        <v>45525.041513600008</v>
      </c>
      <c r="T81" s="122">
        <f t="shared" si="38"/>
        <v>7274.9584863999989</v>
      </c>
      <c r="U81" s="122">
        <f t="shared" si="39"/>
        <v>52800.000000000007</v>
      </c>
      <c r="V81" s="122">
        <f t="shared" si="40"/>
        <v>39834.411324399996</v>
      </c>
      <c r="W81" s="122">
        <f t="shared" si="41"/>
        <v>6365.5886755999991</v>
      </c>
      <c r="X81" s="122">
        <f t="shared" si="42"/>
        <v>46199.999999999993</v>
      </c>
      <c r="Y81" s="122">
        <f t="shared" si="43"/>
        <v>34143.781135199999</v>
      </c>
      <c r="Z81" s="122">
        <f t="shared" si="44"/>
        <v>5456.2188647999992</v>
      </c>
      <c r="AA81" s="52">
        <f t="shared" si="45"/>
        <v>39600</v>
      </c>
      <c r="AB81" s="18"/>
      <c r="AC81" s="18"/>
      <c r="AD81" s="18"/>
      <c r="AE81" s="18"/>
      <c r="AF81" s="18"/>
      <c r="AG81" s="19"/>
      <c r="AH81" s="18"/>
      <c r="AI81" s="18"/>
    </row>
    <row r="82" spans="1:35" s="30" customFormat="1" ht="13.5" customHeight="1" thickBot="1">
      <c r="A82" s="286">
        <v>49</v>
      </c>
      <c r="B82" s="76">
        <v>42705</v>
      </c>
      <c r="C82" s="77">
        <f>'BENEFÍCIOS-SEM JRS E SEM CORREÇ'!C82</f>
        <v>1760</v>
      </c>
      <c r="D82" s="317">
        <f>'base(indices)'!G87</f>
        <v>1.22753066</v>
      </c>
      <c r="E82" s="279">
        <f t="shared" si="31"/>
        <v>2160.4539616000002</v>
      </c>
      <c r="F82" s="322">
        <v>0</v>
      </c>
      <c r="G82" s="233">
        <f t="shared" si="32"/>
        <v>0</v>
      </c>
      <c r="H82" s="287">
        <f t="shared" si="33"/>
        <v>2160.4539616000002</v>
      </c>
      <c r="I82" s="301">
        <f t="shared" si="46"/>
        <v>60715.96760983995</v>
      </c>
      <c r="J82" s="95">
        <f>IF((I82-H$81+(H$81/12*1))+K82&gt;I149,I149-K82,(I82-H$81+(H$81/12*1)))</f>
        <v>56906.301892000003</v>
      </c>
      <c r="K82" s="95">
        <f t="shared" si="34"/>
        <v>9093.6981079999987</v>
      </c>
      <c r="L82" s="236">
        <f t="shared" si="23"/>
        <v>66000</v>
      </c>
      <c r="M82" s="95">
        <f t="shared" si="24"/>
        <v>54060.986797400001</v>
      </c>
      <c r="N82" s="95">
        <f t="shared" si="21"/>
        <v>8639.0132025999992</v>
      </c>
      <c r="O82" s="95">
        <f t="shared" si="22"/>
        <v>62700</v>
      </c>
      <c r="P82" s="95">
        <f t="shared" si="30"/>
        <v>51215.671702800006</v>
      </c>
      <c r="Q82" s="95">
        <f t="shared" si="35"/>
        <v>8184.3282971999988</v>
      </c>
      <c r="R82" s="95">
        <f t="shared" si="36"/>
        <v>59400.000000000007</v>
      </c>
      <c r="S82" s="95">
        <f t="shared" si="37"/>
        <v>45525.041513600008</v>
      </c>
      <c r="T82" s="95">
        <f t="shared" si="38"/>
        <v>7274.9584863999989</v>
      </c>
      <c r="U82" s="95">
        <f t="shared" si="39"/>
        <v>52800.000000000007</v>
      </c>
      <c r="V82" s="95">
        <f t="shared" si="40"/>
        <v>39834.411324399996</v>
      </c>
      <c r="W82" s="95">
        <f t="shared" si="41"/>
        <v>6365.5886755999991</v>
      </c>
      <c r="X82" s="95">
        <f t="shared" si="42"/>
        <v>46199.999999999993</v>
      </c>
      <c r="Y82" s="95">
        <f t="shared" si="43"/>
        <v>34143.781135199999</v>
      </c>
      <c r="Z82" s="95">
        <f t="shared" si="44"/>
        <v>5456.2188647999992</v>
      </c>
      <c r="AA82" s="237">
        <f t="shared" si="45"/>
        <v>39600</v>
      </c>
      <c r="AB82" s="36"/>
      <c r="AC82" s="36"/>
      <c r="AD82" s="36"/>
      <c r="AE82" s="36"/>
      <c r="AF82" s="36"/>
      <c r="AG82" s="37"/>
      <c r="AH82" s="36"/>
      <c r="AI82" s="36"/>
    </row>
    <row r="83" spans="1:35" ht="13.5" customHeight="1">
      <c r="A83" s="288">
        <v>48</v>
      </c>
      <c r="B83" s="160">
        <v>42736</v>
      </c>
      <c r="C83" s="47">
        <f>'BENEFÍCIOS-SEM JRS E SEM CORREÇ'!C83</f>
        <v>937</v>
      </c>
      <c r="D83" s="306">
        <f>'base(indices)'!G88</f>
        <v>1.22520278</v>
      </c>
      <c r="E83" s="163">
        <f t="shared" si="31"/>
        <v>1148.0150048600001</v>
      </c>
      <c r="F83" s="320">
        <v>0</v>
      </c>
      <c r="G83" s="87">
        <f t="shared" si="32"/>
        <v>0</v>
      </c>
      <c r="H83" s="89">
        <f t="shared" si="33"/>
        <v>1148.0150048600001</v>
      </c>
      <c r="I83" s="298">
        <f t="shared" si="46"/>
        <v>58555.513648239954</v>
      </c>
      <c r="J83" s="123">
        <f>IF((I83-H$93+(H$93))+K83&gt;I149,I149-K83,(I83-H$93+(H$93)))</f>
        <v>56906.301892000003</v>
      </c>
      <c r="K83" s="123">
        <f t="shared" si="34"/>
        <v>9093.6981079999987</v>
      </c>
      <c r="L83" s="123">
        <f t="shared" si="23"/>
        <v>66000</v>
      </c>
      <c r="M83" s="123">
        <f t="shared" si="24"/>
        <v>54060.986797400001</v>
      </c>
      <c r="N83" s="123">
        <f t="shared" si="21"/>
        <v>8639.0132025999992</v>
      </c>
      <c r="O83" s="123">
        <f t="shared" si="22"/>
        <v>62700</v>
      </c>
      <c r="P83" s="100">
        <f t="shared" si="30"/>
        <v>51215.671702800006</v>
      </c>
      <c r="Q83" s="123">
        <f t="shared" si="35"/>
        <v>8184.3282971999988</v>
      </c>
      <c r="R83" s="123">
        <f t="shared" si="36"/>
        <v>59400.000000000007</v>
      </c>
      <c r="S83" s="123">
        <f t="shared" si="37"/>
        <v>45525.041513600008</v>
      </c>
      <c r="T83" s="123">
        <f t="shared" si="38"/>
        <v>7274.9584863999989</v>
      </c>
      <c r="U83" s="123">
        <f t="shared" si="39"/>
        <v>52800.000000000007</v>
      </c>
      <c r="V83" s="123">
        <f t="shared" si="40"/>
        <v>39834.411324399996</v>
      </c>
      <c r="W83" s="123">
        <f t="shared" si="41"/>
        <v>6365.5886755999991</v>
      </c>
      <c r="X83" s="123">
        <f t="shared" si="42"/>
        <v>46199.999999999993</v>
      </c>
      <c r="Y83" s="123">
        <f t="shared" si="43"/>
        <v>34143.781135199999</v>
      </c>
      <c r="Z83" s="123">
        <f t="shared" si="44"/>
        <v>5456.2188647999992</v>
      </c>
      <c r="AA83" s="55">
        <f t="shared" si="45"/>
        <v>39600</v>
      </c>
      <c r="AB83" s="18"/>
      <c r="AC83" s="18"/>
      <c r="AD83" s="18"/>
      <c r="AE83" s="18"/>
      <c r="AF83" s="18"/>
      <c r="AG83" s="19"/>
      <c r="AH83" s="18"/>
      <c r="AI83" s="18"/>
    </row>
    <row r="84" spans="1:35" s="30" customFormat="1" ht="13.5" customHeight="1">
      <c r="A84" s="285">
        <v>47</v>
      </c>
      <c r="B84" s="56">
        <v>42767</v>
      </c>
      <c r="C84" s="68">
        <f>'BENEFÍCIOS-SEM JRS E SEM CORREÇ'!C84</f>
        <v>937</v>
      </c>
      <c r="D84" s="316">
        <f>'base(indices)'!G89</f>
        <v>1.2214163899999999</v>
      </c>
      <c r="E84" s="58">
        <f t="shared" si="31"/>
        <v>1144.4671574299998</v>
      </c>
      <c r="F84" s="321">
        <v>0</v>
      </c>
      <c r="G84" s="60">
        <f t="shared" si="32"/>
        <v>0</v>
      </c>
      <c r="H84" s="61">
        <f t="shared" si="33"/>
        <v>1144.4671574299998</v>
      </c>
      <c r="I84" s="299">
        <f t="shared" si="46"/>
        <v>57407.498643379957</v>
      </c>
      <c r="J84" s="102">
        <f>IF((I84-H$93+(H$93/12*11))+K84&gt;I149,I149-K84,(I84-H$93+(H$93/12*11)))</f>
        <v>56906.301892000003</v>
      </c>
      <c r="K84" s="102">
        <f t="shared" si="34"/>
        <v>9093.6981079999987</v>
      </c>
      <c r="L84" s="103">
        <f t="shared" si="23"/>
        <v>66000</v>
      </c>
      <c r="M84" s="102">
        <f t="shared" si="24"/>
        <v>54060.986797400001</v>
      </c>
      <c r="N84" s="102">
        <f t="shared" si="21"/>
        <v>8639.0132025999992</v>
      </c>
      <c r="O84" s="102">
        <f t="shared" si="22"/>
        <v>62700</v>
      </c>
      <c r="P84" s="102">
        <f t="shared" si="30"/>
        <v>51215.671702800006</v>
      </c>
      <c r="Q84" s="102">
        <f t="shared" si="35"/>
        <v>8184.3282971999988</v>
      </c>
      <c r="R84" s="102">
        <f t="shared" si="36"/>
        <v>59400.000000000007</v>
      </c>
      <c r="S84" s="102">
        <f t="shared" si="37"/>
        <v>45525.041513600008</v>
      </c>
      <c r="T84" s="102">
        <f t="shared" si="38"/>
        <v>7274.9584863999989</v>
      </c>
      <c r="U84" s="102">
        <f t="shared" si="39"/>
        <v>52800.000000000007</v>
      </c>
      <c r="V84" s="102">
        <f t="shared" si="40"/>
        <v>39834.411324399996</v>
      </c>
      <c r="W84" s="102">
        <f t="shared" si="41"/>
        <v>6365.5886755999991</v>
      </c>
      <c r="X84" s="102">
        <f t="shared" si="42"/>
        <v>46199.999999999993</v>
      </c>
      <c r="Y84" s="102">
        <f t="shared" si="43"/>
        <v>34143.781135199999</v>
      </c>
      <c r="Z84" s="102">
        <f t="shared" si="44"/>
        <v>5456.2188647999992</v>
      </c>
      <c r="AA84" s="66">
        <f t="shared" si="45"/>
        <v>39600</v>
      </c>
      <c r="AB84" s="36"/>
      <c r="AC84" s="36"/>
      <c r="AD84" s="36"/>
      <c r="AE84" s="36"/>
      <c r="AF84" s="36"/>
      <c r="AG84" s="37"/>
      <c r="AH84" s="36"/>
      <c r="AI84" s="36"/>
    </row>
    <row r="85" spans="1:35" ht="13.5" customHeight="1">
      <c r="A85" s="285">
        <v>46</v>
      </c>
      <c r="B85" s="46">
        <v>42795</v>
      </c>
      <c r="C85" s="68">
        <f>'BENEFÍCIOS-SEM JRS E SEM CORREÇ'!C85</f>
        <v>937</v>
      </c>
      <c r="D85" s="316">
        <f>'base(indices)'!G90</f>
        <v>1.2148561600000001</v>
      </c>
      <c r="E85" s="69">
        <f t="shared" si="31"/>
        <v>1138.32022192</v>
      </c>
      <c r="F85" s="321">
        <v>0</v>
      </c>
      <c r="G85" s="70">
        <f t="shared" si="32"/>
        <v>0</v>
      </c>
      <c r="H85" s="71">
        <f t="shared" si="33"/>
        <v>1138.32022192</v>
      </c>
      <c r="I85" s="300">
        <f t="shared" si="46"/>
        <v>56263.031485949956</v>
      </c>
      <c r="J85" s="122">
        <f>IF((I85-H$93+(H$93/12*10))+K85&gt;I149,I149-K85,(I85-H$93+(H$93/12*10)))</f>
        <v>56075.907563629953</v>
      </c>
      <c r="K85" s="122">
        <f t="shared" si="34"/>
        <v>9093.6981079999987</v>
      </c>
      <c r="L85" s="122">
        <f t="shared" si="23"/>
        <v>65169.60567162995</v>
      </c>
      <c r="M85" s="122">
        <f t="shared" si="24"/>
        <v>53272.112185448452</v>
      </c>
      <c r="N85" s="122">
        <f t="shared" si="21"/>
        <v>8639.0132025999992</v>
      </c>
      <c r="O85" s="122">
        <f t="shared" si="22"/>
        <v>61911.125388048451</v>
      </c>
      <c r="P85" s="104">
        <f t="shared" si="30"/>
        <v>50468.316807266958</v>
      </c>
      <c r="Q85" s="122">
        <f t="shared" si="35"/>
        <v>8184.3282971999988</v>
      </c>
      <c r="R85" s="122">
        <f t="shared" si="36"/>
        <v>58652.645104466959</v>
      </c>
      <c r="S85" s="122">
        <f t="shared" si="37"/>
        <v>44860.726050903962</v>
      </c>
      <c r="T85" s="122">
        <f t="shared" si="38"/>
        <v>7274.9584863999989</v>
      </c>
      <c r="U85" s="122">
        <f t="shared" si="39"/>
        <v>52135.684537303961</v>
      </c>
      <c r="V85" s="122">
        <f t="shared" si="40"/>
        <v>39253.135294540967</v>
      </c>
      <c r="W85" s="122">
        <f t="shared" si="41"/>
        <v>6365.5886755999991</v>
      </c>
      <c r="X85" s="122">
        <f t="shared" si="42"/>
        <v>45618.723970140964</v>
      </c>
      <c r="Y85" s="122">
        <f t="shared" si="43"/>
        <v>33645.544538177972</v>
      </c>
      <c r="Z85" s="122">
        <f t="shared" si="44"/>
        <v>5456.2188647999992</v>
      </c>
      <c r="AA85" s="52">
        <f t="shared" si="45"/>
        <v>39101.763402977973</v>
      </c>
      <c r="AB85" s="18"/>
      <c r="AC85" s="18"/>
      <c r="AD85" s="18"/>
      <c r="AE85" s="18"/>
      <c r="AF85" s="18"/>
      <c r="AG85" s="19"/>
      <c r="AH85" s="18"/>
      <c r="AI85" s="18"/>
    </row>
    <row r="86" spans="1:35" s="30" customFormat="1" ht="13.5" customHeight="1">
      <c r="A86" s="285">
        <v>45</v>
      </c>
      <c r="B86" s="56">
        <v>42826</v>
      </c>
      <c r="C86" s="68">
        <f>'BENEFÍCIOS-SEM JRS E SEM CORREÇ'!C86</f>
        <v>937</v>
      </c>
      <c r="D86" s="316">
        <f>'base(indices)'!G91</f>
        <v>1.2130366100000001</v>
      </c>
      <c r="E86" s="58">
        <f t="shared" si="31"/>
        <v>1136.6153035700002</v>
      </c>
      <c r="F86" s="321">
        <v>0</v>
      </c>
      <c r="G86" s="60">
        <f t="shared" si="32"/>
        <v>0</v>
      </c>
      <c r="H86" s="61">
        <f t="shared" si="33"/>
        <v>1136.6153035700002</v>
      </c>
      <c r="I86" s="299">
        <f t="shared" si="46"/>
        <v>55124.711264029953</v>
      </c>
      <c r="J86" s="102">
        <f>IF((I86-H$93+(H$93/12*9))+K86&gt;I149,I149-K86,(I86-H$93+(H$93/12*9)))</f>
        <v>54844.025380549952</v>
      </c>
      <c r="K86" s="102">
        <f t="shared" si="34"/>
        <v>9093.6981079999987</v>
      </c>
      <c r="L86" s="103">
        <f t="shared" si="23"/>
        <v>63937.723488549949</v>
      </c>
      <c r="M86" s="102">
        <f t="shared" si="24"/>
        <v>52101.824111522452</v>
      </c>
      <c r="N86" s="102">
        <f t="shared" ref="N86:N130" si="47">K86*M$9</f>
        <v>8639.0132025999992</v>
      </c>
      <c r="O86" s="102">
        <f t="shared" ref="O86:O130" si="48">M86+N86</f>
        <v>60740.837314122451</v>
      </c>
      <c r="P86" s="102">
        <f t="shared" si="30"/>
        <v>49359.622842494959</v>
      </c>
      <c r="Q86" s="102">
        <f t="shared" si="35"/>
        <v>8184.3282971999988</v>
      </c>
      <c r="R86" s="102">
        <f t="shared" si="36"/>
        <v>57543.95113969496</v>
      </c>
      <c r="S86" s="102">
        <f t="shared" si="37"/>
        <v>43875.220304439965</v>
      </c>
      <c r="T86" s="102">
        <f t="shared" si="38"/>
        <v>7274.9584863999989</v>
      </c>
      <c r="U86" s="102">
        <f t="shared" si="39"/>
        <v>51150.178790839964</v>
      </c>
      <c r="V86" s="102">
        <f t="shared" si="40"/>
        <v>38390.817766384964</v>
      </c>
      <c r="W86" s="102">
        <f t="shared" si="41"/>
        <v>6365.5886755999991</v>
      </c>
      <c r="X86" s="102">
        <f t="shared" si="42"/>
        <v>44756.40644198496</v>
      </c>
      <c r="Y86" s="102">
        <f t="shared" si="43"/>
        <v>32906.41522832997</v>
      </c>
      <c r="Z86" s="102">
        <f t="shared" si="44"/>
        <v>5456.2188647999992</v>
      </c>
      <c r="AA86" s="66">
        <f t="shared" si="45"/>
        <v>38362.634093129971</v>
      </c>
      <c r="AB86" s="36"/>
      <c r="AC86" s="36"/>
      <c r="AD86" s="36"/>
      <c r="AE86" s="36"/>
      <c r="AF86" s="36"/>
      <c r="AG86" s="37"/>
      <c r="AH86" s="36"/>
      <c r="AI86" s="36"/>
    </row>
    <row r="87" spans="1:35" ht="13.5" customHeight="1">
      <c r="A87" s="285">
        <v>44</v>
      </c>
      <c r="B87" s="46">
        <v>42856</v>
      </c>
      <c r="C87" s="68">
        <f>'BENEFÍCIOS-SEM JRS E SEM CORREÇ'!C87</f>
        <v>937</v>
      </c>
      <c r="D87" s="316">
        <f>'base(indices)'!G92</f>
        <v>1.21049457</v>
      </c>
      <c r="E87" s="69">
        <f t="shared" si="31"/>
        <v>1134.23341209</v>
      </c>
      <c r="F87" s="321">
        <v>0</v>
      </c>
      <c r="G87" s="70">
        <f t="shared" si="32"/>
        <v>0</v>
      </c>
      <c r="H87" s="71">
        <f t="shared" si="33"/>
        <v>1134.23341209</v>
      </c>
      <c r="I87" s="300">
        <f t="shared" si="46"/>
        <v>53988.095960459956</v>
      </c>
      <c r="J87" s="122">
        <f>IF((I87-H$93+(H$93/12*8))+K87&gt;I149,I149-K87,(I87-H$93+(H$93/12*8)))</f>
        <v>53613.848115819957</v>
      </c>
      <c r="K87" s="122">
        <f t="shared" si="34"/>
        <v>9093.6981079999987</v>
      </c>
      <c r="L87" s="122">
        <f t="shared" ref="L87:L130" si="49">J87+K87</f>
        <v>62707.546223819954</v>
      </c>
      <c r="M87" s="122">
        <f t="shared" ref="M87:M130" si="50">J87*M$9</f>
        <v>50933.155710028957</v>
      </c>
      <c r="N87" s="122">
        <f t="shared" si="47"/>
        <v>8639.0132025999992</v>
      </c>
      <c r="O87" s="122">
        <f t="shared" si="48"/>
        <v>59572.168912628957</v>
      </c>
      <c r="P87" s="104">
        <f t="shared" si="30"/>
        <v>48252.463304237965</v>
      </c>
      <c r="Q87" s="122">
        <f t="shared" si="35"/>
        <v>8184.3282971999988</v>
      </c>
      <c r="R87" s="122">
        <f t="shared" si="36"/>
        <v>56436.791601437966</v>
      </c>
      <c r="S87" s="122">
        <f t="shared" si="37"/>
        <v>42891.078492655972</v>
      </c>
      <c r="T87" s="122">
        <f t="shared" si="38"/>
        <v>7274.9584863999989</v>
      </c>
      <c r="U87" s="122">
        <f t="shared" si="39"/>
        <v>50166.036979055971</v>
      </c>
      <c r="V87" s="122">
        <f t="shared" si="40"/>
        <v>37529.693681073964</v>
      </c>
      <c r="W87" s="122">
        <f t="shared" si="41"/>
        <v>6365.5886755999991</v>
      </c>
      <c r="X87" s="122">
        <f t="shared" si="42"/>
        <v>43895.282356673961</v>
      </c>
      <c r="Y87" s="122">
        <f t="shared" si="43"/>
        <v>32168.308869491972</v>
      </c>
      <c r="Z87" s="122">
        <f t="shared" si="44"/>
        <v>5456.2188647999992</v>
      </c>
      <c r="AA87" s="52">
        <f t="shared" si="45"/>
        <v>37624.527734291973</v>
      </c>
      <c r="AB87" s="18"/>
      <c r="AC87" s="18"/>
      <c r="AD87" s="18"/>
      <c r="AE87" s="18"/>
      <c r="AF87" s="18"/>
      <c r="AG87" s="19"/>
      <c r="AH87" s="18"/>
      <c r="AI87" s="18"/>
    </row>
    <row r="88" spans="1:35" s="30" customFormat="1" ht="13.5" customHeight="1">
      <c r="A88" s="285">
        <v>43</v>
      </c>
      <c r="B88" s="56">
        <v>42887</v>
      </c>
      <c r="C88" s="68">
        <f>'BENEFÍCIOS-SEM JRS E SEM CORREÇ'!C88</f>
        <v>937</v>
      </c>
      <c r="D88" s="316">
        <f>'base(indices)'!G93</f>
        <v>1.20759634</v>
      </c>
      <c r="E88" s="58">
        <f t="shared" si="31"/>
        <v>1131.5177705799999</v>
      </c>
      <c r="F88" s="321">
        <v>0</v>
      </c>
      <c r="G88" s="60">
        <f t="shared" si="32"/>
        <v>0</v>
      </c>
      <c r="H88" s="61">
        <f t="shared" si="33"/>
        <v>1131.5177705799999</v>
      </c>
      <c r="I88" s="299">
        <f t="shared" si="46"/>
        <v>52853.862548369958</v>
      </c>
      <c r="J88" s="102">
        <f>IF((I88-H$93+(H$93/12*7))+K88&gt;I149,I149-K88,(I88-H$93+(H$93/12*7)))</f>
        <v>52386.052742569955</v>
      </c>
      <c r="K88" s="102">
        <f t="shared" si="34"/>
        <v>9093.6981079999987</v>
      </c>
      <c r="L88" s="103">
        <f t="shared" si="49"/>
        <v>61479.750850569952</v>
      </c>
      <c r="M88" s="102">
        <f t="shared" si="50"/>
        <v>49766.750105441453</v>
      </c>
      <c r="N88" s="102">
        <f t="shared" si="47"/>
        <v>8639.0132025999992</v>
      </c>
      <c r="O88" s="102">
        <f t="shared" si="48"/>
        <v>58405.763308041453</v>
      </c>
      <c r="P88" s="102">
        <f t="shared" si="30"/>
        <v>47147.447468312959</v>
      </c>
      <c r="Q88" s="102">
        <f t="shared" si="35"/>
        <v>8184.3282971999988</v>
      </c>
      <c r="R88" s="102">
        <f t="shared" si="36"/>
        <v>55331.775765512961</v>
      </c>
      <c r="S88" s="102">
        <f t="shared" si="37"/>
        <v>41908.842194055964</v>
      </c>
      <c r="T88" s="102">
        <f t="shared" si="38"/>
        <v>7274.9584863999989</v>
      </c>
      <c r="U88" s="102">
        <f t="shared" si="39"/>
        <v>49183.800680455963</v>
      </c>
      <c r="V88" s="102">
        <f t="shared" si="40"/>
        <v>36670.236919798968</v>
      </c>
      <c r="W88" s="102">
        <f t="shared" si="41"/>
        <v>6365.5886755999991</v>
      </c>
      <c r="X88" s="102">
        <f t="shared" si="42"/>
        <v>43035.825595398965</v>
      </c>
      <c r="Y88" s="102">
        <f t="shared" si="43"/>
        <v>31431.631645541973</v>
      </c>
      <c r="Z88" s="102">
        <f t="shared" si="44"/>
        <v>5456.2188647999992</v>
      </c>
      <c r="AA88" s="66">
        <f t="shared" si="45"/>
        <v>36887.850510341974</v>
      </c>
      <c r="AB88" s="36"/>
      <c r="AC88" s="36"/>
      <c r="AD88" s="36"/>
      <c r="AE88" s="36"/>
      <c r="AF88" s="36"/>
      <c r="AG88" s="37"/>
      <c r="AH88" s="36"/>
      <c r="AI88" s="36"/>
    </row>
    <row r="89" spans="1:35" ht="13.5" customHeight="1">
      <c r="A89" s="285">
        <v>42</v>
      </c>
      <c r="B89" s="46">
        <v>42917</v>
      </c>
      <c r="C89" s="68">
        <f>'BENEFÍCIOS-SEM JRS E SEM CORREÇ'!C89</f>
        <v>937</v>
      </c>
      <c r="D89" s="316">
        <f>'base(indices)'!G94</f>
        <v>1.20566727</v>
      </c>
      <c r="E89" s="69">
        <f t="shared" si="31"/>
        <v>1129.71023199</v>
      </c>
      <c r="F89" s="321">
        <v>0</v>
      </c>
      <c r="G89" s="70">
        <f t="shared" si="32"/>
        <v>0</v>
      </c>
      <c r="H89" s="71">
        <f t="shared" si="33"/>
        <v>1129.71023199</v>
      </c>
      <c r="I89" s="300">
        <f t="shared" si="46"/>
        <v>51722.344777789956</v>
      </c>
      <c r="J89" s="122">
        <f>IF((I89-H$93+(H$93/12*6))+K89&gt;I149,I149-K89,(I89-H$93+(H$93/12*6)))</f>
        <v>51160.973010829955</v>
      </c>
      <c r="K89" s="122">
        <f t="shared" si="34"/>
        <v>9093.6981079999987</v>
      </c>
      <c r="L89" s="122">
        <f t="shared" si="49"/>
        <v>60254.671118829952</v>
      </c>
      <c r="M89" s="122">
        <f t="shared" si="50"/>
        <v>48602.924360288453</v>
      </c>
      <c r="N89" s="122">
        <f t="shared" si="47"/>
        <v>8639.0132025999992</v>
      </c>
      <c r="O89" s="122">
        <f t="shared" si="48"/>
        <v>57241.937562888452</v>
      </c>
      <c r="P89" s="104">
        <f t="shared" si="30"/>
        <v>46044.875709746964</v>
      </c>
      <c r="Q89" s="122">
        <f t="shared" si="35"/>
        <v>8184.3282971999988</v>
      </c>
      <c r="R89" s="122">
        <f t="shared" si="36"/>
        <v>54229.204006946966</v>
      </c>
      <c r="S89" s="122">
        <f t="shared" si="37"/>
        <v>40928.778408663966</v>
      </c>
      <c r="T89" s="122">
        <f t="shared" si="38"/>
        <v>7274.9584863999989</v>
      </c>
      <c r="U89" s="122">
        <f t="shared" si="39"/>
        <v>48203.736895063965</v>
      </c>
      <c r="V89" s="122">
        <f t="shared" si="40"/>
        <v>35812.681107580967</v>
      </c>
      <c r="W89" s="122">
        <f t="shared" si="41"/>
        <v>6365.5886755999991</v>
      </c>
      <c r="X89" s="122">
        <f t="shared" si="42"/>
        <v>42178.269783180964</v>
      </c>
      <c r="Y89" s="122">
        <f t="shared" si="43"/>
        <v>30696.583806497973</v>
      </c>
      <c r="Z89" s="122">
        <f t="shared" si="44"/>
        <v>5456.2188647999992</v>
      </c>
      <c r="AA89" s="52">
        <f t="shared" si="45"/>
        <v>36152.80267129797</v>
      </c>
      <c r="AB89" s="18"/>
      <c r="AC89" s="18"/>
      <c r="AD89" s="18"/>
      <c r="AE89" s="18"/>
      <c r="AF89" s="18"/>
      <c r="AG89" s="19"/>
      <c r="AH89" s="18"/>
      <c r="AI89" s="18"/>
    </row>
    <row r="90" spans="1:35" s="30" customFormat="1" ht="13.5" customHeight="1">
      <c r="A90" s="285">
        <v>41</v>
      </c>
      <c r="B90" s="56">
        <v>42948</v>
      </c>
      <c r="C90" s="68">
        <f>'BENEFÍCIOS-SEM JRS E SEM CORREÇ'!C90</f>
        <v>937</v>
      </c>
      <c r="D90" s="316">
        <f>'base(indices)'!G95</f>
        <v>1.20784139</v>
      </c>
      <c r="E90" s="58">
        <f t="shared" si="31"/>
        <v>1131.74738243</v>
      </c>
      <c r="F90" s="321">
        <v>0</v>
      </c>
      <c r="G90" s="60">
        <f t="shared" si="32"/>
        <v>0</v>
      </c>
      <c r="H90" s="61">
        <f t="shared" si="33"/>
        <v>1131.74738243</v>
      </c>
      <c r="I90" s="299">
        <f t="shared" si="46"/>
        <v>50592.634545799956</v>
      </c>
      <c r="J90" s="102">
        <f>IF((I90-H$93+(H$93/12*5))+K90&gt;I149,I149-K90,(I90-H$93+(H$93/12*5)))</f>
        <v>49937.700817679957</v>
      </c>
      <c r="K90" s="102">
        <f t="shared" si="34"/>
        <v>9093.6981079999987</v>
      </c>
      <c r="L90" s="103">
        <f t="shared" si="49"/>
        <v>59031.398925679954</v>
      </c>
      <c r="M90" s="102">
        <f t="shared" si="50"/>
        <v>47440.815776795956</v>
      </c>
      <c r="N90" s="102">
        <f t="shared" si="47"/>
        <v>8639.0132025999992</v>
      </c>
      <c r="O90" s="102">
        <f t="shared" si="48"/>
        <v>56079.828979395956</v>
      </c>
      <c r="P90" s="102">
        <f t="shared" si="30"/>
        <v>44943.930735911963</v>
      </c>
      <c r="Q90" s="102">
        <f t="shared" si="35"/>
        <v>8184.3282971999988</v>
      </c>
      <c r="R90" s="102">
        <f t="shared" si="36"/>
        <v>53128.259033111965</v>
      </c>
      <c r="S90" s="102">
        <f t="shared" si="37"/>
        <v>39950.160654143969</v>
      </c>
      <c r="T90" s="102">
        <f t="shared" si="38"/>
        <v>7274.9584863999989</v>
      </c>
      <c r="U90" s="102">
        <f t="shared" si="39"/>
        <v>47225.119140543968</v>
      </c>
      <c r="V90" s="102">
        <f t="shared" si="40"/>
        <v>34956.390572375967</v>
      </c>
      <c r="W90" s="102">
        <f t="shared" si="41"/>
        <v>6365.5886755999991</v>
      </c>
      <c r="X90" s="102">
        <f t="shared" si="42"/>
        <v>41321.979247975964</v>
      </c>
      <c r="Y90" s="102">
        <f t="shared" si="43"/>
        <v>29962.620490607973</v>
      </c>
      <c r="Z90" s="102">
        <f t="shared" si="44"/>
        <v>5456.2188647999992</v>
      </c>
      <c r="AA90" s="66">
        <f t="shared" si="45"/>
        <v>35418.839355407974</v>
      </c>
      <c r="AB90" s="36"/>
      <c r="AC90" s="36"/>
      <c r="AD90" s="36"/>
      <c r="AE90" s="36"/>
      <c r="AF90" s="36"/>
      <c r="AG90" s="37"/>
      <c r="AH90" s="36"/>
      <c r="AI90" s="36"/>
    </row>
    <row r="91" spans="1:35" ht="13.5" customHeight="1">
      <c r="A91" s="285">
        <v>40</v>
      </c>
      <c r="B91" s="46">
        <v>42979</v>
      </c>
      <c r="C91" s="68">
        <f>'BENEFÍCIOS-SEM JRS E SEM CORREÇ'!C91</f>
        <v>937</v>
      </c>
      <c r="D91" s="316">
        <f>'base(indices)'!G96</f>
        <v>1.2036286899999999</v>
      </c>
      <c r="E91" s="69">
        <f t="shared" si="31"/>
        <v>1127.8000825300001</v>
      </c>
      <c r="F91" s="321">
        <v>0</v>
      </c>
      <c r="G91" s="70">
        <f t="shared" si="32"/>
        <v>0</v>
      </c>
      <c r="H91" s="71">
        <f t="shared" si="33"/>
        <v>1127.8000825300001</v>
      </c>
      <c r="I91" s="300">
        <f t="shared" si="46"/>
        <v>49460.887163369953</v>
      </c>
      <c r="J91" s="122">
        <f>IF((I91-H$93+(H$93/12*4))+K91&gt;I149,I149-K91,(I91-H$93+(H$93/12*4)))</f>
        <v>48712.391474089949</v>
      </c>
      <c r="K91" s="122">
        <f t="shared" si="34"/>
        <v>9093.6981079999987</v>
      </c>
      <c r="L91" s="122">
        <f t="shared" si="49"/>
        <v>57806.089582089946</v>
      </c>
      <c r="M91" s="122">
        <f t="shared" si="50"/>
        <v>46276.771900385451</v>
      </c>
      <c r="N91" s="122">
        <f t="shared" si="47"/>
        <v>8639.0132025999992</v>
      </c>
      <c r="O91" s="122">
        <f t="shared" si="48"/>
        <v>54915.78510298545</v>
      </c>
      <c r="P91" s="104">
        <f t="shared" si="30"/>
        <v>43841.152326680953</v>
      </c>
      <c r="Q91" s="122">
        <f t="shared" si="35"/>
        <v>8184.3282971999988</v>
      </c>
      <c r="R91" s="122">
        <f t="shared" si="36"/>
        <v>52025.480623880954</v>
      </c>
      <c r="S91" s="122">
        <f t="shared" si="37"/>
        <v>38969.913179271964</v>
      </c>
      <c r="T91" s="122">
        <f t="shared" si="38"/>
        <v>7274.9584863999989</v>
      </c>
      <c r="U91" s="122">
        <f t="shared" si="39"/>
        <v>46244.871665671963</v>
      </c>
      <c r="V91" s="122">
        <f t="shared" si="40"/>
        <v>34098.67403186296</v>
      </c>
      <c r="W91" s="122">
        <f t="shared" si="41"/>
        <v>6365.5886755999991</v>
      </c>
      <c r="X91" s="122">
        <f t="shared" si="42"/>
        <v>40464.262707462956</v>
      </c>
      <c r="Y91" s="122">
        <f t="shared" si="43"/>
        <v>29227.434884453967</v>
      </c>
      <c r="Z91" s="122">
        <f t="shared" si="44"/>
        <v>5456.2188647999992</v>
      </c>
      <c r="AA91" s="52">
        <f t="shared" si="45"/>
        <v>34683.653749253965</v>
      </c>
      <c r="AB91" s="18"/>
      <c r="AC91" s="18"/>
      <c r="AD91" s="18"/>
      <c r="AE91" s="18"/>
      <c r="AF91" s="18"/>
      <c r="AG91" s="19"/>
      <c r="AH91" s="18"/>
      <c r="AI91" s="18"/>
    </row>
    <row r="92" spans="1:35" s="30" customFormat="1" ht="13.5" customHeight="1">
      <c r="A92" s="285">
        <v>39</v>
      </c>
      <c r="B92" s="56">
        <v>43009</v>
      </c>
      <c r="C92" s="68">
        <f>'BENEFÍCIOS-SEM JRS E SEM CORREÇ'!C92</f>
        <v>937</v>
      </c>
      <c r="D92" s="316">
        <f>'base(indices)'!G97</f>
        <v>1.2023061500000001</v>
      </c>
      <c r="E92" s="58">
        <f t="shared" si="31"/>
        <v>1126.5608625500001</v>
      </c>
      <c r="F92" s="321">
        <v>0</v>
      </c>
      <c r="G92" s="60">
        <f t="shared" si="32"/>
        <v>0</v>
      </c>
      <c r="H92" s="61">
        <f t="shared" si="33"/>
        <v>1126.5608625500001</v>
      </c>
      <c r="I92" s="299">
        <f t="shared" si="46"/>
        <v>48333.087080839956</v>
      </c>
      <c r="J92" s="102">
        <f>IF((I92-H$93+(H$93/12*3))+K92&gt;I149,I149-K92,(I92-H$93+(H$93/12*3)))</f>
        <v>47491.029430399954</v>
      </c>
      <c r="K92" s="102">
        <f t="shared" si="34"/>
        <v>9093.6981079999987</v>
      </c>
      <c r="L92" s="103">
        <f t="shared" si="49"/>
        <v>56584.727538399951</v>
      </c>
      <c r="M92" s="102">
        <f t="shared" si="50"/>
        <v>45116.477958879957</v>
      </c>
      <c r="N92" s="102">
        <f t="shared" si="47"/>
        <v>8639.0132025999992</v>
      </c>
      <c r="O92" s="102">
        <f t="shared" si="48"/>
        <v>53755.491161479957</v>
      </c>
      <c r="P92" s="102">
        <f t="shared" si="30"/>
        <v>42741.92648735996</v>
      </c>
      <c r="Q92" s="102">
        <f t="shared" si="35"/>
        <v>8184.3282971999988</v>
      </c>
      <c r="R92" s="102">
        <f t="shared" si="36"/>
        <v>50926.254784559962</v>
      </c>
      <c r="S92" s="102">
        <f t="shared" si="37"/>
        <v>37992.823544319966</v>
      </c>
      <c r="T92" s="102">
        <f t="shared" si="38"/>
        <v>7274.9584863999989</v>
      </c>
      <c r="U92" s="102">
        <f t="shared" si="39"/>
        <v>45267.782030719965</v>
      </c>
      <c r="V92" s="102">
        <f t="shared" si="40"/>
        <v>33243.720601279965</v>
      </c>
      <c r="W92" s="102">
        <f t="shared" si="41"/>
        <v>6365.5886755999991</v>
      </c>
      <c r="X92" s="102">
        <f t="shared" si="42"/>
        <v>39609.309276879962</v>
      </c>
      <c r="Y92" s="102">
        <f t="shared" si="43"/>
        <v>28494.617658239971</v>
      </c>
      <c r="Z92" s="102">
        <f t="shared" si="44"/>
        <v>5456.2188647999992</v>
      </c>
      <c r="AA92" s="66">
        <f t="shared" si="45"/>
        <v>33950.836523039972</v>
      </c>
      <c r="AB92" s="36"/>
      <c r="AC92" s="36"/>
      <c r="AD92" s="36"/>
      <c r="AE92" s="36"/>
      <c r="AF92" s="36"/>
      <c r="AG92" s="37"/>
      <c r="AH92" s="36"/>
      <c r="AI92" s="36"/>
    </row>
    <row r="93" spans="1:35" ht="13.5" customHeight="1">
      <c r="A93" s="285">
        <v>38</v>
      </c>
      <c r="B93" s="46">
        <v>43040</v>
      </c>
      <c r="C93" s="68">
        <f>'BENEFÍCIOS-SEM JRS E SEM CORREÇ'!C93</f>
        <v>937</v>
      </c>
      <c r="D93" s="316">
        <f>'base(indices)'!G98</f>
        <v>1.1982321600000001</v>
      </c>
      <c r="E93" s="69">
        <f t="shared" si="31"/>
        <v>1122.7435339200001</v>
      </c>
      <c r="F93" s="321">
        <v>0</v>
      </c>
      <c r="G93" s="70">
        <f t="shared" si="32"/>
        <v>0</v>
      </c>
      <c r="H93" s="71">
        <f t="shared" si="33"/>
        <v>1122.7435339200001</v>
      </c>
      <c r="I93" s="300">
        <f t="shared" si="46"/>
        <v>47206.526218289953</v>
      </c>
      <c r="J93" s="122">
        <f>IF((I93-H$93+(H$93/12*2))+K93&gt;I149,I149-K93,(I93-H$93+(H$93/12*2)))</f>
        <v>46270.906606689954</v>
      </c>
      <c r="K93" s="122">
        <f t="shared" si="34"/>
        <v>9093.6981079999987</v>
      </c>
      <c r="L93" s="122">
        <f t="shared" si="49"/>
        <v>55364.604714689951</v>
      </c>
      <c r="M93" s="122">
        <f t="shared" si="50"/>
        <v>43957.361276355456</v>
      </c>
      <c r="N93" s="122">
        <f t="shared" si="47"/>
        <v>8639.0132025999992</v>
      </c>
      <c r="O93" s="122">
        <f t="shared" si="48"/>
        <v>52596.374478955455</v>
      </c>
      <c r="P93" s="104">
        <f t="shared" si="30"/>
        <v>41643.815946020957</v>
      </c>
      <c r="Q93" s="122">
        <f t="shared" si="35"/>
        <v>8184.3282971999988</v>
      </c>
      <c r="R93" s="122">
        <f t="shared" si="36"/>
        <v>49828.144243220959</v>
      </c>
      <c r="S93" s="122">
        <f t="shared" si="37"/>
        <v>37016.725285351968</v>
      </c>
      <c r="T93" s="122">
        <f t="shared" si="38"/>
        <v>7274.9584863999989</v>
      </c>
      <c r="U93" s="122">
        <f t="shared" si="39"/>
        <v>44291.683771751967</v>
      </c>
      <c r="V93" s="122">
        <f t="shared" si="40"/>
        <v>32389.634624682967</v>
      </c>
      <c r="W93" s="122">
        <f t="shared" si="41"/>
        <v>6365.5886755999991</v>
      </c>
      <c r="X93" s="122">
        <f t="shared" si="42"/>
        <v>38755.223300282967</v>
      </c>
      <c r="Y93" s="122">
        <f t="shared" si="43"/>
        <v>27762.54396401397</v>
      </c>
      <c r="Z93" s="122">
        <f t="shared" si="44"/>
        <v>5456.2188647999992</v>
      </c>
      <c r="AA93" s="52">
        <f t="shared" si="45"/>
        <v>33218.762828813968</v>
      </c>
      <c r="AB93" s="18"/>
      <c r="AC93" s="18"/>
      <c r="AD93" s="18"/>
      <c r="AE93" s="18"/>
      <c r="AF93" s="18"/>
      <c r="AG93" s="19"/>
      <c r="AH93" s="18"/>
      <c r="AI93" s="18"/>
    </row>
    <row r="94" spans="1:35" s="30" customFormat="1" ht="13.5" customHeight="1" thickBot="1">
      <c r="A94" s="286">
        <v>37</v>
      </c>
      <c r="B94" s="76">
        <v>43070</v>
      </c>
      <c r="C94" s="77">
        <f>'BENEFÍCIOS-SEM JRS E SEM CORREÇ'!C94</f>
        <v>1874</v>
      </c>
      <c r="D94" s="317">
        <f>'base(indices)'!G99</f>
        <v>1.1944100499999999</v>
      </c>
      <c r="E94" s="279">
        <f t="shared" si="31"/>
        <v>2238.3244336999996</v>
      </c>
      <c r="F94" s="322">
        <v>0</v>
      </c>
      <c r="G94" s="233">
        <f t="shared" si="32"/>
        <v>0</v>
      </c>
      <c r="H94" s="287">
        <f t="shared" si="33"/>
        <v>2238.3244336999996</v>
      </c>
      <c r="I94" s="301">
        <f t="shared" si="46"/>
        <v>46083.782684369951</v>
      </c>
      <c r="J94" s="95">
        <f>IF((I94-H$93+(H$93/12*1))+K94&gt;I149,I149-K94,(I94-H$93+(H$93/12*1)))</f>
        <v>45054.601111609947</v>
      </c>
      <c r="K94" s="95">
        <f t="shared" si="34"/>
        <v>9093.6981079999987</v>
      </c>
      <c r="L94" s="236">
        <f t="shared" si="49"/>
        <v>54148.299219609944</v>
      </c>
      <c r="M94" s="95">
        <f t="shared" si="50"/>
        <v>42801.871056029449</v>
      </c>
      <c r="N94" s="95">
        <f t="shared" si="47"/>
        <v>8639.0132025999992</v>
      </c>
      <c r="O94" s="95">
        <f t="shared" si="48"/>
        <v>51440.884258629449</v>
      </c>
      <c r="P94" s="95">
        <f t="shared" si="30"/>
        <v>40549.141000448952</v>
      </c>
      <c r="Q94" s="95">
        <f t="shared" si="35"/>
        <v>8184.3282971999988</v>
      </c>
      <c r="R94" s="95">
        <f t="shared" si="36"/>
        <v>48733.469297648953</v>
      </c>
      <c r="S94" s="95">
        <f>J94*S$9</f>
        <v>36043.680889287956</v>
      </c>
      <c r="T94" s="95">
        <f t="shared" si="38"/>
        <v>7274.9584863999989</v>
      </c>
      <c r="U94" s="95">
        <f>S94+T94</f>
        <v>43318.639375687955</v>
      </c>
      <c r="V94" s="95">
        <f t="shared" si="40"/>
        <v>31538.220778126961</v>
      </c>
      <c r="W94" s="95">
        <f t="shared" si="41"/>
        <v>6365.5886755999991</v>
      </c>
      <c r="X94" s="95">
        <f t="shared" si="42"/>
        <v>37903.809453726957</v>
      </c>
      <c r="Y94" s="95">
        <f t="shared" si="43"/>
        <v>27032.760666965969</v>
      </c>
      <c r="Z94" s="95">
        <f t="shared" si="44"/>
        <v>5456.2188647999992</v>
      </c>
      <c r="AA94" s="237">
        <f t="shared" si="45"/>
        <v>32488.979531765966</v>
      </c>
      <c r="AB94" s="36"/>
      <c r="AC94" s="36"/>
      <c r="AD94" s="36"/>
      <c r="AE94" s="36"/>
      <c r="AF94" s="36"/>
      <c r="AG94" s="37"/>
      <c r="AH94" s="36"/>
      <c r="AI94" s="36"/>
    </row>
    <row r="95" spans="1:35" s="30" customFormat="1" ht="13.5" customHeight="1">
      <c r="A95" s="288">
        <v>36</v>
      </c>
      <c r="B95" s="160">
        <v>43101</v>
      </c>
      <c r="C95" s="47">
        <f>'BENEFÍCIOS-SEM JRS E SEM CORREÇ'!C95</f>
        <v>954</v>
      </c>
      <c r="D95" s="306">
        <f>'base(indices)'!G100</f>
        <v>1.19024419</v>
      </c>
      <c r="E95" s="282">
        <f t="shared" si="31"/>
        <v>1135.4929572600001</v>
      </c>
      <c r="F95" s="320">
        <v>0</v>
      </c>
      <c r="G95" s="283">
        <f t="shared" si="32"/>
        <v>0</v>
      </c>
      <c r="H95" s="289">
        <f t="shared" si="33"/>
        <v>1135.4929572600001</v>
      </c>
      <c r="I95" s="298">
        <f t="shared" si="46"/>
        <v>43845.458250669952</v>
      </c>
      <c r="J95" s="123">
        <f>IF((I95-H$105+(H$105))+K95&gt;$I$149,$I$149-K95,(I95-H$105+(H$105)))</f>
        <v>43845.458250669952</v>
      </c>
      <c r="K95" s="123">
        <f t="shared" si="34"/>
        <v>9093.6981079999987</v>
      </c>
      <c r="L95" s="123">
        <f t="shared" si="49"/>
        <v>52939.156358669949</v>
      </c>
      <c r="M95" s="123">
        <f t="shared" si="50"/>
        <v>41653.185338136449</v>
      </c>
      <c r="N95" s="123">
        <f t="shared" si="47"/>
        <v>8639.0132025999992</v>
      </c>
      <c r="O95" s="123">
        <f t="shared" si="48"/>
        <v>50292.198540736448</v>
      </c>
      <c r="P95" s="100">
        <f t="shared" si="30"/>
        <v>39460.912425602961</v>
      </c>
      <c r="Q95" s="123">
        <f t="shared" si="35"/>
        <v>8184.3282971999988</v>
      </c>
      <c r="R95" s="123">
        <f t="shared" si="36"/>
        <v>47645.240722802962</v>
      </c>
      <c r="S95" s="123">
        <f t="shared" ref="S95:S105" si="51">J95*S$9</f>
        <v>35076.366600535963</v>
      </c>
      <c r="T95" s="123">
        <f t="shared" si="38"/>
        <v>7274.9584863999989</v>
      </c>
      <c r="U95" s="123">
        <f t="shared" ref="U95:U105" si="52">S95+T95</f>
        <v>42351.325086935962</v>
      </c>
      <c r="V95" s="123">
        <f t="shared" si="40"/>
        <v>30691.820775468965</v>
      </c>
      <c r="W95" s="123">
        <f t="shared" si="41"/>
        <v>6365.5886755999991</v>
      </c>
      <c r="X95" s="123">
        <f t="shared" si="42"/>
        <v>37057.409451068961</v>
      </c>
      <c r="Y95" s="123">
        <f t="shared" si="43"/>
        <v>26307.27495040197</v>
      </c>
      <c r="Z95" s="123">
        <f t="shared" si="44"/>
        <v>5456.2188647999992</v>
      </c>
      <c r="AA95" s="55">
        <f t="shared" si="45"/>
        <v>31763.493815201968</v>
      </c>
      <c r="AB95" s="36"/>
      <c r="AC95" s="36"/>
      <c r="AD95" s="36"/>
      <c r="AE95" s="36"/>
      <c r="AF95" s="36"/>
      <c r="AG95" s="37"/>
      <c r="AH95" s="36"/>
      <c r="AI95" s="36"/>
    </row>
    <row r="96" spans="1:35" s="30" customFormat="1" ht="13.5" customHeight="1">
      <c r="A96" s="285">
        <v>35</v>
      </c>
      <c r="B96" s="56">
        <v>43132</v>
      </c>
      <c r="C96" s="68">
        <f>'BENEFÍCIOS-SEM JRS E SEM CORREÇ'!C96</f>
        <v>954</v>
      </c>
      <c r="D96" s="316">
        <f>'base(indices)'!G101</f>
        <v>1.18562027</v>
      </c>
      <c r="E96" s="58">
        <f t="shared" si="31"/>
        <v>1131.08173758</v>
      </c>
      <c r="F96" s="321">
        <v>0</v>
      </c>
      <c r="G96" s="60">
        <f t="shared" si="32"/>
        <v>0</v>
      </c>
      <c r="H96" s="61">
        <f t="shared" si="33"/>
        <v>1131.08173758</v>
      </c>
      <c r="I96" s="299">
        <f t="shared" si="46"/>
        <v>42709.96529340995</v>
      </c>
      <c r="J96" s="102">
        <f>IF((I96-H$105+(H$105/12*11))+K96&gt;$I$149,$I$149-K96,(I96-H$105+(H$105/12*11)))</f>
        <v>42618.831058299955</v>
      </c>
      <c r="K96" s="102">
        <f t="shared" si="34"/>
        <v>9093.6981079999987</v>
      </c>
      <c r="L96" s="103">
        <f t="shared" si="49"/>
        <v>51712.529166299952</v>
      </c>
      <c r="M96" s="102">
        <f t="shared" si="50"/>
        <v>40487.889505384956</v>
      </c>
      <c r="N96" s="102">
        <f t="shared" si="47"/>
        <v>8639.0132025999992</v>
      </c>
      <c r="O96" s="102">
        <f t="shared" si="48"/>
        <v>49126.902707984955</v>
      </c>
      <c r="P96" s="102">
        <f t="shared" si="30"/>
        <v>38356.947952469964</v>
      </c>
      <c r="Q96" s="102">
        <f t="shared" si="35"/>
        <v>8184.3282971999988</v>
      </c>
      <c r="R96" s="102">
        <f t="shared" si="36"/>
        <v>46541.276249669965</v>
      </c>
      <c r="S96" s="102">
        <f t="shared" si="51"/>
        <v>34095.064846639965</v>
      </c>
      <c r="T96" s="102">
        <f t="shared" si="38"/>
        <v>7274.9584863999989</v>
      </c>
      <c r="U96" s="102">
        <f t="shared" si="52"/>
        <v>41370.023333039964</v>
      </c>
      <c r="V96" s="102">
        <f t="shared" si="40"/>
        <v>29833.181740809967</v>
      </c>
      <c r="W96" s="102">
        <f t="shared" si="41"/>
        <v>6365.5886755999991</v>
      </c>
      <c r="X96" s="102">
        <f t="shared" si="42"/>
        <v>36198.770416409963</v>
      </c>
      <c r="Y96" s="102">
        <f t="shared" si="43"/>
        <v>25571.298634979972</v>
      </c>
      <c r="Z96" s="102">
        <f t="shared" si="44"/>
        <v>5456.2188647999992</v>
      </c>
      <c r="AA96" s="66">
        <f t="shared" si="45"/>
        <v>31027.51749977997</v>
      </c>
      <c r="AB96" s="36"/>
      <c r="AC96" s="36"/>
      <c r="AD96" s="36"/>
      <c r="AE96" s="36"/>
      <c r="AF96" s="36"/>
      <c r="AG96" s="37"/>
      <c r="AH96" s="36"/>
      <c r="AI96" s="36"/>
    </row>
    <row r="97" spans="1:35" s="30" customFormat="1" ht="13.5" customHeight="1">
      <c r="A97" s="285">
        <v>34</v>
      </c>
      <c r="B97" s="46">
        <v>43160</v>
      </c>
      <c r="C97" s="68">
        <f>'BENEFÍCIOS-SEM JRS E SEM CORREÇ'!C97</f>
        <v>954</v>
      </c>
      <c r="D97" s="316">
        <f>'base(indices)'!G102</f>
        <v>1.18113197</v>
      </c>
      <c r="E97" s="58">
        <f t="shared" si="31"/>
        <v>1126.7998993799999</v>
      </c>
      <c r="F97" s="321">
        <v>0</v>
      </c>
      <c r="G97" s="60">
        <f t="shared" si="32"/>
        <v>0</v>
      </c>
      <c r="H97" s="61">
        <f t="shared" si="33"/>
        <v>1126.7998993799999</v>
      </c>
      <c r="I97" s="300">
        <f t="shared" si="46"/>
        <v>41578.883555829947</v>
      </c>
      <c r="J97" s="122">
        <f>IF((I97-H$105+(H$105/12*10))+K97&gt;$I$149,$I$149-K97,(I97-H$105+(H$105/12*10)))</f>
        <v>41396.615085609948</v>
      </c>
      <c r="K97" s="122">
        <f t="shared" si="34"/>
        <v>9093.6981079999987</v>
      </c>
      <c r="L97" s="122">
        <f t="shared" si="49"/>
        <v>50490.313193609945</v>
      </c>
      <c r="M97" s="122">
        <f t="shared" si="50"/>
        <v>39326.784331329451</v>
      </c>
      <c r="N97" s="122">
        <f t="shared" si="47"/>
        <v>8639.0132025999992</v>
      </c>
      <c r="O97" s="122">
        <f t="shared" si="48"/>
        <v>47965.79753392945</v>
      </c>
      <c r="P97" s="104">
        <f t="shared" si="30"/>
        <v>37256.953577048953</v>
      </c>
      <c r="Q97" s="122">
        <f t="shared" si="35"/>
        <v>8184.3282971999988</v>
      </c>
      <c r="R97" s="122">
        <f t="shared" si="36"/>
        <v>45441.281874248954</v>
      </c>
      <c r="S97" s="122">
        <f t="shared" si="51"/>
        <v>33117.292068487957</v>
      </c>
      <c r="T97" s="122">
        <f t="shared" si="38"/>
        <v>7274.9584863999989</v>
      </c>
      <c r="U97" s="122">
        <f t="shared" si="52"/>
        <v>40392.250554887956</v>
      </c>
      <c r="V97" s="122">
        <f t="shared" si="40"/>
        <v>28977.630559926962</v>
      </c>
      <c r="W97" s="122">
        <f t="shared" si="41"/>
        <v>6365.5886755999991</v>
      </c>
      <c r="X97" s="122">
        <f t="shared" si="42"/>
        <v>35343.219235526958</v>
      </c>
      <c r="Y97" s="122">
        <f t="shared" si="43"/>
        <v>24837.96905136597</v>
      </c>
      <c r="Z97" s="122">
        <f t="shared" si="44"/>
        <v>5456.2188647999992</v>
      </c>
      <c r="AA97" s="52">
        <f t="shared" si="45"/>
        <v>30294.187916165967</v>
      </c>
      <c r="AB97" s="36"/>
      <c r="AC97" s="36"/>
      <c r="AD97" s="36"/>
      <c r="AE97" s="36"/>
      <c r="AF97" s="36"/>
      <c r="AG97" s="37"/>
      <c r="AH97" s="36"/>
      <c r="AI97" s="36"/>
    </row>
    <row r="98" spans="1:35" s="30" customFormat="1" ht="13.5" customHeight="1">
      <c r="A98" s="285">
        <v>33</v>
      </c>
      <c r="B98" s="56">
        <v>43191</v>
      </c>
      <c r="C98" s="68">
        <f>'BENEFÍCIOS-SEM JRS E SEM CORREÇ'!C98</f>
        <v>954</v>
      </c>
      <c r="D98" s="316">
        <f>'base(indices)'!G103</f>
        <v>1.17995202</v>
      </c>
      <c r="E98" s="58">
        <f t="shared" si="31"/>
        <v>1125.67422708</v>
      </c>
      <c r="F98" s="321">
        <v>0</v>
      </c>
      <c r="G98" s="60">
        <f t="shared" si="32"/>
        <v>0</v>
      </c>
      <c r="H98" s="61">
        <f t="shared" si="33"/>
        <v>1125.67422708</v>
      </c>
      <c r="I98" s="299">
        <f t="shared" si="46"/>
        <v>40452.083656449948</v>
      </c>
      <c r="J98" s="102">
        <f>IF((I98-H$105+(H$105/12*9))+K98&gt;$I$149,$I$149-K98,(I98-H$105+(H$105/12*9)))</f>
        <v>40178.680951119946</v>
      </c>
      <c r="K98" s="102">
        <f t="shared" si="34"/>
        <v>9093.6981079999987</v>
      </c>
      <c r="L98" s="103">
        <f t="shared" si="49"/>
        <v>49272.379059119943</v>
      </c>
      <c r="M98" s="102">
        <f t="shared" si="50"/>
        <v>38169.746903563944</v>
      </c>
      <c r="N98" s="102">
        <f t="shared" si="47"/>
        <v>8639.0132025999992</v>
      </c>
      <c r="O98" s="102">
        <f t="shared" si="48"/>
        <v>46808.760106163943</v>
      </c>
      <c r="P98" s="102">
        <f t="shared" si="30"/>
        <v>36160.812856007949</v>
      </c>
      <c r="Q98" s="102">
        <f t="shared" si="35"/>
        <v>8184.3282971999988</v>
      </c>
      <c r="R98" s="102">
        <f t="shared" si="36"/>
        <v>44345.141153207951</v>
      </c>
      <c r="S98" s="102">
        <f t="shared" si="51"/>
        <v>32142.94476089596</v>
      </c>
      <c r="T98" s="102">
        <f t="shared" si="38"/>
        <v>7274.9584863999989</v>
      </c>
      <c r="U98" s="102">
        <f t="shared" si="52"/>
        <v>39417.903247295959</v>
      </c>
      <c r="V98" s="102">
        <f t="shared" si="40"/>
        <v>28125.076665783959</v>
      </c>
      <c r="W98" s="102">
        <f t="shared" si="41"/>
        <v>6365.5886755999991</v>
      </c>
      <c r="X98" s="102">
        <f t="shared" si="42"/>
        <v>34490.665341383959</v>
      </c>
      <c r="Y98" s="102">
        <f t="shared" si="43"/>
        <v>24107.208570671966</v>
      </c>
      <c r="Z98" s="102">
        <f t="shared" si="44"/>
        <v>5456.2188647999992</v>
      </c>
      <c r="AA98" s="66">
        <f t="shared" si="45"/>
        <v>29563.427435471967</v>
      </c>
      <c r="AB98" s="36"/>
      <c r="AC98" s="36"/>
      <c r="AD98" s="36"/>
      <c r="AE98" s="36"/>
      <c r="AF98" s="36"/>
      <c r="AG98" s="37"/>
      <c r="AH98" s="36"/>
      <c r="AI98" s="36"/>
    </row>
    <row r="99" spans="1:35" s="30" customFormat="1" ht="13.5" customHeight="1">
      <c r="A99" s="285">
        <v>32</v>
      </c>
      <c r="B99" s="46">
        <v>43221</v>
      </c>
      <c r="C99" s="68">
        <f>'BENEFÍCIOS-SEM JRS E SEM CORREÇ'!C99</f>
        <v>954</v>
      </c>
      <c r="D99" s="316">
        <f>'base(indices)'!G104</f>
        <v>1.1774793100000001</v>
      </c>
      <c r="E99" s="58">
        <f t="shared" si="31"/>
        <v>1123.3152617400001</v>
      </c>
      <c r="F99" s="321">
        <v>0</v>
      </c>
      <c r="G99" s="60">
        <f t="shared" si="32"/>
        <v>0</v>
      </c>
      <c r="H99" s="61">
        <f t="shared" si="33"/>
        <v>1123.3152617400001</v>
      </c>
      <c r="I99" s="300">
        <f t="shared" si="46"/>
        <v>39326.409429369945</v>
      </c>
      <c r="J99" s="122">
        <f>IF((I99-H$105+(H$105/12*8))+K99&gt;$I$149,$I$149-K99,(I99-H$105+(H$105/12*8)))</f>
        <v>38961.872488929948</v>
      </c>
      <c r="K99" s="122">
        <f t="shared" si="34"/>
        <v>9093.6981079999987</v>
      </c>
      <c r="L99" s="122">
        <f t="shared" si="49"/>
        <v>48055.570596929945</v>
      </c>
      <c r="M99" s="122">
        <f t="shared" si="50"/>
        <v>37013.778864483451</v>
      </c>
      <c r="N99" s="122">
        <f t="shared" si="47"/>
        <v>8639.0132025999992</v>
      </c>
      <c r="O99" s="122">
        <f t="shared" si="48"/>
        <v>45652.79206708345</v>
      </c>
      <c r="P99" s="104">
        <f t="shared" si="30"/>
        <v>35065.685240036953</v>
      </c>
      <c r="Q99" s="122">
        <f t="shared" si="35"/>
        <v>8184.3282971999988</v>
      </c>
      <c r="R99" s="122">
        <f t="shared" si="36"/>
        <v>43250.013537236955</v>
      </c>
      <c r="S99" s="122">
        <f t="shared" si="51"/>
        <v>31169.497991143959</v>
      </c>
      <c r="T99" s="122">
        <f t="shared" si="38"/>
        <v>7274.9584863999989</v>
      </c>
      <c r="U99" s="122">
        <f t="shared" si="52"/>
        <v>38444.456477543958</v>
      </c>
      <c r="V99" s="122">
        <f t="shared" si="40"/>
        <v>27273.310742250964</v>
      </c>
      <c r="W99" s="122">
        <f t="shared" si="41"/>
        <v>6365.5886755999991</v>
      </c>
      <c r="X99" s="122">
        <f t="shared" si="42"/>
        <v>33638.89941785096</v>
      </c>
      <c r="Y99" s="122">
        <f t="shared" si="43"/>
        <v>23377.123493357969</v>
      </c>
      <c r="Z99" s="122">
        <f t="shared" si="44"/>
        <v>5456.2188647999992</v>
      </c>
      <c r="AA99" s="52">
        <f t="shared" si="45"/>
        <v>28833.34235815797</v>
      </c>
      <c r="AB99" s="36"/>
      <c r="AC99" s="36"/>
      <c r="AD99" s="36"/>
      <c r="AE99" s="36"/>
      <c r="AF99" s="36"/>
      <c r="AG99" s="37"/>
      <c r="AH99" s="36"/>
      <c r="AI99" s="36"/>
    </row>
    <row r="100" spans="1:35" s="30" customFormat="1" ht="13.5" customHeight="1">
      <c r="A100" s="285">
        <v>31</v>
      </c>
      <c r="B100" s="56">
        <v>43252</v>
      </c>
      <c r="C100" s="68">
        <f>'BENEFÍCIOS-SEM JRS E SEM CORREÇ'!C100</f>
        <v>954</v>
      </c>
      <c r="D100" s="316">
        <f>'base(indices)'!G105</f>
        <v>1.1758331500000001</v>
      </c>
      <c r="E100" s="58">
        <f t="shared" si="31"/>
        <v>1121.7448251000001</v>
      </c>
      <c r="F100" s="321">
        <v>0</v>
      </c>
      <c r="G100" s="60">
        <f t="shared" si="32"/>
        <v>0</v>
      </c>
      <c r="H100" s="61">
        <f t="shared" si="33"/>
        <v>1121.7448251000001</v>
      </c>
      <c r="I100" s="299">
        <f t="shared" si="46"/>
        <v>38203.094167629948</v>
      </c>
      <c r="J100" s="102">
        <f>IF((I100-H$105+(H$105/12*7))+K100&gt;$I$149,$I$149-K100,(I100-H$105+(H$105/12*7)))</f>
        <v>37747.422992079948</v>
      </c>
      <c r="K100" s="102">
        <f t="shared" si="34"/>
        <v>9093.6981079999987</v>
      </c>
      <c r="L100" s="103">
        <f t="shared" si="49"/>
        <v>46841.121100079945</v>
      </c>
      <c r="M100" s="102">
        <f t="shared" si="50"/>
        <v>35860.05184247595</v>
      </c>
      <c r="N100" s="102">
        <f t="shared" si="47"/>
        <v>8639.0132025999992</v>
      </c>
      <c r="O100" s="102">
        <f t="shared" si="48"/>
        <v>44499.065045075949</v>
      </c>
      <c r="P100" s="102">
        <f t="shared" si="30"/>
        <v>33972.680692871952</v>
      </c>
      <c r="Q100" s="102">
        <f t="shared" si="35"/>
        <v>8184.3282971999988</v>
      </c>
      <c r="R100" s="102">
        <f t="shared" si="36"/>
        <v>42157.008990071954</v>
      </c>
      <c r="S100" s="102">
        <f t="shared" si="51"/>
        <v>30197.938393663961</v>
      </c>
      <c r="T100" s="102">
        <f t="shared" si="38"/>
        <v>7274.9584863999989</v>
      </c>
      <c r="U100" s="102">
        <f t="shared" si="52"/>
        <v>37472.896880063956</v>
      </c>
      <c r="V100" s="102">
        <f t="shared" si="40"/>
        <v>26423.196094455961</v>
      </c>
      <c r="W100" s="102">
        <f t="shared" si="41"/>
        <v>6365.5886755999991</v>
      </c>
      <c r="X100" s="102">
        <f t="shared" si="42"/>
        <v>32788.784770055958</v>
      </c>
      <c r="Y100" s="102">
        <f t="shared" si="43"/>
        <v>22648.45379524797</v>
      </c>
      <c r="Z100" s="102">
        <f t="shared" si="44"/>
        <v>5456.2188647999992</v>
      </c>
      <c r="AA100" s="66">
        <f t="shared" si="45"/>
        <v>28104.672660047967</v>
      </c>
      <c r="AB100" s="36"/>
      <c r="AC100" s="36"/>
      <c r="AD100" s="36"/>
      <c r="AE100" s="36"/>
      <c r="AF100" s="36"/>
      <c r="AG100" s="37"/>
      <c r="AH100" s="36"/>
      <c r="AI100" s="36"/>
    </row>
    <row r="101" spans="1:35" s="30" customFormat="1" ht="13.5" customHeight="1">
      <c r="A101" s="285">
        <v>30</v>
      </c>
      <c r="B101" s="46">
        <v>43282</v>
      </c>
      <c r="C101" s="68">
        <f>'BENEFÍCIOS-SEM JRS E SEM CORREÇ'!C101</f>
        <v>954</v>
      </c>
      <c r="D101" s="316">
        <f>'base(indices)'!G106</f>
        <v>1.1629246799999999</v>
      </c>
      <c r="E101" s="58">
        <f t="shared" si="31"/>
        <v>1109.43014472</v>
      </c>
      <c r="F101" s="321">
        <v>0</v>
      </c>
      <c r="G101" s="60">
        <f t="shared" si="32"/>
        <v>0</v>
      </c>
      <c r="H101" s="61">
        <f t="shared" si="33"/>
        <v>1109.43014472</v>
      </c>
      <c r="I101" s="300">
        <f t="shared" si="46"/>
        <v>37081.349342529946</v>
      </c>
      <c r="J101" s="122">
        <f>IF((I101-H$105+(H$105/12*6))+K101&gt;$I$149,$I$149-K101,(I101-H$105+(H$105/12*6)))</f>
        <v>36534.54393186995</v>
      </c>
      <c r="K101" s="122">
        <f t="shared" si="34"/>
        <v>9093.6981079999987</v>
      </c>
      <c r="L101" s="122">
        <f t="shared" si="49"/>
        <v>45628.242039869947</v>
      </c>
      <c r="M101" s="122">
        <f t="shared" si="50"/>
        <v>34707.81673527645</v>
      </c>
      <c r="N101" s="122">
        <f t="shared" si="47"/>
        <v>8639.0132025999992</v>
      </c>
      <c r="O101" s="122">
        <f t="shared" si="48"/>
        <v>43346.82993787645</v>
      </c>
      <c r="P101" s="104">
        <f t="shared" si="30"/>
        <v>32881.089538682958</v>
      </c>
      <c r="Q101" s="122">
        <f t="shared" si="35"/>
        <v>8184.3282971999988</v>
      </c>
      <c r="R101" s="122">
        <f t="shared" si="36"/>
        <v>41065.417835882959</v>
      </c>
      <c r="S101" s="122">
        <f t="shared" si="51"/>
        <v>29227.635145495962</v>
      </c>
      <c r="T101" s="122">
        <f t="shared" si="38"/>
        <v>7274.9584863999989</v>
      </c>
      <c r="U101" s="122">
        <f t="shared" si="52"/>
        <v>36502.593631895958</v>
      </c>
      <c r="V101" s="122">
        <f t="shared" si="40"/>
        <v>25574.180752308963</v>
      </c>
      <c r="W101" s="122">
        <f t="shared" si="41"/>
        <v>6365.5886755999991</v>
      </c>
      <c r="X101" s="122">
        <f t="shared" si="42"/>
        <v>31939.769427908963</v>
      </c>
      <c r="Y101" s="122">
        <f t="shared" si="43"/>
        <v>21920.726359121971</v>
      </c>
      <c r="Z101" s="122">
        <f t="shared" si="44"/>
        <v>5456.2188647999992</v>
      </c>
      <c r="AA101" s="52">
        <f t="shared" si="45"/>
        <v>27376.945223921968</v>
      </c>
      <c r="AB101" s="36"/>
      <c r="AC101" s="36"/>
      <c r="AD101" s="36"/>
      <c r="AE101" s="36"/>
      <c r="AF101" s="36"/>
      <c r="AG101" s="37"/>
      <c r="AH101" s="36"/>
      <c r="AI101" s="36"/>
    </row>
    <row r="102" spans="1:35" s="30" customFormat="1" ht="13.5" customHeight="1">
      <c r="A102" s="285">
        <v>29</v>
      </c>
      <c r="B102" s="56">
        <v>43313</v>
      </c>
      <c r="C102" s="68">
        <f>'BENEFÍCIOS-SEM JRS E SEM CORREÇ'!C102</f>
        <v>954</v>
      </c>
      <c r="D102" s="316">
        <f>'base(indices)'!G107</f>
        <v>1.1555293</v>
      </c>
      <c r="E102" s="58">
        <f t="shared" si="31"/>
        <v>1102.3749522000001</v>
      </c>
      <c r="F102" s="321">
        <v>0</v>
      </c>
      <c r="G102" s="60">
        <f t="shared" si="32"/>
        <v>0</v>
      </c>
      <c r="H102" s="61">
        <f t="shared" si="33"/>
        <v>1102.3749522000001</v>
      </c>
      <c r="I102" s="299">
        <f t="shared" si="46"/>
        <v>35971.919197809948</v>
      </c>
      <c r="J102" s="102">
        <f>IF((I102-H$105+(H$105/12*5))+K102&gt;$I$149,$I$149-K102,(I102-H$105+(H$105/12*5)))</f>
        <v>35333.979552039949</v>
      </c>
      <c r="K102" s="102">
        <f t="shared" si="34"/>
        <v>9093.6981079999987</v>
      </c>
      <c r="L102" s="103">
        <f t="shared" si="49"/>
        <v>44427.677660039946</v>
      </c>
      <c r="M102" s="102">
        <f t="shared" si="50"/>
        <v>33567.280574437951</v>
      </c>
      <c r="N102" s="102">
        <f t="shared" si="47"/>
        <v>8639.0132025999992</v>
      </c>
      <c r="O102" s="102">
        <f t="shared" si="48"/>
        <v>42206.29377703795</v>
      </c>
      <c r="P102" s="102">
        <f t="shared" si="30"/>
        <v>31800.581596835957</v>
      </c>
      <c r="Q102" s="102">
        <f t="shared" si="35"/>
        <v>8184.3282971999988</v>
      </c>
      <c r="R102" s="102">
        <f t="shared" si="36"/>
        <v>39984.909894035954</v>
      </c>
      <c r="S102" s="102">
        <f t="shared" si="51"/>
        <v>28267.18364163196</v>
      </c>
      <c r="T102" s="102">
        <f t="shared" si="38"/>
        <v>7274.9584863999989</v>
      </c>
      <c r="U102" s="102">
        <f t="shared" si="52"/>
        <v>35542.142128031963</v>
      </c>
      <c r="V102" s="102">
        <f t="shared" si="40"/>
        <v>24733.785686427964</v>
      </c>
      <c r="W102" s="102">
        <f t="shared" si="41"/>
        <v>6365.5886755999991</v>
      </c>
      <c r="X102" s="102">
        <f t="shared" si="42"/>
        <v>31099.374362027964</v>
      </c>
      <c r="Y102" s="102">
        <f t="shared" si="43"/>
        <v>21200.387731223967</v>
      </c>
      <c r="Z102" s="102">
        <f t="shared" si="44"/>
        <v>5456.2188647999992</v>
      </c>
      <c r="AA102" s="66">
        <f t="shared" si="45"/>
        <v>26656.606596023965</v>
      </c>
      <c r="AB102" s="36"/>
      <c r="AC102" s="36"/>
      <c r="AD102" s="36"/>
      <c r="AE102" s="36"/>
      <c r="AF102" s="36"/>
      <c r="AG102" s="37"/>
      <c r="AH102" s="36"/>
      <c r="AI102" s="36"/>
    </row>
    <row r="103" spans="1:35" s="30" customFormat="1" ht="13.5" customHeight="1">
      <c r="A103" s="285">
        <v>28</v>
      </c>
      <c r="B103" s="46">
        <v>43344</v>
      </c>
      <c r="C103" s="68">
        <f>'BENEFÍCIOS-SEM JRS E SEM CORREÇ'!C103</f>
        <v>954</v>
      </c>
      <c r="D103" s="316">
        <f>'base(indices)'!G108</f>
        <v>1.1540290600000001</v>
      </c>
      <c r="E103" s="58">
        <f t="shared" si="31"/>
        <v>1100.9437232400001</v>
      </c>
      <c r="F103" s="321">
        <v>0</v>
      </c>
      <c r="G103" s="60">
        <f t="shared" si="32"/>
        <v>0</v>
      </c>
      <c r="H103" s="61">
        <f t="shared" si="33"/>
        <v>1100.9437232400001</v>
      </c>
      <c r="I103" s="300">
        <f t="shared" si="46"/>
        <v>34869.544245609948</v>
      </c>
      <c r="J103" s="122">
        <f>IF((I103-H$105+(H$105/12*4))+K103&gt;$I$149,$I$149-K103,(I103-H$105+(H$105/12*4)))</f>
        <v>34140.470364729947</v>
      </c>
      <c r="K103" s="122">
        <f t="shared" si="34"/>
        <v>9093.6981079999987</v>
      </c>
      <c r="L103" s="122">
        <f t="shared" si="49"/>
        <v>43234.168472729943</v>
      </c>
      <c r="M103" s="122">
        <f t="shared" si="50"/>
        <v>32433.446846493447</v>
      </c>
      <c r="N103" s="122">
        <f t="shared" si="47"/>
        <v>8639.0132025999992</v>
      </c>
      <c r="O103" s="122">
        <f t="shared" si="48"/>
        <v>41072.460049093446</v>
      </c>
      <c r="P103" s="104">
        <f t="shared" si="30"/>
        <v>30726.423328256951</v>
      </c>
      <c r="Q103" s="122">
        <f t="shared" si="35"/>
        <v>8184.3282971999988</v>
      </c>
      <c r="R103" s="122">
        <f t="shared" si="36"/>
        <v>38910.751625456949</v>
      </c>
      <c r="S103" s="122">
        <f t="shared" si="51"/>
        <v>27312.376291783959</v>
      </c>
      <c r="T103" s="122">
        <f t="shared" si="38"/>
        <v>7274.9584863999989</v>
      </c>
      <c r="U103" s="122">
        <f t="shared" si="52"/>
        <v>34587.334778183955</v>
      </c>
      <c r="V103" s="122">
        <f t="shared" si="40"/>
        <v>23898.32925531096</v>
      </c>
      <c r="W103" s="122">
        <f t="shared" si="41"/>
        <v>6365.5886755999991</v>
      </c>
      <c r="X103" s="122">
        <f t="shared" si="42"/>
        <v>30263.91793091096</v>
      </c>
      <c r="Y103" s="122">
        <f t="shared" si="43"/>
        <v>20484.282218837969</v>
      </c>
      <c r="Z103" s="122">
        <f t="shared" si="44"/>
        <v>5456.2188647999992</v>
      </c>
      <c r="AA103" s="52">
        <f t="shared" si="45"/>
        <v>25940.501083637966</v>
      </c>
      <c r="AB103" s="36"/>
      <c r="AC103" s="36"/>
      <c r="AD103" s="36"/>
      <c r="AE103" s="36"/>
      <c r="AF103" s="36"/>
      <c r="AG103" s="37"/>
      <c r="AH103" s="36"/>
      <c r="AI103" s="36"/>
    </row>
    <row r="104" spans="1:35" s="30" customFormat="1" ht="13.5" customHeight="1">
      <c r="A104" s="285">
        <v>27</v>
      </c>
      <c r="B104" s="56">
        <v>43374</v>
      </c>
      <c r="C104" s="68">
        <f>'BENEFÍCIOS-SEM JRS E SEM CORREÇ'!C104</f>
        <v>954</v>
      </c>
      <c r="D104" s="316">
        <f>'base(indices)'!G109</f>
        <v>1.1529913700000001</v>
      </c>
      <c r="E104" s="58">
        <f t="shared" si="31"/>
        <v>1099.95376698</v>
      </c>
      <c r="F104" s="321">
        <v>0</v>
      </c>
      <c r="G104" s="60">
        <f t="shared" si="32"/>
        <v>0</v>
      </c>
      <c r="H104" s="61">
        <f t="shared" si="33"/>
        <v>1099.95376698</v>
      </c>
      <c r="I104" s="299">
        <f t="shared" si="46"/>
        <v>33768.600522369947</v>
      </c>
      <c r="J104" s="102">
        <f>IF((I104-H$105+(H$105/12*3))+K104&gt;$I$149,$I$149-K104,(I104-H$105+(H$105/12*3)))</f>
        <v>32948.39240637995</v>
      </c>
      <c r="K104" s="102">
        <f t="shared" si="34"/>
        <v>9093.6981079999987</v>
      </c>
      <c r="L104" s="103">
        <f t="shared" si="49"/>
        <v>42042.090514379946</v>
      </c>
      <c r="M104" s="102">
        <f t="shared" si="50"/>
        <v>31300.972786060949</v>
      </c>
      <c r="N104" s="102">
        <f t="shared" si="47"/>
        <v>8639.0132025999992</v>
      </c>
      <c r="O104" s="102">
        <f t="shared" si="48"/>
        <v>39939.985988660948</v>
      </c>
      <c r="P104" s="102">
        <f t="shared" si="30"/>
        <v>29653.553165741956</v>
      </c>
      <c r="Q104" s="102">
        <f t="shared" si="35"/>
        <v>8184.3282971999988</v>
      </c>
      <c r="R104" s="102">
        <f t="shared" si="36"/>
        <v>37837.881462941958</v>
      </c>
      <c r="S104" s="102">
        <f t="shared" si="51"/>
        <v>26358.713925103963</v>
      </c>
      <c r="T104" s="102">
        <f t="shared" si="38"/>
        <v>7274.9584863999989</v>
      </c>
      <c r="U104" s="102">
        <f t="shared" si="52"/>
        <v>33633.672411503961</v>
      </c>
      <c r="V104" s="102">
        <f t="shared" si="40"/>
        <v>23063.874684465962</v>
      </c>
      <c r="W104" s="102">
        <f t="shared" si="41"/>
        <v>6365.5886755999991</v>
      </c>
      <c r="X104" s="102">
        <f t="shared" si="42"/>
        <v>29429.463360065962</v>
      </c>
      <c r="Y104" s="102">
        <f t="shared" si="43"/>
        <v>19769.035443827968</v>
      </c>
      <c r="Z104" s="102">
        <f t="shared" si="44"/>
        <v>5456.2188647999992</v>
      </c>
      <c r="AA104" s="66">
        <f t="shared" si="45"/>
        <v>25225.254308627969</v>
      </c>
      <c r="AB104" s="36"/>
      <c r="AC104" s="36"/>
      <c r="AD104" s="36"/>
      <c r="AE104" s="36"/>
      <c r="AF104" s="36"/>
      <c r="AG104" s="37"/>
      <c r="AH104" s="36"/>
      <c r="AI104" s="36"/>
    </row>
    <row r="105" spans="1:35" s="30" customFormat="1" ht="13.5" customHeight="1">
      <c r="A105" s="285">
        <v>26</v>
      </c>
      <c r="B105" s="46">
        <v>43405</v>
      </c>
      <c r="C105" s="68">
        <f>'BENEFÍCIOS-SEM JRS E SEM CORREÇ'!C105</f>
        <v>954</v>
      </c>
      <c r="D105" s="316">
        <f>'base(indices)'!G110</f>
        <v>1.14634258</v>
      </c>
      <c r="E105" s="58">
        <f t="shared" si="31"/>
        <v>1093.61082132</v>
      </c>
      <c r="F105" s="321">
        <v>0</v>
      </c>
      <c r="G105" s="60">
        <f t="shared" si="32"/>
        <v>0</v>
      </c>
      <c r="H105" s="61">
        <f t="shared" si="33"/>
        <v>1093.61082132</v>
      </c>
      <c r="I105" s="300">
        <f t="shared" si="46"/>
        <v>32668.646755389946</v>
      </c>
      <c r="J105" s="122">
        <f>IF((I105-H$105+(H$105/12*2))+K105&gt;$I$149,$I$149-K105,(I105-H$105+(H$105/12*2)))</f>
        <v>31757.304404289946</v>
      </c>
      <c r="K105" s="122">
        <f t="shared" si="34"/>
        <v>9093.6981079999987</v>
      </c>
      <c r="L105" s="122">
        <f t="shared" si="49"/>
        <v>40851.002512289946</v>
      </c>
      <c r="M105" s="122">
        <f t="shared" si="50"/>
        <v>30169.439184075447</v>
      </c>
      <c r="N105" s="122">
        <f t="shared" si="47"/>
        <v>8639.0132025999992</v>
      </c>
      <c r="O105" s="122">
        <f t="shared" si="48"/>
        <v>38808.452386675446</v>
      </c>
      <c r="P105" s="104">
        <f t="shared" si="30"/>
        <v>28581.573963860952</v>
      </c>
      <c r="Q105" s="122">
        <f t="shared" si="35"/>
        <v>8184.3282971999988</v>
      </c>
      <c r="R105" s="122">
        <f t="shared" si="36"/>
        <v>36765.902261060954</v>
      </c>
      <c r="S105" s="122">
        <f t="shared" si="51"/>
        <v>25405.843523431959</v>
      </c>
      <c r="T105" s="122">
        <f t="shared" si="38"/>
        <v>7274.9584863999989</v>
      </c>
      <c r="U105" s="122">
        <f t="shared" si="52"/>
        <v>32680.802009831958</v>
      </c>
      <c r="V105" s="122">
        <f t="shared" si="40"/>
        <v>22230.113083002962</v>
      </c>
      <c r="W105" s="122">
        <f t="shared" si="41"/>
        <v>6365.5886755999991</v>
      </c>
      <c r="X105" s="122">
        <f t="shared" si="42"/>
        <v>28595.701758602961</v>
      </c>
      <c r="Y105" s="122">
        <f t="shared" si="43"/>
        <v>19054.382642573968</v>
      </c>
      <c r="Z105" s="122">
        <f t="shared" si="44"/>
        <v>5456.2188647999992</v>
      </c>
      <c r="AA105" s="52">
        <f t="shared" si="45"/>
        <v>24510.601507373969</v>
      </c>
      <c r="AB105" s="36"/>
      <c r="AC105" s="36"/>
      <c r="AD105" s="36"/>
      <c r="AE105" s="36"/>
      <c r="AF105" s="36"/>
      <c r="AG105" s="37"/>
      <c r="AH105" s="36"/>
      <c r="AI105" s="36"/>
    </row>
    <row r="106" spans="1:35" s="30" customFormat="1" ht="13.5" customHeight="1" thickBot="1">
      <c r="A106" s="286">
        <v>25</v>
      </c>
      <c r="B106" s="76">
        <v>43435</v>
      </c>
      <c r="C106" s="77">
        <f>'BENEFÍCIOS-SEM JRS E SEM CORREÇ'!C106</f>
        <v>1908</v>
      </c>
      <c r="D106" s="317">
        <f>'base(indices)'!G111</f>
        <v>1.1441686600000001</v>
      </c>
      <c r="E106" s="279">
        <f t="shared" si="31"/>
        <v>2183.07380328</v>
      </c>
      <c r="F106" s="322">
        <v>0</v>
      </c>
      <c r="G106" s="233">
        <f t="shared" si="32"/>
        <v>0</v>
      </c>
      <c r="H106" s="287">
        <f t="shared" si="33"/>
        <v>2183.07380328</v>
      </c>
      <c r="I106" s="301">
        <f t="shared" si="46"/>
        <v>31575.035934069947</v>
      </c>
      <c r="J106" s="95">
        <f>IF((I106-H$105+(H$105/12*1))+K106&gt;$I$149,$I$149-K106,(I106-H$105+(H$105/12*1)))</f>
        <v>30572.559347859948</v>
      </c>
      <c r="K106" s="95">
        <f t="shared" si="34"/>
        <v>9093.6981079999987</v>
      </c>
      <c r="L106" s="236">
        <f t="shared" si="49"/>
        <v>39666.257455859944</v>
      </c>
      <c r="M106" s="95">
        <f t="shared" si="50"/>
        <v>29043.931380466947</v>
      </c>
      <c r="N106" s="95">
        <f t="shared" si="47"/>
        <v>8639.0132025999992</v>
      </c>
      <c r="O106" s="95">
        <f t="shared" si="48"/>
        <v>37682.944583066943</v>
      </c>
      <c r="P106" s="95">
        <f t="shared" si="30"/>
        <v>27515.303413073954</v>
      </c>
      <c r="Q106" s="95">
        <f t="shared" si="35"/>
        <v>8184.3282971999988</v>
      </c>
      <c r="R106" s="95">
        <f t="shared" si="36"/>
        <v>35699.631710273956</v>
      </c>
      <c r="S106" s="95">
        <f>J106*S$9</f>
        <v>24458.047478287961</v>
      </c>
      <c r="T106" s="95">
        <f t="shared" si="38"/>
        <v>7274.9584863999989</v>
      </c>
      <c r="U106" s="95">
        <f>S106+T106</f>
        <v>31733.00596468796</v>
      </c>
      <c r="V106" s="95">
        <f t="shared" si="40"/>
        <v>21400.79154350196</v>
      </c>
      <c r="W106" s="95">
        <f t="shared" si="41"/>
        <v>6365.5886755999991</v>
      </c>
      <c r="X106" s="95">
        <f t="shared" si="42"/>
        <v>27766.38021910196</v>
      </c>
      <c r="Y106" s="95">
        <f t="shared" si="43"/>
        <v>18343.535608715967</v>
      </c>
      <c r="Z106" s="95">
        <f t="shared" si="44"/>
        <v>5456.2188647999992</v>
      </c>
      <c r="AA106" s="237">
        <f t="shared" si="45"/>
        <v>23799.754473515968</v>
      </c>
      <c r="AB106" s="36"/>
      <c r="AC106" s="36"/>
      <c r="AD106" s="36"/>
      <c r="AE106" s="36"/>
      <c r="AF106" s="36"/>
      <c r="AG106" s="37"/>
      <c r="AH106" s="36"/>
      <c r="AI106" s="36"/>
    </row>
    <row r="107" spans="1:35" ht="13.5" customHeight="1">
      <c r="A107" s="288">
        <v>24</v>
      </c>
      <c r="B107" s="160">
        <v>43466</v>
      </c>
      <c r="C107" s="164">
        <f>'BENEFÍCIOS-SEM JRS E SEM CORREÇ'!C107</f>
        <v>998</v>
      </c>
      <c r="D107" s="306">
        <f>'base(indices)'!G112</f>
        <v>1.1460022599999999</v>
      </c>
      <c r="E107" s="163">
        <f t="shared" si="31"/>
        <v>1143.7102554799999</v>
      </c>
      <c r="F107" s="324">
        <v>0</v>
      </c>
      <c r="G107" s="87">
        <f t="shared" si="32"/>
        <v>0</v>
      </c>
      <c r="H107" s="89">
        <f t="shared" si="33"/>
        <v>1143.7102554799999</v>
      </c>
      <c r="I107" s="298">
        <f t="shared" si="46"/>
        <v>29391.962130789947</v>
      </c>
      <c r="J107" s="123">
        <f>IF((I107-H$117+(H$117))+K107&gt;I149,I149-K107,(I107-H$117+(H$117)))</f>
        <v>29391.962130789947</v>
      </c>
      <c r="K107" s="123">
        <f t="shared" ref="K107:K130" si="53">I$148</f>
        <v>9093.6981079999987</v>
      </c>
      <c r="L107" s="123">
        <f t="shared" si="49"/>
        <v>38485.660238789947</v>
      </c>
      <c r="M107" s="123">
        <f t="shared" si="50"/>
        <v>27922.364024250448</v>
      </c>
      <c r="N107" s="123">
        <f t="shared" si="47"/>
        <v>8639.0132025999992</v>
      </c>
      <c r="O107" s="123">
        <f t="shared" si="48"/>
        <v>36561.377226850447</v>
      </c>
      <c r="P107" s="100">
        <f t="shared" si="30"/>
        <v>26452.765917710953</v>
      </c>
      <c r="Q107" s="123">
        <f t="shared" si="35"/>
        <v>8184.3282971999988</v>
      </c>
      <c r="R107" s="123">
        <f t="shared" si="36"/>
        <v>34637.094214910954</v>
      </c>
      <c r="S107" s="123">
        <f>J107*S$9</f>
        <v>23513.569704631958</v>
      </c>
      <c r="T107" s="123">
        <f t="shared" si="38"/>
        <v>7274.9584863999989</v>
      </c>
      <c r="U107" s="123">
        <f>S107+T107</f>
        <v>30788.528191031957</v>
      </c>
      <c r="V107" s="123">
        <f t="shared" si="40"/>
        <v>20574.37349155296</v>
      </c>
      <c r="W107" s="123">
        <f t="shared" si="41"/>
        <v>6365.5886755999991</v>
      </c>
      <c r="X107" s="123">
        <f t="shared" si="42"/>
        <v>26939.96216715296</v>
      </c>
      <c r="Y107" s="123">
        <f t="shared" si="43"/>
        <v>17635.177278473966</v>
      </c>
      <c r="Z107" s="123">
        <f t="shared" si="44"/>
        <v>5456.2188647999992</v>
      </c>
      <c r="AA107" s="55">
        <f t="shared" si="45"/>
        <v>23091.396143273967</v>
      </c>
    </row>
    <row r="108" spans="1:35" ht="13.5" customHeight="1">
      <c r="A108" s="285">
        <v>23</v>
      </c>
      <c r="B108" s="56">
        <v>43497</v>
      </c>
      <c r="C108" s="57">
        <f>'BENEFÍCIOS-SEM JRS E SEM CORREÇ'!C108</f>
        <v>998</v>
      </c>
      <c r="D108" s="316">
        <f>'base(indices)'!G113</f>
        <v>1.14257454</v>
      </c>
      <c r="E108" s="58">
        <f t="shared" si="31"/>
        <v>1140.28939092</v>
      </c>
      <c r="F108" s="325">
        <v>0</v>
      </c>
      <c r="G108" s="60">
        <f t="shared" si="32"/>
        <v>0</v>
      </c>
      <c r="H108" s="61">
        <f t="shared" si="33"/>
        <v>1140.28939092</v>
      </c>
      <c r="I108" s="299">
        <f t="shared" si="46"/>
        <v>28248.251875309947</v>
      </c>
      <c r="J108" s="102">
        <f>IF((I108-H$117+(H$117/12*11))+K108&gt;I149,I149-K108,(I108-H$117+(H$117/12*11)))</f>
        <v>28155.439069583281</v>
      </c>
      <c r="K108" s="102">
        <f t="shared" si="53"/>
        <v>9093.6981079999987</v>
      </c>
      <c r="L108" s="103">
        <f t="shared" si="49"/>
        <v>37249.137177583281</v>
      </c>
      <c r="M108" s="102">
        <f t="shared" si="50"/>
        <v>26747.667116104116</v>
      </c>
      <c r="N108" s="102">
        <f t="shared" si="47"/>
        <v>8639.0132025999992</v>
      </c>
      <c r="O108" s="102">
        <f t="shared" si="48"/>
        <v>35386.680318704115</v>
      </c>
      <c r="P108" s="102">
        <f t="shared" si="30"/>
        <v>25339.895162624955</v>
      </c>
      <c r="Q108" s="102">
        <f t="shared" si="35"/>
        <v>8184.3282971999988</v>
      </c>
      <c r="R108" s="102">
        <f t="shared" si="36"/>
        <v>33524.223459824956</v>
      </c>
      <c r="S108" s="102">
        <f t="shared" ref="S108:S130" si="54">J108*S$9</f>
        <v>22524.351255666625</v>
      </c>
      <c r="T108" s="102">
        <f t="shared" si="38"/>
        <v>7274.9584863999989</v>
      </c>
      <c r="U108" s="102">
        <f t="shared" ref="U108:U130" si="55">S108+T108</f>
        <v>29799.309742066624</v>
      </c>
      <c r="V108" s="102">
        <f t="shared" si="40"/>
        <v>19708.807348708295</v>
      </c>
      <c r="W108" s="102">
        <f t="shared" si="41"/>
        <v>6365.5886755999991</v>
      </c>
      <c r="X108" s="102">
        <f t="shared" si="42"/>
        <v>26074.396024308295</v>
      </c>
      <c r="Y108" s="102">
        <f t="shared" si="43"/>
        <v>16893.263441749968</v>
      </c>
      <c r="Z108" s="102">
        <f t="shared" si="44"/>
        <v>5456.2188647999992</v>
      </c>
      <c r="AA108" s="66">
        <f t="shared" si="45"/>
        <v>22349.482306549966</v>
      </c>
    </row>
    <row r="109" spans="1:35" ht="13.5" customHeight="1">
      <c r="A109" s="285">
        <v>22</v>
      </c>
      <c r="B109" s="46">
        <v>43525</v>
      </c>
      <c r="C109" s="57">
        <f>'BENEFÍCIOS-SEM JRS E SEM CORREÇ'!C109</f>
        <v>998</v>
      </c>
      <c r="D109" s="316">
        <f>'base(indices)'!G114</f>
        <v>1.1387029500000001</v>
      </c>
      <c r="E109" s="69">
        <f t="shared" si="31"/>
        <v>1136.4255441</v>
      </c>
      <c r="F109" s="325">
        <v>0</v>
      </c>
      <c r="G109" s="70">
        <f t="shared" si="32"/>
        <v>0</v>
      </c>
      <c r="H109" s="71">
        <f t="shared" si="33"/>
        <v>1136.4255441</v>
      </c>
      <c r="I109" s="300">
        <f t="shared" si="46"/>
        <v>27107.962484389947</v>
      </c>
      <c r="J109" s="122">
        <f>IF((I109-H$117+(H$117/12*10))+K109&gt;I149,I149-K109,(I109-H$117+(H$117/12*10)))</f>
        <v>26922.336872936612</v>
      </c>
      <c r="K109" s="122">
        <f t="shared" si="53"/>
        <v>9093.6981079999987</v>
      </c>
      <c r="L109" s="122">
        <f t="shared" si="49"/>
        <v>36016.034980936609</v>
      </c>
      <c r="M109" s="122">
        <f t="shared" si="50"/>
        <v>25576.22002928978</v>
      </c>
      <c r="N109" s="122">
        <f t="shared" si="47"/>
        <v>8639.0132025999992</v>
      </c>
      <c r="O109" s="122">
        <f t="shared" si="48"/>
        <v>34215.233231889782</v>
      </c>
      <c r="P109" s="104">
        <f t="shared" si="30"/>
        <v>24230.103185642951</v>
      </c>
      <c r="Q109" s="122">
        <f t="shared" si="35"/>
        <v>8184.3282971999988</v>
      </c>
      <c r="R109" s="122">
        <f t="shared" si="36"/>
        <v>32414.431482842949</v>
      </c>
      <c r="S109" s="122">
        <f t="shared" si="54"/>
        <v>21537.86949834929</v>
      </c>
      <c r="T109" s="122">
        <f t="shared" si="38"/>
        <v>7274.9584863999989</v>
      </c>
      <c r="U109" s="122">
        <f t="shared" si="55"/>
        <v>28812.827984749289</v>
      </c>
      <c r="V109" s="122">
        <f t="shared" si="40"/>
        <v>18845.635811055628</v>
      </c>
      <c r="W109" s="122">
        <f t="shared" si="41"/>
        <v>6365.5886755999991</v>
      </c>
      <c r="X109" s="122">
        <f t="shared" si="42"/>
        <v>25211.224486655628</v>
      </c>
      <c r="Y109" s="122">
        <f t="shared" si="43"/>
        <v>16153.402123761967</v>
      </c>
      <c r="Z109" s="122">
        <f t="shared" si="44"/>
        <v>5456.2188647999992</v>
      </c>
      <c r="AA109" s="52">
        <f t="shared" si="45"/>
        <v>21609.620988561968</v>
      </c>
    </row>
    <row r="110" spans="1:35" ht="13.5" customHeight="1">
      <c r="A110" s="285">
        <v>21</v>
      </c>
      <c r="B110" s="56">
        <v>43556</v>
      </c>
      <c r="C110" s="57">
        <f>'BENEFÍCIOS-SEM JRS E SEM CORREÇ'!C110</f>
        <v>998</v>
      </c>
      <c r="D110" s="316">
        <f>'base(indices)'!G115</f>
        <v>1.1325869799999999</v>
      </c>
      <c r="E110" s="58">
        <f t="shared" si="31"/>
        <v>1130.32180604</v>
      </c>
      <c r="F110" s="325">
        <v>0</v>
      </c>
      <c r="G110" s="60">
        <f t="shared" si="32"/>
        <v>0</v>
      </c>
      <c r="H110" s="61">
        <f t="shared" si="33"/>
        <v>1130.32180604</v>
      </c>
      <c r="I110" s="299">
        <f t="shared" si="46"/>
        <v>25971.536940289949</v>
      </c>
      <c r="J110" s="102">
        <f>IF((I110-H$117+(H$117/12*9))+K110&gt;I149,I149-K110,(I110-H$117+(H$117/12*9)))</f>
        <v>25693.098523109948</v>
      </c>
      <c r="K110" s="102">
        <f t="shared" si="53"/>
        <v>9093.6981079999987</v>
      </c>
      <c r="L110" s="103">
        <f t="shared" si="49"/>
        <v>34786.796631109944</v>
      </c>
      <c r="M110" s="102">
        <f t="shared" si="50"/>
        <v>24408.44359695445</v>
      </c>
      <c r="N110" s="102">
        <f t="shared" si="47"/>
        <v>8639.0132025999992</v>
      </c>
      <c r="O110" s="102">
        <f t="shared" si="48"/>
        <v>33047.456799554449</v>
      </c>
      <c r="P110" s="102">
        <f t="shared" si="30"/>
        <v>23123.788670798953</v>
      </c>
      <c r="Q110" s="102">
        <f t="shared" si="35"/>
        <v>8184.3282971999988</v>
      </c>
      <c r="R110" s="102">
        <f t="shared" si="36"/>
        <v>31308.116967998951</v>
      </c>
      <c r="S110" s="102">
        <f t="shared" si="54"/>
        <v>20554.478818487958</v>
      </c>
      <c r="T110" s="102">
        <f t="shared" si="38"/>
        <v>7274.9584863999989</v>
      </c>
      <c r="U110" s="102">
        <f t="shared" si="55"/>
        <v>27829.437304887957</v>
      </c>
      <c r="V110" s="102">
        <f t="shared" si="40"/>
        <v>17985.168966176963</v>
      </c>
      <c r="W110" s="102">
        <f t="shared" si="41"/>
        <v>6365.5886755999991</v>
      </c>
      <c r="X110" s="102">
        <f t="shared" si="42"/>
        <v>24350.757641776963</v>
      </c>
      <c r="Y110" s="102">
        <f t="shared" si="43"/>
        <v>15415.859113865969</v>
      </c>
      <c r="Z110" s="102">
        <f t="shared" si="44"/>
        <v>5456.2188647999992</v>
      </c>
      <c r="AA110" s="66">
        <f t="shared" si="45"/>
        <v>20872.07797866597</v>
      </c>
    </row>
    <row r="111" spans="1:35" ht="13.5" customHeight="1">
      <c r="A111" s="285">
        <v>20</v>
      </c>
      <c r="B111" s="46">
        <v>43586</v>
      </c>
      <c r="C111" s="57">
        <f>'BENEFÍCIOS-SEM JRS E SEM CORREÇ'!C111</f>
        <v>998</v>
      </c>
      <c r="D111" s="316">
        <f>'base(indices)'!G116</f>
        <v>1.12449065</v>
      </c>
      <c r="E111" s="69">
        <f t="shared" si="31"/>
        <v>1122.2416687</v>
      </c>
      <c r="F111" s="325">
        <v>0</v>
      </c>
      <c r="G111" s="70">
        <f t="shared" si="32"/>
        <v>0</v>
      </c>
      <c r="H111" s="71">
        <f t="shared" si="33"/>
        <v>1122.2416687</v>
      </c>
      <c r="I111" s="300">
        <f t="shared" si="46"/>
        <v>24841.215134249949</v>
      </c>
      <c r="J111" s="122">
        <f>IF((I111-H$117+(H$117/12*8))+K111&gt;I149,I149-K111,(I111-H$117+(H$117/12*8)))</f>
        <v>24469.963911343282</v>
      </c>
      <c r="K111" s="122">
        <f t="shared" si="53"/>
        <v>9093.6981079999987</v>
      </c>
      <c r="L111" s="122">
        <f t="shared" si="49"/>
        <v>33563.662019343283</v>
      </c>
      <c r="M111" s="122">
        <f t="shared" si="50"/>
        <v>23246.465715776118</v>
      </c>
      <c r="N111" s="122">
        <f t="shared" si="47"/>
        <v>8639.0132025999992</v>
      </c>
      <c r="O111" s="122">
        <f t="shared" si="48"/>
        <v>31885.478918376117</v>
      </c>
      <c r="P111" s="104">
        <f t="shared" si="30"/>
        <v>22022.967520208953</v>
      </c>
      <c r="Q111" s="122">
        <f t="shared" si="35"/>
        <v>8184.3282971999988</v>
      </c>
      <c r="R111" s="122">
        <f t="shared" si="36"/>
        <v>30207.295817408951</v>
      </c>
      <c r="S111" s="122">
        <f t="shared" si="54"/>
        <v>19575.971129074627</v>
      </c>
      <c r="T111" s="122">
        <f t="shared" si="38"/>
        <v>7274.9584863999989</v>
      </c>
      <c r="U111" s="122">
        <f t="shared" si="55"/>
        <v>26850.929615474626</v>
      </c>
      <c r="V111" s="122">
        <f t="shared" si="40"/>
        <v>17128.974737940298</v>
      </c>
      <c r="W111" s="122">
        <f t="shared" si="41"/>
        <v>6365.5886755999991</v>
      </c>
      <c r="X111" s="122">
        <f t="shared" si="42"/>
        <v>23494.563413540298</v>
      </c>
      <c r="Y111" s="122">
        <f t="shared" si="43"/>
        <v>14681.978346805969</v>
      </c>
      <c r="Z111" s="122">
        <f t="shared" si="44"/>
        <v>5456.2188647999992</v>
      </c>
      <c r="AA111" s="52">
        <f t="shared" si="45"/>
        <v>20138.19721160597</v>
      </c>
    </row>
    <row r="112" spans="1:35" ht="13.5" customHeight="1">
      <c r="A112" s="285">
        <v>19</v>
      </c>
      <c r="B112" s="56">
        <v>43617</v>
      </c>
      <c r="C112" s="57">
        <f>'BENEFÍCIOS-SEM JRS E SEM CORREÇ'!C112</f>
        <v>998</v>
      </c>
      <c r="D112" s="316">
        <f>'base(indices)'!G117</f>
        <v>1.12056866</v>
      </c>
      <c r="E112" s="58">
        <f t="shared" si="31"/>
        <v>1118.3275226799999</v>
      </c>
      <c r="F112" s="325">
        <v>0</v>
      </c>
      <c r="G112" s="60">
        <f t="shared" si="32"/>
        <v>0</v>
      </c>
      <c r="H112" s="61">
        <f t="shared" si="33"/>
        <v>1118.3275226799999</v>
      </c>
      <c r="I112" s="299">
        <f t="shared" si="46"/>
        <v>23718.973465549949</v>
      </c>
      <c r="J112" s="102">
        <f>IF((I112-H$117+(H$117/12*7))+K112&gt;I149,I149-K112,(I112-H$117+(H$117/12*7)))</f>
        <v>23254.909436916616</v>
      </c>
      <c r="K112" s="102">
        <f t="shared" si="53"/>
        <v>9093.6981079999987</v>
      </c>
      <c r="L112" s="103">
        <f t="shared" si="49"/>
        <v>32348.607544916616</v>
      </c>
      <c r="M112" s="102">
        <f t="shared" si="50"/>
        <v>22092.163965070784</v>
      </c>
      <c r="N112" s="102">
        <f t="shared" si="47"/>
        <v>8639.0132025999992</v>
      </c>
      <c r="O112" s="102">
        <f t="shared" si="48"/>
        <v>30731.177167670783</v>
      </c>
      <c r="P112" s="102">
        <f t="shared" si="30"/>
        <v>20929.418493224955</v>
      </c>
      <c r="Q112" s="102">
        <f t="shared" si="35"/>
        <v>8184.3282971999988</v>
      </c>
      <c r="R112" s="102">
        <f t="shared" si="36"/>
        <v>29113.746790424953</v>
      </c>
      <c r="S112" s="102">
        <f t="shared" si="54"/>
        <v>18603.927549533295</v>
      </c>
      <c r="T112" s="102">
        <f t="shared" si="38"/>
        <v>7274.9584863999989</v>
      </c>
      <c r="U112" s="102">
        <f t="shared" si="55"/>
        <v>25878.886035933294</v>
      </c>
      <c r="V112" s="102">
        <f t="shared" si="40"/>
        <v>16278.436605841631</v>
      </c>
      <c r="W112" s="102">
        <f t="shared" si="41"/>
        <v>6365.5886755999991</v>
      </c>
      <c r="X112" s="102">
        <f t="shared" si="42"/>
        <v>22644.025281441631</v>
      </c>
      <c r="Y112" s="102">
        <f t="shared" si="43"/>
        <v>13952.945662149968</v>
      </c>
      <c r="Z112" s="102">
        <f t="shared" si="44"/>
        <v>5456.2188647999992</v>
      </c>
      <c r="AA112" s="66">
        <f t="shared" si="45"/>
        <v>19409.164526949968</v>
      </c>
    </row>
    <row r="113" spans="1:27" ht="13.5" customHeight="1">
      <c r="A113" s="285">
        <v>18</v>
      </c>
      <c r="B113" s="46">
        <v>43647</v>
      </c>
      <c r="C113" s="57">
        <f>'BENEFÍCIOS-SEM JRS E SEM CORREÇ'!C113</f>
        <v>998</v>
      </c>
      <c r="D113" s="316">
        <f>'base(indices)'!G118</f>
        <v>1.1198967200000001</v>
      </c>
      <c r="E113" s="69">
        <f t="shared" si="31"/>
        <v>1117.6569265600001</v>
      </c>
      <c r="F113" s="325">
        <v>0</v>
      </c>
      <c r="G113" s="70">
        <f t="shared" si="32"/>
        <v>0</v>
      </c>
      <c r="H113" s="71">
        <f t="shared" si="33"/>
        <v>1117.6569265600001</v>
      </c>
      <c r="I113" s="300">
        <f t="shared" si="46"/>
        <v>22600.645942869949</v>
      </c>
      <c r="J113" s="122">
        <f>IF((I113-H$117+(H$117/12*6))+K113&gt;I149,I149-K113,(I113-H$117+(H$117/12*6)))</f>
        <v>22043.769108509947</v>
      </c>
      <c r="K113" s="122">
        <f t="shared" si="53"/>
        <v>9093.6981079999987</v>
      </c>
      <c r="L113" s="122">
        <f t="shared" si="49"/>
        <v>31137.467216509947</v>
      </c>
      <c r="M113" s="122">
        <f t="shared" si="50"/>
        <v>20941.580653084449</v>
      </c>
      <c r="N113" s="122">
        <f t="shared" si="47"/>
        <v>8639.0132025999992</v>
      </c>
      <c r="O113" s="122">
        <f t="shared" si="48"/>
        <v>29580.593855684448</v>
      </c>
      <c r="P113" s="104">
        <f t="shared" si="30"/>
        <v>19839.392197658952</v>
      </c>
      <c r="Q113" s="122">
        <f t="shared" si="35"/>
        <v>8184.3282971999988</v>
      </c>
      <c r="R113" s="122">
        <f t="shared" si="36"/>
        <v>28023.72049485895</v>
      </c>
      <c r="S113" s="122">
        <f t="shared" si="54"/>
        <v>17635.015286807957</v>
      </c>
      <c r="T113" s="122">
        <f t="shared" si="38"/>
        <v>7274.9584863999989</v>
      </c>
      <c r="U113" s="122">
        <f t="shared" si="55"/>
        <v>24909.973773207956</v>
      </c>
      <c r="V113" s="122">
        <f t="shared" si="40"/>
        <v>15430.638375956962</v>
      </c>
      <c r="W113" s="122">
        <f t="shared" si="41"/>
        <v>6365.5886755999991</v>
      </c>
      <c r="X113" s="122">
        <f t="shared" si="42"/>
        <v>21796.227051556962</v>
      </c>
      <c r="Y113" s="122">
        <f t="shared" si="43"/>
        <v>13226.261465105968</v>
      </c>
      <c r="Z113" s="122">
        <f t="shared" si="44"/>
        <v>5456.2188647999992</v>
      </c>
      <c r="AA113" s="52">
        <f t="shared" si="45"/>
        <v>18682.480329905968</v>
      </c>
    </row>
    <row r="114" spans="1:27" ht="13.5" customHeight="1">
      <c r="A114" s="285">
        <v>17</v>
      </c>
      <c r="B114" s="56">
        <v>43678</v>
      </c>
      <c r="C114" s="57">
        <f>'BENEFÍCIOS-SEM JRS E SEM CORREÇ'!C114</f>
        <v>998</v>
      </c>
      <c r="D114" s="316">
        <f>'base(indices)'!G119</f>
        <v>1.1188897200000001</v>
      </c>
      <c r="E114" s="58">
        <f t="shared" si="31"/>
        <v>1116.6519405600002</v>
      </c>
      <c r="F114" s="325">
        <v>0</v>
      </c>
      <c r="G114" s="60">
        <f t="shared" si="32"/>
        <v>0</v>
      </c>
      <c r="H114" s="61">
        <f t="shared" si="33"/>
        <v>1116.6519405600002</v>
      </c>
      <c r="I114" s="299">
        <f t="shared" si="46"/>
        <v>21482.989016309948</v>
      </c>
      <c r="J114" s="102">
        <f>IF((I114-H$117+(H$117/12*5))+K114&gt;I149,I149-K114,(I114-H$117+(H$117/12*5)))</f>
        <v>20833.29937622328</v>
      </c>
      <c r="K114" s="102">
        <f t="shared" si="53"/>
        <v>9093.6981079999987</v>
      </c>
      <c r="L114" s="103">
        <f t="shared" si="49"/>
        <v>29926.997484223277</v>
      </c>
      <c r="M114" s="102">
        <f t="shared" si="50"/>
        <v>19791.634407412115</v>
      </c>
      <c r="N114" s="102">
        <f t="shared" si="47"/>
        <v>8639.0132025999992</v>
      </c>
      <c r="O114" s="102">
        <f t="shared" si="48"/>
        <v>28430.647610012114</v>
      </c>
      <c r="P114" s="102">
        <f t="shared" si="30"/>
        <v>18749.969438600954</v>
      </c>
      <c r="Q114" s="102">
        <f t="shared" si="35"/>
        <v>8184.3282971999988</v>
      </c>
      <c r="R114" s="102">
        <f t="shared" si="36"/>
        <v>26934.297735800952</v>
      </c>
      <c r="S114" s="102">
        <f t="shared" si="54"/>
        <v>16666.639500978625</v>
      </c>
      <c r="T114" s="102">
        <f t="shared" si="38"/>
        <v>7274.9584863999989</v>
      </c>
      <c r="U114" s="102">
        <f t="shared" si="55"/>
        <v>23941.597987378624</v>
      </c>
      <c r="V114" s="102">
        <f t="shared" si="40"/>
        <v>14583.309563356295</v>
      </c>
      <c r="W114" s="102">
        <f t="shared" si="41"/>
        <v>6365.5886755999991</v>
      </c>
      <c r="X114" s="102">
        <f t="shared" si="42"/>
        <v>20948.898238956295</v>
      </c>
      <c r="Y114" s="102">
        <f t="shared" si="43"/>
        <v>12499.979625733968</v>
      </c>
      <c r="Z114" s="102">
        <f t="shared" si="44"/>
        <v>5456.2188647999992</v>
      </c>
      <c r="AA114" s="66">
        <f t="shared" si="45"/>
        <v>17956.198490533967</v>
      </c>
    </row>
    <row r="115" spans="1:27" ht="13.5" customHeight="1">
      <c r="A115" s="285">
        <v>16</v>
      </c>
      <c r="B115" s="46">
        <v>43709</v>
      </c>
      <c r="C115" s="57">
        <f>'BENEFÍCIOS-SEM JRS E SEM CORREÇ'!C115</f>
        <v>998</v>
      </c>
      <c r="D115" s="316">
        <f>'base(indices)'!G120</f>
        <v>1.1179953199999999</v>
      </c>
      <c r="E115" s="69">
        <f t="shared" si="31"/>
        <v>1115.7593293599998</v>
      </c>
      <c r="F115" s="325">
        <v>0</v>
      </c>
      <c r="G115" s="70">
        <f t="shared" si="32"/>
        <v>0</v>
      </c>
      <c r="H115" s="71">
        <f t="shared" si="33"/>
        <v>1115.7593293599998</v>
      </c>
      <c r="I115" s="300">
        <f t="shared" si="46"/>
        <v>20366.337075749947</v>
      </c>
      <c r="J115" s="122">
        <f>IF((I115-H$117+(H$117/12*4))+K115&gt;I149,I149-K115,(I115-H$117+(H$117/12*4)))</f>
        <v>19623.834629936613</v>
      </c>
      <c r="K115" s="122">
        <f t="shared" si="53"/>
        <v>9093.6981079999987</v>
      </c>
      <c r="L115" s="122">
        <f t="shared" si="49"/>
        <v>28717.532737936614</v>
      </c>
      <c r="M115" s="122">
        <f t="shared" si="50"/>
        <v>18642.642898439783</v>
      </c>
      <c r="N115" s="122">
        <f t="shared" si="47"/>
        <v>8639.0132025999992</v>
      </c>
      <c r="O115" s="122">
        <f t="shared" si="48"/>
        <v>27281.656101039782</v>
      </c>
      <c r="P115" s="104">
        <f t="shared" si="30"/>
        <v>17661.451166942952</v>
      </c>
      <c r="Q115" s="122">
        <f t="shared" si="35"/>
        <v>8184.3282971999988</v>
      </c>
      <c r="R115" s="122">
        <f t="shared" si="36"/>
        <v>25845.77946414295</v>
      </c>
      <c r="S115" s="122">
        <f t="shared" si="54"/>
        <v>15699.067703949291</v>
      </c>
      <c r="T115" s="122">
        <f t="shared" si="38"/>
        <v>7274.9584863999989</v>
      </c>
      <c r="U115" s="122">
        <f t="shared" si="55"/>
        <v>22974.02619034929</v>
      </c>
      <c r="V115" s="122">
        <f t="shared" si="40"/>
        <v>13736.684240955628</v>
      </c>
      <c r="W115" s="122">
        <f t="shared" si="41"/>
        <v>6365.5886755999991</v>
      </c>
      <c r="X115" s="122">
        <f t="shared" si="42"/>
        <v>20102.272916555627</v>
      </c>
      <c r="Y115" s="122">
        <f t="shared" si="43"/>
        <v>11774.300777961967</v>
      </c>
      <c r="Z115" s="122">
        <f t="shared" si="44"/>
        <v>5456.2188647999992</v>
      </c>
      <c r="AA115" s="52">
        <f t="shared" si="45"/>
        <v>17230.519642761967</v>
      </c>
    </row>
    <row r="116" spans="1:27" ht="13.5" customHeight="1">
      <c r="A116" s="285">
        <v>15</v>
      </c>
      <c r="B116" s="56">
        <v>43739</v>
      </c>
      <c r="C116" s="57">
        <f>'BENEFÍCIOS-SEM JRS E SEM CORREÇ'!C116</f>
        <v>998</v>
      </c>
      <c r="D116" s="316">
        <f>'base(indices)'!G121</f>
        <v>1.11699003</v>
      </c>
      <c r="E116" s="58">
        <f t="shared" si="31"/>
        <v>1114.7560499399999</v>
      </c>
      <c r="F116" s="325">
        <v>0</v>
      </c>
      <c r="G116" s="60">
        <f t="shared" si="32"/>
        <v>0</v>
      </c>
      <c r="H116" s="61">
        <f t="shared" si="33"/>
        <v>1114.7560499399999</v>
      </c>
      <c r="I116" s="299">
        <f t="shared" si="46"/>
        <v>19250.577746389947</v>
      </c>
      <c r="J116" s="102">
        <f>IF((I116-H$117+(H$117/12*3))+K116&gt;I149,I149-K116,(I116-H$117+(H$117/12*3)))</f>
        <v>18415.262494849947</v>
      </c>
      <c r="K116" s="102">
        <f t="shared" si="53"/>
        <v>9093.6981079999987</v>
      </c>
      <c r="L116" s="103">
        <f t="shared" si="49"/>
        <v>27508.960602849947</v>
      </c>
      <c r="M116" s="102">
        <f t="shared" si="50"/>
        <v>17494.499370107449</v>
      </c>
      <c r="N116" s="102">
        <f t="shared" si="47"/>
        <v>8639.0132025999992</v>
      </c>
      <c r="O116" s="102">
        <f t="shared" si="48"/>
        <v>26133.512572707448</v>
      </c>
      <c r="P116" s="102">
        <f t="shared" si="30"/>
        <v>16573.736245364951</v>
      </c>
      <c r="Q116" s="102">
        <f t="shared" si="35"/>
        <v>8184.3282971999988</v>
      </c>
      <c r="R116" s="102">
        <f t="shared" si="36"/>
        <v>24758.064542564949</v>
      </c>
      <c r="S116" s="102">
        <f t="shared" si="54"/>
        <v>14732.209995879959</v>
      </c>
      <c r="T116" s="102">
        <f t="shared" si="38"/>
        <v>7274.9584863999989</v>
      </c>
      <c r="U116" s="102">
        <f t="shared" si="55"/>
        <v>22007.168482279958</v>
      </c>
      <c r="V116" s="102">
        <f t="shared" si="40"/>
        <v>12890.683746394961</v>
      </c>
      <c r="W116" s="102">
        <f t="shared" si="41"/>
        <v>6365.5886755999991</v>
      </c>
      <c r="X116" s="102">
        <f t="shared" si="42"/>
        <v>19256.27242199496</v>
      </c>
      <c r="Y116" s="102">
        <f t="shared" si="43"/>
        <v>11049.157496909967</v>
      </c>
      <c r="Z116" s="102">
        <f t="shared" si="44"/>
        <v>5456.2188647999992</v>
      </c>
      <c r="AA116" s="66">
        <f t="shared" si="45"/>
        <v>16505.376361709968</v>
      </c>
    </row>
    <row r="117" spans="1:27" ht="13.5" customHeight="1">
      <c r="A117" s="285">
        <v>14</v>
      </c>
      <c r="B117" s="46">
        <v>43770</v>
      </c>
      <c r="C117" s="57">
        <f>'BENEFÍCIOS-SEM JRS E SEM CORREÇ'!C117</f>
        <v>998</v>
      </c>
      <c r="D117" s="316">
        <f>'base(indices)'!G122</f>
        <v>1.1159856399999999</v>
      </c>
      <c r="E117" s="69">
        <f t="shared" si="31"/>
        <v>1113.75366872</v>
      </c>
      <c r="F117" s="325">
        <v>0</v>
      </c>
      <c r="G117" s="70">
        <f t="shared" si="32"/>
        <v>0</v>
      </c>
      <c r="H117" s="71">
        <f t="shared" si="33"/>
        <v>1113.75366872</v>
      </c>
      <c r="I117" s="300">
        <f t="shared" si="46"/>
        <v>18135.821696449948</v>
      </c>
      <c r="J117" s="122">
        <f>IF((I117-H$117+(H$117/12*2))+K117&gt;I149,I149-K117,(I117-H$117+(H$117/12*2)))</f>
        <v>17207.693639183279</v>
      </c>
      <c r="K117" s="122">
        <f t="shared" si="53"/>
        <v>9093.6981079999987</v>
      </c>
      <c r="L117" s="122">
        <f t="shared" si="49"/>
        <v>26301.391747183276</v>
      </c>
      <c r="M117" s="122">
        <f t="shared" si="50"/>
        <v>16347.308957224113</v>
      </c>
      <c r="N117" s="122">
        <f t="shared" si="47"/>
        <v>8639.0132025999992</v>
      </c>
      <c r="O117" s="122">
        <f t="shared" si="48"/>
        <v>24986.322159824114</v>
      </c>
      <c r="P117" s="104">
        <f t="shared" si="30"/>
        <v>15486.924275264952</v>
      </c>
      <c r="Q117" s="122">
        <f t="shared" si="35"/>
        <v>8184.3282971999988</v>
      </c>
      <c r="R117" s="122">
        <f t="shared" si="36"/>
        <v>23671.252572464949</v>
      </c>
      <c r="S117" s="122">
        <f t="shared" si="54"/>
        <v>13766.154911346624</v>
      </c>
      <c r="T117" s="122">
        <f t="shared" si="38"/>
        <v>7274.9584863999989</v>
      </c>
      <c r="U117" s="122">
        <f t="shared" si="55"/>
        <v>21041.113397746623</v>
      </c>
      <c r="V117" s="122">
        <f t="shared" si="40"/>
        <v>12045.385547428294</v>
      </c>
      <c r="W117" s="122">
        <f t="shared" si="41"/>
        <v>6365.5886755999991</v>
      </c>
      <c r="X117" s="122">
        <f t="shared" si="42"/>
        <v>18410.974223028294</v>
      </c>
      <c r="Y117" s="122">
        <f t="shared" si="43"/>
        <v>10324.616183509967</v>
      </c>
      <c r="Z117" s="122">
        <f t="shared" si="44"/>
        <v>5456.2188647999992</v>
      </c>
      <c r="AA117" s="52">
        <f t="shared" si="45"/>
        <v>15780.835048309966</v>
      </c>
    </row>
    <row r="118" spans="1:27" ht="13.5" customHeight="1" thickBot="1">
      <c r="A118" s="286">
        <v>13</v>
      </c>
      <c r="B118" s="284">
        <v>43800</v>
      </c>
      <c r="C118" s="231">
        <f>'BENEFÍCIOS-SEM JRS E SEM CORREÇ'!C118</f>
        <v>1996</v>
      </c>
      <c r="D118" s="317">
        <f>'base(indices)'!G123</f>
        <v>1.1144254499999999</v>
      </c>
      <c r="E118" s="233">
        <f t="shared" si="31"/>
        <v>2224.3931981999999</v>
      </c>
      <c r="F118" s="326">
        <v>0</v>
      </c>
      <c r="G118" s="233">
        <f t="shared" si="32"/>
        <v>0</v>
      </c>
      <c r="H118" s="231">
        <f t="shared" si="33"/>
        <v>2224.3931981999999</v>
      </c>
      <c r="I118" s="301">
        <f t="shared" si="46"/>
        <v>17022.068027729947</v>
      </c>
      <c r="J118" s="95">
        <f>IF((I118-H$117+(H$117/12*1))+K118&gt;I149,I149-K118,(I118-H$117+(H$117/12*1)))</f>
        <v>16001.127164736612</v>
      </c>
      <c r="K118" s="95">
        <f t="shared" si="53"/>
        <v>9093.6981079999987</v>
      </c>
      <c r="L118" s="236">
        <f t="shared" si="49"/>
        <v>25094.825272736613</v>
      </c>
      <c r="M118" s="95">
        <f t="shared" si="50"/>
        <v>15201.070806499782</v>
      </c>
      <c r="N118" s="95">
        <f t="shared" si="47"/>
        <v>8639.0132025999992</v>
      </c>
      <c r="O118" s="95">
        <f t="shared" si="48"/>
        <v>23840.084009099781</v>
      </c>
      <c r="P118" s="95">
        <f t="shared" si="30"/>
        <v>14401.014448262951</v>
      </c>
      <c r="Q118" s="95">
        <f t="shared" si="35"/>
        <v>8184.3282971999988</v>
      </c>
      <c r="R118" s="95">
        <f t="shared" si="36"/>
        <v>22585.342745462949</v>
      </c>
      <c r="S118" s="95">
        <f t="shared" si="54"/>
        <v>12800.90173178929</v>
      </c>
      <c r="T118" s="95">
        <f t="shared" si="38"/>
        <v>7274.9584863999989</v>
      </c>
      <c r="U118" s="95">
        <f t="shared" si="55"/>
        <v>20075.860218189289</v>
      </c>
      <c r="V118" s="95">
        <f t="shared" si="40"/>
        <v>11200.789015315628</v>
      </c>
      <c r="W118" s="95">
        <f t="shared" si="41"/>
        <v>6365.5886755999991</v>
      </c>
      <c r="X118" s="95">
        <f t="shared" si="42"/>
        <v>17566.377690915626</v>
      </c>
      <c r="Y118" s="95">
        <f t="shared" si="43"/>
        <v>9600.6762988419669</v>
      </c>
      <c r="Z118" s="95">
        <f t="shared" si="44"/>
        <v>5456.2188647999992</v>
      </c>
      <c r="AA118" s="237">
        <f t="shared" si="45"/>
        <v>15056.895163641966</v>
      </c>
    </row>
    <row r="119" spans="1:27" ht="13.5" customHeight="1">
      <c r="A119" s="210">
        <v>12</v>
      </c>
      <c r="B119" s="211">
        <v>43831</v>
      </c>
      <c r="C119" s="202">
        <f>'BENEFÍCIOS-SEM JRS E SEM CORREÇ'!C119</f>
        <v>1039</v>
      </c>
      <c r="D119" s="316">
        <f>'base(indices)'!G124</f>
        <v>1.1028455699999999</v>
      </c>
      <c r="E119" s="203">
        <f t="shared" si="31"/>
        <v>1145.8565472299999</v>
      </c>
      <c r="F119" s="327">
        <v>0</v>
      </c>
      <c r="G119" s="203">
        <f t="shared" si="32"/>
        <v>0</v>
      </c>
      <c r="H119" s="204">
        <f t="shared" si="33"/>
        <v>1145.8565472299999</v>
      </c>
      <c r="I119" s="302">
        <f t="shared" si="46"/>
        <v>14797.674829529948</v>
      </c>
      <c r="J119" s="205">
        <f>IF((I119-H$129+(H$129/12*12))+K119&gt;I$149,I$149-K119,(I119-H$129+(H$129/12*12)))</f>
        <v>14797.674829529948</v>
      </c>
      <c r="K119" s="205">
        <f t="shared" si="53"/>
        <v>9093.6981079999987</v>
      </c>
      <c r="L119" s="205">
        <f t="shared" si="49"/>
        <v>23891.372937529944</v>
      </c>
      <c r="M119" s="205">
        <f t="shared" si="50"/>
        <v>14057.791088053449</v>
      </c>
      <c r="N119" s="205">
        <f t="shared" si="47"/>
        <v>8639.0132025999992</v>
      </c>
      <c r="O119" s="205">
        <f t="shared" si="48"/>
        <v>22696.804290653447</v>
      </c>
      <c r="P119" s="197">
        <f t="shared" si="30"/>
        <v>13317.907346576952</v>
      </c>
      <c r="Q119" s="205">
        <f t="shared" si="35"/>
        <v>8184.3282971999988</v>
      </c>
      <c r="R119" s="205">
        <f t="shared" si="36"/>
        <v>21502.235643776952</v>
      </c>
      <c r="S119" s="205">
        <f t="shared" si="54"/>
        <v>11838.139863623959</v>
      </c>
      <c r="T119" s="205">
        <f t="shared" si="38"/>
        <v>7274.9584863999989</v>
      </c>
      <c r="U119" s="205">
        <f t="shared" si="55"/>
        <v>19113.09835002396</v>
      </c>
      <c r="V119" s="205">
        <f t="shared" si="40"/>
        <v>10358.372380670962</v>
      </c>
      <c r="W119" s="205">
        <f t="shared" si="41"/>
        <v>6365.5886755999991</v>
      </c>
      <c r="X119" s="205">
        <f t="shared" si="42"/>
        <v>16723.96105627096</v>
      </c>
      <c r="Y119" s="205">
        <f t="shared" si="43"/>
        <v>8878.6048977179689</v>
      </c>
      <c r="Z119" s="205">
        <f t="shared" si="44"/>
        <v>5456.2188647999992</v>
      </c>
      <c r="AA119" s="205">
        <f t="shared" si="45"/>
        <v>14334.823762517968</v>
      </c>
    </row>
    <row r="120" spans="1:27" ht="13.5" customHeight="1">
      <c r="A120" s="182">
        <v>11</v>
      </c>
      <c r="B120" s="119">
        <v>43862</v>
      </c>
      <c r="C120" s="57">
        <f>'BENEFÍCIOS-SEM JRS E SEM CORREÇ'!C120</f>
        <v>1045</v>
      </c>
      <c r="D120" s="316">
        <f>'base(indices)'!G125</f>
        <v>1.0950705700000001</v>
      </c>
      <c r="E120" s="60">
        <f t="shared" si="31"/>
        <v>1144.3487456500002</v>
      </c>
      <c r="F120" s="325">
        <v>0</v>
      </c>
      <c r="G120" s="60">
        <f t="shared" si="32"/>
        <v>0</v>
      </c>
      <c r="H120" s="57">
        <f t="shared" si="33"/>
        <v>1144.3487456500002</v>
      </c>
      <c r="I120" s="299">
        <f t="shared" si="46"/>
        <v>13651.818282299948</v>
      </c>
      <c r="J120" s="102">
        <f>IF((I120-H$129+(H$129/12*11))+K120&gt;I$149,I$149-K120,(I120-H$129+(H$129/12*11)))</f>
        <v>13557.943162179115</v>
      </c>
      <c r="K120" s="102">
        <f t="shared" si="53"/>
        <v>9093.6981079999987</v>
      </c>
      <c r="L120" s="103">
        <f t="shared" si="49"/>
        <v>22651.641270179112</v>
      </c>
      <c r="M120" s="102">
        <f t="shared" si="50"/>
        <v>12880.046004070158</v>
      </c>
      <c r="N120" s="102">
        <f t="shared" si="47"/>
        <v>8639.0132025999992</v>
      </c>
      <c r="O120" s="102">
        <f t="shared" si="48"/>
        <v>21519.059206670157</v>
      </c>
      <c r="P120" s="102">
        <f t="shared" si="30"/>
        <v>12202.148845961205</v>
      </c>
      <c r="Q120" s="102">
        <f t="shared" si="35"/>
        <v>8184.3282971999988</v>
      </c>
      <c r="R120" s="102">
        <f t="shared" si="36"/>
        <v>20386.477143161203</v>
      </c>
      <c r="S120" s="102">
        <f t="shared" si="54"/>
        <v>10846.354529743294</v>
      </c>
      <c r="T120" s="102">
        <f t="shared" si="38"/>
        <v>7274.9584863999989</v>
      </c>
      <c r="U120" s="102">
        <f t="shared" si="55"/>
        <v>18121.313016143293</v>
      </c>
      <c r="V120" s="102">
        <f t="shared" si="40"/>
        <v>9490.5602135253794</v>
      </c>
      <c r="W120" s="102">
        <f t="shared" si="41"/>
        <v>6365.5886755999991</v>
      </c>
      <c r="X120" s="102">
        <f t="shared" si="42"/>
        <v>15856.148889125379</v>
      </c>
      <c r="Y120" s="102">
        <f t="shared" si="43"/>
        <v>8134.7658973074685</v>
      </c>
      <c r="Z120" s="102">
        <f t="shared" si="44"/>
        <v>5456.2188647999992</v>
      </c>
      <c r="AA120" s="102">
        <f t="shared" si="45"/>
        <v>13590.984762107468</v>
      </c>
    </row>
    <row r="121" spans="1:27" ht="13.5" customHeight="1">
      <c r="A121" s="182">
        <v>10</v>
      </c>
      <c r="B121" s="120">
        <v>43891</v>
      </c>
      <c r="C121" s="57">
        <f>'BENEFÍCIOS-SEM JRS E SEM CORREÇ'!C121</f>
        <v>1045</v>
      </c>
      <c r="D121" s="316">
        <f>'base(indices)'!G126</f>
        <v>1.0926667000000001</v>
      </c>
      <c r="E121" s="70">
        <f t="shared" si="31"/>
        <v>1141.8367015000001</v>
      </c>
      <c r="F121" s="325">
        <v>0</v>
      </c>
      <c r="G121" s="70">
        <f t="shared" si="32"/>
        <v>0</v>
      </c>
      <c r="H121" s="68">
        <f t="shared" si="33"/>
        <v>1141.8367015000001</v>
      </c>
      <c r="I121" s="300">
        <f t="shared" si="46"/>
        <v>12507.469536649947</v>
      </c>
      <c r="J121" s="122">
        <f>IF((I121-H$129+(H$129/12*10))+K121&gt;I$149,I$149-K121,(I121-H$129+(H$129/12*10)))</f>
        <v>12319.719296408281</v>
      </c>
      <c r="K121" s="122">
        <f t="shared" si="53"/>
        <v>9093.6981079999987</v>
      </c>
      <c r="L121" s="122">
        <f t="shared" si="49"/>
        <v>21413.417404408279</v>
      </c>
      <c r="M121" s="122">
        <f t="shared" si="50"/>
        <v>11703.733331587866</v>
      </c>
      <c r="N121" s="122">
        <f t="shared" si="47"/>
        <v>8639.0132025999992</v>
      </c>
      <c r="O121" s="122">
        <f t="shared" si="48"/>
        <v>20342.746534187863</v>
      </c>
      <c r="P121" s="104">
        <f t="shared" si="30"/>
        <v>11087.747366767453</v>
      </c>
      <c r="Q121" s="122">
        <f t="shared" si="35"/>
        <v>8184.3282971999988</v>
      </c>
      <c r="R121" s="122">
        <f t="shared" si="36"/>
        <v>19272.075663967451</v>
      </c>
      <c r="S121" s="122">
        <f t="shared" si="54"/>
        <v>9855.7754371266255</v>
      </c>
      <c r="T121" s="122">
        <f t="shared" si="38"/>
        <v>7274.9584863999989</v>
      </c>
      <c r="U121" s="122">
        <f t="shared" si="55"/>
        <v>17130.733923526626</v>
      </c>
      <c r="V121" s="122">
        <f t="shared" si="40"/>
        <v>8623.8035074857962</v>
      </c>
      <c r="W121" s="122">
        <f t="shared" si="41"/>
        <v>6365.5886755999991</v>
      </c>
      <c r="X121" s="122">
        <f t="shared" si="42"/>
        <v>14989.392183085794</v>
      </c>
      <c r="Y121" s="122">
        <f t="shared" si="43"/>
        <v>7391.8315778449678</v>
      </c>
      <c r="Z121" s="122">
        <f t="shared" si="44"/>
        <v>5456.2188647999992</v>
      </c>
      <c r="AA121" s="122">
        <f t="shared" si="45"/>
        <v>12848.050442644966</v>
      </c>
    </row>
    <row r="122" spans="1:27" ht="13.5" customHeight="1">
      <c r="A122" s="182">
        <v>9</v>
      </c>
      <c r="B122" s="119">
        <v>43922</v>
      </c>
      <c r="C122" s="57">
        <f>'BENEFÍCIOS-SEM JRS E SEM CORREÇ'!C122</f>
        <v>1045</v>
      </c>
      <c r="D122" s="316">
        <f>'base(indices)'!G127</f>
        <v>1.0924482099999999</v>
      </c>
      <c r="E122" s="60">
        <f t="shared" si="31"/>
        <v>1141.60837945</v>
      </c>
      <c r="F122" s="325">
        <v>0</v>
      </c>
      <c r="G122" s="60">
        <f t="shared" si="32"/>
        <v>0</v>
      </c>
      <c r="H122" s="57">
        <f t="shared" si="33"/>
        <v>1141.60837945</v>
      </c>
      <c r="I122" s="299">
        <f t="shared" si="46"/>
        <v>11365.632835149947</v>
      </c>
      <c r="J122" s="102">
        <f>IF((I122-H$129+(H$129/12*9))+K122&gt;I$149,I$149-K122,(I122-H$129+(H$129/12*9)))</f>
        <v>11084.007474787446</v>
      </c>
      <c r="K122" s="102">
        <f t="shared" si="53"/>
        <v>9093.6981079999987</v>
      </c>
      <c r="L122" s="103">
        <f t="shared" si="49"/>
        <v>20177.705582787443</v>
      </c>
      <c r="M122" s="102">
        <f t="shared" si="50"/>
        <v>10529.807101048073</v>
      </c>
      <c r="N122" s="102">
        <f t="shared" si="47"/>
        <v>8639.0132025999992</v>
      </c>
      <c r="O122" s="102">
        <f t="shared" si="48"/>
        <v>19168.82030364807</v>
      </c>
      <c r="P122" s="102">
        <f t="shared" si="30"/>
        <v>9975.606727308701</v>
      </c>
      <c r="Q122" s="102">
        <f t="shared" si="35"/>
        <v>8184.3282971999988</v>
      </c>
      <c r="R122" s="102">
        <f t="shared" si="36"/>
        <v>18159.935024508701</v>
      </c>
      <c r="S122" s="102">
        <f t="shared" si="54"/>
        <v>8867.2059798299579</v>
      </c>
      <c r="T122" s="102">
        <f t="shared" si="38"/>
        <v>7274.9584863999989</v>
      </c>
      <c r="U122" s="102">
        <f t="shared" si="55"/>
        <v>16142.164466229957</v>
      </c>
      <c r="V122" s="102">
        <f t="shared" si="40"/>
        <v>7758.805232351212</v>
      </c>
      <c r="W122" s="102">
        <f t="shared" si="41"/>
        <v>6365.5886755999991</v>
      </c>
      <c r="X122" s="102">
        <f t="shared" si="42"/>
        <v>14124.393907951211</v>
      </c>
      <c r="Y122" s="102">
        <f t="shared" si="43"/>
        <v>6650.404484872467</v>
      </c>
      <c r="Z122" s="102">
        <f t="shared" si="44"/>
        <v>5456.2188647999992</v>
      </c>
      <c r="AA122" s="102">
        <f t="shared" si="45"/>
        <v>12106.623349672467</v>
      </c>
    </row>
    <row r="123" spans="1:27" ht="13.5" customHeight="1">
      <c r="A123" s="182">
        <v>8</v>
      </c>
      <c r="B123" s="120">
        <v>43952</v>
      </c>
      <c r="C123" s="57">
        <f>'BENEFÍCIOS-SEM JRS E SEM CORREÇ'!C123</f>
        <v>1045</v>
      </c>
      <c r="D123" s="316">
        <f>'base(indices)'!G128</f>
        <v>1.09255747</v>
      </c>
      <c r="E123" s="70">
        <f t="shared" si="31"/>
        <v>1141.7225561499999</v>
      </c>
      <c r="F123" s="325">
        <v>0</v>
      </c>
      <c r="G123" s="70">
        <f t="shared" si="32"/>
        <v>0</v>
      </c>
      <c r="H123" s="68">
        <f t="shared" si="33"/>
        <v>1141.7225561499999</v>
      </c>
      <c r="I123" s="300">
        <f t="shared" si="46"/>
        <v>10224.024455699946</v>
      </c>
      <c r="J123" s="122">
        <f>IF((I123-H$129+(H$129/12*8))+K123&gt;I$149,I$149-K123,(I123-H$129+(H$129/12*8)))</f>
        <v>9848.5239752166126</v>
      </c>
      <c r="K123" s="122">
        <f t="shared" si="53"/>
        <v>9093.6981079999987</v>
      </c>
      <c r="L123" s="122">
        <f t="shared" si="49"/>
        <v>18942.222083216613</v>
      </c>
      <c r="M123" s="122">
        <f t="shared" si="50"/>
        <v>9356.0977764557811</v>
      </c>
      <c r="N123" s="122">
        <f t="shared" si="47"/>
        <v>8639.0132025999992</v>
      </c>
      <c r="O123" s="122">
        <f t="shared" si="48"/>
        <v>17995.110979055782</v>
      </c>
      <c r="P123" s="104">
        <f t="shared" si="30"/>
        <v>8863.6715776949513</v>
      </c>
      <c r="Q123" s="122">
        <f t="shared" si="35"/>
        <v>8184.3282971999988</v>
      </c>
      <c r="R123" s="122">
        <f t="shared" si="36"/>
        <v>17047.999874894951</v>
      </c>
      <c r="S123" s="122">
        <f t="shared" si="54"/>
        <v>7878.8191801732901</v>
      </c>
      <c r="T123" s="122">
        <f t="shared" si="38"/>
        <v>7274.9584863999989</v>
      </c>
      <c r="U123" s="122">
        <f t="shared" si="55"/>
        <v>15153.777666573289</v>
      </c>
      <c r="V123" s="122">
        <f t="shared" si="40"/>
        <v>6893.9667826516288</v>
      </c>
      <c r="W123" s="122">
        <f t="shared" si="41"/>
        <v>6365.5886755999991</v>
      </c>
      <c r="X123" s="122">
        <f t="shared" si="42"/>
        <v>13259.555458251627</v>
      </c>
      <c r="Y123" s="122">
        <f t="shared" si="43"/>
        <v>5909.1143851299676</v>
      </c>
      <c r="Z123" s="122">
        <f t="shared" si="44"/>
        <v>5456.2188647999992</v>
      </c>
      <c r="AA123" s="122">
        <f t="shared" si="45"/>
        <v>11365.333249929967</v>
      </c>
    </row>
    <row r="124" spans="1:27" ht="13.5" customHeight="1">
      <c r="A124" s="182">
        <v>7</v>
      </c>
      <c r="B124" s="119">
        <v>43983</v>
      </c>
      <c r="C124" s="57">
        <f>'BENEFÍCIOS-SEM JRS E SEM CORREÇ'!C124</f>
        <v>1045</v>
      </c>
      <c r="D124" s="316">
        <f>'base(indices)'!G129</f>
        <v>1.0990418099999999</v>
      </c>
      <c r="E124" s="60">
        <f t="shared" si="31"/>
        <v>1148.4986914499998</v>
      </c>
      <c r="F124" s="325">
        <v>0</v>
      </c>
      <c r="G124" s="60">
        <f t="shared" si="32"/>
        <v>0</v>
      </c>
      <c r="H124" s="57">
        <f t="shared" si="33"/>
        <v>1148.4986914499998</v>
      </c>
      <c r="I124" s="299">
        <f t="shared" si="46"/>
        <v>9082.301899549946</v>
      </c>
      <c r="J124" s="102">
        <f>IF((I124-H$129+(H$129/12*7))+K124&gt;I$149,I$149-K124,(I124-H$129+(H$129/12*7)))</f>
        <v>8612.9262989457784</v>
      </c>
      <c r="K124" s="102">
        <f t="shared" si="53"/>
        <v>9093.6981079999987</v>
      </c>
      <c r="L124" s="103">
        <f t="shared" si="49"/>
        <v>17706.624406945775</v>
      </c>
      <c r="M124" s="102">
        <f t="shared" si="50"/>
        <v>8182.2799839984891</v>
      </c>
      <c r="N124" s="102">
        <f t="shared" si="47"/>
        <v>8639.0132025999992</v>
      </c>
      <c r="O124" s="102">
        <f t="shared" si="48"/>
        <v>16821.293186598486</v>
      </c>
      <c r="P124" s="102">
        <f t="shared" si="30"/>
        <v>7751.6336690512007</v>
      </c>
      <c r="Q124" s="102">
        <f t="shared" si="35"/>
        <v>8184.3282971999988</v>
      </c>
      <c r="R124" s="102">
        <f t="shared" si="36"/>
        <v>15935.9619662512</v>
      </c>
      <c r="S124" s="102">
        <f t="shared" si="54"/>
        <v>6890.3410391566231</v>
      </c>
      <c r="T124" s="102">
        <f t="shared" si="38"/>
        <v>7274.9584863999989</v>
      </c>
      <c r="U124" s="102">
        <f t="shared" si="55"/>
        <v>14165.299525556622</v>
      </c>
      <c r="V124" s="102">
        <f t="shared" si="40"/>
        <v>6029.0484092620445</v>
      </c>
      <c r="W124" s="102">
        <f t="shared" si="41"/>
        <v>6365.5886755999991</v>
      </c>
      <c r="X124" s="102">
        <f t="shared" si="42"/>
        <v>12394.637084862043</v>
      </c>
      <c r="Y124" s="102">
        <f t="shared" si="43"/>
        <v>5167.7557793674669</v>
      </c>
      <c r="Z124" s="102">
        <f t="shared" si="44"/>
        <v>5456.2188647999992</v>
      </c>
      <c r="AA124" s="102">
        <f t="shared" si="45"/>
        <v>10623.974644167465</v>
      </c>
    </row>
    <row r="125" spans="1:27" ht="13.5" customHeight="1">
      <c r="A125" s="182">
        <v>6</v>
      </c>
      <c r="B125" s="120">
        <v>44013</v>
      </c>
      <c r="C125" s="57">
        <f>'BENEFÍCIOS-SEM JRS E SEM CORREÇ'!C125</f>
        <v>1045</v>
      </c>
      <c r="D125" s="316">
        <f>'base(indices)'!G130</f>
        <v>1.0988220500000001</v>
      </c>
      <c r="E125" s="70">
        <f t="shared" si="31"/>
        <v>1148.2690422500002</v>
      </c>
      <c r="F125" s="325">
        <v>0</v>
      </c>
      <c r="G125" s="70">
        <f t="shared" si="32"/>
        <v>0</v>
      </c>
      <c r="H125" s="68">
        <f t="shared" si="33"/>
        <v>1148.2690422500002</v>
      </c>
      <c r="I125" s="300">
        <f t="shared" si="46"/>
        <v>7933.8032080999465</v>
      </c>
      <c r="J125" s="122">
        <f>IF((I125-H$129+(H$129/12*6))+K125&gt;I$149,I$149-K125,(I125-H$129+(H$129/12*6)))</f>
        <v>7370.5524873749464</v>
      </c>
      <c r="K125" s="122">
        <f t="shared" si="53"/>
        <v>9093.6981079999987</v>
      </c>
      <c r="L125" s="122">
        <f t="shared" si="49"/>
        <v>16464.250595374946</v>
      </c>
      <c r="M125" s="122">
        <f t="shared" si="50"/>
        <v>7002.0248630061988</v>
      </c>
      <c r="N125" s="122">
        <f t="shared" si="47"/>
        <v>8639.0132025999992</v>
      </c>
      <c r="O125" s="122">
        <f t="shared" si="48"/>
        <v>15641.038065606197</v>
      </c>
      <c r="P125" s="104">
        <f t="shared" si="30"/>
        <v>6633.497238637452</v>
      </c>
      <c r="Q125" s="122">
        <f t="shared" si="35"/>
        <v>8184.3282971999988</v>
      </c>
      <c r="R125" s="122">
        <f t="shared" si="36"/>
        <v>14817.825535837452</v>
      </c>
      <c r="S125" s="122">
        <f t="shared" si="54"/>
        <v>5896.4419898999577</v>
      </c>
      <c r="T125" s="122">
        <f t="shared" si="38"/>
        <v>7274.9584863999989</v>
      </c>
      <c r="U125" s="122">
        <f t="shared" si="55"/>
        <v>13171.400476299958</v>
      </c>
      <c r="V125" s="122">
        <f t="shared" si="40"/>
        <v>5159.3867411624624</v>
      </c>
      <c r="W125" s="122">
        <f t="shared" si="41"/>
        <v>6365.5886755999991</v>
      </c>
      <c r="X125" s="122">
        <f t="shared" si="42"/>
        <v>11524.975416762461</v>
      </c>
      <c r="Y125" s="122">
        <f t="shared" si="43"/>
        <v>4422.331492424968</v>
      </c>
      <c r="Z125" s="122">
        <f t="shared" si="44"/>
        <v>5456.2188647999992</v>
      </c>
      <c r="AA125" s="122">
        <f t="shared" si="45"/>
        <v>9878.5503572249672</v>
      </c>
    </row>
    <row r="126" spans="1:27" ht="13.5" customHeight="1">
      <c r="A126" s="182">
        <v>5</v>
      </c>
      <c r="B126" s="119">
        <v>44044</v>
      </c>
      <c r="C126" s="57">
        <f>'BENEFÍCIOS-SEM JRS E SEM CORREÇ'!C126</f>
        <v>1045</v>
      </c>
      <c r="D126" s="316">
        <f>'base(indices)'!G131</f>
        <v>1.0955354399999999</v>
      </c>
      <c r="E126" s="60">
        <f t="shared" si="31"/>
        <v>1144.8345347999998</v>
      </c>
      <c r="F126" s="325">
        <v>0</v>
      </c>
      <c r="G126" s="60">
        <f t="shared" si="32"/>
        <v>0</v>
      </c>
      <c r="H126" s="57">
        <f t="shared" si="33"/>
        <v>1144.8345347999998</v>
      </c>
      <c r="I126" s="299">
        <f t="shared" si="46"/>
        <v>6785.5341658499465</v>
      </c>
      <c r="J126" s="102">
        <f>IF((I126-H$129+(H$129/12*5))+K126&gt;I$149,I$149-K126,(I126-H$129+(H$129/12*5)))</f>
        <v>6128.4083250041131</v>
      </c>
      <c r="K126" s="102">
        <f t="shared" si="53"/>
        <v>9093.6981079999987</v>
      </c>
      <c r="L126" s="103">
        <f t="shared" si="49"/>
        <v>15222.106433004112</v>
      </c>
      <c r="M126" s="102">
        <f t="shared" si="50"/>
        <v>5821.9879087539075</v>
      </c>
      <c r="N126" s="102">
        <f t="shared" si="47"/>
        <v>8639.0132025999992</v>
      </c>
      <c r="O126" s="102">
        <f t="shared" si="48"/>
        <v>14461.001111353908</v>
      </c>
      <c r="P126" s="102">
        <f t="shared" si="30"/>
        <v>5515.5674925037019</v>
      </c>
      <c r="Q126" s="102">
        <f t="shared" si="35"/>
        <v>8184.3282971999988</v>
      </c>
      <c r="R126" s="102">
        <f t="shared" si="36"/>
        <v>13699.8957897037</v>
      </c>
      <c r="S126" s="102">
        <f t="shared" si="54"/>
        <v>4902.7266600032908</v>
      </c>
      <c r="T126" s="102">
        <f t="shared" si="38"/>
        <v>7274.9584863999989</v>
      </c>
      <c r="U126" s="102">
        <f t="shared" si="55"/>
        <v>12177.68514640329</v>
      </c>
      <c r="V126" s="102">
        <f t="shared" si="40"/>
        <v>4289.8858275028788</v>
      </c>
      <c r="W126" s="102">
        <f t="shared" si="41"/>
        <v>6365.5886755999991</v>
      </c>
      <c r="X126" s="102">
        <f t="shared" si="42"/>
        <v>10655.474503102878</v>
      </c>
      <c r="Y126" s="102">
        <f t="shared" si="43"/>
        <v>3677.0449950024677</v>
      </c>
      <c r="Z126" s="102">
        <f t="shared" si="44"/>
        <v>5456.2188647999992</v>
      </c>
      <c r="AA126" s="102">
        <f t="shared" si="45"/>
        <v>9133.2638598024678</v>
      </c>
    </row>
    <row r="127" spans="1:27" ht="13.5" customHeight="1">
      <c r="A127" s="182">
        <v>4</v>
      </c>
      <c r="B127" s="120">
        <v>44075</v>
      </c>
      <c r="C127" s="57">
        <f>'BENEFÍCIOS-SEM JRS E SEM CORREÇ'!C127</f>
        <v>1045</v>
      </c>
      <c r="D127" s="316">
        <f>'base(indices)'!G132</f>
        <v>1.0930214899999999</v>
      </c>
      <c r="E127" s="70">
        <f t="shared" si="31"/>
        <v>1142.2074570499999</v>
      </c>
      <c r="F127" s="325">
        <v>0</v>
      </c>
      <c r="G127" s="70">
        <f t="shared" si="32"/>
        <v>0</v>
      </c>
      <c r="H127" s="68">
        <f t="shared" si="33"/>
        <v>1142.2074570499999</v>
      </c>
      <c r="I127" s="300">
        <f t="shared" si="46"/>
        <v>5640.6996310499471</v>
      </c>
      <c r="J127" s="122">
        <f>IF((I127-H$129+(H$129/12*4))+K127&gt;I$149,I$149-K127,(I127-H$129+(H$129/12*4)))</f>
        <v>4889.6986700832804</v>
      </c>
      <c r="K127" s="122">
        <f t="shared" si="53"/>
        <v>9093.6981079999987</v>
      </c>
      <c r="L127" s="122">
        <f t="shared" si="49"/>
        <v>13983.396778083279</v>
      </c>
      <c r="M127" s="122">
        <f t="shared" si="50"/>
        <v>4645.2137365791159</v>
      </c>
      <c r="N127" s="122">
        <f t="shared" si="47"/>
        <v>8639.0132025999992</v>
      </c>
      <c r="O127" s="122">
        <f t="shared" si="48"/>
        <v>13284.226939179116</v>
      </c>
      <c r="P127" s="104">
        <f t="shared" si="30"/>
        <v>4400.7288030749523</v>
      </c>
      <c r="Q127" s="122">
        <f t="shared" si="35"/>
        <v>8184.3282971999988</v>
      </c>
      <c r="R127" s="122">
        <f t="shared" si="36"/>
        <v>12585.057100274951</v>
      </c>
      <c r="S127" s="122">
        <f t="shared" si="54"/>
        <v>3911.7589360666243</v>
      </c>
      <c r="T127" s="122">
        <f t="shared" si="38"/>
        <v>7274.9584863999989</v>
      </c>
      <c r="U127" s="122">
        <f t="shared" si="55"/>
        <v>11186.717422466623</v>
      </c>
      <c r="V127" s="122">
        <f t="shared" si="40"/>
        <v>3422.7890690582963</v>
      </c>
      <c r="W127" s="122">
        <f t="shared" si="41"/>
        <v>6365.5886755999991</v>
      </c>
      <c r="X127" s="122">
        <f t="shared" si="42"/>
        <v>9788.3777446582953</v>
      </c>
      <c r="Y127" s="122">
        <f t="shared" si="43"/>
        <v>2933.8192020499682</v>
      </c>
      <c r="Z127" s="122">
        <f t="shared" si="44"/>
        <v>5456.2188647999992</v>
      </c>
      <c r="AA127" s="122">
        <f t="shared" si="45"/>
        <v>8390.0380668499674</v>
      </c>
    </row>
    <row r="128" spans="1:27" ht="13.5" customHeight="1">
      <c r="A128" s="182">
        <v>3</v>
      </c>
      <c r="B128" s="119">
        <v>44105</v>
      </c>
      <c r="C128" s="57">
        <f>'BENEFÍCIOS-SEM JRS E SEM CORREÇ'!C128</f>
        <v>1045</v>
      </c>
      <c r="D128" s="316">
        <f>'base(indices)'!G133</f>
        <v>1.08812493</v>
      </c>
      <c r="E128" s="60">
        <f t="shared" si="31"/>
        <v>1137.0905518499999</v>
      </c>
      <c r="F128" s="325">
        <v>0</v>
      </c>
      <c r="G128" s="60">
        <f t="shared" si="32"/>
        <v>0</v>
      </c>
      <c r="H128" s="57">
        <f t="shared" si="33"/>
        <v>1137.0905518499999</v>
      </c>
      <c r="I128" s="299">
        <f t="shared" si="46"/>
        <v>4498.4921739999472</v>
      </c>
      <c r="J128" s="102">
        <f>IF((I128-H$129+(H$129/12*3))+K128&gt;I$149,I$149-K128,(I128-H$129+(H$129/12*3)))</f>
        <v>3653.6160929124471</v>
      </c>
      <c r="K128" s="102">
        <f t="shared" si="53"/>
        <v>9093.6981079999987</v>
      </c>
      <c r="L128" s="103">
        <f t="shared" si="49"/>
        <v>12747.314200912446</v>
      </c>
      <c r="M128" s="102">
        <f t="shared" si="50"/>
        <v>3470.9352882668245</v>
      </c>
      <c r="N128" s="102">
        <f t="shared" si="47"/>
        <v>8639.0132025999992</v>
      </c>
      <c r="O128" s="102">
        <f t="shared" si="48"/>
        <v>12109.948490866824</v>
      </c>
      <c r="P128" s="102">
        <f t="shared" si="30"/>
        <v>3288.2544836212023</v>
      </c>
      <c r="Q128" s="102">
        <f t="shared" si="35"/>
        <v>8184.3282971999988</v>
      </c>
      <c r="R128" s="102">
        <f t="shared" si="36"/>
        <v>11472.582780821202</v>
      </c>
      <c r="S128" s="102">
        <f t="shared" si="54"/>
        <v>2922.892874329958</v>
      </c>
      <c r="T128" s="102">
        <f t="shared" si="38"/>
        <v>7274.9584863999989</v>
      </c>
      <c r="U128" s="102">
        <f t="shared" si="55"/>
        <v>10197.851360729957</v>
      </c>
      <c r="V128" s="102">
        <f t="shared" si="40"/>
        <v>2557.5312650387127</v>
      </c>
      <c r="W128" s="102">
        <f t="shared" si="41"/>
        <v>6365.5886755999991</v>
      </c>
      <c r="X128" s="102">
        <f t="shared" si="42"/>
        <v>8923.1199406387113</v>
      </c>
      <c r="Y128" s="102">
        <f t="shared" si="43"/>
        <v>2192.1696557474684</v>
      </c>
      <c r="Z128" s="102">
        <f t="shared" si="44"/>
        <v>5456.2188647999992</v>
      </c>
      <c r="AA128" s="102">
        <f t="shared" si="45"/>
        <v>7648.3885205474671</v>
      </c>
    </row>
    <row r="129" spans="1:35" ht="13.5" customHeight="1">
      <c r="A129" s="182">
        <v>2</v>
      </c>
      <c r="B129" s="120">
        <v>44136</v>
      </c>
      <c r="C129" s="57">
        <f>'BENEFÍCIOS-SEM JRS E SEM CORREÇ'!C129</f>
        <v>1045</v>
      </c>
      <c r="D129" s="316">
        <f>'base(indices)'!G134</f>
        <v>1.0779918100000001</v>
      </c>
      <c r="E129" s="70">
        <f t="shared" si="31"/>
        <v>1126.5014414500001</v>
      </c>
      <c r="F129" s="325">
        <v>0</v>
      </c>
      <c r="G129" s="70">
        <f t="shared" si="32"/>
        <v>0</v>
      </c>
      <c r="H129" s="68">
        <f t="shared" si="33"/>
        <v>1126.5014414500001</v>
      </c>
      <c r="I129" s="300">
        <f t="shared" si="46"/>
        <v>3361.4016221499473</v>
      </c>
      <c r="J129" s="122">
        <f>IF((I129-H$129+(H$129/12*2))+K129&gt;I$149,I$149-K129,(I129-H$129+(H$129/12*2)))</f>
        <v>2422.6504209416139</v>
      </c>
      <c r="K129" s="122">
        <f t="shared" si="53"/>
        <v>9093.6981079999987</v>
      </c>
      <c r="L129" s="122">
        <f t="shared" si="49"/>
        <v>11516.348528941613</v>
      </c>
      <c r="M129" s="122">
        <f t="shared" si="50"/>
        <v>2301.517899894533</v>
      </c>
      <c r="N129" s="122">
        <f t="shared" si="47"/>
        <v>8639.0132025999992</v>
      </c>
      <c r="O129" s="122">
        <f t="shared" si="48"/>
        <v>10940.531102494533</v>
      </c>
      <c r="P129" s="104">
        <f t="shared" si="30"/>
        <v>2180.3853788474526</v>
      </c>
      <c r="Q129" s="122">
        <f t="shared" si="35"/>
        <v>8184.3282971999988</v>
      </c>
      <c r="R129" s="122">
        <f t="shared" si="36"/>
        <v>10364.713676047451</v>
      </c>
      <c r="S129" s="122">
        <f t="shared" si="54"/>
        <v>1938.1203367532912</v>
      </c>
      <c r="T129" s="122">
        <f t="shared" si="38"/>
        <v>7274.9584863999989</v>
      </c>
      <c r="U129" s="122">
        <f t="shared" si="55"/>
        <v>9213.0788231532897</v>
      </c>
      <c r="V129" s="122">
        <f t="shared" si="40"/>
        <v>1695.8552946591296</v>
      </c>
      <c r="W129" s="122">
        <f t="shared" si="41"/>
        <v>6365.5886755999991</v>
      </c>
      <c r="X129" s="122">
        <f t="shared" si="42"/>
        <v>8061.4439702591289</v>
      </c>
      <c r="Y129" s="122">
        <f t="shared" si="43"/>
        <v>1453.5902525649683</v>
      </c>
      <c r="Z129" s="122">
        <f t="shared" si="44"/>
        <v>5456.2188647999992</v>
      </c>
      <c r="AA129" s="122">
        <f t="shared" si="45"/>
        <v>6909.8091173649673</v>
      </c>
    </row>
    <row r="130" spans="1:35" ht="13.5" customHeight="1" thickBot="1">
      <c r="A130" s="267">
        <v>1</v>
      </c>
      <c r="B130" s="268">
        <v>44166</v>
      </c>
      <c r="C130" s="174">
        <f>'BENEFÍCIOS-SEM JRS E SEM CORREÇ'!C130</f>
        <v>2090</v>
      </c>
      <c r="D130" s="318">
        <f>'base(indices)'!G135</f>
        <v>1.06933023</v>
      </c>
      <c r="E130" s="247">
        <f t="shared" si="31"/>
        <v>2234.9001807</v>
      </c>
      <c r="F130" s="328">
        <v>0</v>
      </c>
      <c r="G130" s="247">
        <f t="shared" si="32"/>
        <v>0</v>
      </c>
      <c r="H130" s="174">
        <f t="shared" si="33"/>
        <v>2234.9001807</v>
      </c>
      <c r="I130" s="303">
        <f t="shared" si="46"/>
        <v>2234.9001806999472</v>
      </c>
      <c r="J130" s="102">
        <f>IF((I130-H$129+(H$129/12*1))+K130&gt;I$149,I$149-K130,(I130-H$129+(H$129/12*1)))</f>
        <v>1202.2738593707804</v>
      </c>
      <c r="K130" s="102">
        <f t="shared" si="53"/>
        <v>9093.6981079999987</v>
      </c>
      <c r="L130" s="103">
        <f t="shared" si="49"/>
        <v>10295.971967370779</v>
      </c>
      <c r="M130" s="102">
        <f t="shared" si="50"/>
        <v>1142.1601664022414</v>
      </c>
      <c r="N130" s="102">
        <f t="shared" si="47"/>
        <v>8639.0132025999992</v>
      </c>
      <c r="O130" s="102">
        <f t="shared" si="48"/>
        <v>9781.1733690022411</v>
      </c>
      <c r="P130" s="102">
        <f t="shared" si="30"/>
        <v>1082.0464734337024</v>
      </c>
      <c r="Q130" s="102">
        <f t="shared" si="35"/>
        <v>8184.3282971999988</v>
      </c>
      <c r="R130" s="102">
        <f t="shared" si="36"/>
        <v>9266.3747706337017</v>
      </c>
      <c r="S130" s="102">
        <f t="shared" si="54"/>
        <v>961.81908749662443</v>
      </c>
      <c r="T130" s="102">
        <f t="shared" si="38"/>
        <v>7274.9584863999989</v>
      </c>
      <c r="U130" s="102">
        <f t="shared" si="55"/>
        <v>8236.7775738966229</v>
      </c>
      <c r="V130" s="102">
        <f t="shared" si="40"/>
        <v>841.59170155954621</v>
      </c>
      <c r="W130" s="102">
        <f t="shared" si="41"/>
        <v>6365.5886755999991</v>
      </c>
      <c r="X130" s="102">
        <f t="shared" si="42"/>
        <v>7207.1803771595451</v>
      </c>
      <c r="Y130" s="102">
        <f t="shared" si="43"/>
        <v>721.36431562246821</v>
      </c>
      <c r="Z130" s="102">
        <f t="shared" si="44"/>
        <v>5456.2188647999992</v>
      </c>
      <c r="AA130" s="102">
        <f t="shared" si="45"/>
        <v>6177.5831804224672</v>
      </c>
    </row>
    <row r="131" spans="1:35" ht="12.75" customHeight="1" thickBot="1">
      <c r="A131" s="248"/>
      <c r="B131" s="249" t="s">
        <v>169</v>
      </c>
      <c r="C131" s="249"/>
      <c r="D131" s="307"/>
      <c r="E131" s="251"/>
      <c r="F131" s="445">
        <f>'BENEFÍCIOS-SEM JRS E SEM CORREÇ'!F131:G131</f>
        <v>44440</v>
      </c>
      <c r="G131" s="445"/>
      <c r="H131" s="418">
        <f>SUM(H11:H130)</f>
        <v>134127.47346528995</v>
      </c>
      <c r="I131" s="419"/>
      <c r="K131" s="41"/>
      <c r="L131" s="41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Y131" s="38"/>
      <c r="Z131" s="38"/>
    </row>
    <row r="132" spans="1:35" ht="12" customHeight="1">
      <c r="A132" s="244"/>
      <c r="B132" s="158"/>
      <c r="C132" s="158"/>
      <c r="D132" s="308"/>
      <c r="E132" s="159"/>
      <c r="F132" s="195"/>
      <c r="G132" s="195"/>
      <c r="H132" s="191"/>
      <c r="I132" s="191"/>
      <c r="J132" s="263"/>
      <c r="K132" s="264"/>
      <c r="L132" s="264"/>
      <c r="M132" s="265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3"/>
      <c r="Y132" s="266"/>
      <c r="Z132" s="266"/>
      <c r="AA132" s="263"/>
    </row>
    <row r="133" spans="1:35" ht="2.25" customHeight="1" thickBot="1">
      <c r="A133" s="244"/>
      <c r="B133" s="158"/>
      <c r="C133" s="158"/>
      <c r="D133" s="308"/>
      <c r="E133" s="159"/>
      <c r="F133" s="195"/>
      <c r="G133" s="195"/>
      <c r="H133" s="191"/>
      <c r="I133" s="191"/>
      <c r="J133" s="263"/>
      <c r="K133" s="264"/>
      <c r="L133" s="264"/>
      <c r="M133" s="265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3"/>
      <c r="Y133" s="266"/>
      <c r="Z133" s="266"/>
      <c r="AA133" s="263"/>
    </row>
    <row r="134" spans="1:35" ht="14.25" customHeight="1">
      <c r="A134" s="238">
        <v>1</v>
      </c>
      <c r="B134" s="160">
        <v>44197</v>
      </c>
      <c r="C134" s="139">
        <f>'BENEFÍCIOS-SEM JRS E SEM CORREÇ'!C134</f>
        <v>1100</v>
      </c>
      <c r="D134" s="319">
        <f>'base(indices)'!G136</f>
        <v>1.05811422</v>
      </c>
      <c r="E134" s="144">
        <f>C134*D134</f>
        <v>1163.9256419999999</v>
      </c>
      <c r="F134" s="320">
        <v>0</v>
      </c>
      <c r="G134" s="87">
        <f t="shared" ref="G134:G145" si="56">E134*F134</f>
        <v>0</v>
      </c>
      <c r="H134" s="89">
        <f>E134+G134</f>
        <v>1163.9256419999999</v>
      </c>
      <c r="I134" s="90">
        <f>I148</f>
        <v>9093.6981079999987</v>
      </c>
      <c r="J134" s="128">
        <v>0</v>
      </c>
      <c r="K134" s="100">
        <f t="shared" ref="K134:K144" si="57">I134</f>
        <v>9093.6981079999987</v>
      </c>
      <c r="L134" s="101">
        <f t="shared" ref="L134:L144" si="58">J134+K134</f>
        <v>9093.6981079999987</v>
      </c>
      <c r="M134" s="54">
        <f>$J134*M$9</f>
        <v>0</v>
      </c>
      <c r="N134" s="54">
        <f>$K134*M$9</f>
        <v>8639.0132025999992</v>
      </c>
      <c r="O134" s="55">
        <f>M134+N134</f>
        <v>8639.0132025999992</v>
      </c>
      <c r="P134" s="54">
        <f>$J134*P$9</f>
        <v>0</v>
      </c>
      <c r="Q134" s="165">
        <f>$K134*P$9</f>
        <v>8184.3282971999988</v>
      </c>
      <c r="R134" s="166">
        <f>P134+Q134</f>
        <v>8184.3282971999988</v>
      </c>
      <c r="S134" s="54">
        <f>$J134*S$9</f>
        <v>0</v>
      </c>
      <c r="T134" s="165">
        <f>$K134*S$9</f>
        <v>7274.9584863999989</v>
      </c>
      <c r="U134" s="166">
        <f>S134+T134</f>
        <v>7274.9584863999989</v>
      </c>
      <c r="V134" s="54">
        <f>$J134*V$9</f>
        <v>0</v>
      </c>
      <c r="W134" s="165">
        <f>$K134*V$9</f>
        <v>6365.5886755999991</v>
      </c>
      <c r="X134" s="55">
        <f>V134+W134</f>
        <v>6365.5886755999991</v>
      </c>
      <c r="Y134" s="54">
        <f>$J134*Y$9</f>
        <v>0</v>
      </c>
      <c r="Z134" s="165">
        <f>$K134*Y$9</f>
        <v>5456.2188647999992</v>
      </c>
      <c r="AA134" s="55">
        <f>Y134+Z134</f>
        <v>5456.2188647999992</v>
      </c>
      <c r="AB134" s="18"/>
      <c r="AC134" s="18"/>
      <c r="AD134" s="18"/>
      <c r="AE134" s="18"/>
      <c r="AF134" s="18"/>
      <c r="AG134" s="19"/>
      <c r="AH134" s="18"/>
      <c r="AI134" s="18"/>
    </row>
    <row r="135" spans="1:35" s="30" customFormat="1" ht="14.25" customHeight="1">
      <c r="A135" s="118">
        <v>2</v>
      </c>
      <c r="B135" s="56">
        <v>44228</v>
      </c>
      <c r="C135" s="68">
        <f>'BENEFÍCIOS-SEM JRS E SEM CORREÇ'!C135</f>
        <v>1100</v>
      </c>
      <c r="D135" s="305">
        <f>'base(indices)'!G137</f>
        <v>1.04992481</v>
      </c>
      <c r="E135" s="70">
        <f>C135*D135</f>
        <v>1154.917291</v>
      </c>
      <c r="F135" s="325">
        <v>0</v>
      </c>
      <c r="G135" s="60">
        <f t="shared" si="56"/>
        <v>0</v>
      </c>
      <c r="H135" s="61">
        <f>E135+G135</f>
        <v>1154.917291</v>
      </c>
      <c r="I135" s="62">
        <f t="shared" ref="I135:I145" si="59">I134-H134</f>
        <v>7929.7724659999985</v>
      </c>
      <c r="J135" s="63">
        <v>0</v>
      </c>
      <c r="K135" s="102">
        <f t="shared" si="57"/>
        <v>7929.7724659999985</v>
      </c>
      <c r="L135" s="103">
        <f t="shared" si="58"/>
        <v>7929.7724659999985</v>
      </c>
      <c r="M135" s="65">
        <f t="shared" ref="M135:M145" si="60">$J135*M$9</f>
        <v>0</v>
      </c>
      <c r="N135" s="65">
        <f t="shared" ref="N135:N140" si="61">$K135*M$9</f>
        <v>7533.2838426999979</v>
      </c>
      <c r="O135" s="66">
        <f t="shared" ref="O135:O140" si="62">M135+N135</f>
        <v>7533.2838426999979</v>
      </c>
      <c r="P135" s="65">
        <f t="shared" ref="P135:P145" si="63">$J135*P$9</f>
        <v>0</v>
      </c>
      <c r="Q135" s="63">
        <f t="shared" ref="Q135:Q140" si="64">$K135*P$9</f>
        <v>7136.795219399999</v>
      </c>
      <c r="R135" s="67">
        <f t="shared" ref="R135:R140" si="65">P135+Q135</f>
        <v>7136.795219399999</v>
      </c>
      <c r="S135" s="65">
        <f t="shared" ref="S135:S145" si="66">$J135*S$9</f>
        <v>0</v>
      </c>
      <c r="T135" s="63">
        <f t="shared" ref="T135:T140" si="67">$K135*S$9</f>
        <v>6343.8179727999996</v>
      </c>
      <c r="U135" s="67">
        <f t="shared" ref="U135:U140" si="68">S135+T135</f>
        <v>6343.8179727999996</v>
      </c>
      <c r="V135" s="65">
        <f t="shared" ref="V135:V145" si="69">$J135*V$9</f>
        <v>0</v>
      </c>
      <c r="W135" s="63">
        <f t="shared" ref="W135:W140" si="70">$K135*V$9</f>
        <v>5550.8407261999982</v>
      </c>
      <c r="X135" s="66">
        <f t="shared" ref="X135:X140" si="71">V135+W135</f>
        <v>5550.8407261999982</v>
      </c>
      <c r="Y135" s="65">
        <f t="shared" ref="Y135:Y145" si="72">$J135*Y$9</f>
        <v>0</v>
      </c>
      <c r="Z135" s="63">
        <f t="shared" ref="Z135:Z144" si="73">$K135*Y$9</f>
        <v>4757.8634795999988</v>
      </c>
      <c r="AA135" s="66">
        <f t="shared" ref="AA135:AA144" si="74">Y135+Z135</f>
        <v>4757.8634795999988</v>
      </c>
      <c r="AB135" s="36"/>
      <c r="AC135" s="36"/>
      <c r="AD135" s="36"/>
      <c r="AE135" s="36"/>
      <c r="AF135" s="36"/>
      <c r="AG135" s="37"/>
      <c r="AH135" s="36"/>
      <c r="AI135" s="36"/>
    </row>
    <row r="136" spans="1:35" ht="14.25" customHeight="1">
      <c r="A136" s="117">
        <v>3</v>
      </c>
      <c r="B136" s="46">
        <v>44256</v>
      </c>
      <c r="C136" s="68">
        <f>'BENEFÍCIOS-SEM JRS E SEM CORREÇ'!C136</f>
        <v>1100</v>
      </c>
      <c r="D136" s="305">
        <f>'base(indices)'!G138</f>
        <v>1.0449092499999999</v>
      </c>
      <c r="E136" s="70">
        <f>C136*D136</f>
        <v>1149.400175</v>
      </c>
      <c r="F136" s="325">
        <v>0</v>
      </c>
      <c r="G136" s="70">
        <f t="shared" si="56"/>
        <v>0</v>
      </c>
      <c r="H136" s="71">
        <f>E136+G136</f>
        <v>1149.400175</v>
      </c>
      <c r="I136" s="72">
        <f t="shared" si="59"/>
        <v>6774.8551749999988</v>
      </c>
      <c r="J136" s="73">
        <v>0</v>
      </c>
      <c r="K136" s="104">
        <f t="shared" si="57"/>
        <v>6774.8551749999988</v>
      </c>
      <c r="L136" s="105">
        <f>J136+K136</f>
        <v>6774.8551749999988</v>
      </c>
      <c r="M136" s="51">
        <f t="shared" si="60"/>
        <v>0</v>
      </c>
      <c r="N136" s="51">
        <f t="shared" si="61"/>
        <v>6436.1124162499982</v>
      </c>
      <c r="O136" s="52">
        <f t="shared" si="62"/>
        <v>6436.1124162499982</v>
      </c>
      <c r="P136" s="51">
        <f t="shared" si="63"/>
        <v>0</v>
      </c>
      <c r="Q136" s="49">
        <f t="shared" si="64"/>
        <v>6097.3696574999994</v>
      </c>
      <c r="R136" s="53">
        <f t="shared" si="65"/>
        <v>6097.3696574999994</v>
      </c>
      <c r="S136" s="51">
        <f t="shared" si="66"/>
        <v>0</v>
      </c>
      <c r="T136" s="49">
        <f t="shared" si="67"/>
        <v>5419.8841399999992</v>
      </c>
      <c r="U136" s="53">
        <f t="shared" si="68"/>
        <v>5419.8841399999992</v>
      </c>
      <c r="V136" s="51">
        <f t="shared" si="69"/>
        <v>0</v>
      </c>
      <c r="W136" s="49">
        <f t="shared" si="70"/>
        <v>4742.398622499999</v>
      </c>
      <c r="X136" s="52">
        <f t="shared" si="71"/>
        <v>4742.398622499999</v>
      </c>
      <c r="Y136" s="51">
        <f t="shared" si="72"/>
        <v>0</v>
      </c>
      <c r="Z136" s="49">
        <f t="shared" si="73"/>
        <v>4064.9131049999992</v>
      </c>
      <c r="AA136" s="52">
        <f t="shared" si="74"/>
        <v>4064.9131049999992</v>
      </c>
      <c r="AB136" s="18"/>
      <c r="AC136" s="18"/>
      <c r="AD136" s="18"/>
      <c r="AE136" s="18"/>
      <c r="AF136" s="18"/>
      <c r="AG136" s="19"/>
      <c r="AH136" s="18"/>
      <c r="AI136" s="18"/>
    </row>
    <row r="137" spans="1:35" s="30" customFormat="1" ht="14.25" customHeight="1">
      <c r="A137" s="118">
        <v>4</v>
      </c>
      <c r="B137" s="56">
        <v>44287</v>
      </c>
      <c r="C137" s="68">
        <f>'BENEFÍCIOS-SEM JRS E SEM CORREÇ'!C137</f>
        <v>1100</v>
      </c>
      <c r="D137" s="305">
        <f>'base(indices)'!G139</f>
        <v>1.03528113</v>
      </c>
      <c r="E137" s="70">
        <f>C137*D137</f>
        <v>1138.8092429999999</v>
      </c>
      <c r="F137" s="325">
        <v>0</v>
      </c>
      <c r="G137" s="60">
        <f t="shared" si="56"/>
        <v>0</v>
      </c>
      <c r="H137" s="61">
        <f t="shared" ref="H137:H145" si="75">E137+G137</f>
        <v>1138.8092429999999</v>
      </c>
      <c r="I137" s="62">
        <f t="shared" si="59"/>
        <v>5625.454999999999</v>
      </c>
      <c r="J137" s="63">
        <v>0</v>
      </c>
      <c r="K137" s="102">
        <f t="shared" si="57"/>
        <v>5625.454999999999</v>
      </c>
      <c r="L137" s="103">
        <f t="shared" si="58"/>
        <v>5625.454999999999</v>
      </c>
      <c r="M137" s="65">
        <f t="shared" si="60"/>
        <v>0</v>
      </c>
      <c r="N137" s="65">
        <f t="shared" si="61"/>
        <v>5344.1822499999989</v>
      </c>
      <c r="O137" s="66">
        <f t="shared" si="62"/>
        <v>5344.1822499999989</v>
      </c>
      <c r="P137" s="65">
        <f t="shared" si="63"/>
        <v>0</v>
      </c>
      <c r="Q137" s="63">
        <f t="shared" si="64"/>
        <v>5062.9094999999988</v>
      </c>
      <c r="R137" s="67">
        <f t="shared" si="65"/>
        <v>5062.9094999999988</v>
      </c>
      <c r="S137" s="65">
        <f t="shared" si="66"/>
        <v>0</v>
      </c>
      <c r="T137" s="63">
        <f t="shared" si="67"/>
        <v>4500.3639999999996</v>
      </c>
      <c r="U137" s="67">
        <f t="shared" si="68"/>
        <v>4500.3639999999996</v>
      </c>
      <c r="V137" s="65">
        <f t="shared" si="69"/>
        <v>0</v>
      </c>
      <c r="W137" s="63">
        <f t="shared" si="70"/>
        <v>3937.8184999999989</v>
      </c>
      <c r="X137" s="66">
        <f t="shared" si="71"/>
        <v>3937.8184999999989</v>
      </c>
      <c r="Y137" s="65">
        <f t="shared" si="72"/>
        <v>0</v>
      </c>
      <c r="Z137" s="63">
        <f t="shared" si="73"/>
        <v>3375.2729999999992</v>
      </c>
      <c r="AA137" s="66">
        <f t="shared" si="74"/>
        <v>3375.2729999999992</v>
      </c>
      <c r="AB137" s="36"/>
      <c r="AC137" s="36"/>
      <c r="AD137" s="36"/>
      <c r="AE137" s="36"/>
      <c r="AF137" s="36"/>
      <c r="AG137" s="37"/>
      <c r="AH137" s="36"/>
      <c r="AI137" s="36"/>
    </row>
    <row r="138" spans="1:35" ht="14.25" customHeight="1">
      <c r="A138" s="118">
        <v>5</v>
      </c>
      <c r="B138" s="46">
        <v>44317</v>
      </c>
      <c r="C138" s="68">
        <f>'BENEFÍCIOS-SEM JRS E SEM CORREÇ'!C138</f>
        <v>1100</v>
      </c>
      <c r="D138" s="305">
        <f>'base(indices)'!G140</f>
        <v>1.02910649</v>
      </c>
      <c r="E138" s="70">
        <f>C138*D138</f>
        <v>1132.017139</v>
      </c>
      <c r="F138" s="325">
        <v>0</v>
      </c>
      <c r="G138" s="70">
        <f t="shared" si="56"/>
        <v>0</v>
      </c>
      <c r="H138" s="71">
        <f t="shared" si="75"/>
        <v>1132.017139</v>
      </c>
      <c r="I138" s="92">
        <f t="shared" si="59"/>
        <v>4486.6457569999993</v>
      </c>
      <c r="J138" s="73">
        <v>0</v>
      </c>
      <c r="K138" s="104">
        <f t="shared" si="57"/>
        <v>4486.6457569999993</v>
      </c>
      <c r="L138" s="105">
        <f t="shared" si="58"/>
        <v>4486.6457569999993</v>
      </c>
      <c r="M138" s="51">
        <f t="shared" si="60"/>
        <v>0</v>
      </c>
      <c r="N138" s="51">
        <f t="shared" si="61"/>
        <v>4262.313469149999</v>
      </c>
      <c r="O138" s="52">
        <f t="shared" si="62"/>
        <v>4262.313469149999</v>
      </c>
      <c r="P138" s="51">
        <f t="shared" si="63"/>
        <v>0</v>
      </c>
      <c r="Q138" s="49">
        <f t="shared" si="64"/>
        <v>4037.9811812999997</v>
      </c>
      <c r="R138" s="53">
        <f t="shared" si="65"/>
        <v>4037.9811812999997</v>
      </c>
      <c r="S138" s="51">
        <f t="shared" si="66"/>
        <v>0</v>
      </c>
      <c r="T138" s="49">
        <f t="shared" si="67"/>
        <v>3589.3166055999995</v>
      </c>
      <c r="U138" s="53">
        <f t="shared" si="68"/>
        <v>3589.3166055999995</v>
      </c>
      <c r="V138" s="51">
        <f t="shared" si="69"/>
        <v>0</v>
      </c>
      <c r="W138" s="49">
        <f t="shared" si="70"/>
        <v>3140.6520298999994</v>
      </c>
      <c r="X138" s="52">
        <f t="shared" si="71"/>
        <v>3140.6520298999994</v>
      </c>
      <c r="Y138" s="51">
        <f t="shared" si="72"/>
        <v>0</v>
      </c>
      <c r="Z138" s="49">
        <f t="shared" si="73"/>
        <v>2691.9874541999993</v>
      </c>
      <c r="AA138" s="52">
        <f t="shared" si="74"/>
        <v>2691.9874541999993</v>
      </c>
      <c r="AB138" s="18"/>
      <c r="AC138" s="18"/>
      <c r="AD138" s="18"/>
      <c r="AE138" s="18"/>
      <c r="AF138" s="18"/>
      <c r="AG138" s="19"/>
      <c r="AH138" s="18"/>
      <c r="AI138" s="18"/>
    </row>
    <row r="139" spans="1:35" s="30" customFormat="1" ht="14.25" customHeight="1">
      <c r="A139" s="117">
        <v>6</v>
      </c>
      <c r="B139" s="56">
        <v>44348</v>
      </c>
      <c r="C139" s="68">
        <f>'BENEFÍCIOS-SEM JRS E SEM CORREÇ'!C139</f>
        <v>1100</v>
      </c>
      <c r="D139" s="305">
        <f>'base(indices)'!G141</f>
        <v>1.0245982600000001</v>
      </c>
      <c r="E139" s="70">
        <f t="shared" ref="E139:E145" si="76">C139*D139</f>
        <v>1127.058086</v>
      </c>
      <c r="F139" s="325">
        <v>0</v>
      </c>
      <c r="G139" s="60">
        <f t="shared" si="56"/>
        <v>0</v>
      </c>
      <c r="H139" s="61">
        <f t="shared" si="75"/>
        <v>1127.058086</v>
      </c>
      <c r="I139" s="62">
        <f t="shared" si="59"/>
        <v>3354.6286179999993</v>
      </c>
      <c r="J139" s="63">
        <v>0</v>
      </c>
      <c r="K139" s="102">
        <f t="shared" si="57"/>
        <v>3354.6286179999993</v>
      </c>
      <c r="L139" s="103">
        <f t="shared" si="58"/>
        <v>3354.6286179999993</v>
      </c>
      <c r="M139" s="65">
        <f t="shared" si="60"/>
        <v>0</v>
      </c>
      <c r="N139" s="65">
        <f t="shared" si="61"/>
        <v>3186.897187099999</v>
      </c>
      <c r="O139" s="66">
        <f t="shared" si="62"/>
        <v>3186.897187099999</v>
      </c>
      <c r="P139" s="65">
        <f t="shared" si="63"/>
        <v>0</v>
      </c>
      <c r="Q139" s="63">
        <f t="shared" si="64"/>
        <v>3019.1657561999996</v>
      </c>
      <c r="R139" s="67">
        <f t="shared" si="65"/>
        <v>3019.1657561999996</v>
      </c>
      <c r="S139" s="65">
        <f t="shared" si="66"/>
        <v>0</v>
      </c>
      <c r="T139" s="63">
        <f t="shared" si="67"/>
        <v>2683.7028943999994</v>
      </c>
      <c r="U139" s="67">
        <f t="shared" si="68"/>
        <v>2683.7028943999994</v>
      </c>
      <c r="V139" s="65">
        <f t="shared" si="69"/>
        <v>0</v>
      </c>
      <c r="W139" s="63">
        <f t="shared" si="70"/>
        <v>2348.2400325999993</v>
      </c>
      <c r="X139" s="66">
        <f t="shared" si="71"/>
        <v>2348.2400325999993</v>
      </c>
      <c r="Y139" s="65">
        <f t="shared" si="72"/>
        <v>0</v>
      </c>
      <c r="Z139" s="63">
        <f t="shared" si="73"/>
        <v>2012.7771707999996</v>
      </c>
      <c r="AA139" s="66">
        <f t="shared" si="74"/>
        <v>2012.7771707999996</v>
      </c>
      <c r="AB139" s="36"/>
      <c r="AC139" s="36"/>
      <c r="AD139" s="36"/>
      <c r="AE139" s="36"/>
      <c r="AF139" s="36"/>
      <c r="AG139" s="37"/>
      <c r="AH139" s="36"/>
      <c r="AI139" s="36"/>
    </row>
    <row r="140" spans="1:35" ht="14.25" customHeight="1">
      <c r="A140" s="118">
        <v>7</v>
      </c>
      <c r="B140" s="46">
        <v>44378</v>
      </c>
      <c r="C140" s="68">
        <f>'BENEFÍCIOS-SEM JRS E SEM CORREÇ'!C140</f>
        <v>1100</v>
      </c>
      <c r="D140" s="305">
        <f>'base(indices)'!G142</f>
        <v>1.0161640999999999</v>
      </c>
      <c r="E140" s="70">
        <f t="shared" si="76"/>
        <v>1117.7805099999998</v>
      </c>
      <c r="F140" s="325">
        <v>0</v>
      </c>
      <c r="G140" s="70">
        <f t="shared" si="56"/>
        <v>0</v>
      </c>
      <c r="H140" s="61">
        <f t="shared" si="75"/>
        <v>1117.7805099999998</v>
      </c>
      <c r="I140" s="72">
        <f t="shared" si="59"/>
        <v>2227.5705319999993</v>
      </c>
      <c r="J140" s="73">
        <v>0</v>
      </c>
      <c r="K140" s="104">
        <f t="shared" si="57"/>
        <v>2227.5705319999993</v>
      </c>
      <c r="L140" s="105">
        <f t="shared" si="58"/>
        <v>2227.5705319999993</v>
      </c>
      <c r="M140" s="51">
        <f t="shared" si="60"/>
        <v>0</v>
      </c>
      <c r="N140" s="51">
        <f t="shared" si="61"/>
        <v>2116.1920053999993</v>
      </c>
      <c r="O140" s="52">
        <f t="shared" si="62"/>
        <v>2116.1920053999993</v>
      </c>
      <c r="P140" s="51">
        <f t="shared" si="63"/>
        <v>0</v>
      </c>
      <c r="Q140" s="49">
        <f t="shared" si="64"/>
        <v>2004.8134787999993</v>
      </c>
      <c r="R140" s="53">
        <f t="shared" si="65"/>
        <v>2004.8134787999993</v>
      </c>
      <c r="S140" s="51">
        <f t="shared" si="66"/>
        <v>0</v>
      </c>
      <c r="T140" s="49">
        <f t="shared" si="67"/>
        <v>1782.0564255999996</v>
      </c>
      <c r="U140" s="53">
        <f t="shared" si="68"/>
        <v>1782.0564255999996</v>
      </c>
      <c r="V140" s="51">
        <f t="shared" si="69"/>
        <v>0</v>
      </c>
      <c r="W140" s="49">
        <f t="shared" si="70"/>
        <v>1559.2993723999994</v>
      </c>
      <c r="X140" s="52">
        <f t="shared" si="71"/>
        <v>1559.2993723999994</v>
      </c>
      <c r="Y140" s="51">
        <f t="shared" si="72"/>
        <v>0</v>
      </c>
      <c r="Z140" s="49">
        <f t="shared" si="73"/>
        <v>1336.5423191999996</v>
      </c>
      <c r="AA140" s="52">
        <f t="shared" si="74"/>
        <v>1336.5423191999996</v>
      </c>
      <c r="AB140" s="18"/>
      <c r="AC140" s="18"/>
      <c r="AD140" s="18"/>
      <c r="AE140" s="18"/>
      <c r="AF140" s="18"/>
      <c r="AG140" s="19"/>
      <c r="AH140" s="18"/>
      <c r="AI140" s="18"/>
    </row>
    <row r="141" spans="1:35" s="30" customFormat="1" ht="14.25" customHeight="1">
      <c r="A141" s="118">
        <v>8</v>
      </c>
      <c r="B141" s="56">
        <v>44409</v>
      </c>
      <c r="C141" s="68">
        <f>'BENEFÍCIOS-SEM JRS E SEM CORREÇ'!C141</f>
        <v>1100</v>
      </c>
      <c r="D141" s="305">
        <f>'base(indices)'!G143</f>
        <v>1.00890002</v>
      </c>
      <c r="E141" s="70">
        <f t="shared" si="76"/>
        <v>1109.7900219999999</v>
      </c>
      <c r="F141" s="325">
        <v>0</v>
      </c>
      <c r="G141" s="70">
        <f t="shared" si="56"/>
        <v>0</v>
      </c>
      <c r="H141" s="61">
        <f t="shared" si="75"/>
        <v>1109.7900219999999</v>
      </c>
      <c r="I141" s="62">
        <f t="shared" si="59"/>
        <v>1109.7900219999995</v>
      </c>
      <c r="J141" s="63">
        <v>0</v>
      </c>
      <c r="K141" s="102">
        <f t="shared" si="57"/>
        <v>1109.7900219999995</v>
      </c>
      <c r="L141" s="103">
        <f t="shared" si="58"/>
        <v>1109.7900219999995</v>
      </c>
      <c r="M141" s="65">
        <f t="shared" si="60"/>
        <v>0</v>
      </c>
      <c r="N141" s="65">
        <f>$K141*M$9</f>
        <v>1054.3005208999994</v>
      </c>
      <c r="O141" s="66">
        <f>M141+N141</f>
        <v>1054.3005208999994</v>
      </c>
      <c r="P141" s="65">
        <f t="shared" si="63"/>
        <v>0</v>
      </c>
      <c r="Q141" s="63">
        <f>$K141*P$9</f>
        <v>998.81101979999949</v>
      </c>
      <c r="R141" s="67">
        <f>P141+Q141</f>
        <v>998.81101979999949</v>
      </c>
      <c r="S141" s="65">
        <f t="shared" si="66"/>
        <v>0</v>
      </c>
      <c r="T141" s="63">
        <f>$K141*S$9</f>
        <v>887.83201759999963</v>
      </c>
      <c r="U141" s="67">
        <f>S141+T141</f>
        <v>887.83201759999963</v>
      </c>
      <c r="V141" s="65">
        <f t="shared" si="69"/>
        <v>0</v>
      </c>
      <c r="W141" s="63">
        <f>$K141*V$9</f>
        <v>776.85301539999955</v>
      </c>
      <c r="X141" s="66">
        <f>V141+W141</f>
        <v>776.85301539999955</v>
      </c>
      <c r="Y141" s="65">
        <f t="shared" si="72"/>
        <v>0</v>
      </c>
      <c r="Z141" s="63">
        <f t="shared" si="73"/>
        <v>665.87401319999969</v>
      </c>
      <c r="AA141" s="66">
        <f t="shared" si="74"/>
        <v>665.87401319999969</v>
      </c>
      <c r="AB141" s="36"/>
      <c r="AC141" s="36"/>
      <c r="AD141" s="36"/>
      <c r="AE141" s="36"/>
      <c r="AF141" s="36"/>
      <c r="AG141" s="37"/>
      <c r="AH141" s="36"/>
      <c r="AI141" s="36"/>
    </row>
    <row r="142" spans="1:35" ht="14.25" customHeight="1">
      <c r="A142" s="117">
        <v>9</v>
      </c>
      <c r="B142" s="46">
        <v>44440</v>
      </c>
      <c r="C142" s="68">
        <f>'BENEFÍCIOS-SEM JRS E SEM CORREÇ'!C142</f>
        <v>0</v>
      </c>
      <c r="D142" s="305">
        <f>'base(indices)'!G144</f>
        <v>0</v>
      </c>
      <c r="E142" s="70">
        <f t="shared" si="76"/>
        <v>0</v>
      </c>
      <c r="F142" s="325">
        <v>0</v>
      </c>
      <c r="G142" s="70">
        <f t="shared" si="56"/>
        <v>0</v>
      </c>
      <c r="H142" s="61">
        <f t="shared" si="75"/>
        <v>0</v>
      </c>
      <c r="I142" s="72">
        <f t="shared" si="59"/>
        <v>0</v>
      </c>
      <c r="J142" s="73">
        <v>0</v>
      </c>
      <c r="K142" s="104">
        <f t="shared" si="57"/>
        <v>0</v>
      </c>
      <c r="L142" s="105">
        <f t="shared" si="58"/>
        <v>0</v>
      </c>
      <c r="M142" s="51">
        <f t="shared" si="60"/>
        <v>0</v>
      </c>
      <c r="N142" s="51">
        <f>$K142*M$9</f>
        <v>0</v>
      </c>
      <c r="O142" s="52">
        <f>M142+N142</f>
        <v>0</v>
      </c>
      <c r="P142" s="51">
        <f t="shared" si="63"/>
        <v>0</v>
      </c>
      <c r="Q142" s="49">
        <f>$K142*P$9</f>
        <v>0</v>
      </c>
      <c r="R142" s="53">
        <f>P142+Q142</f>
        <v>0</v>
      </c>
      <c r="S142" s="51">
        <f t="shared" si="66"/>
        <v>0</v>
      </c>
      <c r="T142" s="49">
        <f>$K142*S$9</f>
        <v>0</v>
      </c>
      <c r="U142" s="53">
        <f>S142+T142</f>
        <v>0</v>
      </c>
      <c r="V142" s="51">
        <f t="shared" si="69"/>
        <v>0</v>
      </c>
      <c r="W142" s="49">
        <f>$K142*V$9</f>
        <v>0</v>
      </c>
      <c r="X142" s="52">
        <f>V142+W142</f>
        <v>0</v>
      </c>
      <c r="Y142" s="51">
        <f t="shared" si="72"/>
        <v>0</v>
      </c>
      <c r="Z142" s="49">
        <f t="shared" si="73"/>
        <v>0</v>
      </c>
      <c r="AA142" s="52">
        <f t="shared" si="74"/>
        <v>0</v>
      </c>
      <c r="AB142" s="18"/>
      <c r="AC142" s="18"/>
      <c r="AD142" s="18"/>
      <c r="AE142" s="18"/>
      <c r="AF142" s="18"/>
      <c r="AG142" s="19"/>
      <c r="AH142" s="18"/>
      <c r="AI142" s="18"/>
    </row>
    <row r="143" spans="1:35" s="30" customFormat="1" ht="14.25" customHeight="1">
      <c r="A143" s="118">
        <v>10</v>
      </c>
      <c r="B143" s="56">
        <v>44470</v>
      </c>
      <c r="C143" s="68">
        <f>'BENEFÍCIOS-SEM JRS E SEM CORREÇ'!C143</f>
        <v>0</v>
      </c>
      <c r="D143" s="305">
        <f>'base(indices)'!G145</f>
        <v>0</v>
      </c>
      <c r="E143" s="70">
        <f t="shared" si="76"/>
        <v>0</v>
      </c>
      <c r="F143" s="325">
        <v>0</v>
      </c>
      <c r="G143" s="70">
        <f t="shared" si="56"/>
        <v>0</v>
      </c>
      <c r="H143" s="61">
        <f t="shared" si="75"/>
        <v>0</v>
      </c>
      <c r="I143" s="62">
        <f t="shared" si="59"/>
        <v>0</v>
      </c>
      <c r="J143" s="63">
        <v>0</v>
      </c>
      <c r="K143" s="102">
        <f t="shared" si="57"/>
        <v>0</v>
      </c>
      <c r="L143" s="103">
        <f t="shared" si="58"/>
        <v>0</v>
      </c>
      <c r="M143" s="65">
        <f t="shared" si="60"/>
        <v>0</v>
      </c>
      <c r="N143" s="65">
        <f>$K143*M$9</f>
        <v>0</v>
      </c>
      <c r="O143" s="66">
        <f>M143+N143</f>
        <v>0</v>
      </c>
      <c r="P143" s="65">
        <f t="shared" si="63"/>
        <v>0</v>
      </c>
      <c r="Q143" s="63">
        <f>$K143*P$9</f>
        <v>0</v>
      </c>
      <c r="R143" s="67">
        <f>P143+Q143</f>
        <v>0</v>
      </c>
      <c r="S143" s="65">
        <f t="shared" si="66"/>
        <v>0</v>
      </c>
      <c r="T143" s="63">
        <f>$K143*S$9</f>
        <v>0</v>
      </c>
      <c r="U143" s="67">
        <f>S143+T143</f>
        <v>0</v>
      </c>
      <c r="V143" s="65">
        <f t="shared" si="69"/>
        <v>0</v>
      </c>
      <c r="W143" s="63">
        <f>$K143*V$9</f>
        <v>0</v>
      </c>
      <c r="X143" s="66">
        <f>V143+W143</f>
        <v>0</v>
      </c>
      <c r="Y143" s="65">
        <f t="shared" si="72"/>
        <v>0</v>
      </c>
      <c r="Z143" s="63">
        <f t="shared" si="73"/>
        <v>0</v>
      </c>
      <c r="AA143" s="66">
        <f t="shared" si="74"/>
        <v>0</v>
      </c>
      <c r="AB143" s="36"/>
      <c r="AC143" s="36"/>
      <c r="AD143" s="36"/>
      <c r="AE143" s="36"/>
      <c r="AF143" s="36"/>
      <c r="AG143" s="37"/>
      <c r="AH143" s="36"/>
      <c r="AI143" s="36"/>
    </row>
    <row r="144" spans="1:35" ht="14.25" customHeight="1">
      <c r="A144" s="118">
        <v>11</v>
      </c>
      <c r="B144" s="46">
        <v>44501</v>
      </c>
      <c r="C144" s="68">
        <f>'BENEFÍCIOS-SEM JRS E SEM CORREÇ'!C144</f>
        <v>0</v>
      </c>
      <c r="D144" s="305">
        <f>'base(indices)'!G146</f>
        <v>0</v>
      </c>
      <c r="E144" s="70">
        <f t="shared" si="76"/>
        <v>0</v>
      </c>
      <c r="F144" s="325">
        <v>0</v>
      </c>
      <c r="G144" s="70">
        <f t="shared" si="56"/>
        <v>0</v>
      </c>
      <c r="H144" s="61">
        <f t="shared" si="75"/>
        <v>0</v>
      </c>
      <c r="I144" s="72">
        <f t="shared" si="59"/>
        <v>0</v>
      </c>
      <c r="J144" s="73">
        <v>0</v>
      </c>
      <c r="K144" s="104">
        <f t="shared" si="57"/>
        <v>0</v>
      </c>
      <c r="L144" s="105">
        <f t="shared" si="58"/>
        <v>0</v>
      </c>
      <c r="M144" s="51">
        <f t="shared" si="60"/>
        <v>0</v>
      </c>
      <c r="N144" s="51">
        <f>$K144*M$9</f>
        <v>0</v>
      </c>
      <c r="O144" s="52">
        <f>M144+N144</f>
        <v>0</v>
      </c>
      <c r="P144" s="51">
        <f t="shared" si="63"/>
        <v>0</v>
      </c>
      <c r="Q144" s="49">
        <f>$K144*P$9</f>
        <v>0</v>
      </c>
      <c r="R144" s="53">
        <f>P144+Q144</f>
        <v>0</v>
      </c>
      <c r="S144" s="51">
        <f t="shared" si="66"/>
        <v>0</v>
      </c>
      <c r="T144" s="49">
        <f>$K144*S$9</f>
        <v>0</v>
      </c>
      <c r="U144" s="53">
        <f>S144+T144</f>
        <v>0</v>
      </c>
      <c r="V144" s="51">
        <f t="shared" si="69"/>
        <v>0</v>
      </c>
      <c r="W144" s="49">
        <f>$K144*V$9</f>
        <v>0</v>
      </c>
      <c r="X144" s="52">
        <f>V144+W144</f>
        <v>0</v>
      </c>
      <c r="Y144" s="51">
        <f t="shared" si="72"/>
        <v>0</v>
      </c>
      <c r="Z144" s="49">
        <f t="shared" si="73"/>
        <v>0</v>
      </c>
      <c r="AA144" s="52">
        <f t="shared" si="74"/>
        <v>0</v>
      </c>
      <c r="AB144" s="18"/>
      <c r="AC144" s="18"/>
      <c r="AD144" s="18"/>
      <c r="AE144" s="18"/>
      <c r="AF144" s="18"/>
      <c r="AG144" s="19"/>
      <c r="AH144" s="18"/>
      <c r="AI144" s="18"/>
    </row>
    <row r="145" spans="1:37" ht="14.25" customHeight="1">
      <c r="A145" s="124">
        <v>12</v>
      </c>
      <c r="B145" s="56">
        <v>44531</v>
      </c>
      <c r="C145" s="68">
        <f>'BENEFÍCIOS-SEM JRS E SEM CORREÇ'!C145</f>
        <v>0</v>
      </c>
      <c r="D145" s="305">
        <f>'base(indices)'!G147</f>
        <v>0</v>
      </c>
      <c r="E145" s="70">
        <f t="shared" si="76"/>
        <v>0</v>
      </c>
      <c r="F145" s="325">
        <v>0</v>
      </c>
      <c r="G145" s="70">
        <f t="shared" si="56"/>
        <v>0</v>
      </c>
      <c r="H145" s="61">
        <f t="shared" si="75"/>
        <v>0</v>
      </c>
      <c r="I145" s="62">
        <f t="shared" si="59"/>
        <v>0</v>
      </c>
      <c r="J145" s="63">
        <v>0</v>
      </c>
      <c r="K145" s="102">
        <f>I145</f>
        <v>0</v>
      </c>
      <c r="L145" s="103">
        <f>J145+K145</f>
        <v>0</v>
      </c>
      <c r="M145" s="65">
        <f t="shared" si="60"/>
        <v>0</v>
      </c>
      <c r="N145" s="65">
        <f>$K145*M$9</f>
        <v>0</v>
      </c>
      <c r="O145" s="66">
        <f>M145+N145</f>
        <v>0</v>
      </c>
      <c r="P145" s="65">
        <f t="shared" si="63"/>
        <v>0</v>
      </c>
      <c r="Q145" s="63">
        <f>$K145*P$9</f>
        <v>0</v>
      </c>
      <c r="R145" s="67">
        <f>P145+Q145</f>
        <v>0</v>
      </c>
      <c r="S145" s="65">
        <f t="shared" si="66"/>
        <v>0</v>
      </c>
      <c r="T145" s="63">
        <f>$K145*S$9</f>
        <v>0</v>
      </c>
      <c r="U145" s="67">
        <f>S145+T145</f>
        <v>0</v>
      </c>
      <c r="V145" s="65">
        <f t="shared" si="69"/>
        <v>0</v>
      </c>
      <c r="W145" s="63">
        <f>$K145*V$9</f>
        <v>0</v>
      </c>
      <c r="X145" s="66">
        <f>V145+W145</f>
        <v>0</v>
      </c>
      <c r="Y145" s="65">
        <f t="shared" si="72"/>
        <v>0</v>
      </c>
      <c r="Z145" s="63">
        <f>$K145*Y$9</f>
        <v>0</v>
      </c>
      <c r="AA145" s="66">
        <f>Y145+Z145</f>
        <v>0</v>
      </c>
      <c r="AB145" s="18"/>
      <c r="AC145" s="18"/>
      <c r="AD145" s="18"/>
      <c r="AE145" s="18"/>
      <c r="AF145" s="18"/>
      <c r="AG145" s="19"/>
      <c r="AH145" s="18"/>
      <c r="AI145" s="18"/>
    </row>
    <row r="146" spans="1:37" ht="13.5" customHeight="1" thickBot="1">
      <c r="A146" s="116"/>
      <c r="B146" s="76"/>
      <c r="C146" s="77"/>
      <c r="D146" s="243"/>
      <c r="E146" s="80"/>
      <c r="F146" s="79"/>
      <c r="G146" s="80"/>
      <c r="H146" s="81"/>
      <c r="I146" s="93"/>
      <c r="J146" s="94"/>
      <c r="K146" s="95"/>
      <c r="L146" s="95"/>
      <c r="M146" s="83"/>
      <c r="N146" s="83"/>
      <c r="O146" s="83"/>
      <c r="P146" s="83"/>
      <c r="Q146" s="83"/>
      <c r="R146" s="83"/>
      <c r="S146" s="83"/>
      <c r="T146" s="83"/>
      <c r="U146" s="84"/>
      <c r="V146" s="85"/>
      <c r="W146" s="83"/>
      <c r="X146" s="86"/>
      <c r="Y146" s="85"/>
      <c r="Z146" s="83"/>
      <c r="AA146" s="86"/>
      <c r="AB146" s="18"/>
      <c r="AC146" s="20"/>
    </row>
    <row r="147" spans="1:37" ht="14.2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14"/>
      <c r="AC147" s="14"/>
    </row>
    <row r="148" spans="1:37" ht="14.25" customHeight="1">
      <c r="B148" s="43" t="s">
        <v>40</v>
      </c>
      <c r="C148" s="43"/>
      <c r="F148" s="433">
        <f>'BENEFÍCIOS-SEM JRS E SEM CORREÇ'!F148</f>
        <v>44440</v>
      </c>
      <c r="G148" s="433"/>
      <c r="H148" s="433"/>
      <c r="I148" s="422">
        <f>SUM(H134:H147)</f>
        <v>9093.6981079999987</v>
      </c>
      <c r="J148" s="422"/>
      <c r="K148" s="32"/>
      <c r="L148" s="32"/>
      <c r="M148" s="32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37">
      <c r="B149" s="24"/>
      <c r="C149" s="32" t="s">
        <v>162</v>
      </c>
      <c r="E149" s="213"/>
      <c r="F149" s="213"/>
      <c r="G149" s="25"/>
      <c r="I149" s="213">
        <v>66000</v>
      </c>
      <c r="J149" s="24"/>
      <c r="K149" s="24"/>
      <c r="L149" s="24"/>
      <c r="M149" s="24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37">
      <c r="B150" s="24"/>
      <c r="C150" s="32"/>
      <c r="E150" s="213"/>
      <c r="F150" s="213"/>
      <c r="G150" s="25"/>
      <c r="H150" s="192"/>
      <c r="I150" s="192"/>
      <c r="J150" s="24"/>
      <c r="K150" s="24"/>
      <c r="L150" s="24"/>
      <c r="M150" s="24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37">
      <c r="B151" s="28" t="s">
        <v>166</v>
      </c>
      <c r="C151"/>
      <c r="L151" s="33"/>
      <c r="M151" s="7"/>
      <c r="N151" s="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3.5">
      <c r="B152" s="29"/>
      <c r="D152" s="8"/>
      <c r="E152" s="8"/>
      <c r="F152" s="8"/>
      <c r="G152" s="8"/>
      <c r="H152" s="17"/>
      <c r="I152" s="8"/>
      <c r="J152" s="8"/>
      <c r="K152" s="8"/>
      <c r="L152" s="9"/>
      <c r="M152" s="9"/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C152" s="8"/>
      <c r="AD152" s="9"/>
      <c r="AE152" s="9"/>
      <c r="AF152" s="9"/>
      <c r="AG152" s="11"/>
      <c r="AH152" s="12"/>
      <c r="AI152" s="10"/>
      <c r="AJ152" s="12"/>
      <c r="AK152" s="13"/>
    </row>
    <row r="153" spans="1:37" ht="13.5">
      <c r="B153" s="8"/>
      <c r="C153" s="8"/>
      <c r="D153" s="8"/>
      <c r="E153" s="8"/>
      <c r="F153" s="8"/>
      <c r="G153" s="8"/>
      <c r="H153" s="17"/>
      <c r="I153" s="8"/>
      <c r="J153" s="8"/>
      <c r="K153" s="8"/>
      <c r="L153" s="9"/>
      <c r="M153" s="9"/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8"/>
      <c r="AD153" s="9"/>
      <c r="AE153" s="9"/>
      <c r="AF153" s="9"/>
      <c r="AG153" s="11"/>
      <c r="AH153" s="12"/>
      <c r="AI153" s="10"/>
      <c r="AJ153" s="12"/>
      <c r="AK153" s="13"/>
    </row>
  </sheetData>
  <mergeCells count="21">
    <mergeCell ref="A9:A10"/>
    <mergeCell ref="B9:B10"/>
    <mergeCell ref="C9:C10"/>
    <mergeCell ref="D9:D10"/>
    <mergeCell ref="E9:E10"/>
    <mergeCell ref="W7:X7"/>
    <mergeCell ref="F148:H148"/>
    <mergeCell ref="Y9:AA9"/>
    <mergeCell ref="F131:G131"/>
    <mergeCell ref="H131:I131"/>
    <mergeCell ref="S9:U9"/>
    <mergeCell ref="V9:X9"/>
    <mergeCell ref="I9:I10"/>
    <mergeCell ref="J9:L9"/>
    <mergeCell ref="M9:O9"/>
    <mergeCell ref="P9:R9"/>
    <mergeCell ref="I148:J148"/>
    <mergeCell ref="I8:J8"/>
    <mergeCell ref="F9:F10"/>
    <mergeCell ref="G9:G10"/>
    <mergeCell ref="H9:H10"/>
  </mergeCells>
  <conditionalFormatting sqref="H147:X147 G11:H86 F11:F13 E11:E86 F131:F133">
    <cfRule type="cellIs" dxfId="2343" priority="314" stopIfTrue="1" operator="notEqual">
      <formula>""</formula>
    </cfRule>
  </conditionalFormatting>
  <conditionalFormatting sqref="D11:D130">
    <cfRule type="cellIs" dxfId="2342" priority="312" stopIfTrue="1" operator="equal">
      <formula>"Total"</formula>
    </cfRule>
  </conditionalFormatting>
  <conditionalFormatting sqref="G87:H89">
    <cfRule type="cellIs" dxfId="2341" priority="311" stopIfTrue="1" operator="notEqual">
      <formula>""</formula>
    </cfRule>
  </conditionalFormatting>
  <conditionalFormatting sqref="G87:H89">
    <cfRule type="cellIs" dxfId="2340" priority="310" stopIfTrue="1" operator="notEqual">
      <formula>""</formula>
    </cfRule>
  </conditionalFormatting>
  <conditionalFormatting sqref="E134">
    <cfRule type="cellIs" dxfId="2339" priority="301" stopIfTrue="1" operator="notEqual">
      <formula>""</formula>
    </cfRule>
  </conditionalFormatting>
  <conditionalFormatting sqref="G90:H90">
    <cfRule type="cellIs" dxfId="2338" priority="309" stopIfTrue="1" operator="notEqual">
      <formula>""</formula>
    </cfRule>
  </conditionalFormatting>
  <conditionalFormatting sqref="G90:H90">
    <cfRule type="cellIs" dxfId="2337" priority="308" stopIfTrue="1" operator="notEqual">
      <formula>""</formula>
    </cfRule>
  </conditionalFormatting>
  <conditionalFormatting sqref="G91:H106">
    <cfRule type="cellIs" dxfId="2336" priority="306" stopIfTrue="1" operator="notEqual">
      <formula>""</formula>
    </cfRule>
  </conditionalFormatting>
  <conditionalFormatting sqref="G94:H106">
    <cfRule type="cellIs" dxfId="2335" priority="305" stopIfTrue="1" operator="notEqual">
      <formula>""</formula>
    </cfRule>
  </conditionalFormatting>
  <conditionalFormatting sqref="G94:H106">
    <cfRule type="cellIs" dxfId="2334" priority="304" stopIfTrue="1" operator="notEqual">
      <formula>""</formula>
    </cfRule>
  </conditionalFormatting>
  <conditionalFormatting sqref="G91:H106">
    <cfRule type="cellIs" dxfId="2333" priority="307" stopIfTrue="1" operator="notEqual">
      <formula>""</formula>
    </cfRule>
  </conditionalFormatting>
  <conditionalFormatting sqref="E134">
    <cfRule type="cellIs" dxfId="2332" priority="299" stopIfTrue="1" operator="notEqual">
      <formula>""</formula>
    </cfRule>
  </conditionalFormatting>
  <conditionalFormatting sqref="E134">
    <cfRule type="cellIs" dxfId="2331" priority="300" stopIfTrue="1" operator="notEqual">
      <formula>""</formula>
    </cfRule>
  </conditionalFormatting>
  <conditionalFormatting sqref="F148">
    <cfRule type="cellIs" dxfId="2330" priority="303" stopIfTrue="1" operator="notEqual">
      <formula>""</formula>
    </cfRule>
  </conditionalFormatting>
  <conditionalFormatting sqref="F148 E146:H146">
    <cfRule type="cellIs" dxfId="2329" priority="302" stopIfTrue="1" operator="notEqual">
      <formula>""</formula>
    </cfRule>
  </conditionalFormatting>
  <conditionalFormatting sqref="E90">
    <cfRule type="cellIs" dxfId="2328" priority="293" stopIfTrue="1" operator="notEqual">
      <formula>""</formula>
    </cfRule>
  </conditionalFormatting>
  <conditionalFormatting sqref="E90">
    <cfRule type="cellIs" dxfId="2327" priority="294" stopIfTrue="1" operator="notEqual">
      <formula>""</formula>
    </cfRule>
  </conditionalFormatting>
  <conditionalFormatting sqref="E90">
    <cfRule type="cellIs" dxfId="2326" priority="295" stopIfTrue="1" operator="notEqual">
      <formula>""</formula>
    </cfRule>
  </conditionalFormatting>
  <conditionalFormatting sqref="E87:E89">
    <cfRule type="cellIs" dxfId="2325" priority="296" stopIfTrue="1" operator="notEqual">
      <formula>""</formula>
    </cfRule>
  </conditionalFormatting>
  <conditionalFormatting sqref="E91:E106">
    <cfRule type="cellIs" dxfId="2324" priority="292" stopIfTrue="1" operator="notEqual">
      <formula>""</formula>
    </cfRule>
  </conditionalFormatting>
  <conditionalFormatting sqref="E87:E89">
    <cfRule type="cellIs" dxfId="2323" priority="298" stopIfTrue="1" operator="notEqual">
      <formula>""</formula>
    </cfRule>
  </conditionalFormatting>
  <conditionalFormatting sqref="E91:E106">
    <cfRule type="cellIs" dxfId="2322" priority="290" stopIfTrue="1" operator="notEqual">
      <formula>""</formula>
    </cfRule>
  </conditionalFormatting>
  <conditionalFormatting sqref="E94:E106">
    <cfRule type="cellIs" dxfId="2321" priority="288" stopIfTrue="1" operator="notEqual">
      <formula>""</formula>
    </cfRule>
  </conditionalFormatting>
  <conditionalFormatting sqref="E87:E89">
    <cfRule type="cellIs" dxfId="2320" priority="297" stopIfTrue="1" operator="notEqual">
      <formula>""</formula>
    </cfRule>
  </conditionalFormatting>
  <conditionalFormatting sqref="E91:E106">
    <cfRule type="cellIs" dxfId="2319" priority="291" stopIfTrue="1" operator="notEqual">
      <formula>""</formula>
    </cfRule>
  </conditionalFormatting>
  <conditionalFormatting sqref="E94:E106">
    <cfRule type="cellIs" dxfId="2318" priority="289" stopIfTrue="1" operator="notEqual">
      <formula>""</formula>
    </cfRule>
  </conditionalFormatting>
  <conditionalFormatting sqref="E94:E106">
    <cfRule type="cellIs" dxfId="2317" priority="287" stopIfTrue="1" operator="notEqual">
      <formula>""</formula>
    </cfRule>
  </conditionalFormatting>
  <conditionalFormatting sqref="E107:E108">
    <cfRule type="cellIs" dxfId="2316" priority="282" stopIfTrue="1" operator="notEqual">
      <formula>""</formula>
    </cfRule>
  </conditionalFormatting>
  <conditionalFormatting sqref="F107:F108">
    <cfRule type="cellIs" dxfId="2315" priority="281" stopIfTrue="1" operator="notEqual">
      <formula>""</formula>
    </cfRule>
  </conditionalFormatting>
  <conditionalFormatting sqref="F14:F106">
    <cfRule type="cellIs" dxfId="2314" priority="286" stopIfTrue="1" operator="notEqual">
      <formula>""</formula>
    </cfRule>
  </conditionalFormatting>
  <conditionalFormatting sqref="F107:F108">
    <cfRule type="cellIs" dxfId="2313" priority="285" stopIfTrue="1" operator="notEqual">
      <formula>""</formula>
    </cfRule>
  </conditionalFormatting>
  <conditionalFormatting sqref="F108">
    <cfRule type="cellIs" dxfId="2312" priority="276" stopIfTrue="1" operator="notEqual">
      <formula>""</formula>
    </cfRule>
  </conditionalFormatting>
  <conditionalFormatting sqref="E107:E108 G107:H108">
    <cfRule type="cellIs" dxfId="2311" priority="284" stopIfTrue="1" operator="notEqual">
      <formula>""</formula>
    </cfRule>
  </conditionalFormatting>
  <conditionalFormatting sqref="E108 G108:H108">
    <cfRule type="cellIs" dxfId="2310" priority="279" stopIfTrue="1" operator="notEqual">
      <formula>""</formula>
    </cfRule>
  </conditionalFormatting>
  <conditionalFormatting sqref="E109:E110 G109:H110">
    <cfRule type="cellIs" dxfId="2309" priority="273" stopIfTrue="1" operator="notEqual">
      <formula>""</formula>
    </cfRule>
  </conditionalFormatting>
  <conditionalFormatting sqref="F108">
    <cfRule type="cellIs" dxfId="2308" priority="277" stopIfTrue="1" operator="notEqual">
      <formula>""</formula>
    </cfRule>
  </conditionalFormatting>
  <conditionalFormatting sqref="F108">
    <cfRule type="cellIs" dxfId="2307" priority="275" stopIfTrue="1" operator="notEqual">
      <formula>""</formula>
    </cfRule>
  </conditionalFormatting>
  <conditionalFormatting sqref="E107:E108 G107:H108">
    <cfRule type="cellIs" dxfId="2306" priority="283" stopIfTrue="1" operator="notEqual">
      <formula>""</formula>
    </cfRule>
  </conditionalFormatting>
  <conditionalFormatting sqref="E108 G108:H108">
    <cfRule type="cellIs" dxfId="2305" priority="280" stopIfTrue="1" operator="notEqual">
      <formula>""</formula>
    </cfRule>
  </conditionalFormatting>
  <conditionalFormatting sqref="E108">
    <cfRule type="cellIs" dxfId="2304" priority="278" stopIfTrue="1" operator="notEqual">
      <formula>""</formula>
    </cfRule>
  </conditionalFormatting>
  <conditionalFormatting sqref="F109:F110">
    <cfRule type="cellIs" dxfId="2303" priority="274" stopIfTrue="1" operator="notEqual">
      <formula>""</formula>
    </cfRule>
  </conditionalFormatting>
  <conditionalFormatting sqref="F110">
    <cfRule type="cellIs" dxfId="2302" priority="265" stopIfTrue="1" operator="notEqual">
      <formula>""</formula>
    </cfRule>
  </conditionalFormatting>
  <conditionalFormatting sqref="E110 G110:H110">
    <cfRule type="cellIs" dxfId="2301" priority="268" stopIfTrue="1" operator="notEqual">
      <formula>""</formula>
    </cfRule>
  </conditionalFormatting>
  <conditionalFormatting sqref="E111:E112 G111:H112">
    <cfRule type="cellIs" dxfId="2300" priority="262" stopIfTrue="1" operator="notEqual">
      <formula>""</formula>
    </cfRule>
  </conditionalFormatting>
  <conditionalFormatting sqref="F110">
    <cfRule type="cellIs" dxfId="2299" priority="266" stopIfTrue="1" operator="notEqual">
      <formula>""</formula>
    </cfRule>
  </conditionalFormatting>
  <conditionalFormatting sqref="E109:E110">
    <cfRule type="cellIs" dxfId="2298" priority="271" stopIfTrue="1" operator="notEqual">
      <formula>""</formula>
    </cfRule>
  </conditionalFormatting>
  <conditionalFormatting sqref="F110">
    <cfRule type="cellIs" dxfId="2297" priority="264" stopIfTrue="1" operator="notEqual">
      <formula>""</formula>
    </cfRule>
  </conditionalFormatting>
  <conditionalFormatting sqref="E109:E110 G109:H110">
    <cfRule type="cellIs" dxfId="2296" priority="272" stopIfTrue="1" operator="notEqual">
      <formula>""</formula>
    </cfRule>
  </conditionalFormatting>
  <conditionalFormatting sqref="F109:F110">
    <cfRule type="cellIs" dxfId="2295" priority="270" stopIfTrue="1" operator="notEqual">
      <formula>""</formula>
    </cfRule>
  </conditionalFormatting>
  <conditionalFormatting sqref="E110 G110:H110">
    <cfRule type="cellIs" dxfId="2294" priority="269" stopIfTrue="1" operator="notEqual">
      <formula>""</formula>
    </cfRule>
  </conditionalFormatting>
  <conditionalFormatting sqref="E110">
    <cfRule type="cellIs" dxfId="2293" priority="267" stopIfTrue="1" operator="notEqual">
      <formula>""</formula>
    </cfRule>
  </conditionalFormatting>
  <conditionalFormatting sqref="F111:F112">
    <cfRule type="cellIs" dxfId="2292" priority="263" stopIfTrue="1" operator="notEqual">
      <formula>""</formula>
    </cfRule>
  </conditionalFormatting>
  <conditionalFormatting sqref="F112">
    <cfRule type="cellIs" dxfId="2291" priority="254" stopIfTrue="1" operator="notEqual">
      <formula>""</formula>
    </cfRule>
  </conditionalFormatting>
  <conditionalFormatting sqref="E112 G112:H112">
    <cfRule type="cellIs" dxfId="2290" priority="257" stopIfTrue="1" operator="notEqual">
      <formula>""</formula>
    </cfRule>
  </conditionalFormatting>
  <conditionalFormatting sqref="E113:E114 G113:H114">
    <cfRule type="cellIs" dxfId="2289" priority="251" stopIfTrue="1" operator="notEqual">
      <formula>""</formula>
    </cfRule>
  </conditionalFormatting>
  <conditionalFormatting sqref="F112">
    <cfRule type="cellIs" dxfId="2288" priority="255" stopIfTrue="1" operator="notEqual">
      <formula>""</formula>
    </cfRule>
  </conditionalFormatting>
  <conditionalFormatting sqref="E111:E112">
    <cfRule type="cellIs" dxfId="2287" priority="260" stopIfTrue="1" operator="notEqual">
      <formula>""</formula>
    </cfRule>
  </conditionalFormatting>
  <conditionalFormatting sqref="F112">
    <cfRule type="cellIs" dxfId="2286" priority="253" stopIfTrue="1" operator="notEqual">
      <formula>""</formula>
    </cfRule>
  </conditionalFormatting>
  <conditionalFormatting sqref="E111:E112 G111:H112">
    <cfRule type="cellIs" dxfId="2285" priority="261" stopIfTrue="1" operator="notEqual">
      <formula>""</formula>
    </cfRule>
  </conditionalFormatting>
  <conditionalFormatting sqref="F111:F112">
    <cfRule type="cellIs" dxfId="2284" priority="259" stopIfTrue="1" operator="notEqual">
      <formula>""</formula>
    </cfRule>
  </conditionalFormatting>
  <conditionalFormatting sqref="E112 G112:H112">
    <cfRule type="cellIs" dxfId="2283" priority="258" stopIfTrue="1" operator="notEqual">
      <formula>""</formula>
    </cfRule>
  </conditionalFormatting>
  <conditionalFormatting sqref="E112">
    <cfRule type="cellIs" dxfId="2282" priority="256" stopIfTrue="1" operator="notEqual">
      <formula>""</formula>
    </cfRule>
  </conditionalFormatting>
  <conditionalFormatting sqref="F113:F114">
    <cfRule type="cellIs" dxfId="2281" priority="252" stopIfTrue="1" operator="notEqual">
      <formula>""</formula>
    </cfRule>
  </conditionalFormatting>
  <conditionalFormatting sqref="F114">
    <cfRule type="cellIs" dxfId="2280" priority="243" stopIfTrue="1" operator="notEqual">
      <formula>""</formula>
    </cfRule>
  </conditionalFormatting>
  <conditionalFormatting sqref="E114 G114:H114">
    <cfRule type="cellIs" dxfId="2279" priority="246" stopIfTrue="1" operator="notEqual">
      <formula>""</formula>
    </cfRule>
  </conditionalFormatting>
  <conditionalFormatting sqref="E115:E116 G115:H116">
    <cfRule type="cellIs" dxfId="2278" priority="240" stopIfTrue="1" operator="notEqual">
      <formula>""</formula>
    </cfRule>
  </conditionalFormatting>
  <conditionalFormatting sqref="F114">
    <cfRule type="cellIs" dxfId="2277" priority="244" stopIfTrue="1" operator="notEqual">
      <formula>""</formula>
    </cfRule>
  </conditionalFormatting>
  <conditionalFormatting sqref="E113:E114">
    <cfRule type="cellIs" dxfId="2276" priority="249" stopIfTrue="1" operator="notEqual">
      <formula>""</formula>
    </cfRule>
  </conditionalFormatting>
  <conditionalFormatting sqref="F114">
    <cfRule type="cellIs" dxfId="2275" priority="242" stopIfTrue="1" operator="notEqual">
      <formula>""</formula>
    </cfRule>
  </conditionalFormatting>
  <conditionalFormatting sqref="E113:E114 G113:H114">
    <cfRule type="cellIs" dxfId="2274" priority="250" stopIfTrue="1" operator="notEqual">
      <formula>""</formula>
    </cfRule>
  </conditionalFormatting>
  <conditionalFormatting sqref="F113:F114">
    <cfRule type="cellIs" dxfId="2273" priority="248" stopIfTrue="1" operator="notEqual">
      <formula>""</formula>
    </cfRule>
  </conditionalFormatting>
  <conditionalFormatting sqref="E114 G114:H114">
    <cfRule type="cellIs" dxfId="2272" priority="247" stopIfTrue="1" operator="notEqual">
      <formula>""</formula>
    </cfRule>
  </conditionalFormatting>
  <conditionalFormatting sqref="E114">
    <cfRule type="cellIs" dxfId="2271" priority="245" stopIfTrue="1" operator="notEqual">
      <formula>""</formula>
    </cfRule>
  </conditionalFormatting>
  <conditionalFormatting sqref="F115:F116">
    <cfRule type="cellIs" dxfId="2270" priority="241" stopIfTrue="1" operator="notEqual">
      <formula>""</formula>
    </cfRule>
  </conditionalFormatting>
  <conditionalFormatting sqref="F116">
    <cfRule type="cellIs" dxfId="2269" priority="232" stopIfTrue="1" operator="notEqual">
      <formula>""</formula>
    </cfRule>
  </conditionalFormatting>
  <conditionalFormatting sqref="E116 G116:H116">
    <cfRule type="cellIs" dxfId="2268" priority="235" stopIfTrue="1" operator="notEqual">
      <formula>""</formula>
    </cfRule>
  </conditionalFormatting>
  <conditionalFormatting sqref="E117:E118 G117:H118">
    <cfRule type="cellIs" dxfId="2267" priority="229" stopIfTrue="1" operator="notEqual">
      <formula>""</formula>
    </cfRule>
  </conditionalFormatting>
  <conditionalFormatting sqref="F116">
    <cfRule type="cellIs" dxfId="2266" priority="233" stopIfTrue="1" operator="notEqual">
      <formula>""</formula>
    </cfRule>
  </conditionalFormatting>
  <conditionalFormatting sqref="E115:E116">
    <cfRule type="cellIs" dxfId="2265" priority="238" stopIfTrue="1" operator="notEqual">
      <formula>""</formula>
    </cfRule>
  </conditionalFormatting>
  <conditionalFormatting sqref="F116">
    <cfRule type="cellIs" dxfId="2264" priority="231" stopIfTrue="1" operator="notEqual">
      <formula>""</formula>
    </cfRule>
  </conditionalFormatting>
  <conditionalFormatting sqref="E115:E116 G115:H116">
    <cfRule type="cellIs" dxfId="2263" priority="239" stopIfTrue="1" operator="notEqual">
      <formula>""</formula>
    </cfRule>
  </conditionalFormatting>
  <conditionalFormatting sqref="F115:F116">
    <cfRule type="cellIs" dxfId="2262" priority="237" stopIfTrue="1" operator="notEqual">
      <formula>""</formula>
    </cfRule>
  </conditionalFormatting>
  <conditionalFormatting sqref="E116 G116:H116">
    <cfRule type="cellIs" dxfId="2261" priority="236" stopIfTrue="1" operator="notEqual">
      <formula>""</formula>
    </cfRule>
  </conditionalFormatting>
  <conditionalFormatting sqref="E116">
    <cfRule type="cellIs" dxfId="2260" priority="234" stopIfTrue="1" operator="notEqual">
      <formula>""</formula>
    </cfRule>
  </conditionalFormatting>
  <conditionalFormatting sqref="F117:F118">
    <cfRule type="cellIs" dxfId="2259" priority="230" stopIfTrue="1" operator="notEqual">
      <formula>""</formula>
    </cfRule>
  </conditionalFormatting>
  <conditionalFormatting sqref="F118">
    <cfRule type="cellIs" dxfId="2258" priority="221" stopIfTrue="1" operator="notEqual">
      <formula>""</formula>
    </cfRule>
  </conditionalFormatting>
  <conditionalFormatting sqref="E118 G118:H118">
    <cfRule type="cellIs" dxfId="2257" priority="224" stopIfTrue="1" operator="notEqual">
      <formula>""</formula>
    </cfRule>
  </conditionalFormatting>
  <conditionalFormatting sqref="F118">
    <cfRule type="cellIs" dxfId="2256" priority="222" stopIfTrue="1" operator="notEqual">
      <formula>""</formula>
    </cfRule>
  </conditionalFormatting>
  <conditionalFormatting sqref="E117:E118">
    <cfRule type="cellIs" dxfId="2255" priority="227" stopIfTrue="1" operator="notEqual">
      <formula>""</formula>
    </cfRule>
  </conditionalFormatting>
  <conditionalFormatting sqref="F118">
    <cfRule type="cellIs" dxfId="2254" priority="220" stopIfTrue="1" operator="notEqual">
      <formula>""</formula>
    </cfRule>
  </conditionalFormatting>
  <conditionalFormatting sqref="E117:E118 G117:H118">
    <cfRule type="cellIs" dxfId="2253" priority="228" stopIfTrue="1" operator="notEqual">
      <formula>""</formula>
    </cfRule>
  </conditionalFormatting>
  <conditionalFormatting sqref="F117:F118">
    <cfRule type="cellIs" dxfId="2252" priority="226" stopIfTrue="1" operator="notEqual">
      <formula>""</formula>
    </cfRule>
  </conditionalFormatting>
  <conditionalFormatting sqref="E118 G118:H118">
    <cfRule type="cellIs" dxfId="2251" priority="225" stopIfTrue="1" operator="notEqual">
      <formula>""</formula>
    </cfRule>
  </conditionalFormatting>
  <conditionalFormatting sqref="E118">
    <cfRule type="cellIs" dxfId="2250" priority="223" stopIfTrue="1" operator="notEqual">
      <formula>""</formula>
    </cfRule>
  </conditionalFormatting>
  <conditionalFormatting sqref="Y147:AA147">
    <cfRule type="cellIs" dxfId="2249" priority="219" stopIfTrue="1" operator="notEqual">
      <formula>""</formula>
    </cfRule>
  </conditionalFormatting>
  <conditionalFormatting sqref="C134:C145">
    <cfRule type="cellIs" dxfId="2248" priority="218" stopIfTrue="1" operator="notEqual">
      <formula>""</formula>
    </cfRule>
  </conditionalFormatting>
  <conditionalFormatting sqref="C134:C146">
    <cfRule type="cellIs" dxfId="2247" priority="217" stopIfTrue="1" operator="notEqual">
      <formula>""</formula>
    </cfRule>
  </conditionalFormatting>
  <conditionalFormatting sqref="D146">
    <cfRule type="cellIs" dxfId="2246" priority="216" stopIfTrue="1" operator="equal">
      <formula>"Total"</formula>
    </cfRule>
  </conditionalFormatting>
  <conditionalFormatting sqref="B146">
    <cfRule type="cellIs" dxfId="2245" priority="215" stopIfTrue="1" operator="notEqual">
      <formula>""</formula>
    </cfRule>
  </conditionalFormatting>
  <conditionalFormatting sqref="C83">
    <cfRule type="cellIs" dxfId="2244" priority="78" stopIfTrue="1" operator="notEqual">
      <formula>""</formula>
    </cfRule>
  </conditionalFormatting>
  <conditionalFormatting sqref="D9">
    <cfRule type="cellIs" dxfId="2243" priority="214" stopIfTrue="1" operator="equal">
      <formula>"Total"</formula>
    </cfRule>
  </conditionalFormatting>
  <conditionalFormatting sqref="D9">
    <cfRule type="cellIs" dxfId="2242" priority="213" stopIfTrue="1" operator="equal">
      <formula>"Total"</formula>
    </cfRule>
  </conditionalFormatting>
  <conditionalFormatting sqref="G140:G145">
    <cfRule type="cellIs" dxfId="2241" priority="204" stopIfTrue="1" operator="notEqual">
      <formula>""</formula>
    </cfRule>
  </conditionalFormatting>
  <conditionalFormatting sqref="G139:H139 H140:H145">
    <cfRule type="cellIs" dxfId="2240" priority="205" stopIfTrue="1" operator="notEqual">
      <formula>""</formula>
    </cfRule>
  </conditionalFormatting>
  <conditionalFormatting sqref="G135:H135">
    <cfRule type="cellIs" dxfId="2239" priority="209" stopIfTrue="1" operator="notEqual">
      <formula>""</formula>
    </cfRule>
  </conditionalFormatting>
  <conditionalFormatting sqref="G134:H134">
    <cfRule type="cellIs" dxfId="2238" priority="211" stopIfTrue="1" operator="notEqual">
      <formula>""</formula>
    </cfRule>
  </conditionalFormatting>
  <conditionalFormatting sqref="G134:H134">
    <cfRule type="cellIs" dxfId="2237" priority="212" stopIfTrue="1" operator="notEqual">
      <formula>""</formula>
    </cfRule>
  </conditionalFormatting>
  <conditionalFormatting sqref="G135:H135">
    <cfRule type="cellIs" dxfId="2236" priority="210" stopIfTrue="1" operator="notEqual">
      <formula>""</formula>
    </cfRule>
  </conditionalFormatting>
  <conditionalFormatting sqref="G136:H138">
    <cfRule type="cellIs" dxfId="2235" priority="207" stopIfTrue="1" operator="notEqual">
      <formula>""</formula>
    </cfRule>
  </conditionalFormatting>
  <conditionalFormatting sqref="G136:H138">
    <cfRule type="cellIs" dxfId="2234" priority="208" stopIfTrue="1" operator="notEqual">
      <formula>""</formula>
    </cfRule>
  </conditionalFormatting>
  <conditionalFormatting sqref="G140:G145">
    <cfRule type="cellIs" dxfId="2233" priority="203" stopIfTrue="1" operator="notEqual">
      <formula>""</formula>
    </cfRule>
  </conditionalFormatting>
  <conditionalFormatting sqref="G139:H139 H140:H145">
    <cfRule type="cellIs" dxfId="2232" priority="206" stopIfTrue="1" operator="notEqual">
      <formula>""</formula>
    </cfRule>
  </conditionalFormatting>
  <conditionalFormatting sqref="F134">
    <cfRule type="cellIs" dxfId="2231" priority="202" stopIfTrue="1" operator="notEqual">
      <formula>""</formula>
    </cfRule>
  </conditionalFormatting>
  <conditionalFormatting sqref="F135:F145">
    <cfRule type="cellIs" dxfId="2230" priority="201" stopIfTrue="1" operator="notEqual">
      <formula>""</formula>
    </cfRule>
  </conditionalFormatting>
  <conditionalFormatting sqref="F135:F145">
    <cfRule type="cellIs" dxfId="2229" priority="200" stopIfTrue="1" operator="notEqual">
      <formula>""</formula>
    </cfRule>
  </conditionalFormatting>
  <conditionalFormatting sqref="D134">
    <cfRule type="cellIs" dxfId="2228" priority="197" stopIfTrue="1" operator="notEqual">
      <formula>""</formula>
    </cfRule>
  </conditionalFormatting>
  <conditionalFormatting sqref="D134">
    <cfRule type="cellIs" dxfId="2227" priority="199" stopIfTrue="1" operator="notEqual">
      <formula>""</formula>
    </cfRule>
  </conditionalFormatting>
  <conditionalFormatting sqref="D134">
    <cfRule type="cellIs" dxfId="2226" priority="198" stopIfTrue="1" operator="notEqual">
      <formula>""</formula>
    </cfRule>
  </conditionalFormatting>
  <conditionalFormatting sqref="E135">
    <cfRule type="cellIs" dxfId="2225" priority="196" stopIfTrue="1" operator="notEqual">
      <formula>""</formula>
    </cfRule>
  </conditionalFormatting>
  <conditionalFormatting sqref="E135">
    <cfRule type="cellIs" dxfId="2224" priority="194" stopIfTrue="1" operator="notEqual">
      <formula>""</formula>
    </cfRule>
  </conditionalFormatting>
  <conditionalFormatting sqref="E135">
    <cfRule type="cellIs" dxfId="2223" priority="195" stopIfTrue="1" operator="notEqual">
      <formula>""</formula>
    </cfRule>
  </conditionalFormatting>
  <conditionalFormatting sqref="E136:E137">
    <cfRule type="cellIs" dxfId="2222" priority="193" stopIfTrue="1" operator="notEqual">
      <formula>""</formula>
    </cfRule>
  </conditionalFormatting>
  <conditionalFormatting sqref="E136:E137">
    <cfRule type="cellIs" dxfId="2221" priority="191" stopIfTrue="1" operator="notEqual">
      <formula>""</formula>
    </cfRule>
  </conditionalFormatting>
  <conditionalFormatting sqref="E136:E137">
    <cfRule type="cellIs" dxfId="2220" priority="192" stopIfTrue="1" operator="notEqual">
      <formula>""</formula>
    </cfRule>
  </conditionalFormatting>
  <conditionalFormatting sqref="E138">
    <cfRule type="cellIs" dxfId="2219" priority="190" stopIfTrue="1" operator="notEqual">
      <formula>""</formula>
    </cfRule>
  </conditionalFormatting>
  <conditionalFormatting sqref="E138">
    <cfRule type="cellIs" dxfId="2218" priority="188" stopIfTrue="1" operator="notEqual">
      <formula>""</formula>
    </cfRule>
  </conditionalFormatting>
  <conditionalFormatting sqref="E138">
    <cfRule type="cellIs" dxfId="2217" priority="189" stopIfTrue="1" operator="notEqual">
      <formula>""</formula>
    </cfRule>
  </conditionalFormatting>
  <conditionalFormatting sqref="E139:E145">
    <cfRule type="cellIs" dxfId="2216" priority="187" stopIfTrue="1" operator="notEqual">
      <formula>""</formula>
    </cfRule>
  </conditionalFormatting>
  <conditionalFormatting sqref="E139:E145">
    <cfRule type="cellIs" dxfId="2215" priority="185" stopIfTrue="1" operator="notEqual">
      <formula>""</formula>
    </cfRule>
  </conditionalFormatting>
  <conditionalFormatting sqref="E139:E145">
    <cfRule type="cellIs" dxfId="2214" priority="186" stopIfTrue="1" operator="notEqual">
      <formula>""</formula>
    </cfRule>
  </conditionalFormatting>
  <conditionalFormatting sqref="C107:C117">
    <cfRule type="cellIs" dxfId="2213" priority="25" stopIfTrue="1" operator="notEqual">
      <formula>""</formula>
    </cfRule>
  </conditionalFormatting>
  <conditionalFormatting sqref="C108:C117">
    <cfRule type="cellIs" dxfId="2212" priority="23" stopIfTrue="1" operator="notEqual">
      <formula>""</formula>
    </cfRule>
  </conditionalFormatting>
  <conditionalFormatting sqref="C106 C11:C94">
    <cfRule type="cellIs" dxfId="2211" priority="184" stopIfTrue="1" operator="notEqual">
      <formula>""</formula>
    </cfRule>
  </conditionalFormatting>
  <conditionalFormatting sqref="C22">
    <cfRule type="cellIs" dxfId="2210" priority="183" stopIfTrue="1" operator="notEqual">
      <formula>""</formula>
    </cfRule>
  </conditionalFormatting>
  <conditionalFormatting sqref="C13:C33">
    <cfRule type="cellIs" dxfId="2209" priority="182" stopIfTrue="1" operator="notEqual">
      <formula>""</formula>
    </cfRule>
  </conditionalFormatting>
  <conditionalFormatting sqref="C106 C84:C94">
    <cfRule type="cellIs" dxfId="2208" priority="181" stopIfTrue="1" operator="notEqual">
      <formula>""</formula>
    </cfRule>
  </conditionalFormatting>
  <conditionalFormatting sqref="C83">
    <cfRule type="cellIs" dxfId="2207" priority="180" stopIfTrue="1" operator="notEqual">
      <formula>""</formula>
    </cfRule>
  </conditionalFormatting>
  <conditionalFormatting sqref="C83">
    <cfRule type="cellIs" dxfId="2206" priority="179" stopIfTrue="1" operator="notEqual">
      <formula>""</formula>
    </cfRule>
  </conditionalFormatting>
  <conditionalFormatting sqref="C84:C93">
    <cfRule type="cellIs" dxfId="2205" priority="175" stopIfTrue="1" operator="notEqual">
      <formula>""</formula>
    </cfRule>
  </conditionalFormatting>
  <conditionalFormatting sqref="C11:C22">
    <cfRule type="cellIs" dxfId="2204" priority="178" stopIfTrue="1" operator="notEqual">
      <formula>""</formula>
    </cfRule>
  </conditionalFormatting>
  <conditionalFormatting sqref="C72:C82">
    <cfRule type="cellIs" dxfId="2203" priority="177" stopIfTrue="1" operator="notEqual">
      <formula>""</formula>
    </cfRule>
  </conditionalFormatting>
  <conditionalFormatting sqref="C84:C93">
    <cfRule type="cellIs" dxfId="2202" priority="176" stopIfTrue="1" operator="notEqual">
      <formula>""</formula>
    </cfRule>
  </conditionalFormatting>
  <conditionalFormatting sqref="C83">
    <cfRule type="cellIs" dxfId="2201" priority="174" stopIfTrue="1" operator="notEqual">
      <formula>""</formula>
    </cfRule>
  </conditionalFormatting>
  <conditionalFormatting sqref="C83">
    <cfRule type="cellIs" dxfId="2200" priority="173" stopIfTrue="1" operator="notEqual">
      <formula>""</formula>
    </cfRule>
  </conditionalFormatting>
  <conditionalFormatting sqref="C72:C82">
    <cfRule type="cellIs" dxfId="2199" priority="172" stopIfTrue="1" operator="notEqual">
      <formula>""</formula>
    </cfRule>
  </conditionalFormatting>
  <conditionalFormatting sqref="C71">
    <cfRule type="cellIs" dxfId="2198" priority="171" stopIfTrue="1" operator="notEqual">
      <formula>""</formula>
    </cfRule>
  </conditionalFormatting>
  <conditionalFormatting sqref="C71">
    <cfRule type="cellIs" dxfId="2197" priority="170" stopIfTrue="1" operator="notEqual">
      <formula>""</formula>
    </cfRule>
  </conditionalFormatting>
  <conditionalFormatting sqref="C72:C81">
    <cfRule type="cellIs" dxfId="2196" priority="167" stopIfTrue="1" operator="notEqual">
      <formula>""</formula>
    </cfRule>
  </conditionalFormatting>
  <conditionalFormatting sqref="C60:C70">
    <cfRule type="cellIs" dxfId="2195" priority="169" stopIfTrue="1" operator="notEqual">
      <formula>""</formula>
    </cfRule>
  </conditionalFormatting>
  <conditionalFormatting sqref="C72:C81">
    <cfRule type="cellIs" dxfId="2194" priority="168" stopIfTrue="1" operator="notEqual">
      <formula>""</formula>
    </cfRule>
  </conditionalFormatting>
  <conditionalFormatting sqref="C84:C93">
    <cfRule type="cellIs" dxfId="2193" priority="166" stopIfTrue="1" operator="notEqual">
      <formula>""</formula>
    </cfRule>
  </conditionalFormatting>
  <conditionalFormatting sqref="C84:C93">
    <cfRule type="cellIs" dxfId="2192" priority="165" stopIfTrue="1" operator="notEqual">
      <formula>""</formula>
    </cfRule>
  </conditionalFormatting>
  <conditionalFormatting sqref="C83:C93">
    <cfRule type="cellIs" dxfId="2191" priority="164" stopIfTrue="1" operator="notEqual">
      <formula>""</formula>
    </cfRule>
  </conditionalFormatting>
  <conditionalFormatting sqref="C83:C93">
    <cfRule type="cellIs" dxfId="2190" priority="163" stopIfTrue="1" operator="notEqual">
      <formula>""</formula>
    </cfRule>
  </conditionalFormatting>
  <conditionalFormatting sqref="C11:C21">
    <cfRule type="cellIs" dxfId="2189" priority="162" stopIfTrue="1" operator="notEqual">
      <formula>""</formula>
    </cfRule>
  </conditionalFormatting>
  <conditionalFormatting sqref="C72:C82">
    <cfRule type="cellIs" dxfId="2188" priority="161" stopIfTrue="1" operator="notEqual">
      <formula>""</formula>
    </cfRule>
  </conditionalFormatting>
  <conditionalFormatting sqref="C71">
    <cfRule type="cellIs" dxfId="2187" priority="160" stopIfTrue="1" operator="notEqual">
      <formula>""</formula>
    </cfRule>
  </conditionalFormatting>
  <conditionalFormatting sqref="C71">
    <cfRule type="cellIs" dxfId="2186" priority="159" stopIfTrue="1" operator="notEqual">
      <formula>""</formula>
    </cfRule>
  </conditionalFormatting>
  <conditionalFormatting sqref="C72:C81">
    <cfRule type="cellIs" dxfId="2185" priority="156" stopIfTrue="1" operator="notEqual">
      <formula>""</formula>
    </cfRule>
  </conditionalFormatting>
  <conditionalFormatting sqref="C60:C70">
    <cfRule type="cellIs" dxfId="2184" priority="158" stopIfTrue="1" operator="notEqual">
      <formula>""</formula>
    </cfRule>
  </conditionalFormatting>
  <conditionalFormatting sqref="C72:C81">
    <cfRule type="cellIs" dxfId="2183" priority="157" stopIfTrue="1" operator="notEqual">
      <formula>""</formula>
    </cfRule>
  </conditionalFormatting>
  <conditionalFormatting sqref="C71">
    <cfRule type="cellIs" dxfId="2182" priority="155" stopIfTrue="1" operator="notEqual">
      <formula>""</formula>
    </cfRule>
  </conditionalFormatting>
  <conditionalFormatting sqref="C71">
    <cfRule type="cellIs" dxfId="2181" priority="154" stopIfTrue="1" operator="notEqual">
      <formula>""</formula>
    </cfRule>
  </conditionalFormatting>
  <conditionalFormatting sqref="C60:C70">
    <cfRule type="cellIs" dxfId="2180" priority="153" stopIfTrue="1" operator="notEqual">
      <formula>""</formula>
    </cfRule>
  </conditionalFormatting>
  <conditionalFormatting sqref="C59">
    <cfRule type="cellIs" dxfId="2179" priority="152" stopIfTrue="1" operator="notEqual">
      <formula>""</formula>
    </cfRule>
  </conditionalFormatting>
  <conditionalFormatting sqref="C59">
    <cfRule type="cellIs" dxfId="2178" priority="151" stopIfTrue="1" operator="notEqual">
      <formula>""</formula>
    </cfRule>
  </conditionalFormatting>
  <conditionalFormatting sqref="C60:C69">
    <cfRule type="cellIs" dxfId="2177" priority="148" stopIfTrue="1" operator="notEqual">
      <formula>""</formula>
    </cfRule>
  </conditionalFormatting>
  <conditionalFormatting sqref="C48:C58">
    <cfRule type="cellIs" dxfId="2176" priority="150" stopIfTrue="1" operator="notEqual">
      <formula>""</formula>
    </cfRule>
  </conditionalFormatting>
  <conditionalFormatting sqref="C60:C69">
    <cfRule type="cellIs" dxfId="2175" priority="149" stopIfTrue="1" operator="notEqual">
      <formula>""</formula>
    </cfRule>
  </conditionalFormatting>
  <conditionalFormatting sqref="C72:C81">
    <cfRule type="cellIs" dxfId="2174" priority="147" stopIfTrue="1" operator="notEqual">
      <formula>""</formula>
    </cfRule>
  </conditionalFormatting>
  <conditionalFormatting sqref="C72:C81">
    <cfRule type="cellIs" dxfId="2173" priority="146" stopIfTrue="1" operator="notEqual">
      <formula>""</formula>
    </cfRule>
  </conditionalFormatting>
  <conditionalFormatting sqref="B106 B11:B94">
    <cfRule type="cellIs" dxfId="2172" priority="145" stopIfTrue="1" operator="notEqual">
      <formula>""</formula>
    </cfRule>
  </conditionalFormatting>
  <conditionalFormatting sqref="C83:C93">
    <cfRule type="cellIs" dxfId="2171" priority="144" stopIfTrue="1" operator="notEqual">
      <formula>""</formula>
    </cfRule>
  </conditionalFormatting>
  <conditionalFormatting sqref="C83:C93">
    <cfRule type="cellIs" dxfId="2170" priority="143" stopIfTrue="1" operator="notEqual">
      <formula>""</formula>
    </cfRule>
  </conditionalFormatting>
  <conditionalFormatting sqref="C11:C21">
    <cfRule type="cellIs" dxfId="2169" priority="142" stopIfTrue="1" operator="notEqual">
      <formula>""</formula>
    </cfRule>
  </conditionalFormatting>
  <conditionalFormatting sqref="C72:C82">
    <cfRule type="cellIs" dxfId="2168" priority="141" stopIfTrue="1" operator="notEqual">
      <formula>""</formula>
    </cfRule>
  </conditionalFormatting>
  <conditionalFormatting sqref="C71">
    <cfRule type="cellIs" dxfId="2167" priority="140" stopIfTrue="1" operator="notEqual">
      <formula>""</formula>
    </cfRule>
  </conditionalFormatting>
  <conditionalFormatting sqref="C71">
    <cfRule type="cellIs" dxfId="2166" priority="139" stopIfTrue="1" operator="notEqual">
      <formula>""</formula>
    </cfRule>
  </conditionalFormatting>
  <conditionalFormatting sqref="C72:C81">
    <cfRule type="cellIs" dxfId="2165" priority="136" stopIfTrue="1" operator="notEqual">
      <formula>""</formula>
    </cfRule>
  </conditionalFormatting>
  <conditionalFormatting sqref="C60:C70">
    <cfRule type="cellIs" dxfId="2164" priority="138" stopIfTrue="1" operator="notEqual">
      <formula>""</formula>
    </cfRule>
  </conditionalFormatting>
  <conditionalFormatting sqref="C72:C81">
    <cfRule type="cellIs" dxfId="2163" priority="137" stopIfTrue="1" operator="notEqual">
      <formula>""</formula>
    </cfRule>
  </conditionalFormatting>
  <conditionalFormatting sqref="C71">
    <cfRule type="cellIs" dxfId="2162" priority="135" stopIfTrue="1" operator="notEqual">
      <formula>""</formula>
    </cfRule>
  </conditionalFormatting>
  <conditionalFormatting sqref="C71">
    <cfRule type="cellIs" dxfId="2161" priority="134" stopIfTrue="1" operator="notEqual">
      <formula>""</formula>
    </cfRule>
  </conditionalFormatting>
  <conditionalFormatting sqref="C60:C70">
    <cfRule type="cellIs" dxfId="2160" priority="133" stopIfTrue="1" operator="notEqual">
      <formula>""</formula>
    </cfRule>
  </conditionalFormatting>
  <conditionalFormatting sqref="C59">
    <cfRule type="cellIs" dxfId="2159" priority="132" stopIfTrue="1" operator="notEqual">
      <formula>""</formula>
    </cfRule>
  </conditionalFormatting>
  <conditionalFormatting sqref="C59">
    <cfRule type="cellIs" dxfId="2158" priority="131" stopIfTrue="1" operator="notEqual">
      <formula>""</formula>
    </cfRule>
  </conditionalFormatting>
  <conditionalFormatting sqref="C60:C69">
    <cfRule type="cellIs" dxfId="2157" priority="128" stopIfTrue="1" operator="notEqual">
      <formula>""</formula>
    </cfRule>
  </conditionalFormatting>
  <conditionalFormatting sqref="C48:C58">
    <cfRule type="cellIs" dxfId="2156" priority="130" stopIfTrue="1" operator="notEqual">
      <formula>""</formula>
    </cfRule>
  </conditionalFormatting>
  <conditionalFormatting sqref="C60:C69">
    <cfRule type="cellIs" dxfId="2155" priority="129" stopIfTrue="1" operator="notEqual">
      <formula>""</formula>
    </cfRule>
  </conditionalFormatting>
  <conditionalFormatting sqref="C72:C81">
    <cfRule type="cellIs" dxfId="2154" priority="127" stopIfTrue="1" operator="notEqual">
      <formula>""</formula>
    </cfRule>
  </conditionalFormatting>
  <conditionalFormatting sqref="C72:C81">
    <cfRule type="cellIs" dxfId="2153" priority="126" stopIfTrue="1" operator="notEqual">
      <formula>""</formula>
    </cfRule>
  </conditionalFormatting>
  <conditionalFormatting sqref="C71:C81">
    <cfRule type="cellIs" dxfId="2152" priority="125" stopIfTrue="1" operator="notEqual">
      <formula>""</formula>
    </cfRule>
  </conditionalFormatting>
  <conditionalFormatting sqref="C71:C81">
    <cfRule type="cellIs" dxfId="2151" priority="124" stopIfTrue="1" operator="notEqual">
      <formula>""</formula>
    </cfRule>
  </conditionalFormatting>
  <conditionalFormatting sqref="C60:C70">
    <cfRule type="cellIs" dxfId="2150" priority="123" stopIfTrue="1" operator="notEqual">
      <formula>""</formula>
    </cfRule>
  </conditionalFormatting>
  <conditionalFormatting sqref="C59">
    <cfRule type="cellIs" dxfId="2149" priority="122" stopIfTrue="1" operator="notEqual">
      <formula>""</formula>
    </cfRule>
  </conditionalFormatting>
  <conditionalFormatting sqref="C59">
    <cfRule type="cellIs" dxfId="2148" priority="121" stopIfTrue="1" operator="notEqual">
      <formula>""</formula>
    </cfRule>
  </conditionalFormatting>
  <conditionalFormatting sqref="C60:C69">
    <cfRule type="cellIs" dxfId="2147" priority="118" stopIfTrue="1" operator="notEqual">
      <formula>""</formula>
    </cfRule>
  </conditionalFormatting>
  <conditionalFormatting sqref="C48:C58">
    <cfRule type="cellIs" dxfId="2146" priority="120" stopIfTrue="1" operator="notEqual">
      <formula>""</formula>
    </cfRule>
  </conditionalFormatting>
  <conditionalFormatting sqref="C60:C69">
    <cfRule type="cellIs" dxfId="2145" priority="119" stopIfTrue="1" operator="notEqual">
      <formula>""</formula>
    </cfRule>
  </conditionalFormatting>
  <conditionalFormatting sqref="C59">
    <cfRule type="cellIs" dxfId="2144" priority="117" stopIfTrue="1" operator="notEqual">
      <formula>""</formula>
    </cfRule>
  </conditionalFormatting>
  <conditionalFormatting sqref="C59">
    <cfRule type="cellIs" dxfId="2143" priority="116" stopIfTrue="1" operator="notEqual">
      <formula>""</formula>
    </cfRule>
  </conditionalFormatting>
  <conditionalFormatting sqref="C48:C58">
    <cfRule type="cellIs" dxfId="2142" priority="115" stopIfTrue="1" operator="notEqual">
      <formula>""</formula>
    </cfRule>
  </conditionalFormatting>
  <conditionalFormatting sqref="C47">
    <cfRule type="cellIs" dxfId="2141" priority="114" stopIfTrue="1" operator="notEqual">
      <formula>""</formula>
    </cfRule>
  </conditionalFormatting>
  <conditionalFormatting sqref="C47">
    <cfRule type="cellIs" dxfId="2140" priority="113" stopIfTrue="1" operator="notEqual">
      <formula>""</formula>
    </cfRule>
  </conditionalFormatting>
  <conditionalFormatting sqref="C48:C57">
    <cfRule type="cellIs" dxfId="2139" priority="110" stopIfTrue="1" operator="notEqual">
      <formula>""</formula>
    </cfRule>
  </conditionalFormatting>
  <conditionalFormatting sqref="C36:C46">
    <cfRule type="cellIs" dxfId="2138" priority="112" stopIfTrue="1" operator="notEqual">
      <formula>""</formula>
    </cfRule>
  </conditionalFormatting>
  <conditionalFormatting sqref="C48:C57">
    <cfRule type="cellIs" dxfId="2137" priority="111" stopIfTrue="1" operator="notEqual">
      <formula>""</formula>
    </cfRule>
  </conditionalFormatting>
  <conditionalFormatting sqref="C60:C69">
    <cfRule type="cellIs" dxfId="2136" priority="109" stopIfTrue="1" operator="notEqual">
      <formula>""</formula>
    </cfRule>
  </conditionalFormatting>
  <conditionalFormatting sqref="C60:C69">
    <cfRule type="cellIs" dxfId="2135" priority="108" stopIfTrue="1" operator="notEqual">
      <formula>""</formula>
    </cfRule>
  </conditionalFormatting>
  <conditionalFormatting sqref="C106 C84:C94">
    <cfRule type="cellIs" dxfId="2134" priority="107" stopIfTrue="1" operator="notEqual">
      <formula>""</formula>
    </cfRule>
  </conditionalFormatting>
  <conditionalFormatting sqref="C106 C84:C94">
    <cfRule type="cellIs" dxfId="2133" priority="106" stopIfTrue="1" operator="notEqual">
      <formula>""</formula>
    </cfRule>
  </conditionalFormatting>
  <conditionalFormatting sqref="C83">
    <cfRule type="cellIs" dxfId="2132" priority="105" stopIfTrue="1" operator="notEqual">
      <formula>""</formula>
    </cfRule>
  </conditionalFormatting>
  <conditionalFormatting sqref="C83">
    <cfRule type="cellIs" dxfId="2131" priority="104" stopIfTrue="1" operator="notEqual">
      <formula>""</formula>
    </cfRule>
  </conditionalFormatting>
  <conditionalFormatting sqref="C84:C93">
    <cfRule type="cellIs" dxfId="2130" priority="101" stopIfTrue="1" operator="notEqual">
      <formula>""</formula>
    </cfRule>
  </conditionalFormatting>
  <conditionalFormatting sqref="C72:C82">
    <cfRule type="cellIs" dxfId="2129" priority="103" stopIfTrue="1" operator="notEqual">
      <formula>""</formula>
    </cfRule>
  </conditionalFormatting>
  <conditionalFormatting sqref="C84:C93">
    <cfRule type="cellIs" dxfId="2128" priority="102" stopIfTrue="1" operator="notEqual">
      <formula>""</formula>
    </cfRule>
  </conditionalFormatting>
  <conditionalFormatting sqref="C106 C84:C94">
    <cfRule type="cellIs" dxfId="2127" priority="100" stopIfTrue="1" operator="notEqual">
      <formula>""</formula>
    </cfRule>
  </conditionalFormatting>
  <conditionalFormatting sqref="C83">
    <cfRule type="cellIs" dxfId="2126" priority="99" stopIfTrue="1" operator="notEqual">
      <formula>""</formula>
    </cfRule>
  </conditionalFormatting>
  <conditionalFormatting sqref="C83">
    <cfRule type="cellIs" dxfId="2125" priority="98" stopIfTrue="1" operator="notEqual">
      <formula>""</formula>
    </cfRule>
  </conditionalFormatting>
  <conditionalFormatting sqref="C84:C93">
    <cfRule type="cellIs" dxfId="2124" priority="95" stopIfTrue="1" operator="notEqual">
      <formula>""</formula>
    </cfRule>
  </conditionalFormatting>
  <conditionalFormatting sqref="C72:C82">
    <cfRule type="cellIs" dxfId="2123" priority="97" stopIfTrue="1" operator="notEqual">
      <formula>""</formula>
    </cfRule>
  </conditionalFormatting>
  <conditionalFormatting sqref="C84:C93">
    <cfRule type="cellIs" dxfId="2122" priority="96" stopIfTrue="1" operator="notEqual">
      <formula>""</formula>
    </cfRule>
  </conditionalFormatting>
  <conditionalFormatting sqref="C83">
    <cfRule type="cellIs" dxfId="2121" priority="94" stopIfTrue="1" operator="notEqual">
      <formula>""</formula>
    </cfRule>
  </conditionalFormatting>
  <conditionalFormatting sqref="C83">
    <cfRule type="cellIs" dxfId="2120" priority="93" stopIfTrue="1" operator="notEqual">
      <formula>""</formula>
    </cfRule>
  </conditionalFormatting>
  <conditionalFormatting sqref="C72:C82">
    <cfRule type="cellIs" dxfId="2119" priority="92" stopIfTrue="1" operator="notEqual">
      <formula>""</formula>
    </cfRule>
  </conditionalFormatting>
  <conditionalFormatting sqref="C71">
    <cfRule type="cellIs" dxfId="2118" priority="91" stopIfTrue="1" operator="notEqual">
      <formula>""</formula>
    </cfRule>
  </conditionalFormatting>
  <conditionalFormatting sqref="C71">
    <cfRule type="cellIs" dxfId="2117" priority="90" stopIfTrue="1" operator="notEqual">
      <formula>""</formula>
    </cfRule>
  </conditionalFormatting>
  <conditionalFormatting sqref="C72:C81">
    <cfRule type="cellIs" dxfId="2116" priority="87" stopIfTrue="1" operator="notEqual">
      <formula>""</formula>
    </cfRule>
  </conditionalFormatting>
  <conditionalFormatting sqref="C60:C70">
    <cfRule type="cellIs" dxfId="2115" priority="89" stopIfTrue="1" operator="notEqual">
      <formula>""</formula>
    </cfRule>
  </conditionalFormatting>
  <conditionalFormatting sqref="C72:C81">
    <cfRule type="cellIs" dxfId="2114" priority="88" stopIfTrue="1" operator="notEqual">
      <formula>""</formula>
    </cfRule>
  </conditionalFormatting>
  <conditionalFormatting sqref="C84:C93">
    <cfRule type="cellIs" dxfId="2113" priority="86" stopIfTrue="1" operator="notEqual">
      <formula>""</formula>
    </cfRule>
  </conditionalFormatting>
  <conditionalFormatting sqref="C84:C93">
    <cfRule type="cellIs" dxfId="2112" priority="85" stopIfTrue="1" operator="notEqual">
      <formula>""</formula>
    </cfRule>
  </conditionalFormatting>
  <conditionalFormatting sqref="C106 C84:C94">
    <cfRule type="cellIs" dxfId="2111" priority="84" stopIfTrue="1" operator="notEqual">
      <formula>""</formula>
    </cfRule>
  </conditionalFormatting>
  <conditionalFormatting sqref="C83">
    <cfRule type="cellIs" dxfId="2110" priority="83" stopIfTrue="1" operator="notEqual">
      <formula>""</formula>
    </cfRule>
  </conditionalFormatting>
  <conditionalFormatting sqref="C83">
    <cfRule type="cellIs" dxfId="2109" priority="82" stopIfTrue="1" operator="notEqual">
      <formula>""</formula>
    </cfRule>
  </conditionalFormatting>
  <conditionalFormatting sqref="C84:C93">
    <cfRule type="cellIs" dxfId="2108" priority="79" stopIfTrue="1" operator="notEqual">
      <formula>""</formula>
    </cfRule>
  </conditionalFormatting>
  <conditionalFormatting sqref="C72:C82">
    <cfRule type="cellIs" dxfId="2107" priority="81" stopIfTrue="1" operator="notEqual">
      <formula>""</formula>
    </cfRule>
  </conditionalFormatting>
  <conditionalFormatting sqref="C84:C93">
    <cfRule type="cellIs" dxfId="2106" priority="80" stopIfTrue="1" operator="notEqual">
      <formula>""</formula>
    </cfRule>
  </conditionalFormatting>
  <conditionalFormatting sqref="C83">
    <cfRule type="cellIs" dxfId="2105" priority="77" stopIfTrue="1" operator="notEqual">
      <formula>""</formula>
    </cfRule>
  </conditionalFormatting>
  <conditionalFormatting sqref="C72:C82">
    <cfRule type="cellIs" dxfId="2104" priority="76" stopIfTrue="1" operator="notEqual">
      <formula>""</formula>
    </cfRule>
  </conditionalFormatting>
  <conditionalFormatting sqref="C71">
    <cfRule type="cellIs" dxfId="2103" priority="75" stopIfTrue="1" operator="notEqual">
      <formula>""</formula>
    </cfRule>
  </conditionalFormatting>
  <conditionalFormatting sqref="C71">
    <cfRule type="cellIs" dxfId="2102" priority="74" stopIfTrue="1" operator="notEqual">
      <formula>""</formula>
    </cfRule>
  </conditionalFormatting>
  <conditionalFormatting sqref="C72:C81">
    <cfRule type="cellIs" dxfId="2101" priority="71" stopIfTrue="1" operator="notEqual">
      <formula>""</formula>
    </cfRule>
  </conditionalFormatting>
  <conditionalFormatting sqref="C60:C70">
    <cfRule type="cellIs" dxfId="2100" priority="73" stopIfTrue="1" operator="notEqual">
      <formula>""</formula>
    </cfRule>
  </conditionalFormatting>
  <conditionalFormatting sqref="C72:C81">
    <cfRule type="cellIs" dxfId="2099" priority="72" stopIfTrue="1" operator="notEqual">
      <formula>""</formula>
    </cfRule>
  </conditionalFormatting>
  <conditionalFormatting sqref="C84:C93">
    <cfRule type="cellIs" dxfId="2098" priority="70" stopIfTrue="1" operator="notEqual">
      <formula>""</formula>
    </cfRule>
  </conditionalFormatting>
  <conditionalFormatting sqref="C84:C93">
    <cfRule type="cellIs" dxfId="2097" priority="69" stopIfTrue="1" operator="notEqual">
      <formula>""</formula>
    </cfRule>
  </conditionalFormatting>
  <conditionalFormatting sqref="C83:C93">
    <cfRule type="cellIs" dxfId="2096" priority="68" stopIfTrue="1" operator="notEqual">
      <formula>""</formula>
    </cfRule>
  </conditionalFormatting>
  <conditionalFormatting sqref="C83:C93">
    <cfRule type="cellIs" dxfId="2095" priority="67" stopIfTrue="1" operator="notEqual">
      <formula>""</formula>
    </cfRule>
  </conditionalFormatting>
  <conditionalFormatting sqref="C72:C82">
    <cfRule type="cellIs" dxfId="2094" priority="66" stopIfTrue="1" operator="notEqual">
      <formula>""</formula>
    </cfRule>
  </conditionalFormatting>
  <conditionalFormatting sqref="C71">
    <cfRule type="cellIs" dxfId="2093" priority="65" stopIfTrue="1" operator="notEqual">
      <formula>""</formula>
    </cfRule>
  </conditionalFormatting>
  <conditionalFormatting sqref="C71">
    <cfRule type="cellIs" dxfId="2092" priority="64" stopIfTrue="1" operator="notEqual">
      <formula>""</formula>
    </cfRule>
  </conditionalFormatting>
  <conditionalFormatting sqref="C72:C81">
    <cfRule type="cellIs" dxfId="2091" priority="61" stopIfTrue="1" operator="notEqual">
      <formula>""</formula>
    </cfRule>
  </conditionalFormatting>
  <conditionalFormatting sqref="C60:C70">
    <cfRule type="cellIs" dxfId="2090" priority="63" stopIfTrue="1" operator="notEqual">
      <formula>""</formula>
    </cfRule>
  </conditionalFormatting>
  <conditionalFormatting sqref="C72:C81">
    <cfRule type="cellIs" dxfId="2089" priority="62" stopIfTrue="1" operator="notEqual">
      <formula>""</formula>
    </cfRule>
  </conditionalFormatting>
  <conditionalFormatting sqref="C71">
    <cfRule type="cellIs" dxfId="2088" priority="60" stopIfTrue="1" operator="notEqual">
      <formula>""</formula>
    </cfRule>
  </conditionalFormatting>
  <conditionalFormatting sqref="C71">
    <cfRule type="cellIs" dxfId="2087" priority="59" stopIfTrue="1" operator="notEqual">
      <formula>""</formula>
    </cfRule>
  </conditionalFormatting>
  <conditionalFormatting sqref="C60:C70">
    <cfRule type="cellIs" dxfId="2086" priority="58" stopIfTrue="1" operator="notEqual">
      <formula>""</formula>
    </cfRule>
  </conditionalFormatting>
  <conditionalFormatting sqref="C59">
    <cfRule type="cellIs" dxfId="2085" priority="57" stopIfTrue="1" operator="notEqual">
      <formula>""</formula>
    </cfRule>
  </conditionalFormatting>
  <conditionalFormatting sqref="C59">
    <cfRule type="cellIs" dxfId="2084" priority="56" stopIfTrue="1" operator="notEqual">
      <formula>""</formula>
    </cfRule>
  </conditionalFormatting>
  <conditionalFormatting sqref="C60:C69">
    <cfRule type="cellIs" dxfId="2083" priority="53" stopIfTrue="1" operator="notEqual">
      <formula>""</formula>
    </cfRule>
  </conditionalFormatting>
  <conditionalFormatting sqref="C48:C58">
    <cfRule type="cellIs" dxfId="2082" priority="55" stopIfTrue="1" operator="notEqual">
      <formula>""</formula>
    </cfRule>
  </conditionalFormatting>
  <conditionalFormatting sqref="C60:C69">
    <cfRule type="cellIs" dxfId="2081" priority="54" stopIfTrue="1" operator="notEqual">
      <formula>""</formula>
    </cfRule>
  </conditionalFormatting>
  <conditionalFormatting sqref="C72:C81">
    <cfRule type="cellIs" dxfId="2080" priority="52" stopIfTrue="1" operator="notEqual">
      <formula>""</formula>
    </cfRule>
  </conditionalFormatting>
  <conditionalFormatting sqref="C72:C81">
    <cfRule type="cellIs" dxfId="2079" priority="51" stopIfTrue="1" operator="notEqual">
      <formula>""</formula>
    </cfRule>
  </conditionalFormatting>
  <conditionalFormatting sqref="C95">
    <cfRule type="cellIs" dxfId="2078" priority="50" stopIfTrue="1" operator="notEqual">
      <formula>""</formula>
    </cfRule>
  </conditionalFormatting>
  <conditionalFormatting sqref="C95:C105">
    <cfRule type="cellIs" dxfId="2077" priority="49" stopIfTrue="1" operator="notEqual">
      <formula>""</formula>
    </cfRule>
  </conditionalFormatting>
  <conditionalFormatting sqref="C95:C105">
    <cfRule type="cellIs" dxfId="2076" priority="48" stopIfTrue="1" operator="notEqual">
      <formula>""</formula>
    </cfRule>
  </conditionalFormatting>
  <conditionalFormatting sqref="B95:B105">
    <cfRule type="cellIs" dxfId="2075" priority="47" stopIfTrue="1" operator="notEqual">
      <formula>""</formula>
    </cfRule>
  </conditionalFormatting>
  <conditionalFormatting sqref="C96:C105">
    <cfRule type="cellIs" dxfId="2074" priority="46" stopIfTrue="1" operator="notEqual">
      <formula>""</formula>
    </cfRule>
  </conditionalFormatting>
  <conditionalFormatting sqref="C95">
    <cfRule type="cellIs" dxfId="2073" priority="45" stopIfTrue="1" operator="notEqual">
      <formula>""</formula>
    </cfRule>
  </conditionalFormatting>
  <conditionalFormatting sqref="C95">
    <cfRule type="cellIs" dxfId="2072" priority="44" stopIfTrue="1" operator="notEqual">
      <formula>""</formula>
    </cfRule>
  </conditionalFormatting>
  <conditionalFormatting sqref="C96:C105">
    <cfRule type="cellIs" dxfId="2071" priority="42" stopIfTrue="1" operator="notEqual">
      <formula>""</formula>
    </cfRule>
  </conditionalFormatting>
  <conditionalFormatting sqref="C96:C105">
    <cfRule type="cellIs" dxfId="2070" priority="43" stopIfTrue="1" operator="notEqual">
      <formula>""</formula>
    </cfRule>
  </conditionalFormatting>
  <conditionalFormatting sqref="C95">
    <cfRule type="cellIs" dxfId="2069" priority="41" stopIfTrue="1" operator="notEqual">
      <formula>""</formula>
    </cfRule>
  </conditionalFormatting>
  <conditionalFormatting sqref="C95">
    <cfRule type="cellIs" dxfId="2068" priority="40" stopIfTrue="1" operator="notEqual">
      <formula>""</formula>
    </cfRule>
  </conditionalFormatting>
  <conditionalFormatting sqref="C96:C105">
    <cfRule type="cellIs" dxfId="2067" priority="39" stopIfTrue="1" operator="notEqual">
      <formula>""</formula>
    </cfRule>
  </conditionalFormatting>
  <conditionalFormatting sqref="C96:C105">
    <cfRule type="cellIs" dxfId="2066" priority="38" stopIfTrue="1" operator="notEqual">
      <formula>""</formula>
    </cfRule>
  </conditionalFormatting>
  <conditionalFormatting sqref="C95:C105">
    <cfRule type="cellIs" dxfId="2065" priority="37" stopIfTrue="1" operator="notEqual">
      <formula>""</formula>
    </cfRule>
  </conditionalFormatting>
  <conditionalFormatting sqref="C95:C105">
    <cfRule type="cellIs" dxfId="2064" priority="36" stopIfTrue="1" operator="notEqual">
      <formula>""</formula>
    </cfRule>
  </conditionalFormatting>
  <conditionalFormatting sqref="C95:C105">
    <cfRule type="cellIs" dxfId="2063" priority="35" stopIfTrue="1" operator="notEqual">
      <formula>""</formula>
    </cfRule>
  </conditionalFormatting>
  <conditionalFormatting sqref="C95:C105">
    <cfRule type="cellIs" dxfId="2062" priority="34" stopIfTrue="1" operator="notEqual">
      <formula>""</formula>
    </cfRule>
  </conditionalFormatting>
  <conditionalFormatting sqref="C96:C105">
    <cfRule type="cellIs" dxfId="2061" priority="33" stopIfTrue="1" operator="notEqual">
      <formula>""</formula>
    </cfRule>
  </conditionalFormatting>
  <conditionalFormatting sqref="C96:C105">
    <cfRule type="cellIs" dxfId="2060" priority="32" stopIfTrue="1" operator="notEqual">
      <formula>""</formula>
    </cfRule>
  </conditionalFormatting>
  <conditionalFormatting sqref="C96:C105">
    <cfRule type="cellIs" dxfId="2059" priority="31" stopIfTrue="1" operator="notEqual">
      <formula>""</formula>
    </cfRule>
  </conditionalFormatting>
  <conditionalFormatting sqref="C96:C105">
    <cfRule type="cellIs" dxfId="2058" priority="30" stopIfTrue="1" operator="notEqual">
      <formula>""</formula>
    </cfRule>
  </conditionalFormatting>
  <conditionalFormatting sqref="C96:C105">
    <cfRule type="cellIs" dxfId="2057" priority="29" stopIfTrue="1" operator="notEqual">
      <formula>""</formula>
    </cfRule>
  </conditionalFormatting>
  <conditionalFormatting sqref="C118">
    <cfRule type="cellIs" dxfId="2056" priority="28" stopIfTrue="1" operator="notEqual">
      <formula>""</formula>
    </cfRule>
  </conditionalFormatting>
  <conditionalFormatting sqref="C118">
    <cfRule type="cellIs" dxfId="2055" priority="27" stopIfTrue="1" operator="notEqual">
      <formula>""</formula>
    </cfRule>
  </conditionalFormatting>
  <conditionalFormatting sqref="C107:C117">
    <cfRule type="cellIs" dxfId="2054" priority="26" stopIfTrue="1" operator="notEqual">
      <formula>""</formula>
    </cfRule>
  </conditionalFormatting>
  <conditionalFormatting sqref="C108:C117">
    <cfRule type="cellIs" dxfId="2053" priority="24" stopIfTrue="1" operator="notEqual">
      <formula>""</formula>
    </cfRule>
  </conditionalFormatting>
  <conditionalFormatting sqref="B107:B118">
    <cfRule type="cellIs" dxfId="2052" priority="21" stopIfTrue="1" operator="notEqual">
      <formula>""</formula>
    </cfRule>
  </conditionalFormatting>
  <conditionalFormatting sqref="B107:B118">
    <cfRule type="cellIs" dxfId="2051" priority="22" stopIfTrue="1" operator="notEqual">
      <formula>""</formula>
    </cfRule>
  </conditionalFormatting>
  <conditionalFormatting sqref="D135:D145">
    <cfRule type="cellIs" dxfId="2050" priority="20" stopIfTrue="1" operator="equal">
      <formula>"Total"</formula>
    </cfRule>
  </conditionalFormatting>
  <conditionalFormatting sqref="F119:F130">
    <cfRule type="cellIs" dxfId="2049" priority="19" stopIfTrue="1" operator="notEqual">
      <formula>""</formula>
    </cfRule>
  </conditionalFormatting>
  <conditionalFormatting sqref="E119:E130">
    <cfRule type="cellIs" dxfId="2048" priority="16" stopIfTrue="1" operator="notEqual">
      <formula>""</formula>
    </cfRule>
  </conditionalFormatting>
  <conditionalFormatting sqref="E119:E130 G119:H130">
    <cfRule type="cellIs" dxfId="2047" priority="18" stopIfTrue="1" operator="notEqual">
      <formula>""</formula>
    </cfRule>
  </conditionalFormatting>
  <conditionalFormatting sqref="E120 E122 E124 E126 E128 E130 G120:H120 G122:H122 G124:H124 G126:H126 G128:H128 G130:H130">
    <cfRule type="cellIs" dxfId="2046" priority="13" stopIfTrue="1" operator="notEqual">
      <formula>""</formula>
    </cfRule>
  </conditionalFormatting>
  <conditionalFormatting sqref="F120 F122 F124 F126 F128 F130">
    <cfRule type="cellIs" dxfId="2045" priority="11" stopIfTrue="1" operator="notEqual">
      <formula>""</formula>
    </cfRule>
  </conditionalFormatting>
  <conditionalFormatting sqref="F119:F130">
    <cfRule type="cellIs" dxfId="2044" priority="15" stopIfTrue="1" operator="notEqual">
      <formula>""</formula>
    </cfRule>
  </conditionalFormatting>
  <conditionalFormatting sqref="E119:E130 G119:H130">
    <cfRule type="cellIs" dxfId="2043" priority="17" stopIfTrue="1" operator="notEqual">
      <formula>""</formula>
    </cfRule>
  </conditionalFormatting>
  <conditionalFormatting sqref="E120 E122 E124 E126 E128 E130">
    <cfRule type="cellIs" dxfId="2042" priority="12" stopIfTrue="1" operator="notEqual">
      <formula>""</formula>
    </cfRule>
  </conditionalFormatting>
  <conditionalFormatting sqref="E120 E122 E124 E126 E128 E130 G120:H120 G122:H122 G124:H124 G126:H126 G128:H128 G130:H130">
    <cfRule type="cellIs" dxfId="2041" priority="14" stopIfTrue="1" operator="notEqual">
      <formula>""</formula>
    </cfRule>
  </conditionalFormatting>
  <conditionalFormatting sqref="F120 F122 F124 F126 F128 F130">
    <cfRule type="cellIs" dxfId="2040" priority="10" stopIfTrue="1" operator="notEqual">
      <formula>""</formula>
    </cfRule>
  </conditionalFormatting>
  <conditionalFormatting sqref="F120 F122 F124 F126 F128 F130">
    <cfRule type="cellIs" dxfId="2039" priority="9" stopIfTrue="1" operator="notEqual">
      <formula>""</formula>
    </cfRule>
  </conditionalFormatting>
  <conditionalFormatting sqref="C119:C130">
    <cfRule type="cellIs" dxfId="2038" priority="6" stopIfTrue="1" operator="notEqual">
      <formula>""</formula>
    </cfRule>
  </conditionalFormatting>
  <conditionalFormatting sqref="C119:C130">
    <cfRule type="cellIs" dxfId="2037" priority="5" stopIfTrue="1" operator="notEqual">
      <formula>""</formula>
    </cfRule>
  </conditionalFormatting>
  <conditionalFormatting sqref="B119:B130">
    <cfRule type="cellIs" dxfId="2036" priority="3" stopIfTrue="1" operator="notEqual">
      <formula>""</formula>
    </cfRule>
  </conditionalFormatting>
  <conditionalFormatting sqref="B119:B130">
    <cfRule type="cellIs" dxfId="2035" priority="4" stopIfTrue="1" operator="notEqual">
      <formula>""</formula>
    </cfRule>
  </conditionalFormatting>
  <conditionalFormatting sqref="B134:B145">
    <cfRule type="cellIs" dxfId="2034" priority="2" stopIfTrue="1" operator="notEqual">
      <formula>""</formula>
    </cfRule>
  </conditionalFormatting>
  <conditionalFormatting sqref="B134:B145">
    <cfRule type="cellIs" dxfId="2033" priority="1" stopIfTrue="1" operator="notEqual">
      <formula>""</formula>
    </cfRule>
  </conditionalFormatting>
  <pageMargins left="0.19685039370078741" right="7.874015748031496E-2" top="0.31496062992125984" bottom="0.27559055118110237" header="0.15748031496062992" footer="0.31496062992125984"/>
  <pageSetup paperSize="9" scale="86" orientation="landscape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8"/>
  <sheetViews>
    <sheetView view="pageBreakPreview" zoomScale="110" zoomScaleNormal="110" zoomScaleSheetLayoutView="110" workbookViewId="0">
      <pane ySplit="10" topLeftCell="A125" activePane="bottomLeft" state="frozen"/>
      <selection pane="bottomLeft" activeCell="A125" sqref="A125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.28515625" style="1" customWidth="1"/>
    <col min="5" max="5" width="5" style="1" customWidth="1"/>
    <col min="6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3" width="6.4257812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173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114" t="s">
        <v>167</v>
      </c>
      <c r="C7" s="113"/>
      <c r="D7" s="45"/>
      <c r="E7" s="45"/>
      <c r="F7" s="45"/>
      <c r="G7" s="45"/>
      <c r="H7" s="45"/>
      <c r="I7" s="45"/>
      <c r="J7" s="45"/>
      <c r="K7" s="45"/>
      <c r="O7" s="438" t="s">
        <v>191</v>
      </c>
      <c r="P7" s="438"/>
      <c r="Q7" s="1"/>
      <c r="T7" s="115" t="s">
        <v>155</v>
      </c>
      <c r="U7" s="21"/>
      <c r="V7" s="21"/>
      <c r="W7" s="390">
        <f>'base(indices)'!H1</f>
        <v>44440</v>
      </c>
      <c r="X7" s="390"/>
    </row>
    <row r="8" spans="1:27" ht="13.5" thickBot="1">
      <c r="B8" s="6" t="str">
        <f>'BENEFÍCIOS-SEM JRS E SEM CORREÇ'!B8</f>
        <v>Obs: D.I.P. (Data Início Pgto-Adm) em:</v>
      </c>
      <c r="I8" s="434">
        <f>'BENEFÍCIOS-SEM JRS E SEM CORREÇ'!I8:I8</f>
        <v>44440</v>
      </c>
      <c r="J8" s="434"/>
      <c r="K8" s="273"/>
      <c r="L8" s="109"/>
      <c r="M8" s="110"/>
      <c r="N8" s="111"/>
      <c r="O8" s="110"/>
      <c r="P8" s="110"/>
    </row>
    <row r="9" spans="1:27" ht="12.75" customHeight="1" thickBot="1">
      <c r="A9" s="392" t="s">
        <v>42</v>
      </c>
      <c r="B9" s="460" t="s">
        <v>4</v>
      </c>
      <c r="C9" s="396" t="s">
        <v>36</v>
      </c>
      <c r="D9" s="398" t="s">
        <v>37</v>
      </c>
      <c r="E9" s="398" t="s">
        <v>43</v>
      </c>
      <c r="F9" s="414" t="s">
        <v>163</v>
      </c>
      <c r="G9" s="414" t="s">
        <v>164</v>
      </c>
      <c r="H9" s="406" t="s">
        <v>156</v>
      </c>
      <c r="I9" s="427" t="s">
        <v>158</v>
      </c>
      <c r="J9" s="440" t="s">
        <v>154</v>
      </c>
      <c r="K9" s="451"/>
      <c r="L9" s="452"/>
      <c r="M9" s="435">
        <v>0.95</v>
      </c>
      <c r="N9" s="436"/>
      <c r="O9" s="437"/>
      <c r="P9" s="430">
        <v>0.9</v>
      </c>
      <c r="Q9" s="431"/>
      <c r="R9" s="432"/>
      <c r="S9" s="435">
        <v>0.8</v>
      </c>
      <c r="T9" s="436"/>
      <c r="U9" s="437"/>
      <c r="V9" s="430">
        <v>0.7</v>
      </c>
      <c r="W9" s="431"/>
      <c r="X9" s="432"/>
      <c r="Y9" s="430">
        <v>0.6</v>
      </c>
      <c r="Z9" s="431"/>
      <c r="AA9" s="432"/>
    </row>
    <row r="10" spans="1:27" ht="33.75" customHeight="1" thickBot="1">
      <c r="A10" s="459"/>
      <c r="B10" s="461"/>
      <c r="C10" s="397"/>
      <c r="D10" s="399"/>
      <c r="E10" s="399"/>
      <c r="F10" s="415"/>
      <c r="G10" s="415"/>
      <c r="H10" s="407"/>
      <c r="I10" s="428"/>
      <c r="J10" s="35" t="s">
        <v>38</v>
      </c>
      <c r="K10" s="200" t="s">
        <v>82</v>
      </c>
      <c r="L10" s="212" t="s">
        <v>0</v>
      </c>
      <c r="M10" s="194" t="s">
        <v>38</v>
      </c>
      <c r="N10" s="200" t="s">
        <v>82</v>
      </c>
      <c r="O10" s="194">
        <v>0.95</v>
      </c>
      <c r="P10" s="34" t="s">
        <v>38</v>
      </c>
      <c r="Q10" s="200" t="s">
        <v>82</v>
      </c>
      <c r="R10" s="201" t="s">
        <v>39</v>
      </c>
      <c r="S10" s="194" t="s">
        <v>38</v>
      </c>
      <c r="T10" s="200" t="s">
        <v>82</v>
      </c>
      <c r="U10" s="194" t="s">
        <v>46</v>
      </c>
      <c r="V10" s="194" t="s">
        <v>38</v>
      </c>
      <c r="W10" s="200" t="s">
        <v>82</v>
      </c>
      <c r="X10" s="194" t="s">
        <v>47</v>
      </c>
      <c r="Y10" s="194" t="s">
        <v>38</v>
      </c>
      <c r="Z10" s="200" t="s">
        <v>82</v>
      </c>
      <c r="AA10" s="194" t="s">
        <v>48</v>
      </c>
    </row>
    <row r="11" spans="1:27" ht="13.5" customHeight="1">
      <c r="A11" s="219">
        <v>120</v>
      </c>
      <c r="B11" s="160">
        <v>40544</v>
      </c>
      <c r="C11" s="47">
        <v>540</v>
      </c>
      <c r="D11" s="220">
        <f>'base(indices)'!G16</f>
        <v>1.4360326800000001</v>
      </c>
      <c r="E11" s="87">
        <f t="shared" ref="E11:E74" si="0">C11*D11</f>
        <v>775.4576472</v>
      </c>
      <c r="F11" s="324">
        <v>0</v>
      </c>
      <c r="G11" s="87">
        <f t="shared" ref="G11:G74" si="1">E11*F11</f>
        <v>0</v>
      </c>
      <c r="H11" s="47">
        <f t="shared" ref="H11:H74" si="2">E11+G11</f>
        <v>775.4576472</v>
      </c>
      <c r="I11" s="293">
        <f>H131</f>
        <v>123939.12436601997</v>
      </c>
      <c r="J11" s="123">
        <f>IF((I11)+K11&gt;I148,I148-K11,(I11))</f>
        <v>56906.301892000003</v>
      </c>
      <c r="K11" s="123">
        <f t="shared" ref="K11:K42" si="3">I$147</f>
        <v>9093.6981079999987</v>
      </c>
      <c r="L11" s="290">
        <f t="shared" ref="L11:L20" si="4">J11+K11</f>
        <v>66000</v>
      </c>
      <c r="M11" s="123">
        <f>$J$11*M$9</f>
        <v>54060.986797400001</v>
      </c>
      <c r="N11" s="123">
        <f t="shared" ref="N11:N20" si="5">K11*M$9</f>
        <v>8639.0132025999992</v>
      </c>
      <c r="O11" s="123">
        <f t="shared" ref="O11:O20" si="6">M11+N11</f>
        <v>62700</v>
      </c>
      <c r="P11" s="100">
        <f t="shared" ref="P11:P29" si="7">J11*$P$9</f>
        <v>51215.671702800006</v>
      </c>
      <c r="Q11" s="123">
        <f t="shared" ref="Q11:Q74" si="8">K11*P$9</f>
        <v>8184.3282971999988</v>
      </c>
      <c r="R11" s="123">
        <f t="shared" ref="R11:R36" si="9">P11+Q11</f>
        <v>59400.000000000007</v>
      </c>
      <c r="S11" s="123">
        <f t="shared" ref="S11:S74" si="10">J11*S$9</f>
        <v>45525.041513600008</v>
      </c>
      <c r="T11" s="123">
        <f t="shared" ref="T11:T74" si="11">K11*S$9</f>
        <v>7274.9584863999989</v>
      </c>
      <c r="U11" s="123">
        <f t="shared" ref="U11:U74" si="12">S11+T11</f>
        <v>52800.000000000007</v>
      </c>
      <c r="V11" s="123">
        <f t="shared" ref="V11:V74" si="13">J11*V$9</f>
        <v>39834.411324399996</v>
      </c>
      <c r="W11" s="123">
        <f t="shared" ref="W11:W74" si="14">K11*V$9</f>
        <v>6365.5886755999991</v>
      </c>
      <c r="X11" s="123">
        <f t="shared" ref="X11:X74" si="15">V11+W11</f>
        <v>46199.999999999993</v>
      </c>
      <c r="Y11" s="123">
        <f t="shared" ref="Y11:Y74" si="16">J11*Y$9</f>
        <v>34143.781135199999</v>
      </c>
      <c r="Z11" s="123">
        <f t="shared" ref="Z11:Z74" si="17">K11*Y$9</f>
        <v>5456.2188647999992</v>
      </c>
      <c r="AA11" s="55">
        <f t="shared" ref="AA11:AA74" si="18">Y11+Z11</f>
        <v>39600</v>
      </c>
    </row>
    <row r="12" spans="1:27" ht="13.5" customHeight="1">
      <c r="A12" s="118">
        <v>119</v>
      </c>
      <c r="B12" s="56">
        <v>40575</v>
      </c>
      <c r="C12" s="68">
        <v>540</v>
      </c>
      <c r="D12" s="221">
        <f>'base(indices)'!G17</f>
        <v>1.4350066500000001</v>
      </c>
      <c r="E12" s="60">
        <f t="shared" si="0"/>
        <v>774.90359100000001</v>
      </c>
      <c r="F12" s="325">
        <v>0</v>
      </c>
      <c r="G12" s="60">
        <f t="shared" si="1"/>
        <v>0</v>
      </c>
      <c r="H12" s="57">
        <f t="shared" si="2"/>
        <v>774.90359100000001</v>
      </c>
      <c r="I12" s="294">
        <f>I11-H11</f>
        <v>123163.66671881996</v>
      </c>
      <c r="J12" s="102">
        <f>IF((I12)+K12&gt;I148,I148-K12,(I12))</f>
        <v>56906.301892000003</v>
      </c>
      <c r="K12" s="102">
        <f t="shared" si="3"/>
        <v>9093.6981079999987</v>
      </c>
      <c r="L12" s="184">
        <f t="shared" si="4"/>
        <v>66000</v>
      </c>
      <c r="M12" s="102">
        <f t="shared" ref="M12:M20" si="19">J12*M$9</f>
        <v>54060.986797400001</v>
      </c>
      <c r="N12" s="102">
        <f t="shared" si="5"/>
        <v>8639.0132025999992</v>
      </c>
      <c r="O12" s="102">
        <f t="shared" si="6"/>
        <v>62700</v>
      </c>
      <c r="P12" s="102">
        <f t="shared" si="7"/>
        <v>51215.671702800006</v>
      </c>
      <c r="Q12" s="102">
        <f t="shared" si="8"/>
        <v>8184.3282971999988</v>
      </c>
      <c r="R12" s="102">
        <f t="shared" si="9"/>
        <v>59400.000000000007</v>
      </c>
      <c r="S12" s="102">
        <f t="shared" si="10"/>
        <v>45525.041513600008</v>
      </c>
      <c r="T12" s="102">
        <f t="shared" si="11"/>
        <v>7274.9584863999989</v>
      </c>
      <c r="U12" s="102">
        <f t="shared" si="12"/>
        <v>52800.000000000007</v>
      </c>
      <c r="V12" s="102">
        <f t="shared" si="13"/>
        <v>39834.411324399996</v>
      </c>
      <c r="W12" s="102">
        <f t="shared" si="14"/>
        <v>6365.5886755999991</v>
      </c>
      <c r="X12" s="102">
        <f t="shared" si="15"/>
        <v>46199.999999999993</v>
      </c>
      <c r="Y12" s="102">
        <f t="shared" si="16"/>
        <v>34143.781135199999</v>
      </c>
      <c r="Z12" s="102">
        <f t="shared" si="17"/>
        <v>5456.2188647999992</v>
      </c>
      <c r="AA12" s="66">
        <f t="shared" si="18"/>
        <v>39600</v>
      </c>
    </row>
    <row r="13" spans="1:27" ht="13.5" customHeight="1">
      <c r="A13" s="118">
        <v>118</v>
      </c>
      <c r="B13" s="46">
        <v>40603</v>
      </c>
      <c r="C13" s="68">
        <v>545</v>
      </c>
      <c r="D13" s="221">
        <f>'base(indices)'!G18</f>
        <v>1.4342550999999999</v>
      </c>
      <c r="E13" s="70">
        <f t="shared" si="0"/>
        <v>781.66902949999997</v>
      </c>
      <c r="F13" s="325">
        <v>0</v>
      </c>
      <c r="G13" s="70">
        <f t="shared" si="1"/>
        <v>0</v>
      </c>
      <c r="H13" s="68">
        <f t="shared" si="2"/>
        <v>781.66902949999997</v>
      </c>
      <c r="I13" s="295">
        <f t="shared" ref="I13:I76" si="20">I12-H12</f>
        <v>122388.76312781997</v>
      </c>
      <c r="J13" s="122">
        <f>IF((I13)+K13&gt;I148,I148-K13,(I13))</f>
        <v>56906.301892000003</v>
      </c>
      <c r="K13" s="122">
        <f t="shared" si="3"/>
        <v>9093.6981079999987</v>
      </c>
      <c r="L13" s="183">
        <f t="shared" si="4"/>
        <v>66000</v>
      </c>
      <c r="M13" s="122">
        <f t="shared" si="19"/>
        <v>54060.986797400001</v>
      </c>
      <c r="N13" s="122">
        <f t="shared" si="5"/>
        <v>8639.0132025999992</v>
      </c>
      <c r="O13" s="122">
        <f t="shared" si="6"/>
        <v>62700</v>
      </c>
      <c r="P13" s="104">
        <f t="shared" si="7"/>
        <v>51215.671702800006</v>
      </c>
      <c r="Q13" s="122">
        <f t="shared" si="8"/>
        <v>8184.3282971999988</v>
      </c>
      <c r="R13" s="122">
        <f t="shared" si="9"/>
        <v>59400.000000000007</v>
      </c>
      <c r="S13" s="122">
        <f t="shared" si="10"/>
        <v>45525.041513600008</v>
      </c>
      <c r="T13" s="122">
        <f t="shared" si="11"/>
        <v>7274.9584863999989</v>
      </c>
      <c r="U13" s="122">
        <f t="shared" si="12"/>
        <v>52800.000000000007</v>
      </c>
      <c r="V13" s="122">
        <f t="shared" si="13"/>
        <v>39834.411324399996</v>
      </c>
      <c r="W13" s="122">
        <f t="shared" si="14"/>
        <v>6365.5886755999991</v>
      </c>
      <c r="X13" s="122">
        <f t="shared" si="15"/>
        <v>46199.999999999993</v>
      </c>
      <c r="Y13" s="122">
        <f t="shared" si="16"/>
        <v>34143.781135199999</v>
      </c>
      <c r="Z13" s="122">
        <f t="shared" si="17"/>
        <v>5456.2188647999992</v>
      </c>
      <c r="AA13" s="52">
        <f t="shared" si="18"/>
        <v>39600</v>
      </c>
    </row>
    <row r="14" spans="1:27" ht="13.5" customHeight="1">
      <c r="A14" s="118">
        <v>117</v>
      </c>
      <c r="B14" s="56">
        <v>40634</v>
      </c>
      <c r="C14" s="68">
        <v>545</v>
      </c>
      <c r="D14" s="221">
        <f>'base(indices)'!G19</f>
        <v>1.4325188799999999</v>
      </c>
      <c r="E14" s="60">
        <f t="shared" si="0"/>
        <v>780.72278959999994</v>
      </c>
      <c r="F14" s="325">
        <v>0</v>
      </c>
      <c r="G14" s="60">
        <f t="shared" si="1"/>
        <v>0</v>
      </c>
      <c r="H14" s="57">
        <f t="shared" si="2"/>
        <v>780.72278959999994</v>
      </c>
      <c r="I14" s="294">
        <f t="shared" si="20"/>
        <v>121607.09409831997</v>
      </c>
      <c r="J14" s="102">
        <f>IF((I14)+K14&gt;I148,I148-K14,(I14))</f>
        <v>56906.301892000003</v>
      </c>
      <c r="K14" s="102">
        <f t="shared" si="3"/>
        <v>9093.6981079999987</v>
      </c>
      <c r="L14" s="184">
        <f t="shared" si="4"/>
        <v>66000</v>
      </c>
      <c r="M14" s="102">
        <f t="shared" si="19"/>
        <v>54060.986797400001</v>
      </c>
      <c r="N14" s="102">
        <f t="shared" si="5"/>
        <v>8639.0132025999992</v>
      </c>
      <c r="O14" s="102">
        <f t="shared" si="6"/>
        <v>62700</v>
      </c>
      <c r="P14" s="102">
        <f t="shared" si="7"/>
        <v>51215.671702800006</v>
      </c>
      <c r="Q14" s="102">
        <f t="shared" si="8"/>
        <v>8184.3282971999988</v>
      </c>
      <c r="R14" s="102">
        <f t="shared" si="9"/>
        <v>59400.000000000007</v>
      </c>
      <c r="S14" s="102">
        <f t="shared" si="10"/>
        <v>45525.041513600008</v>
      </c>
      <c r="T14" s="102">
        <f t="shared" si="11"/>
        <v>7274.9584863999989</v>
      </c>
      <c r="U14" s="102">
        <f t="shared" si="12"/>
        <v>52800.000000000007</v>
      </c>
      <c r="V14" s="102">
        <f t="shared" si="13"/>
        <v>39834.411324399996</v>
      </c>
      <c r="W14" s="102">
        <f t="shared" si="14"/>
        <v>6365.5886755999991</v>
      </c>
      <c r="X14" s="102">
        <f t="shared" si="15"/>
        <v>46199.999999999993</v>
      </c>
      <c r="Y14" s="102">
        <f t="shared" si="16"/>
        <v>34143.781135199999</v>
      </c>
      <c r="Z14" s="102">
        <f t="shared" si="17"/>
        <v>5456.2188647999992</v>
      </c>
      <c r="AA14" s="66">
        <f t="shared" si="18"/>
        <v>39600</v>
      </c>
    </row>
    <row r="15" spans="1:27" ht="13.5" customHeight="1">
      <c r="A15" s="118">
        <v>116</v>
      </c>
      <c r="B15" s="46">
        <v>40664</v>
      </c>
      <c r="C15" s="68">
        <v>545</v>
      </c>
      <c r="D15" s="221">
        <f>'base(indices)'!G20</f>
        <v>1.4319904800000001</v>
      </c>
      <c r="E15" s="70">
        <f t="shared" si="0"/>
        <v>780.43481159999999</v>
      </c>
      <c r="F15" s="325">
        <v>0</v>
      </c>
      <c r="G15" s="70">
        <f t="shared" si="1"/>
        <v>0</v>
      </c>
      <c r="H15" s="68">
        <f t="shared" si="2"/>
        <v>780.43481159999999</v>
      </c>
      <c r="I15" s="295">
        <f t="shared" si="20"/>
        <v>120826.37130871997</v>
      </c>
      <c r="J15" s="122">
        <f>IF((I15)+K15&gt;I148,I148-K15,(I15))</f>
        <v>56906.301892000003</v>
      </c>
      <c r="K15" s="122">
        <f t="shared" si="3"/>
        <v>9093.6981079999987</v>
      </c>
      <c r="L15" s="183">
        <f t="shared" si="4"/>
        <v>66000</v>
      </c>
      <c r="M15" s="122">
        <f t="shared" si="19"/>
        <v>54060.986797400001</v>
      </c>
      <c r="N15" s="122">
        <f t="shared" si="5"/>
        <v>8639.0132025999992</v>
      </c>
      <c r="O15" s="122">
        <f t="shared" si="6"/>
        <v>62700</v>
      </c>
      <c r="P15" s="104">
        <f t="shared" si="7"/>
        <v>51215.671702800006</v>
      </c>
      <c r="Q15" s="122">
        <f t="shared" si="8"/>
        <v>8184.3282971999988</v>
      </c>
      <c r="R15" s="122">
        <f t="shared" si="9"/>
        <v>59400.000000000007</v>
      </c>
      <c r="S15" s="122">
        <f t="shared" si="10"/>
        <v>45525.041513600008</v>
      </c>
      <c r="T15" s="122">
        <f t="shared" si="11"/>
        <v>7274.9584863999989</v>
      </c>
      <c r="U15" s="122">
        <f t="shared" si="12"/>
        <v>52800.000000000007</v>
      </c>
      <c r="V15" s="122">
        <f t="shared" si="13"/>
        <v>39834.411324399996</v>
      </c>
      <c r="W15" s="122">
        <f t="shared" si="14"/>
        <v>6365.5886755999991</v>
      </c>
      <c r="X15" s="122">
        <f t="shared" si="15"/>
        <v>46199.999999999993</v>
      </c>
      <c r="Y15" s="122">
        <f t="shared" si="16"/>
        <v>34143.781135199999</v>
      </c>
      <c r="Z15" s="122">
        <f t="shared" si="17"/>
        <v>5456.2188647999992</v>
      </c>
      <c r="AA15" s="52">
        <f t="shared" si="18"/>
        <v>39600</v>
      </c>
    </row>
    <row r="16" spans="1:27" ht="13.5" customHeight="1">
      <c r="A16" s="118">
        <v>115</v>
      </c>
      <c r="B16" s="56">
        <v>40695</v>
      </c>
      <c r="C16" s="68">
        <v>545</v>
      </c>
      <c r="D16" s="221">
        <f>'base(indices)'!G21</f>
        <v>1.42974578</v>
      </c>
      <c r="E16" s="60">
        <f t="shared" si="0"/>
        <v>779.21145009999998</v>
      </c>
      <c r="F16" s="325">
        <v>0</v>
      </c>
      <c r="G16" s="60">
        <f t="shared" si="1"/>
        <v>0</v>
      </c>
      <c r="H16" s="57">
        <f t="shared" si="2"/>
        <v>779.21145009999998</v>
      </c>
      <c r="I16" s="294">
        <f t="shared" si="20"/>
        <v>120045.93649711997</v>
      </c>
      <c r="J16" s="102">
        <f>IF((I16)+K16&gt;I148,I148-K16,(I16))</f>
        <v>56906.301892000003</v>
      </c>
      <c r="K16" s="102">
        <f t="shared" si="3"/>
        <v>9093.6981079999987</v>
      </c>
      <c r="L16" s="184">
        <f t="shared" si="4"/>
        <v>66000</v>
      </c>
      <c r="M16" s="102">
        <f t="shared" si="19"/>
        <v>54060.986797400001</v>
      </c>
      <c r="N16" s="102">
        <f t="shared" si="5"/>
        <v>8639.0132025999992</v>
      </c>
      <c r="O16" s="102">
        <f t="shared" si="6"/>
        <v>62700</v>
      </c>
      <c r="P16" s="102">
        <f t="shared" si="7"/>
        <v>51215.671702800006</v>
      </c>
      <c r="Q16" s="102">
        <f t="shared" si="8"/>
        <v>8184.3282971999988</v>
      </c>
      <c r="R16" s="102">
        <f t="shared" si="9"/>
        <v>59400.000000000007</v>
      </c>
      <c r="S16" s="102">
        <f t="shared" si="10"/>
        <v>45525.041513600008</v>
      </c>
      <c r="T16" s="102">
        <f t="shared" si="11"/>
        <v>7274.9584863999989</v>
      </c>
      <c r="U16" s="102">
        <f t="shared" si="12"/>
        <v>52800.000000000007</v>
      </c>
      <c r="V16" s="102">
        <f t="shared" si="13"/>
        <v>39834.411324399996</v>
      </c>
      <c r="W16" s="102">
        <f t="shared" si="14"/>
        <v>6365.5886755999991</v>
      </c>
      <c r="X16" s="102">
        <f t="shared" si="15"/>
        <v>46199.999999999993</v>
      </c>
      <c r="Y16" s="102">
        <f t="shared" si="16"/>
        <v>34143.781135199999</v>
      </c>
      <c r="Z16" s="102">
        <f t="shared" si="17"/>
        <v>5456.2188647999992</v>
      </c>
      <c r="AA16" s="66">
        <f t="shared" si="18"/>
        <v>39600</v>
      </c>
    </row>
    <row r="17" spans="1:27" ht="13.5" customHeight="1">
      <c r="A17" s="118">
        <v>114</v>
      </c>
      <c r="B17" s="46">
        <v>40725</v>
      </c>
      <c r="C17" s="68">
        <v>545</v>
      </c>
      <c r="D17" s="221">
        <f>'base(indices)'!G22</f>
        <v>1.4281548100000001</v>
      </c>
      <c r="E17" s="70">
        <f t="shared" si="0"/>
        <v>778.34437145000004</v>
      </c>
      <c r="F17" s="325">
        <v>0</v>
      </c>
      <c r="G17" s="70">
        <f t="shared" si="1"/>
        <v>0</v>
      </c>
      <c r="H17" s="68">
        <f t="shared" si="2"/>
        <v>778.34437145000004</v>
      </c>
      <c r="I17" s="295">
        <f t="shared" si="20"/>
        <v>119266.72504701997</v>
      </c>
      <c r="J17" s="122">
        <f>IF((I17)+K17&gt;I148,I148-K17,(I17))</f>
        <v>56906.301892000003</v>
      </c>
      <c r="K17" s="122">
        <f t="shared" si="3"/>
        <v>9093.6981079999987</v>
      </c>
      <c r="L17" s="183">
        <f t="shared" si="4"/>
        <v>66000</v>
      </c>
      <c r="M17" s="122">
        <f t="shared" si="19"/>
        <v>54060.986797400001</v>
      </c>
      <c r="N17" s="122">
        <f t="shared" si="5"/>
        <v>8639.0132025999992</v>
      </c>
      <c r="O17" s="122">
        <f t="shared" si="6"/>
        <v>62700</v>
      </c>
      <c r="P17" s="104">
        <f t="shared" si="7"/>
        <v>51215.671702800006</v>
      </c>
      <c r="Q17" s="122">
        <f t="shared" si="8"/>
        <v>8184.3282971999988</v>
      </c>
      <c r="R17" s="122">
        <f t="shared" si="9"/>
        <v>59400.000000000007</v>
      </c>
      <c r="S17" s="122">
        <f t="shared" si="10"/>
        <v>45525.041513600008</v>
      </c>
      <c r="T17" s="122">
        <f t="shared" si="11"/>
        <v>7274.9584863999989</v>
      </c>
      <c r="U17" s="122">
        <f t="shared" si="12"/>
        <v>52800.000000000007</v>
      </c>
      <c r="V17" s="122">
        <f t="shared" si="13"/>
        <v>39834.411324399996</v>
      </c>
      <c r="W17" s="122">
        <f t="shared" si="14"/>
        <v>6365.5886755999991</v>
      </c>
      <c r="X17" s="122">
        <f t="shared" si="15"/>
        <v>46199.999999999993</v>
      </c>
      <c r="Y17" s="122">
        <f t="shared" si="16"/>
        <v>34143.781135199999</v>
      </c>
      <c r="Z17" s="122">
        <f t="shared" si="17"/>
        <v>5456.2188647999992</v>
      </c>
      <c r="AA17" s="52">
        <f t="shared" si="18"/>
        <v>39600</v>
      </c>
    </row>
    <row r="18" spans="1:27" ht="13.5" customHeight="1">
      <c r="A18" s="118">
        <v>113</v>
      </c>
      <c r="B18" s="56">
        <v>40756</v>
      </c>
      <c r="C18" s="68">
        <v>545</v>
      </c>
      <c r="D18" s="221">
        <f>'base(indices)'!G23</f>
        <v>1.42640177</v>
      </c>
      <c r="E18" s="60">
        <f t="shared" si="0"/>
        <v>777.38896465000005</v>
      </c>
      <c r="F18" s="325">
        <v>0</v>
      </c>
      <c r="G18" s="60">
        <f t="shared" si="1"/>
        <v>0</v>
      </c>
      <c r="H18" s="57">
        <f t="shared" si="2"/>
        <v>777.38896465000005</v>
      </c>
      <c r="I18" s="294">
        <f t="shared" si="20"/>
        <v>118488.38067556996</v>
      </c>
      <c r="J18" s="102">
        <f>IF((I18)+K18&gt;I148,I148-K18,(I18))</f>
        <v>56906.301892000003</v>
      </c>
      <c r="K18" s="102">
        <f t="shared" si="3"/>
        <v>9093.6981079999987</v>
      </c>
      <c r="L18" s="184">
        <f t="shared" si="4"/>
        <v>66000</v>
      </c>
      <c r="M18" s="102">
        <f t="shared" si="19"/>
        <v>54060.986797400001</v>
      </c>
      <c r="N18" s="102">
        <f t="shared" si="5"/>
        <v>8639.0132025999992</v>
      </c>
      <c r="O18" s="102">
        <f t="shared" si="6"/>
        <v>62700</v>
      </c>
      <c r="P18" s="102">
        <f>J18*$P$9</f>
        <v>51215.671702800006</v>
      </c>
      <c r="Q18" s="102">
        <f t="shared" si="8"/>
        <v>8184.3282971999988</v>
      </c>
      <c r="R18" s="102">
        <f t="shared" si="9"/>
        <v>59400.000000000007</v>
      </c>
      <c r="S18" s="102">
        <f t="shared" si="10"/>
        <v>45525.041513600008</v>
      </c>
      <c r="T18" s="102">
        <f t="shared" si="11"/>
        <v>7274.9584863999989</v>
      </c>
      <c r="U18" s="102">
        <f t="shared" si="12"/>
        <v>52800.000000000007</v>
      </c>
      <c r="V18" s="102">
        <f t="shared" si="13"/>
        <v>39834.411324399996</v>
      </c>
      <c r="W18" s="102">
        <f t="shared" si="14"/>
        <v>6365.5886755999991</v>
      </c>
      <c r="X18" s="102">
        <f t="shared" si="15"/>
        <v>46199.999999999993</v>
      </c>
      <c r="Y18" s="102">
        <f t="shared" si="16"/>
        <v>34143.781135199999</v>
      </c>
      <c r="Z18" s="102">
        <f t="shared" si="17"/>
        <v>5456.2188647999992</v>
      </c>
      <c r="AA18" s="66">
        <f t="shared" si="18"/>
        <v>39600</v>
      </c>
    </row>
    <row r="19" spans="1:27" ht="13.5" customHeight="1">
      <c r="A19" s="118">
        <v>112</v>
      </c>
      <c r="B19" s="46">
        <v>40787</v>
      </c>
      <c r="C19" s="68">
        <v>545</v>
      </c>
      <c r="D19" s="221">
        <f>'base(indices)'!G24</f>
        <v>1.42344669</v>
      </c>
      <c r="E19" s="70">
        <f t="shared" si="0"/>
        <v>775.77844604999996</v>
      </c>
      <c r="F19" s="325">
        <v>0</v>
      </c>
      <c r="G19" s="70">
        <f t="shared" si="1"/>
        <v>0</v>
      </c>
      <c r="H19" s="68">
        <f t="shared" si="2"/>
        <v>775.77844604999996</v>
      </c>
      <c r="I19" s="295">
        <f t="shared" si="20"/>
        <v>117710.99171091996</v>
      </c>
      <c r="J19" s="122">
        <f>IF((I19)+K19&gt;I148,I148-K19,(I19))</f>
        <v>56906.301892000003</v>
      </c>
      <c r="K19" s="122">
        <f t="shared" si="3"/>
        <v>9093.6981079999987</v>
      </c>
      <c r="L19" s="183">
        <f t="shared" si="4"/>
        <v>66000</v>
      </c>
      <c r="M19" s="122">
        <f t="shared" si="19"/>
        <v>54060.986797400001</v>
      </c>
      <c r="N19" s="122">
        <f t="shared" si="5"/>
        <v>8639.0132025999992</v>
      </c>
      <c r="O19" s="122">
        <f t="shared" si="6"/>
        <v>62700</v>
      </c>
      <c r="P19" s="104">
        <f t="shared" si="7"/>
        <v>51215.671702800006</v>
      </c>
      <c r="Q19" s="122">
        <f t="shared" si="8"/>
        <v>8184.3282971999988</v>
      </c>
      <c r="R19" s="122">
        <f t="shared" si="9"/>
        <v>59400.000000000007</v>
      </c>
      <c r="S19" s="122">
        <f t="shared" si="10"/>
        <v>45525.041513600008</v>
      </c>
      <c r="T19" s="122">
        <f t="shared" si="11"/>
        <v>7274.9584863999989</v>
      </c>
      <c r="U19" s="122">
        <f t="shared" si="12"/>
        <v>52800.000000000007</v>
      </c>
      <c r="V19" s="122">
        <f t="shared" si="13"/>
        <v>39834.411324399996</v>
      </c>
      <c r="W19" s="122">
        <f t="shared" si="14"/>
        <v>6365.5886755999991</v>
      </c>
      <c r="X19" s="122">
        <f t="shared" si="15"/>
        <v>46199.999999999993</v>
      </c>
      <c r="Y19" s="122">
        <f t="shared" si="16"/>
        <v>34143.781135199999</v>
      </c>
      <c r="Z19" s="122">
        <f t="shared" si="17"/>
        <v>5456.2188647999992</v>
      </c>
      <c r="AA19" s="52">
        <f t="shared" si="18"/>
        <v>39600</v>
      </c>
    </row>
    <row r="20" spans="1:27" ht="13.5" customHeight="1">
      <c r="A20" s="118">
        <v>111</v>
      </c>
      <c r="B20" s="56">
        <v>40817</v>
      </c>
      <c r="C20" s="68">
        <v>545</v>
      </c>
      <c r="D20" s="221">
        <f>'base(indices)'!G25</f>
        <v>1.4220204000000001</v>
      </c>
      <c r="E20" s="60">
        <f t="shared" si="0"/>
        <v>775.00111800000002</v>
      </c>
      <c r="F20" s="325">
        <v>0</v>
      </c>
      <c r="G20" s="60">
        <f t="shared" si="1"/>
        <v>0</v>
      </c>
      <c r="H20" s="57">
        <f t="shared" si="2"/>
        <v>775.00111800000002</v>
      </c>
      <c r="I20" s="294">
        <f t="shared" si="20"/>
        <v>116935.21326486996</v>
      </c>
      <c r="J20" s="102">
        <f>IF((I20)+K20&gt;I148,I148-K20,(I20))</f>
        <v>56906.301892000003</v>
      </c>
      <c r="K20" s="102">
        <f t="shared" si="3"/>
        <v>9093.6981079999987</v>
      </c>
      <c r="L20" s="184">
        <f t="shared" si="4"/>
        <v>66000</v>
      </c>
      <c r="M20" s="102">
        <f t="shared" si="19"/>
        <v>54060.986797400001</v>
      </c>
      <c r="N20" s="102">
        <f t="shared" si="5"/>
        <v>8639.0132025999992</v>
      </c>
      <c r="O20" s="102">
        <f t="shared" si="6"/>
        <v>62700</v>
      </c>
      <c r="P20" s="102">
        <f t="shared" si="7"/>
        <v>51215.671702800006</v>
      </c>
      <c r="Q20" s="102">
        <f t="shared" si="8"/>
        <v>8184.3282971999988</v>
      </c>
      <c r="R20" s="102">
        <f t="shared" si="9"/>
        <v>59400.000000000007</v>
      </c>
      <c r="S20" s="102">
        <f t="shared" si="10"/>
        <v>45525.041513600008</v>
      </c>
      <c r="T20" s="102">
        <f t="shared" si="11"/>
        <v>7274.9584863999989</v>
      </c>
      <c r="U20" s="102">
        <f t="shared" si="12"/>
        <v>52800.000000000007</v>
      </c>
      <c r="V20" s="102">
        <f t="shared" si="13"/>
        <v>39834.411324399996</v>
      </c>
      <c r="W20" s="102">
        <f t="shared" si="14"/>
        <v>6365.5886755999991</v>
      </c>
      <c r="X20" s="102">
        <f t="shared" si="15"/>
        <v>46199.999999999993</v>
      </c>
      <c r="Y20" s="102">
        <f t="shared" si="16"/>
        <v>34143.781135199999</v>
      </c>
      <c r="Z20" s="102">
        <f t="shared" si="17"/>
        <v>5456.2188647999992</v>
      </c>
      <c r="AA20" s="66">
        <f t="shared" si="18"/>
        <v>39600</v>
      </c>
    </row>
    <row r="21" spans="1:27" ht="13.5" customHeight="1">
      <c r="A21" s="118">
        <v>110</v>
      </c>
      <c r="B21" s="46">
        <v>40848</v>
      </c>
      <c r="C21" s="68">
        <v>545</v>
      </c>
      <c r="D21" s="221">
        <f>'base(indices)'!G26</f>
        <v>1.4211393000000001</v>
      </c>
      <c r="E21" s="70">
        <f t="shared" si="0"/>
        <v>774.52091850000011</v>
      </c>
      <c r="F21" s="325">
        <v>0</v>
      </c>
      <c r="G21" s="70">
        <f t="shared" si="1"/>
        <v>0</v>
      </c>
      <c r="H21" s="68">
        <f t="shared" si="2"/>
        <v>774.52091850000011</v>
      </c>
      <c r="I21" s="295">
        <f t="shared" si="20"/>
        <v>116160.21214686996</v>
      </c>
      <c r="J21" s="122">
        <f>IF((I21)+K21&gt;I148,I148-K21,(I21))</f>
        <v>56906.301892000003</v>
      </c>
      <c r="K21" s="122">
        <f t="shared" si="3"/>
        <v>9093.6981079999987</v>
      </c>
      <c r="L21" s="183">
        <f>J21+K21</f>
        <v>66000</v>
      </c>
      <c r="M21" s="122">
        <f>J21*M$9</f>
        <v>54060.986797400001</v>
      </c>
      <c r="N21" s="122">
        <f>K21*M$9</f>
        <v>8639.0132025999992</v>
      </c>
      <c r="O21" s="122">
        <f>M21+N21</f>
        <v>62700</v>
      </c>
      <c r="P21" s="104">
        <f t="shared" si="7"/>
        <v>51215.671702800006</v>
      </c>
      <c r="Q21" s="122">
        <f t="shared" si="8"/>
        <v>8184.3282971999988</v>
      </c>
      <c r="R21" s="122">
        <f t="shared" si="9"/>
        <v>59400.000000000007</v>
      </c>
      <c r="S21" s="122">
        <f t="shared" si="10"/>
        <v>45525.041513600008</v>
      </c>
      <c r="T21" s="122">
        <f t="shared" si="11"/>
        <v>7274.9584863999989</v>
      </c>
      <c r="U21" s="122">
        <f t="shared" si="12"/>
        <v>52800.000000000007</v>
      </c>
      <c r="V21" s="122">
        <f t="shared" si="13"/>
        <v>39834.411324399996</v>
      </c>
      <c r="W21" s="122">
        <f t="shared" si="14"/>
        <v>6365.5886755999991</v>
      </c>
      <c r="X21" s="122">
        <f t="shared" si="15"/>
        <v>46199.999999999993</v>
      </c>
      <c r="Y21" s="122">
        <f t="shared" si="16"/>
        <v>34143.781135199999</v>
      </c>
      <c r="Z21" s="122">
        <f t="shared" si="17"/>
        <v>5456.2188647999992</v>
      </c>
      <c r="AA21" s="52">
        <f t="shared" si="18"/>
        <v>39600</v>
      </c>
    </row>
    <row r="22" spans="1:27" ht="13.5" customHeight="1" thickBot="1">
      <c r="A22" s="229">
        <v>109</v>
      </c>
      <c r="B22" s="161">
        <v>40878</v>
      </c>
      <c r="C22" s="77">
        <v>545</v>
      </c>
      <c r="D22" s="232">
        <f>'base(indices)'!G27</f>
        <v>1.42022325</v>
      </c>
      <c r="E22" s="233">
        <f t="shared" si="0"/>
        <v>774.02167125000005</v>
      </c>
      <c r="F22" s="326">
        <v>0</v>
      </c>
      <c r="G22" s="233">
        <f t="shared" si="1"/>
        <v>0</v>
      </c>
      <c r="H22" s="231">
        <f t="shared" si="2"/>
        <v>774.02167125000005</v>
      </c>
      <c r="I22" s="296">
        <f t="shared" si="20"/>
        <v>115385.69122836996</v>
      </c>
      <c r="J22" s="95">
        <f>IF((I22)+K22&gt;I148,I148-K22,(I22))</f>
        <v>56906.301892000003</v>
      </c>
      <c r="K22" s="95">
        <f t="shared" si="3"/>
        <v>9093.6981079999987</v>
      </c>
      <c r="L22" s="291">
        <f>J22+K22</f>
        <v>66000</v>
      </c>
      <c r="M22" s="95">
        <f>J22*M$9</f>
        <v>54060.986797400001</v>
      </c>
      <c r="N22" s="95">
        <f t="shared" ref="N22:N85" si="21">K22*M$9</f>
        <v>8639.0132025999992</v>
      </c>
      <c r="O22" s="95">
        <f t="shared" ref="O22:O85" si="22">M22+N22</f>
        <v>62700</v>
      </c>
      <c r="P22" s="95">
        <f t="shared" si="7"/>
        <v>51215.671702800006</v>
      </c>
      <c r="Q22" s="95">
        <f t="shared" si="8"/>
        <v>8184.3282971999988</v>
      </c>
      <c r="R22" s="95">
        <f t="shared" si="9"/>
        <v>59400.000000000007</v>
      </c>
      <c r="S22" s="95">
        <f t="shared" si="10"/>
        <v>45525.041513600008</v>
      </c>
      <c r="T22" s="95">
        <f t="shared" si="11"/>
        <v>7274.9584863999989</v>
      </c>
      <c r="U22" s="95">
        <f t="shared" si="12"/>
        <v>52800.000000000007</v>
      </c>
      <c r="V22" s="95">
        <f t="shared" si="13"/>
        <v>39834.411324399996</v>
      </c>
      <c r="W22" s="95">
        <f t="shared" si="14"/>
        <v>6365.5886755999991</v>
      </c>
      <c r="X22" s="95">
        <f t="shared" si="15"/>
        <v>46199.999999999993</v>
      </c>
      <c r="Y22" s="95">
        <f t="shared" si="16"/>
        <v>34143.781135199999</v>
      </c>
      <c r="Z22" s="95">
        <f t="shared" si="17"/>
        <v>5456.2188647999992</v>
      </c>
      <c r="AA22" s="237">
        <f t="shared" si="18"/>
        <v>39600</v>
      </c>
    </row>
    <row r="23" spans="1:27" ht="13.5" customHeight="1">
      <c r="A23" s="219">
        <v>108</v>
      </c>
      <c r="B23" s="160">
        <v>40909</v>
      </c>
      <c r="C23" s="47">
        <v>622</v>
      </c>
      <c r="D23" s="239">
        <f>'base(indices)'!G28</f>
        <v>1.4188937500000001</v>
      </c>
      <c r="E23" s="87">
        <f t="shared" si="0"/>
        <v>882.55191250000007</v>
      </c>
      <c r="F23" s="324">
        <v>0</v>
      </c>
      <c r="G23" s="87">
        <f t="shared" si="1"/>
        <v>0</v>
      </c>
      <c r="H23" s="47">
        <f t="shared" si="2"/>
        <v>882.55191250000007</v>
      </c>
      <c r="I23" s="293">
        <f t="shared" si="20"/>
        <v>114611.66955711997</v>
      </c>
      <c r="J23" s="123">
        <f>IF((I23)+K23&gt;I148,I148-K23,(I23))</f>
        <v>56906.301892000003</v>
      </c>
      <c r="K23" s="123">
        <f t="shared" si="3"/>
        <v>9093.6981079999987</v>
      </c>
      <c r="L23" s="290">
        <f t="shared" ref="L23:L86" si="23">J23+K23</f>
        <v>66000</v>
      </c>
      <c r="M23" s="123">
        <f t="shared" ref="M23:M86" si="24">J23*M$9</f>
        <v>54060.986797400001</v>
      </c>
      <c r="N23" s="123">
        <f t="shared" si="21"/>
        <v>8639.0132025999992</v>
      </c>
      <c r="O23" s="123">
        <f t="shared" si="22"/>
        <v>62700</v>
      </c>
      <c r="P23" s="100">
        <f>J23*$P$9</f>
        <v>51215.671702800006</v>
      </c>
      <c r="Q23" s="123">
        <f t="shared" si="8"/>
        <v>8184.3282971999988</v>
      </c>
      <c r="R23" s="123">
        <f t="shared" si="9"/>
        <v>59400.000000000007</v>
      </c>
      <c r="S23" s="123">
        <f t="shared" si="10"/>
        <v>45525.041513600008</v>
      </c>
      <c r="T23" s="123">
        <f t="shared" si="11"/>
        <v>7274.9584863999989</v>
      </c>
      <c r="U23" s="123">
        <f t="shared" si="12"/>
        <v>52800.000000000007</v>
      </c>
      <c r="V23" s="123">
        <f t="shared" si="13"/>
        <v>39834.411324399996</v>
      </c>
      <c r="W23" s="123">
        <f t="shared" si="14"/>
        <v>6365.5886755999991</v>
      </c>
      <c r="X23" s="123">
        <f t="shared" si="15"/>
        <v>46199.999999999993</v>
      </c>
      <c r="Y23" s="123">
        <f t="shared" si="16"/>
        <v>34143.781135199999</v>
      </c>
      <c r="Z23" s="123">
        <f t="shared" si="17"/>
        <v>5456.2188647999992</v>
      </c>
      <c r="AA23" s="55">
        <f t="shared" si="18"/>
        <v>39600</v>
      </c>
    </row>
    <row r="24" spans="1:27" ht="13.5" customHeight="1">
      <c r="A24" s="118">
        <v>107</v>
      </c>
      <c r="B24" s="56">
        <v>40940</v>
      </c>
      <c r="C24" s="68">
        <v>622</v>
      </c>
      <c r="D24" s="221">
        <f>'base(indices)'!G29</f>
        <v>1.4176688799999999</v>
      </c>
      <c r="E24" s="60">
        <f t="shared" si="0"/>
        <v>881.79004335999991</v>
      </c>
      <c r="F24" s="325">
        <v>0</v>
      </c>
      <c r="G24" s="60">
        <f t="shared" si="1"/>
        <v>0</v>
      </c>
      <c r="H24" s="57">
        <f t="shared" si="2"/>
        <v>881.79004335999991</v>
      </c>
      <c r="I24" s="294">
        <f t="shared" si="20"/>
        <v>113729.11764461997</v>
      </c>
      <c r="J24" s="102">
        <f>IF((I24)+K24&gt;I148,I148-K24,(I24))</f>
        <v>56906.301892000003</v>
      </c>
      <c r="K24" s="102">
        <f t="shared" si="3"/>
        <v>9093.6981079999987</v>
      </c>
      <c r="L24" s="184">
        <f t="shared" si="23"/>
        <v>66000</v>
      </c>
      <c r="M24" s="102">
        <f t="shared" si="24"/>
        <v>54060.986797400001</v>
      </c>
      <c r="N24" s="102">
        <f t="shared" si="21"/>
        <v>8639.0132025999992</v>
      </c>
      <c r="O24" s="102">
        <f t="shared" si="22"/>
        <v>62700</v>
      </c>
      <c r="P24" s="102">
        <f t="shared" si="7"/>
        <v>51215.671702800006</v>
      </c>
      <c r="Q24" s="102">
        <f t="shared" si="8"/>
        <v>8184.3282971999988</v>
      </c>
      <c r="R24" s="102">
        <f t="shared" si="9"/>
        <v>59400.000000000007</v>
      </c>
      <c r="S24" s="102">
        <f t="shared" si="10"/>
        <v>45525.041513600008</v>
      </c>
      <c r="T24" s="102">
        <f t="shared" si="11"/>
        <v>7274.9584863999989</v>
      </c>
      <c r="U24" s="102">
        <f t="shared" si="12"/>
        <v>52800.000000000007</v>
      </c>
      <c r="V24" s="102">
        <f t="shared" si="13"/>
        <v>39834.411324399996</v>
      </c>
      <c r="W24" s="102">
        <f t="shared" si="14"/>
        <v>6365.5886755999991</v>
      </c>
      <c r="X24" s="102">
        <f t="shared" si="15"/>
        <v>46199.999999999993</v>
      </c>
      <c r="Y24" s="102">
        <f t="shared" si="16"/>
        <v>34143.781135199999</v>
      </c>
      <c r="Z24" s="102">
        <f t="shared" si="17"/>
        <v>5456.2188647999992</v>
      </c>
      <c r="AA24" s="66">
        <f t="shared" si="18"/>
        <v>39600</v>
      </c>
    </row>
    <row r="25" spans="1:27" ht="13.5" customHeight="1">
      <c r="A25" s="118">
        <v>106</v>
      </c>
      <c r="B25" s="56">
        <v>40969</v>
      </c>
      <c r="C25" s="68">
        <v>622</v>
      </c>
      <c r="D25" s="221">
        <f>'base(indices)'!G30</f>
        <v>1.4176688799999999</v>
      </c>
      <c r="E25" s="70">
        <f t="shared" si="0"/>
        <v>881.79004335999991</v>
      </c>
      <c r="F25" s="325">
        <v>0</v>
      </c>
      <c r="G25" s="70">
        <f t="shared" si="1"/>
        <v>0</v>
      </c>
      <c r="H25" s="68">
        <f t="shared" si="2"/>
        <v>881.79004335999991</v>
      </c>
      <c r="I25" s="295">
        <f t="shared" si="20"/>
        <v>112847.32760125997</v>
      </c>
      <c r="J25" s="122">
        <f>IF((I25)+K25&gt;I148,I148-K25,(I25))</f>
        <v>56906.301892000003</v>
      </c>
      <c r="K25" s="122">
        <f t="shared" si="3"/>
        <v>9093.6981079999987</v>
      </c>
      <c r="L25" s="183">
        <f t="shared" si="23"/>
        <v>66000</v>
      </c>
      <c r="M25" s="122">
        <f t="shared" si="24"/>
        <v>54060.986797400001</v>
      </c>
      <c r="N25" s="122">
        <f t="shared" si="21"/>
        <v>8639.0132025999992</v>
      </c>
      <c r="O25" s="122">
        <f t="shared" si="22"/>
        <v>62700</v>
      </c>
      <c r="P25" s="104">
        <f t="shared" si="7"/>
        <v>51215.671702800006</v>
      </c>
      <c r="Q25" s="122">
        <f t="shared" si="8"/>
        <v>8184.3282971999988</v>
      </c>
      <c r="R25" s="122">
        <f t="shared" si="9"/>
        <v>59400.000000000007</v>
      </c>
      <c r="S25" s="122">
        <f t="shared" si="10"/>
        <v>45525.041513600008</v>
      </c>
      <c r="T25" s="122">
        <f t="shared" si="11"/>
        <v>7274.9584863999989</v>
      </c>
      <c r="U25" s="122">
        <f t="shared" si="12"/>
        <v>52800.000000000007</v>
      </c>
      <c r="V25" s="122">
        <f t="shared" si="13"/>
        <v>39834.411324399996</v>
      </c>
      <c r="W25" s="122">
        <f t="shared" si="14"/>
        <v>6365.5886755999991</v>
      </c>
      <c r="X25" s="122">
        <f t="shared" si="15"/>
        <v>46199.999999999993</v>
      </c>
      <c r="Y25" s="122">
        <f t="shared" si="16"/>
        <v>34143.781135199999</v>
      </c>
      <c r="Z25" s="122">
        <f t="shared" si="17"/>
        <v>5456.2188647999992</v>
      </c>
      <c r="AA25" s="52">
        <f t="shared" si="18"/>
        <v>39600</v>
      </c>
    </row>
    <row r="26" spans="1:27" ht="13.5" customHeight="1">
      <c r="A26" s="118">
        <v>105</v>
      </c>
      <c r="B26" s="46">
        <v>41000</v>
      </c>
      <c r="C26" s="68">
        <v>622</v>
      </c>
      <c r="D26" s="221">
        <f>'base(indices)'!G31</f>
        <v>1.41615643</v>
      </c>
      <c r="E26" s="60">
        <f t="shared" si="0"/>
        <v>880.84929946</v>
      </c>
      <c r="F26" s="325">
        <v>0</v>
      </c>
      <c r="G26" s="60">
        <f t="shared" si="1"/>
        <v>0</v>
      </c>
      <c r="H26" s="57">
        <f t="shared" si="2"/>
        <v>880.84929946</v>
      </c>
      <c r="I26" s="294">
        <f t="shared" si="20"/>
        <v>111965.53755789997</v>
      </c>
      <c r="J26" s="102">
        <f>IF((I26)+K26&gt;I148,I148-K26,(I26))</f>
        <v>56906.301892000003</v>
      </c>
      <c r="K26" s="102">
        <f t="shared" si="3"/>
        <v>9093.6981079999987</v>
      </c>
      <c r="L26" s="184">
        <f t="shared" si="23"/>
        <v>66000</v>
      </c>
      <c r="M26" s="102">
        <f t="shared" si="24"/>
        <v>54060.986797400001</v>
      </c>
      <c r="N26" s="102">
        <f t="shared" si="21"/>
        <v>8639.0132025999992</v>
      </c>
      <c r="O26" s="102">
        <f t="shared" si="22"/>
        <v>62700</v>
      </c>
      <c r="P26" s="102">
        <f t="shared" si="7"/>
        <v>51215.671702800006</v>
      </c>
      <c r="Q26" s="102">
        <f t="shared" si="8"/>
        <v>8184.3282971999988</v>
      </c>
      <c r="R26" s="102">
        <f t="shared" si="9"/>
        <v>59400.000000000007</v>
      </c>
      <c r="S26" s="102">
        <f t="shared" si="10"/>
        <v>45525.041513600008</v>
      </c>
      <c r="T26" s="102">
        <f t="shared" si="11"/>
        <v>7274.9584863999989</v>
      </c>
      <c r="U26" s="102">
        <f t="shared" si="12"/>
        <v>52800.000000000007</v>
      </c>
      <c r="V26" s="102">
        <f t="shared" si="13"/>
        <v>39834.411324399996</v>
      </c>
      <c r="W26" s="102">
        <f t="shared" si="14"/>
        <v>6365.5886755999991</v>
      </c>
      <c r="X26" s="102">
        <f t="shared" si="15"/>
        <v>46199.999999999993</v>
      </c>
      <c r="Y26" s="102">
        <f t="shared" si="16"/>
        <v>34143.781135199999</v>
      </c>
      <c r="Z26" s="102">
        <f t="shared" si="17"/>
        <v>5456.2188647999992</v>
      </c>
      <c r="AA26" s="66">
        <f t="shared" si="18"/>
        <v>39600</v>
      </c>
    </row>
    <row r="27" spans="1:27" ht="13.5" customHeight="1">
      <c r="A27" s="118">
        <v>104</v>
      </c>
      <c r="B27" s="56">
        <v>41030</v>
      </c>
      <c r="C27" s="68">
        <v>622</v>
      </c>
      <c r="D27" s="221">
        <f>'base(indices)'!G32</f>
        <v>1.41583503</v>
      </c>
      <c r="E27" s="70">
        <f t="shared" si="0"/>
        <v>880.64938866</v>
      </c>
      <c r="F27" s="325">
        <v>0</v>
      </c>
      <c r="G27" s="70">
        <f t="shared" si="1"/>
        <v>0</v>
      </c>
      <c r="H27" s="68">
        <f t="shared" si="2"/>
        <v>880.64938866</v>
      </c>
      <c r="I27" s="295">
        <f t="shared" si="20"/>
        <v>111084.68825843997</v>
      </c>
      <c r="J27" s="122">
        <f>IF((I27)+K27&gt;I148,I148-K27,(I27))</f>
        <v>56906.301892000003</v>
      </c>
      <c r="K27" s="122">
        <f t="shared" si="3"/>
        <v>9093.6981079999987</v>
      </c>
      <c r="L27" s="183">
        <f t="shared" si="23"/>
        <v>66000</v>
      </c>
      <c r="M27" s="122">
        <f t="shared" si="24"/>
        <v>54060.986797400001</v>
      </c>
      <c r="N27" s="122">
        <f t="shared" si="21"/>
        <v>8639.0132025999992</v>
      </c>
      <c r="O27" s="122">
        <f t="shared" si="22"/>
        <v>62700</v>
      </c>
      <c r="P27" s="104">
        <f t="shared" si="7"/>
        <v>51215.671702800006</v>
      </c>
      <c r="Q27" s="122">
        <f t="shared" si="8"/>
        <v>8184.3282971999988</v>
      </c>
      <c r="R27" s="122">
        <f t="shared" si="9"/>
        <v>59400.000000000007</v>
      </c>
      <c r="S27" s="122">
        <f t="shared" si="10"/>
        <v>45525.041513600008</v>
      </c>
      <c r="T27" s="122">
        <f t="shared" si="11"/>
        <v>7274.9584863999989</v>
      </c>
      <c r="U27" s="122">
        <f t="shared" si="12"/>
        <v>52800.000000000007</v>
      </c>
      <c r="V27" s="122">
        <f t="shared" si="13"/>
        <v>39834.411324399996</v>
      </c>
      <c r="W27" s="122">
        <f t="shared" si="14"/>
        <v>6365.5886755999991</v>
      </c>
      <c r="X27" s="122">
        <f t="shared" si="15"/>
        <v>46199.999999999993</v>
      </c>
      <c r="Y27" s="122">
        <f t="shared" si="16"/>
        <v>34143.781135199999</v>
      </c>
      <c r="Z27" s="122">
        <f t="shared" si="17"/>
        <v>5456.2188647999992</v>
      </c>
      <c r="AA27" s="52">
        <f t="shared" si="18"/>
        <v>39600</v>
      </c>
    </row>
    <row r="28" spans="1:27" ht="13.5" customHeight="1">
      <c r="A28" s="118">
        <v>103</v>
      </c>
      <c r="B28" s="46">
        <v>41061</v>
      </c>
      <c r="C28" s="68">
        <v>622</v>
      </c>
      <c r="D28" s="221">
        <f>'base(indices)'!G33</f>
        <v>1.4151727300000001</v>
      </c>
      <c r="E28" s="60">
        <f t="shared" si="0"/>
        <v>880.23743806000004</v>
      </c>
      <c r="F28" s="325">
        <v>0</v>
      </c>
      <c r="G28" s="60">
        <f t="shared" si="1"/>
        <v>0</v>
      </c>
      <c r="H28" s="57">
        <f t="shared" si="2"/>
        <v>880.23743806000004</v>
      </c>
      <c r="I28" s="294">
        <f t="shared" si="20"/>
        <v>110204.03886977998</v>
      </c>
      <c r="J28" s="102">
        <f>IF((I28)+K28&gt;I148,I148-K28,(I28))</f>
        <v>56906.301892000003</v>
      </c>
      <c r="K28" s="102">
        <f t="shared" si="3"/>
        <v>9093.6981079999987</v>
      </c>
      <c r="L28" s="184">
        <f t="shared" si="23"/>
        <v>66000</v>
      </c>
      <c r="M28" s="102">
        <f t="shared" si="24"/>
        <v>54060.986797400001</v>
      </c>
      <c r="N28" s="102">
        <f t="shared" si="21"/>
        <v>8639.0132025999992</v>
      </c>
      <c r="O28" s="102">
        <f t="shared" si="22"/>
        <v>62700</v>
      </c>
      <c r="P28" s="102">
        <f t="shared" si="7"/>
        <v>51215.671702800006</v>
      </c>
      <c r="Q28" s="102">
        <f t="shared" si="8"/>
        <v>8184.3282971999988</v>
      </c>
      <c r="R28" s="102">
        <f t="shared" si="9"/>
        <v>59400.000000000007</v>
      </c>
      <c r="S28" s="102">
        <f t="shared" si="10"/>
        <v>45525.041513600008</v>
      </c>
      <c r="T28" s="102">
        <f t="shared" si="11"/>
        <v>7274.9584863999989</v>
      </c>
      <c r="U28" s="102">
        <f t="shared" si="12"/>
        <v>52800.000000000007</v>
      </c>
      <c r="V28" s="102">
        <f t="shared" si="13"/>
        <v>39834.411324399996</v>
      </c>
      <c r="W28" s="102">
        <f t="shared" si="14"/>
        <v>6365.5886755999991</v>
      </c>
      <c r="X28" s="102">
        <f t="shared" si="15"/>
        <v>46199.999999999993</v>
      </c>
      <c r="Y28" s="102">
        <f t="shared" si="16"/>
        <v>34143.781135199999</v>
      </c>
      <c r="Z28" s="102">
        <f t="shared" si="17"/>
        <v>5456.2188647999992</v>
      </c>
      <c r="AA28" s="66">
        <f t="shared" si="18"/>
        <v>39600</v>
      </c>
    </row>
    <row r="29" spans="1:27" ht="13.5" customHeight="1">
      <c r="A29" s="118">
        <v>102</v>
      </c>
      <c r="B29" s="56">
        <v>41091</v>
      </c>
      <c r="C29" s="68">
        <v>622</v>
      </c>
      <c r="D29" s="221">
        <f>'base(indices)'!G34</f>
        <v>1.4151727300000001</v>
      </c>
      <c r="E29" s="70">
        <f>C29*D29</f>
        <v>880.23743806000004</v>
      </c>
      <c r="F29" s="325">
        <v>0</v>
      </c>
      <c r="G29" s="70">
        <f t="shared" si="1"/>
        <v>0</v>
      </c>
      <c r="H29" s="68">
        <f t="shared" si="2"/>
        <v>880.23743806000004</v>
      </c>
      <c r="I29" s="295">
        <f t="shared" si="20"/>
        <v>109323.80143171998</v>
      </c>
      <c r="J29" s="122">
        <f>IF((I29)+K29&gt;I148,I148-K29,(I29))</f>
        <v>56906.301892000003</v>
      </c>
      <c r="K29" s="122">
        <f t="shared" si="3"/>
        <v>9093.6981079999987</v>
      </c>
      <c r="L29" s="183">
        <f t="shared" si="23"/>
        <v>66000</v>
      </c>
      <c r="M29" s="122">
        <f t="shared" si="24"/>
        <v>54060.986797400001</v>
      </c>
      <c r="N29" s="122">
        <f t="shared" si="21"/>
        <v>8639.0132025999992</v>
      </c>
      <c r="O29" s="122">
        <f t="shared" si="22"/>
        <v>62700</v>
      </c>
      <c r="P29" s="104">
        <f t="shared" si="7"/>
        <v>51215.671702800006</v>
      </c>
      <c r="Q29" s="122">
        <f t="shared" si="8"/>
        <v>8184.3282971999988</v>
      </c>
      <c r="R29" s="122">
        <f t="shared" si="9"/>
        <v>59400.000000000007</v>
      </c>
      <c r="S29" s="122">
        <f t="shared" si="10"/>
        <v>45525.041513600008</v>
      </c>
      <c r="T29" s="122">
        <f t="shared" si="11"/>
        <v>7274.9584863999989</v>
      </c>
      <c r="U29" s="122">
        <f t="shared" si="12"/>
        <v>52800.000000000007</v>
      </c>
      <c r="V29" s="122">
        <f t="shared" si="13"/>
        <v>39834.411324399996</v>
      </c>
      <c r="W29" s="122">
        <f t="shared" si="14"/>
        <v>6365.5886755999991</v>
      </c>
      <c r="X29" s="122">
        <f t="shared" si="15"/>
        <v>46199.999999999993</v>
      </c>
      <c r="Y29" s="122">
        <f t="shared" si="16"/>
        <v>34143.781135199999</v>
      </c>
      <c r="Z29" s="122">
        <f t="shared" si="17"/>
        <v>5456.2188647999992</v>
      </c>
      <c r="AA29" s="52">
        <f t="shared" si="18"/>
        <v>39600</v>
      </c>
    </row>
    <row r="30" spans="1:27" ht="13.5" customHeight="1">
      <c r="A30" s="118">
        <v>101</v>
      </c>
      <c r="B30" s="46">
        <v>41122</v>
      </c>
      <c r="C30" s="68">
        <v>622</v>
      </c>
      <c r="D30" s="221">
        <f>'base(indices)'!G35</f>
        <v>1.41496898</v>
      </c>
      <c r="E30" s="60">
        <f t="shared" si="0"/>
        <v>880.11070556000004</v>
      </c>
      <c r="F30" s="325">
        <v>0</v>
      </c>
      <c r="G30" s="60">
        <f t="shared" si="1"/>
        <v>0</v>
      </c>
      <c r="H30" s="57">
        <f t="shared" si="2"/>
        <v>880.11070556000004</v>
      </c>
      <c r="I30" s="294">
        <f t="shared" si="20"/>
        <v>108443.56399365999</v>
      </c>
      <c r="J30" s="102">
        <f>IF((I30)+K30&gt;I148,I148-K30,(I30))</f>
        <v>56906.301892000003</v>
      </c>
      <c r="K30" s="102">
        <f t="shared" si="3"/>
        <v>9093.6981079999987</v>
      </c>
      <c r="L30" s="184">
        <f t="shared" si="23"/>
        <v>66000</v>
      </c>
      <c r="M30" s="102">
        <f t="shared" si="24"/>
        <v>54060.986797400001</v>
      </c>
      <c r="N30" s="102">
        <f t="shared" si="21"/>
        <v>8639.0132025999992</v>
      </c>
      <c r="O30" s="102">
        <f t="shared" si="22"/>
        <v>62700</v>
      </c>
      <c r="P30" s="102">
        <f>J30*$P$9</f>
        <v>51215.671702800006</v>
      </c>
      <c r="Q30" s="102">
        <f t="shared" si="8"/>
        <v>8184.3282971999988</v>
      </c>
      <c r="R30" s="102">
        <f t="shared" si="9"/>
        <v>59400.000000000007</v>
      </c>
      <c r="S30" s="102">
        <f t="shared" si="10"/>
        <v>45525.041513600008</v>
      </c>
      <c r="T30" s="102">
        <f t="shared" si="11"/>
        <v>7274.9584863999989</v>
      </c>
      <c r="U30" s="102">
        <f t="shared" si="12"/>
        <v>52800.000000000007</v>
      </c>
      <c r="V30" s="102">
        <f t="shared" si="13"/>
        <v>39834.411324399996</v>
      </c>
      <c r="W30" s="102">
        <f t="shared" si="14"/>
        <v>6365.5886755999991</v>
      </c>
      <c r="X30" s="102">
        <f t="shared" si="15"/>
        <v>46199.999999999993</v>
      </c>
      <c r="Y30" s="102">
        <f t="shared" si="16"/>
        <v>34143.781135199999</v>
      </c>
      <c r="Z30" s="102">
        <f t="shared" si="17"/>
        <v>5456.2188647999992</v>
      </c>
      <c r="AA30" s="66">
        <f t="shared" si="18"/>
        <v>39600</v>
      </c>
    </row>
    <row r="31" spans="1:27" ht="13.5" customHeight="1">
      <c r="A31" s="118">
        <v>100</v>
      </c>
      <c r="B31" s="56">
        <v>41153</v>
      </c>
      <c r="C31" s="68">
        <v>622</v>
      </c>
      <c r="D31" s="221">
        <f>'base(indices)'!G36</f>
        <v>1.41479496</v>
      </c>
      <c r="E31" s="70">
        <f t="shared" si="0"/>
        <v>880.00246512000001</v>
      </c>
      <c r="F31" s="325">
        <v>0</v>
      </c>
      <c r="G31" s="70">
        <f t="shared" si="1"/>
        <v>0</v>
      </c>
      <c r="H31" s="68">
        <f t="shared" si="2"/>
        <v>880.00246512000001</v>
      </c>
      <c r="I31" s="295">
        <f t="shared" si="20"/>
        <v>107563.45328809999</v>
      </c>
      <c r="J31" s="122">
        <f>IF((I31)+K31&gt;I148,I148-K31,(I31))</f>
        <v>56906.301892000003</v>
      </c>
      <c r="K31" s="122">
        <f t="shared" si="3"/>
        <v>9093.6981079999987</v>
      </c>
      <c r="L31" s="183">
        <f t="shared" si="23"/>
        <v>66000</v>
      </c>
      <c r="M31" s="122">
        <f t="shared" si="24"/>
        <v>54060.986797400001</v>
      </c>
      <c r="N31" s="122">
        <f t="shared" si="21"/>
        <v>8639.0132025999992</v>
      </c>
      <c r="O31" s="122">
        <f t="shared" si="22"/>
        <v>62700</v>
      </c>
      <c r="P31" s="104">
        <f>J31*$P$9</f>
        <v>51215.671702800006</v>
      </c>
      <c r="Q31" s="122">
        <f t="shared" si="8"/>
        <v>8184.3282971999988</v>
      </c>
      <c r="R31" s="122">
        <f t="shared" si="9"/>
        <v>59400.000000000007</v>
      </c>
      <c r="S31" s="122">
        <f t="shared" si="10"/>
        <v>45525.041513600008</v>
      </c>
      <c r="T31" s="122">
        <f t="shared" si="11"/>
        <v>7274.9584863999989</v>
      </c>
      <c r="U31" s="122">
        <f t="shared" si="12"/>
        <v>52800.000000000007</v>
      </c>
      <c r="V31" s="122">
        <f t="shared" si="13"/>
        <v>39834.411324399996</v>
      </c>
      <c r="W31" s="122">
        <f t="shared" si="14"/>
        <v>6365.5886755999991</v>
      </c>
      <c r="X31" s="122">
        <f t="shared" si="15"/>
        <v>46199.999999999993</v>
      </c>
      <c r="Y31" s="122">
        <f t="shared" si="16"/>
        <v>34143.781135199999</v>
      </c>
      <c r="Z31" s="122">
        <f t="shared" si="17"/>
        <v>5456.2188647999992</v>
      </c>
      <c r="AA31" s="52">
        <f t="shared" si="18"/>
        <v>39600</v>
      </c>
    </row>
    <row r="32" spans="1:27" ht="13.5" customHeight="1">
      <c r="A32" s="118">
        <v>99</v>
      </c>
      <c r="B32" s="46">
        <v>41183</v>
      </c>
      <c r="C32" s="68">
        <v>622</v>
      </c>
      <c r="D32" s="221">
        <f>'base(indices)'!G37</f>
        <v>1.41479496</v>
      </c>
      <c r="E32" s="60">
        <f t="shared" si="0"/>
        <v>880.00246512000001</v>
      </c>
      <c r="F32" s="325">
        <v>0</v>
      </c>
      <c r="G32" s="60">
        <f t="shared" si="1"/>
        <v>0</v>
      </c>
      <c r="H32" s="57">
        <f t="shared" si="2"/>
        <v>880.00246512000001</v>
      </c>
      <c r="I32" s="294">
        <f t="shared" si="20"/>
        <v>106683.45082298</v>
      </c>
      <c r="J32" s="102">
        <f>IF((I32)+K32&gt;I148,I148-K32,(I32))</f>
        <v>56906.301892000003</v>
      </c>
      <c r="K32" s="102">
        <f t="shared" si="3"/>
        <v>9093.6981079999987</v>
      </c>
      <c r="L32" s="184">
        <f t="shared" si="23"/>
        <v>66000</v>
      </c>
      <c r="M32" s="102">
        <f t="shared" si="24"/>
        <v>54060.986797400001</v>
      </c>
      <c r="N32" s="102">
        <f t="shared" si="21"/>
        <v>8639.0132025999992</v>
      </c>
      <c r="O32" s="102">
        <f t="shared" si="22"/>
        <v>62700</v>
      </c>
      <c r="P32" s="102">
        <f t="shared" ref="P32:P49" si="25">J32*$P$9</f>
        <v>51215.671702800006</v>
      </c>
      <c r="Q32" s="102">
        <f t="shared" si="8"/>
        <v>8184.3282971999988</v>
      </c>
      <c r="R32" s="102">
        <f t="shared" si="9"/>
        <v>59400.000000000007</v>
      </c>
      <c r="S32" s="102">
        <f t="shared" si="10"/>
        <v>45525.041513600008</v>
      </c>
      <c r="T32" s="102">
        <f t="shared" si="11"/>
        <v>7274.9584863999989</v>
      </c>
      <c r="U32" s="102">
        <f t="shared" si="12"/>
        <v>52800.000000000007</v>
      </c>
      <c r="V32" s="102">
        <f t="shared" si="13"/>
        <v>39834.411324399996</v>
      </c>
      <c r="W32" s="102">
        <f t="shared" si="14"/>
        <v>6365.5886755999991</v>
      </c>
      <c r="X32" s="102">
        <f t="shared" si="15"/>
        <v>46199.999999999993</v>
      </c>
      <c r="Y32" s="102">
        <f t="shared" si="16"/>
        <v>34143.781135199999</v>
      </c>
      <c r="Z32" s="102">
        <f t="shared" si="17"/>
        <v>5456.2188647999992</v>
      </c>
      <c r="AA32" s="66">
        <f t="shared" si="18"/>
        <v>39600</v>
      </c>
    </row>
    <row r="33" spans="1:27" ht="13.5" customHeight="1">
      <c r="A33" s="118">
        <v>98</v>
      </c>
      <c r="B33" s="56">
        <v>41214</v>
      </c>
      <c r="C33" s="68">
        <v>622</v>
      </c>
      <c r="D33" s="221">
        <f>'base(indices)'!G38</f>
        <v>1.41479496</v>
      </c>
      <c r="E33" s="70">
        <f t="shared" si="0"/>
        <v>880.00246512000001</v>
      </c>
      <c r="F33" s="325">
        <v>0</v>
      </c>
      <c r="G33" s="70">
        <f t="shared" si="1"/>
        <v>0</v>
      </c>
      <c r="H33" s="68">
        <f t="shared" si="2"/>
        <v>880.00246512000001</v>
      </c>
      <c r="I33" s="295">
        <f t="shared" si="20"/>
        <v>105803.44835786</v>
      </c>
      <c r="J33" s="122">
        <f>IF((I33)+K33&gt;I148,I148-K33,(I33))</f>
        <v>56906.301892000003</v>
      </c>
      <c r="K33" s="122">
        <f t="shared" si="3"/>
        <v>9093.6981079999987</v>
      </c>
      <c r="L33" s="183">
        <f t="shared" si="23"/>
        <v>66000</v>
      </c>
      <c r="M33" s="122">
        <f t="shared" si="24"/>
        <v>54060.986797400001</v>
      </c>
      <c r="N33" s="122">
        <f t="shared" si="21"/>
        <v>8639.0132025999992</v>
      </c>
      <c r="O33" s="122">
        <f t="shared" si="22"/>
        <v>62700</v>
      </c>
      <c r="P33" s="104">
        <f t="shared" si="25"/>
        <v>51215.671702800006</v>
      </c>
      <c r="Q33" s="122">
        <f t="shared" si="8"/>
        <v>8184.3282971999988</v>
      </c>
      <c r="R33" s="122">
        <f t="shared" si="9"/>
        <v>59400.000000000007</v>
      </c>
      <c r="S33" s="122">
        <f t="shared" si="10"/>
        <v>45525.041513600008</v>
      </c>
      <c r="T33" s="122">
        <f t="shared" si="11"/>
        <v>7274.9584863999989</v>
      </c>
      <c r="U33" s="122">
        <f t="shared" si="12"/>
        <v>52800.000000000007</v>
      </c>
      <c r="V33" s="122">
        <f t="shared" si="13"/>
        <v>39834.411324399996</v>
      </c>
      <c r="W33" s="122">
        <f t="shared" si="14"/>
        <v>6365.5886755999991</v>
      </c>
      <c r="X33" s="122">
        <f t="shared" si="15"/>
        <v>46199.999999999993</v>
      </c>
      <c r="Y33" s="122">
        <f t="shared" si="16"/>
        <v>34143.781135199999</v>
      </c>
      <c r="Z33" s="122">
        <f t="shared" si="17"/>
        <v>5456.2188647999992</v>
      </c>
      <c r="AA33" s="52">
        <f t="shared" si="18"/>
        <v>39600</v>
      </c>
    </row>
    <row r="34" spans="1:27" ht="13.5" customHeight="1" thickBot="1">
      <c r="A34" s="229">
        <v>97</v>
      </c>
      <c r="B34" s="76">
        <v>41244</v>
      </c>
      <c r="C34" s="77">
        <v>622</v>
      </c>
      <c r="D34" s="232">
        <f>'base(indices)'!G39</f>
        <v>1.41479496</v>
      </c>
      <c r="E34" s="233">
        <f t="shared" si="0"/>
        <v>880.00246512000001</v>
      </c>
      <c r="F34" s="326">
        <v>0</v>
      </c>
      <c r="G34" s="233">
        <f t="shared" si="1"/>
        <v>0</v>
      </c>
      <c r="H34" s="231">
        <f t="shared" si="2"/>
        <v>880.00246512000001</v>
      </c>
      <c r="I34" s="296">
        <f t="shared" si="20"/>
        <v>104923.44589274001</v>
      </c>
      <c r="J34" s="95">
        <f>IF((I34)+K34&gt;I148,I148-K34,(I34))</f>
        <v>56906.301892000003</v>
      </c>
      <c r="K34" s="95">
        <f t="shared" si="3"/>
        <v>9093.6981079999987</v>
      </c>
      <c r="L34" s="291">
        <f t="shared" si="23"/>
        <v>66000</v>
      </c>
      <c r="M34" s="95">
        <f t="shared" si="24"/>
        <v>54060.986797400001</v>
      </c>
      <c r="N34" s="95">
        <f t="shared" si="21"/>
        <v>8639.0132025999992</v>
      </c>
      <c r="O34" s="95">
        <f t="shared" si="22"/>
        <v>62700</v>
      </c>
      <c r="P34" s="95">
        <f t="shared" si="25"/>
        <v>51215.671702800006</v>
      </c>
      <c r="Q34" s="95">
        <f t="shared" si="8"/>
        <v>8184.3282971999988</v>
      </c>
      <c r="R34" s="95">
        <f t="shared" si="9"/>
        <v>59400.000000000007</v>
      </c>
      <c r="S34" s="95">
        <f t="shared" si="10"/>
        <v>45525.041513600008</v>
      </c>
      <c r="T34" s="95">
        <f t="shared" si="11"/>
        <v>7274.9584863999989</v>
      </c>
      <c r="U34" s="95">
        <f t="shared" si="12"/>
        <v>52800.000000000007</v>
      </c>
      <c r="V34" s="95">
        <f t="shared" si="13"/>
        <v>39834.411324399996</v>
      </c>
      <c r="W34" s="95">
        <f t="shared" si="14"/>
        <v>6365.5886755999991</v>
      </c>
      <c r="X34" s="95">
        <f t="shared" si="15"/>
        <v>46199.999999999993</v>
      </c>
      <c r="Y34" s="95">
        <f t="shared" si="16"/>
        <v>34143.781135199999</v>
      </c>
      <c r="Z34" s="95">
        <f t="shared" si="17"/>
        <v>5456.2188647999992</v>
      </c>
      <c r="AA34" s="237">
        <f t="shared" si="18"/>
        <v>39600</v>
      </c>
    </row>
    <row r="35" spans="1:27" ht="13.5" customHeight="1">
      <c r="A35" s="219">
        <v>96</v>
      </c>
      <c r="B35" s="340">
        <v>41275</v>
      </c>
      <c r="C35" s="47">
        <v>678</v>
      </c>
      <c r="D35" s="239">
        <f>'base(indices)'!G40</f>
        <v>1.41479496</v>
      </c>
      <c r="E35" s="87">
        <f t="shared" si="0"/>
        <v>959.23098288000006</v>
      </c>
      <c r="F35" s="324">
        <v>0</v>
      </c>
      <c r="G35" s="87">
        <f t="shared" si="1"/>
        <v>0</v>
      </c>
      <c r="H35" s="47">
        <f t="shared" si="2"/>
        <v>959.23098288000006</v>
      </c>
      <c r="I35" s="293">
        <f t="shared" si="20"/>
        <v>104043.44342762002</v>
      </c>
      <c r="J35" s="123">
        <f>IF((I35)+K35&gt;I148,I148-K35,(I35))</f>
        <v>56906.301892000003</v>
      </c>
      <c r="K35" s="123">
        <f t="shared" si="3"/>
        <v>9093.6981079999987</v>
      </c>
      <c r="L35" s="290">
        <f t="shared" si="23"/>
        <v>66000</v>
      </c>
      <c r="M35" s="123">
        <f t="shared" si="24"/>
        <v>54060.986797400001</v>
      </c>
      <c r="N35" s="123">
        <f t="shared" si="21"/>
        <v>8639.0132025999992</v>
      </c>
      <c r="O35" s="123">
        <f t="shared" si="22"/>
        <v>62700</v>
      </c>
      <c r="P35" s="100">
        <f t="shared" si="25"/>
        <v>51215.671702800006</v>
      </c>
      <c r="Q35" s="123">
        <f t="shared" si="8"/>
        <v>8184.3282971999988</v>
      </c>
      <c r="R35" s="123">
        <f t="shared" si="9"/>
        <v>59400.000000000007</v>
      </c>
      <c r="S35" s="123">
        <f t="shared" si="10"/>
        <v>45525.041513600008</v>
      </c>
      <c r="T35" s="123">
        <f t="shared" si="11"/>
        <v>7274.9584863999989</v>
      </c>
      <c r="U35" s="123">
        <f t="shared" si="12"/>
        <v>52800.000000000007</v>
      </c>
      <c r="V35" s="123">
        <f t="shared" si="13"/>
        <v>39834.411324399996</v>
      </c>
      <c r="W35" s="123">
        <f t="shared" si="14"/>
        <v>6365.5886755999991</v>
      </c>
      <c r="X35" s="123">
        <f t="shared" si="15"/>
        <v>46199.999999999993</v>
      </c>
      <c r="Y35" s="123">
        <f t="shared" si="16"/>
        <v>34143.781135199999</v>
      </c>
      <c r="Z35" s="123">
        <f t="shared" si="17"/>
        <v>5456.2188647999992</v>
      </c>
      <c r="AA35" s="55">
        <f t="shared" si="18"/>
        <v>39600</v>
      </c>
    </row>
    <row r="36" spans="1:27" ht="13.5" customHeight="1">
      <c r="A36" s="118">
        <v>95</v>
      </c>
      <c r="B36" s="46">
        <v>41306</v>
      </c>
      <c r="C36" s="68">
        <v>678</v>
      </c>
      <c r="D36" s="221">
        <f>'base(indices)'!G41</f>
        <v>1.41479496</v>
      </c>
      <c r="E36" s="60">
        <f t="shared" si="0"/>
        <v>959.23098288000006</v>
      </c>
      <c r="F36" s="325">
        <v>0</v>
      </c>
      <c r="G36" s="60">
        <f t="shared" si="1"/>
        <v>0</v>
      </c>
      <c r="H36" s="57">
        <f t="shared" si="2"/>
        <v>959.23098288000006</v>
      </c>
      <c r="I36" s="294">
        <f t="shared" si="20"/>
        <v>103084.21244474001</v>
      </c>
      <c r="J36" s="102">
        <f>IF((I36)+K36&gt;I148,I148-K36,(I36))</f>
        <v>56906.301892000003</v>
      </c>
      <c r="K36" s="102">
        <f t="shared" si="3"/>
        <v>9093.6981079999987</v>
      </c>
      <c r="L36" s="184">
        <f t="shared" si="23"/>
        <v>66000</v>
      </c>
      <c r="M36" s="102">
        <f t="shared" si="24"/>
        <v>54060.986797400001</v>
      </c>
      <c r="N36" s="102">
        <f t="shared" si="21"/>
        <v>8639.0132025999992</v>
      </c>
      <c r="O36" s="102">
        <f t="shared" si="22"/>
        <v>62700</v>
      </c>
      <c r="P36" s="102">
        <f t="shared" si="25"/>
        <v>51215.671702800006</v>
      </c>
      <c r="Q36" s="102">
        <f t="shared" si="8"/>
        <v>8184.3282971999988</v>
      </c>
      <c r="R36" s="102">
        <f t="shared" si="9"/>
        <v>59400.000000000007</v>
      </c>
      <c r="S36" s="102">
        <f t="shared" si="10"/>
        <v>45525.041513600008</v>
      </c>
      <c r="T36" s="102">
        <f t="shared" si="11"/>
        <v>7274.9584863999989</v>
      </c>
      <c r="U36" s="102">
        <f t="shared" si="12"/>
        <v>52800.000000000007</v>
      </c>
      <c r="V36" s="102">
        <f t="shared" si="13"/>
        <v>39834.411324399996</v>
      </c>
      <c r="W36" s="102">
        <f t="shared" si="14"/>
        <v>6365.5886755999991</v>
      </c>
      <c r="X36" s="102">
        <f t="shared" si="15"/>
        <v>46199.999999999993</v>
      </c>
      <c r="Y36" s="102">
        <f t="shared" si="16"/>
        <v>34143.781135199999</v>
      </c>
      <c r="Z36" s="102">
        <f t="shared" si="17"/>
        <v>5456.2188647999992</v>
      </c>
      <c r="AA36" s="66">
        <f t="shared" si="18"/>
        <v>39600</v>
      </c>
    </row>
    <row r="37" spans="1:27" ht="13.5" customHeight="1">
      <c r="A37" s="118">
        <v>94</v>
      </c>
      <c r="B37" s="56">
        <v>41334</v>
      </c>
      <c r="C37" s="68">
        <v>678</v>
      </c>
      <c r="D37" s="221">
        <f>'base(indices)'!G42</f>
        <v>1.41479496</v>
      </c>
      <c r="E37" s="70">
        <f t="shared" si="0"/>
        <v>959.23098288000006</v>
      </c>
      <c r="F37" s="325">
        <v>0</v>
      </c>
      <c r="G37" s="70">
        <f t="shared" si="1"/>
        <v>0</v>
      </c>
      <c r="H37" s="68">
        <f t="shared" si="2"/>
        <v>959.23098288000006</v>
      </c>
      <c r="I37" s="295">
        <f t="shared" si="20"/>
        <v>102124.98146186001</v>
      </c>
      <c r="J37" s="122">
        <f>IF((I37)+K37&gt;I148,I148-K37,(I37))</f>
        <v>56906.301892000003</v>
      </c>
      <c r="K37" s="104">
        <f t="shared" si="3"/>
        <v>9093.6981079999987</v>
      </c>
      <c r="L37" s="185">
        <f t="shared" si="23"/>
        <v>66000</v>
      </c>
      <c r="M37" s="122">
        <f t="shared" si="24"/>
        <v>54060.986797400001</v>
      </c>
      <c r="N37" s="122">
        <f t="shared" si="21"/>
        <v>8639.0132025999992</v>
      </c>
      <c r="O37" s="122">
        <f t="shared" si="22"/>
        <v>62700</v>
      </c>
      <c r="P37" s="104">
        <f t="shared" si="25"/>
        <v>51215.671702800006</v>
      </c>
      <c r="Q37" s="122">
        <f t="shared" si="8"/>
        <v>8184.3282971999988</v>
      </c>
      <c r="R37" s="122">
        <f>P37+Q37</f>
        <v>59400.000000000007</v>
      </c>
      <c r="S37" s="122">
        <f t="shared" si="10"/>
        <v>45525.041513600008</v>
      </c>
      <c r="T37" s="122">
        <f t="shared" si="11"/>
        <v>7274.9584863999989</v>
      </c>
      <c r="U37" s="122">
        <f t="shared" si="12"/>
        <v>52800.000000000007</v>
      </c>
      <c r="V37" s="122">
        <f t="shared" si="13"/>
        <v>39834.411324399996</v>
      </c>
      <c r="W37" s="122">
        <f t="shared" si="14"/>
        <v>6365.5886755999991</v>
      </c>
      <c r="X37" s="122">
        <f t="shared" si="15"/>
        <v>46199.999999999993</v>
      </c>
      <c r="Y37" s="122">
        <f t="shared" si="16"/>
        <v>34143.781135199999</v>
      </c>
      <c r="Z37" s="122">
        <f t="shared" si="17"/>
        <v>5456.2188647999992</v>
      </c>
      <c r="AA37" s="52">
        <f t="shared" si="18"/>
        <v>39600</v>
      </c>
    </row>
    <row r="38" spans="1:27" ht="13.5" customHeight="1">
      <c r="A38" s="118">
        <v>93</v>
      </c>
      <c r="B38" s="56">
        <v>41365</v>
      </c>
      <c r="C38" s="68">
        <v>678</v>
      </c>
      <c r="D38" s="221">
        <f>'base(indices)'!G43</f>
        <v>1.41479496</v>
      </c>
      <c r="E38" s="60">
        <f t="shared" si="0"/>
        <v>959.23098288000006</v>
      </c>
      <c r="F38" s="325">
        <v>0</v>
      </c>
      <c r="G38" s="60">
        <f t="shared" si="1"/>
        <v>0</v>
      </c>
      <c r="H38" s="57">
        <f t="shared" si="2"/>
        <v>959.23098288000006</v>
      </c>
      <c r="I38" s="294">
        <f t="shared" si="20"/>
        <v>101165.75047898</v>
      </c>
      <c r="J38" s="102">
        <f>IF((I38)+K38&gt;I148,I148-K38,(I38))</f>
        <v>56906.301892000003</v>
      </c>
      <c r="K38" s="102">
        <f t="shared" si="3"/>
        <v>9093.6981079999987</v>
      </c>
      <c r="L38" s="186">
        <f t="shared" si="23"/>
        <v>66000</v>
      </c>
      <c r="M38" s="102">
        <f t="shared" si="24"/>
        <v>54060.986797400001</v>
      </c>
      <c r="N38" s="102">
        <f t="shared" si="21"/>
        <v>8639.0132025999992</v>
      </c>
      <c r="O38" s="102">
        <f t="shared" si="22"/>
        <v>62700</v>
      </c>
      <c r="P38" s="102">
        <f>J38*$P$9</f>
        <v>51215.671702800006</v>
      </c>
      <c r="Q38" s="102">
        <f t="shared" si="8"/>
        <v>8184.3282971999988</v>
      </c>
      <c r="R38" s="102">
        <f t="shared" ref="R38:R53" si="26">P38+Q38</f>
        <v>59400.000000000007</v>
      </c>
      <c r="S38" s="102">
        <f t="shared" si="10"/>
        <v>45525.041513600008</v>
      </c>
      <c r="T38" s="102">
        <f t="shared" si="11"/>
        <v>7274.9584863999989</v>
      </c>
      <c r="U38" s="102">
        <f t="shared" si="12"/>
        <v>52800.000000000007</v>
      </c>
      <c r="V38" s="102">
        <f t="shared" si="13"/>
        <v>39834.411324399996</v>
      </c>
      <c r="W38" s="102">
        <f t="shared" si="14"/>
        <v>6365.5886755999991</v>
      </c>
      <c r="X38" s="102">
        <f t="shared" si="15"/>
        <v>46199.999999999993</v>
      </c>
      <c r="Y38" s="102">
        <f t="shared" si="16"/>
        <v>34143.781135199999</v>
      </c>
      <c r="Z38" s="102">
        <f t="shared" si="17"/>
        <v>5456.2188647999992</v>
      </c>
      <c r="AA38" s="66">
        <f t="shared" si="18"/>
        <v>39600</v>
      </c>
    </row>
    <row r="39" spans="1:27" ht="13.5" customHeight="1">
      <c r="A39" s="118">
        <v>92</v>
      </c>
      <c r="B39" s="46">
        <v>41395</v>
      </c>
      <c r="C39" s="68">
        <v>678</v>
      </c>
      <c r="D39" s="221">
        <f>'base(indices)'!G44</f>
        <v>1.41479496</v>
      </c>
      <c r="E39" s="70">
        <f t="shared" si="0"/>
        <v>959.23098288000006</v>
      </c>
      <c r="F39" s="325">
        <v>0</v>
      </c>
      <c r="G39" s="70">
        <f t="shared" si="1"/>
        <v>0</v>
      </c>
      <c r="H39" s="68">
        <f t="shared" si="2"/>
        <v>959.23098288000006</v>
      </c>
      <c r="I39" s="295">
        <f t="shared" si="20"/>
        <v>100206.51949609999</v>
      </c>
      <c r="J39" s="122">
        <f>IF((I39)+K39&gt;I148,I148-K39,(I39))</f>
        <v>56906.301892000003</v>
      </c>
      <c r="K39" s="122">
        <f t="shared" si="3"/>
        <v>9093.6981079999987</v>
      </c>
      <c r="L39" s="183">
        <f t="shared" si="23"/>
        <v>66000</v>
      </c>
      <c r="M39" s="122">
        <f t="shared" si="24"/>
        <v>54060.986797400001</v>
      </c>
      <c r="N39" s="122">
        <f t="shared" si="21"/>
        <v>8639.0132025999992</v>
      </c>
      <c r="O39" s="122">
        <f t="shared" si="22"/>
        <v>62700</v>
      </c>
      <c r="P39" s="104">
        <f t="shared" si="25"/>
        <v>51215.671702800006</v>
      </c>
      <c r="Q39" s="122">
        <f t="shared" si="8"/>
        <v>8184.3282971999988</v>
      </c>
      <c r="R39" s="122">
        <f t="shared" si="26"/>
        <v>59400.000000000007</v>
      </c>
      <c r="S39" s="122">
        <f t="shared" si="10"/>
        <v>45525.041513600008</v>
      </c>
      <c r="T39" s="122">
        <f t="shared" si="11"/>
        <v>7274.9584863999989</v>
      </c>
      <c r="U39" s="122">
        <f t="shared" si="12"/>
        <v>52800.000000000007</v>
      </c>
      <c r="V39" s="122">
        <f t="shared" si="13"/>
        <v>39834.411324399996</v>
      </c>
      <c r="W39" s="122">
        <f t="shared" si="14"/>
        <v>6365.5886755999991</v>
      </c>
      <c r="X39" s="122">
        <f t="shared" si="15"/>
        <v>46199.999999999993</v>
      </c>
      <c r="Y39" s="122">
        <f t="shared" si="16"/>
        <v>34143.781135199999</v>
      </c>
      <c r="Z39" s="122">
        <f t="shared" si="17"/>
        <v>5456.2188647999992</v>
      </c>
      <c r="AA39" s="52">
        <f t="shared" si="18"/>
        <v>39600</v>
      </c>
    </row>
    <row r="40" spans="1:27" ht="13.5" customHeight="1">
      <c r="A40" s="118">
        <v>91</v>
      </c>
      <c r="B40" s="56">
        <v>41426</v>
      </c>
      <c r="C40" s="68">
        <v>678</v>
      </c>
      <c r="D40" s="221">
        <f>'base(indices)'!G45</f>
        <v>1.41479496</v>
      </c>
      <c r="E40" s="60">
        <f t="shared" si="0"/>
        <v>959.23098288000006</v>
      </c>
      <c r="F40" s="325">
        <v>0</v>
      </c>
      <c r="G40" s="60">
        <f t="shared" si="1"/>
        <v>0</v>
      </c>
      <c r="H40" s="57">
        <f t="shared" si="2"/>
        <v>959.23098288000006</v>
      </c>
      <c r="I40" s="294">
        <f t="shared" si="20"/>
        <v>99247.288513219988</v>
      </c>
      <c r="J40" s="102">
        <f>IF((I40)+K40&gt;I148,I148-K40,(I40))</f>
        <v>56906.301892000003</v>
      </c>
      <c r="K40" s="102">
        <f t="shared" si="3"/>
        <v>9093.6981079999987</v>
      </c>
      <c r="L40" s="186">
        <f t="shared" si="23"/>
        <v>66000</v>
      </c>
      <c r="M40" s="102">
        <f t="shared" si="24"/>
        <v>54060.986797400001</v>
      </c>
      <c r="N40" s="102">
        <f t="shared" si="21"/>
        <v>8639.0132025999992</v>
      </c>
      <c r="O40" s="102">
        <f t="shared" si="22"/>
        <v>62700</v>
      </c>
      <c r="P40" s="102">
        <f t="shared" si="25"/>
        <v>51215.671702800006</v>
      </c>
      <c r="Q40" s="102">
        <f t="shared" si="8"/>
        <v>8184.3282971999988</v>
      </c>
      <c r="R40" s="102">
        <f t="shared" si="26"/>
        <v>59400.000000000007</v>
      </c>
      <c r="S40" s="102">
        <f t="shared" si="10"/>
        <v>45525.041513600008</v>
      </c>
      <c r="T40" s="102">
        <f t="shared" si="11"/>
        <v>7274.9584863999989</v>
      </c>
      <c r="U40" s="102">
        <f t="shared" si="12"/>
        <v>52800.000000000007</v>
      </c>
      <c r="V40" s="102">
        <f t="shared" si="13"/>
        <v>39834.411324399996</v>
      </c>
      <c r="W40" s="102">
        <f t="shared" si="14"/>
        <v>6365.5886755999991</v>
      </c>
      <c r="X40" s="102">
        <f t="shared" si="15"/>
        <v>46199.999999999993</v>
      </c>
      <c r="Y40" s="102">
        <f t="shared" si="16"/>
        <v>34143.781135199999</v>
      </c>
      <c r="Z40" s="102">
        <f t="shared" si="17"/>
        <v>5456.2188647999992</v>
      </c>
      <c r="AA40" s="66">
        <f t="shared" si="18"/>
        <v>39600</v>
      </c>
    </row>
    <row r="41" spans="1:27" ht="13.5" customHeight="1">
      <c r="A41" s="118">
        <v>90</v>
      </c>
      <c r="B41" s="46">
        <v>41456</v>
      </c>
      <c r="C41" s="68">
        <v>678</v>
      </c>
      <c r="D41" s="221">
        <f>'base(indices)'!G46</f>
        <v>1.41479496</v>
      </c>
      <c r="E41" s="70">
        <f t="shared" si="0"/>
        <v>959.23098288000006</v>
      </c>
      <c r="F41" s="325">
        <v>0</v>
      </c>
      <c r="G41" s="70">
        <f t="shared" si="1"/>
        <v>0</v>
      </c>
      <c r="H41" s="68">
        <f t="shared" si="2"/>
        <v>959.23098288000006</v>
      </c>
      <c r="I41" s="295">
        <f t="shared" si="20"/>
        <v>98288.057530339982</v>
      </c>
      <c r="J41" s="122">
        <f>IF((I41)+K41&gt;I148,I148-K41,(I41))</f>
        <v>56906.301892000003</v>
      </c>
      <c r="K41" s="122">
        <f t="shared" si="3"/>
        <v>9093.6981079999987</v>
      </c>
      <c r="L41" s="183">
        <f t="shared" si="23"/>
        <v>66000</v>
      </c>
      <c r="M41" s="122">
        <f t="shared" si="24"/>
        <v>54060.986797400001</v>
      </c>
      <c r="N41" s="122">
        <f t="shared" si="21"/>
        <v>8639.0132025999992</v>
      </c>
      <c r="O41" s="122">
        <f t="shared" si="22"/>
        <v>62700</v>
      </c>
      <c r="P41" s="104">
        <f t="shared" si="25"/>
        <v>51215.671702800006</v>
      </c>
      <c r="Q41" s="122">
        <f t="shared" si="8"/>
        <v>8184.3282971999988</v>
      </c>
      <c r="R41" s="122">
        <f t="shared" si="26"/>
        <v>59400.000000000007</v>
      </c>
      <c r="S41" s="122">
        <f t="shared" si="10"/>
        <v>45525.041513600008</v>
      </c>
      <c r="T41" s="122">
        <f t="shared" si="11"/>
        <v>7274.9584863999989</v>
      </c>
      <c r="U41" s="122">
        <f t="shared" si="12"/>
        <v>52800.000000000007</v>
      </c>
      <c r="V41" s="122">
        <f t="shared" si="13"/>
        <v>39834.411324399996</v>
      </c>
      <c r="W41" s="122">
        <f t="shared" si="14"/>
        <v>6365.5886755999991</v>
      </c>
      <c r="X41" s="122">
        <f t="shared" si="15"/>
        <v>46199.999999999993</v>
      </c>
      <c r="Y41" s="122">
        <f t="shared" si="16"/>
        <v>34143.781135199999</v>
      </c>
      <c r="Z41" s="122">
        <f t="shared" si="17"/>
        <v>5456.2188647999992</v>
      </c>
      <c r="AA41" s="52">
        <f t="shared" si="18"/>
        <v>39600</v>
      </c>
    </row>
    <row r="42" spans="1:27" ht="13.5" customHeight="1">
      <c r="A42" s="118">
        <v>89</v>
      </c>
      <c r="B42" s="56">
        <v>41487</v>
      </c>
      <c r="C42" s="68">
        <v>678</v>
      </c>
      <c r="D42" s="221">
        <f>'base(indices)'!G47</f>
        <v>1.4144993299999999</v>
      </c>
      <c r="E42" s="60">
        <f t="shared" si="0"/>
        <v>959.03054573999998</v>
      </c>
      <c r="F42" s="325">
        <v>0</v>
      </c>
      <c r="G42" s="60">
        <f t="shared" si="1"/>
        <v>0</v>
      </c>
      <c r="H42" s="57">
        <f t="shared" si="2"/>
        <v>959.03054573999998</v>
      </c>
      <c r="I42" s="294">
        <f t="shared" si="20"/>
        <v>97328.826547459976</v>
      </c>
      <c r="J42" s="102">
        <f>IF((I42)+K42&gt;I148,I148-K42,(I42))</f>
        <v>56906.301892000003</v>
      </c>
      <c r="K42" s="102">
        <f t="shared" si="3"/>
        <v>9093.6981079999987</v>
      </c>
      <c r="L42" s="186">
        <f t="shared" si="23"/>
        <v>66000</v>
      </c>
      <c r="M42" s="102">
        <f t="shared" si="24"/>
        <v>54060.986797400001</v>
      </c>
      <c r="N42" s="102">
        <f t="shared" si="21"/>
        <v>8639.0132025999992</v>
      </c>
      <c r="O42" s="102">
        <f t="shared" si="22"/>
        <v>62700</v>
      </c>
      <c r="P42" s="102">
        <f t="shared" si="25"/>
        <v>51215.671702800006</v>
      </c>
      <c r="Q42" s="102">
        <f t="shared" si="8"/>
        <v>8184.3282971999988</v>
      </c>
      <c r="R42" s="102">
        <f t="shared" si="26"/>
        <v>59400.000000000007</v>
      </c>
      <c r="S42" s="102">
        <f t="shared" si="10"/>
        <v>45525.041513600008</v>
      </c>
      <c r="T42" s="102">
        <f t="shared" si="11"/>
        <v>7274.9584863999989</v>
      </c>
      <c r="U42" s="102">
        <f t="shared" si="12"/>
        <v>52800.000000000007</v>
      </c>
      <c r="V42" s="102">
        <f t="shared" si="13"/>
        <v>39834.411324399996</v>
      </c>
      <c r="W42" s="102">
        <f t="shared" si="14"/>
        <v>6365.5886755999991</v>
      </c>
      <c r="X42" s="102">
        <f t="shared" si="15"/>
        <v>46199.999999999993</v>
      </c>
      <c r="Y42" s="102">
        <f t="shared" si="16"/>
        <v>34143.781135199999</v>
      </c>
      <c r="Z42" s="102">
        <f t="shared" si="17"/>
        <v>5456.2188647999992</v>
      </c>
      <c r="AA42" s="66">
        <f t="shared" si="18"/>
        <v>39600</v>
      </c>
    </row>
    <row r="43" spans="1:27" ht="13.5" customHeight="1">
      <c r="A43" s="118">
        <v>88</v>
      </c>
      <c r="B43" s="46">
        <v>41518</v>
      </c>
      <c r="C43" s="68">
        <v>678</v>
      </c>
      <c r="D43" s="221">
        <f>'base(indices)'!G48</f>
        <v>1.4144993299999999</v>
      </c>
      <c r="E43" s="70">
        <f t="shared" si="0"/>
        <v>959.03054573999998</v>
      </c>
      <c r="F43" s="325">
        <v>0</v>
      </c>
      <c r="G43" s="70">
        <f t="shared" si="1"/>
        <v>0</v>
      </c>
      <c r="H43" s="68">
        <f t="shared" si="2"/>
        <v>959.03054573999998</v>
      </c>
      <c r="I43" s="295">
        <f t="shared" si="20"/>
        <v>96369.79600171998</v>
      </c>
      <c r="J43" s="122">
        <f>IF((I43)+K43&gt;I148,I148-K43,(I43))</f>
        <v>56906.301892000003</v>
      </c>
      <c r="K43" s="122">
        <f t="shared" ref="K43:K74" si="27">I$147</f>
        <v>9093.6981079999987</v>
      </c>
      <c r="L43" s="183">
        <f t="shared" si="23"/>
        <v>66000</v>
      </c>
      <c r="M43" s="122">
        <f t="shared" si="24"/>
        <v>54060.986797400001</v>
      </c>
      <c r="N43" s="122">
        <f t="shared" si="21"/>
        <v>8639.0132025999992</v>
      </c>
      <c r="O43" s="122">
        <f t="shared" si="22"/>
        <v>62700</v>
      </c>
      <c r="P43" s="104">
        <f t="shared" si="25"/>
        <v>51215.671702800006</v>
      </c>
      <c r="Q43" s="122">
        <f t="shared" si="8"/>
        <v>8184.3282971999988</v>
      </c>
      <c r="R43" s="122">
        <f t="shared" si="26"/>
        <v>59400.000000000007</v>
      </c>
      <c r="S43" s="122">
        <f t="shared" si="10"/>
        <v>45525.041513600008</v>
      </c>
      <c r="T43" s="122">
        <f t="shared" si="11"/>
        <v>7274.9584863999989</v>
      </c>
      <c r="U43" s="122">
        <f t="shared" si="12"/>
        <v>52800.000000000007</v>
      </c>
      <c r="V43" s="122">
        <f t="shared" si="13"/>
        <v>39834.411324399996</v>
      </c>
      <c r="W43" s="122">
        <f t="shared" si="14"/>
        <v>6365.5886755999991</v>
      </c>
      <c r="X43" s="122">
        <f t="shared" si="15"/>
        <v>46199.999999999993</v>
      </c>
      <c r="Y43" s="122">
        <f t="shared" si="16"/>
        <v>34143.781135199999</v>
      </c>
      <c r="Z43" s="122">
        <f t="shared" si="17"/>
        <v>5456.2188647999992</v>
      </c>
      <c r="AA43" s="52">
        <f t="shared" si="18"/>
        <v>39600</v>
      </c>
    </row>
    <row r="44" spans="1:27" ht="13.5" customHeight="1">
      <c r="A44" s="118">
        <v>87</v>
      </c>
      <c r="B44" s="56">
        <v>41548</v>
      </c>
      <c r="C44" s="68">
        <v>678</v>
      </c>
      <c r="D44" s="221">
        <f>'base(indices)'!G49</f>
        <v>1.41438759</v>
      </c>
      <c r="E44" s="60">
        <f t="shared" si="0"/>
        <v>958.95478602000003</v>
      </c>
      <c r="F44" s="325">
        <v>0</v>
      </c>
      <c r="G44" s="60">
        <f t="shared" si="1"/>
        <v>0</v>
      </c>
      <c r="H44" s="57">
        <f t="shared" si="2"/>
        <v>958.95478602000003</v>
      </c>
      <c r="I44" s="294">
        <f t="shared" si="20"/>
        <v>95410.765455979985</v>
      </c>
      <c r="J44" s="102">
        <f>IF((I44)+K44&gt;I148,I148-K44,(I44))</f>
        <v>56906.301892000003</v>
      </c>
      <c r="K44" s="102">
        <f t="shared" si="27"/>
        <v>9093.6981079999987</v>
      </c>
      <c r="L44" s="186">
        <f t="shared" si="23"/>
        <v>66000</v>
      </c>
      <c r="M44" s="102">
        <f t="shared" si="24"/>
        <v>54060.986797400001</v>
      </c>
      <c r="N44" s="102">
        <f t="shared" si="21"/>
        <v>8639.0132025999992</v>
      </c>
      <c r="O44" s="102">
        <f t="shared" si="22"/>
        <v>62700</v>
      </c>
      <c r="P44" s="102">
        <f t="shared" si="25"/>
        <v>51215.671702800006</v>
      </c>
      <c r="Q44" s="102">
        <f t="shared" si="8"/>
        <v>8184.3282971999988</v>
      </c>
      <c r="R44" s="102">
        <f t="shared" si="26"/>
        <v>59400.000000000007</v>
      </c>
      <c r="S44" s="102">
        <f t="shared" si="10"/>
        <v>45525.041513600008</v>
      </c>
      <c r="T44" s="102">
        <f t="shared" si="11"/>
        <v>7274.9584863999989</v>
      </c>
      <c r="U44" s="102">
        <f t="shared" si="12"/>
        <v>52800.000000000007</v>
      </c>
      <c r="V44" s="102">
        <f t="shared" si="13"/>
        <v>39834.411324399996</v>
      </c>
      <c r="W44" s="102">
        <f t="shared" si="14"/>
        <v>6365.5886755999991</v>
      </c>
      <c r="X44" s="102">
        <f t="shared" si="15"/>
        <v>46199.999999999993</v>
      </c>
      <c r="Y44" s="102">
        <f t="shared" si="16"/>
        <v>34143.781135199999</v>
      </c>
      <c r="Z44" s="102">
        <f t="shared" si="17"/>
        <v>5456.2188647999992</v>
      </c>
      <c r="AA44" s="66">
        <f t="shared" si="18"/>
        <v>39600</v>
      </c>
    </row>
    <row r="45" spans="1:27" ht="13.5" customHeight="1">
      <c r="A45" s="118">
        <v>86</v>
      </c>
      <c r="B45" s="46">
        <v>41579</v>
      </c>
      <c r="C45" s="68">
        <v>678</v>
      </c>
      <c r="D45" s="221">
        <f>'base(indices)'!G50</f>
        <v>1.41308755</v>
      </c>
      <c r="E45" s="70">
        <f t="shared" si="0"/>
        <v>958.07335890000002</v>
      </c>
      <c r="F45" s="325">
        <v>0</v>
      </c>
      <c r="G45" s="70">
        <f t="shared" si="1"/>
        <v>0</v>
      </c>
      <c r="H45" s="68">
        <f t="shared" si="2"/>
        <v>958.07335890000002</v>
      </c>
      <c r="I45" s="295">
        <f t="shared" si="20"/>
        <v>94451.810669959988</v>
      </c>
      <c r="J45" s="122">
        <f>IF((I45)+K45&gt;I148,I148-K45,(I45))</f>
        <v>56906.301892000003</v>
      </c>
      <c r="K45" s="122">
        <f t="shared" si="27"/>
        <v>9093.6981079999987</v>
      </c>
      <c r="L45" s="183">
        <f t="shared" si="23"/>
        <v>66000</v>
      </c>
      <c r="M45" s="122">
        <f t="shared" si="24"/>
        <v>54060.986797400001</v>
      </c>
      <c r="N45" s="122">
        <f t="shared" si="21"/>
        <v>8639.0132025999992</v>
      </c>
      <c r="O45" s="122">
        <f t="shared" si="22"/>
        <v>62700</v>
      </c>
      <c r="P45" s="104">
        <f t="shared" si="25"/>
        <v>51215.671702800006</v>
      </c>
      <c r="Q45" s="122">
        <f t="shared" si="8"/>
        <v>8184.3282971999988</v>
      </c>
      <c r="R45" s="122">
        <f t="shared" si="26"/>
        <v>59400.000000000007</v>
      </c>
      <c r="S45" s="122">
        <f t="shared" si="10"/>
        <v>45525.041513600008</v>
      </c>
      <c r="T45" s="122">
        <f t="shared" si="11"/>
        <v>7274.9584863999989</v>
      </c>
      <c r="U45" s="122">
        <f t="shared" si="12"/>
        <v>52800.000000000007</v>
      </c>
      <c r="V45" s="122">
        <f t="shared" si="13"/>
        <v>39834.411324399996</v>
      </c>
      <c r="W45" s="122">
        <f t="shared" si="14"/>
        <v>6365.5886755999991</v>
      </c>
      <c r="X45" s="122">
        <f t="shared" si="15"/>
        <v>46199.999999999993</v>
      </c>
      <c r="Y45" s="122">
        <f t="shared" si="16"/>
        <v>34143.781135199999</v>
      </c>
      <c r="Z45" s="122">
        <f t="shared" si="17"/>
        <v>5456.2188647999992</v>
      </c>
      <c r="AA45" s="52">
        <f t="shared" si="18"/>
        <v>39600</v>
      </c>
    </row>
    <row r="46" spans="1:27" ht="13.5" customHeight="1" thickBot="1">
      <c r="A46" s="229">
        <v>85</v>
      </c>
      <c r="B46" s="161">
        <v>41609</v>
      </c>
      <c r="C46" s="77">
        <v>678</v>
      </c>
      <c r="D46" s="232">
        <f>'base(indices)'!G51</f>
        <v>1.4127951000000001</v>
      </c>
      <c r="E46" s="233">
        <f>C46*D46</f>
        <v>957.8750778000001</v>
      </c>
      <c r="F46" s="326">
        <v>0</v>
      </c>
      <c r="G46" s="233">
        <f t="shared" si="1"/>
        <v>0</v>
      </c>
      <c r="H46" s="231">
        <f t="shared" si="2"/>
        <v>957.8750778000001</v>
      </c>
      <c r="I46" s="296">
        <f t="shared" si="20"/>
        <v>93493.737311059987</v>
      </c>
      <c r="J46" s="95">
        <f>IF((I46)+K46&gt;I148,I148-K46,(I46))</f>
        <v>56906.301892000003</v>
      </c>
      <c r="K46" s="95">
        <f t="shared" si="27"/>
        <v>9093.6981079999987</v>
      </c>
      <c r="L46" s="270">
        <f t="shared" si="23"/>
        <v>66000</v>
      </c>
      <c r="M46" s="95">
        <f t="shared" si="24"/>
        <v>54060.986797400001</v>
      </c>
      <c r="N46" s="95">
        <f t="shared" si="21"/>
        <v>8639.0132025999992</v>
      </c>
      <c r="O46" s="95">
        <f t="shared" si="22"/>
        <v>62700</v>
      </c>
      <c r="P46" s="95">
        <f t="shared" si="25"/>
        <v>51215.671702800006</v>
      </c>
      <c r="Q46" s="95">
        <f t="shared" si="8"/>
        <v>8184.3282971999988</v>
      </c>
      <c r="R46" s="95">
        <f t="shared" si="26"/>
        <v>59400.000000000007</v>
      </c>
      <c r="S46" s="95">
        <f t="shared" si="10"/>
        <v>45525.041513600008</v>
      </c>
      <c r="T46" s="95">
        <f t="shared" si="11"/>
        <v>7274.9584863999989</v>
      </c>
      <c r="U46" s="95">
        <f t="shared" si="12"/>
        <v>52800.000000000007</v>
      </c>
      <c r="V46" s="95">
        <f t="shared" si="13"/>
        <v>39834.411324399996</v>
      </c>
      <c r="W46" s="95">
        <f t="shared" si="14"/>
        <v>6365.5886755999991</v>
      </c>
      <c r="X46" s="95">
        <f t="shared" si="15"/>
        <v>46199.999999999993</v>
      </c>
      <c r="Y46" s="95">
        <f t="shared" si="16"/>
        <v>34143.781135199999</v>
      </c>
      <c r="Z46" s="95">
        <f t="shared" si="17"/>
        <v>5456.2188647999992</v>
      </c>
      <c r="AA46" s="237">
        <f t="shared" si="18"/>
        <v>39600</v>
      </c>
    </row>
    <row r="47" spans="1:27" ht="13.5" customHeight="1">
      <c r="A47" s="219">
        <v>84</v>
      </c>
      <c r="B47" s="246">
        <v>41640</v>
      </c>
      <c r="C47" s="204">
        <v>724</v>
      </c>
      <c r="D47" s="259">
        <f>'base(indices)'!G52</f>
        <v>1.41209753</v>
      </c>
      <c r="E47" s="203">
        <f t="shared" si="0"/>
        <v>1022.35861172</v>
      </c>
      <c r="F47" s="327">
        <v>0</v>
      </c>
      <c r="G47" s="203">
        <f t="shared" si="1"/>
        <v>0</v>
      </c>
      <c r="H47" s="204">
        <f t="shared" si="2"/>
        <v>1022.35861172</v>
      </c>
      <c r="I47" s="297">
        <f t="shared" si="20"/>
        <v>92535.862233259992</v>
      </c>
      <c r="J47" s="205">
        <f>IF((I47)+K47&gt;I148,I148-K47,(I47))</f>
        <v>56906.301892000003</v>
      </c>
      <c r="K47" s="205">
        <f t="shared" si="27"/>
        <v>9093.6981079999987</v>
      </c>
      <c r="L47" s="198">
        <f t="shared" si="23"/>
        <v>66000</v>
      </c>
      <c r="M47" s="205">
        <f t="shared" si="24"/>
        <v>54060.986797400001</v>
      </c>
      <c r="N47" s="205">
        <f t="shared" si="21"/>
        <v>8639.0132025999992</v>
      </c>
      <c r="O47" s="205">
        <f t="shared" si="22"/>
        <v>62700</v>
      </c>
      <c r="P47" s="197">
        <f t="shared" si="25"/>
        <v>51215.671702800006</v>
      </c>
      <c r="Q47" s="205">
        <f t="shared" si="8"/>
        <v>8184.3282971999988</v>
      </c>
      <c r="R47" s="205">
        <f t="shared" si="26"/>
        <v>59400.000000000007</v>
      </c>
      <c r="S47" s="205">
        <f t="shared" si="10"/>
        <v>45525.041513600008</v>
      </c>
      <c r="T47" s="205">
        <f t="shared" si="11"/>
        <v>7274.9584863999989</v>
      </c>
      <c r="U47" s="205">
        <f t="shared" si="12"/>
        <v>52800.000000000007</v>
      </c>
      <c r="V47" s="205">
        <f t="shared" si="13"/>
        <v>39834.411324399996</v>
      </c>
      <c r="W47" s="205">
        <f t="shared" si="14"/>
        <v>6365.5886755999991</v>
      </c>
      <c r="X47" s="205">
        <f t="shared" si="15"/>
        <v>46199.999999999993</v>
      </c>
      <c r="Y47" s="205">
        <f t="shared" si="16"/>
        <v>34143.781135199999</v>
      </c>
      <c r="Z47" s="205">
        <f t="shared" si="17"/>
        <v>5456.2188647999992</v>
      </c>
      <c r="AA47" s="196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221">
        <f>'base(indices)'!G53</f>
        <v>1.41050929</v>
      </c>
      <c r="E48" s="60">
        <f t="shared" si="0"/>
        <v>1021.20872596</v>
      </c>
      <c r="F48" s="325">
        <v>0</v>
      </c>
      <c r="G48" s="60">
        <f t="shared" si="1"/>
        <v>0</v>
      </c>
      <c r="H48" s="57">
        <f t="shared" si="2"/>
        <v>1021.20872596</v>
      </c>
      <c r="I48" s="294">
        <f t="shared" si="20"/>
        <v>91513.503621539989</v>
      </c>
      <c r="J48" s="102">
        <f>IF((I48)+K48&gt;I148,I148-K48,(I48))</f>
        <v>56906.301892000003</v>
      </c>
      <c r="K48" s="102">
        <f t="shared" si="27"/>
        <v>9093.6981079999987</v>
      </c>
      <c r="L48" s="186">
        <f t="shared" si="23"/>
        <v>66000</v>
      </c>
      <c r="M48" s="102">
        <f t="shared" si="24"/>
        <v>54060.986797400001</v>
      </c>
      <c r="N48" s="102">
        <f t="shared" si="21"/>
        <v>8639.0132025999992</v>
      </c>
      <c r="O48" s="102">
        <f t="shared" si="22"/>
        <v>62700</v>
      </c>
      <c r="P48" s="102">
        <f t="shared" si="25"/>
        <v>51215.671702800006</v>
      </c>
      <c r="Q48" s="102">
        <f t="shared" si="8"/>
        <v>8184.3282971999988</v>
      </c>
      <c r="R48" s="102">
        <f t="shared" si="26"/>
        <v>59400.000000000007</v>
      </c>
      <c r="S48" s="102">
        <f t="shared" si="10"/>
        <v>45525.041513600008</v>
      </c>
      <c r="T48" s="102">
        <f t="shared" si="11"/>
        <v>7274.9584863999989</v>
      </c>
      <c r="U48" s="102">
        <f t="shared" si="12"/>
        <v>52800.000000000007</v>
      </c>
      <c r="V48" s="102">
        <f t="shared" si="13"/>
        <v>39834.411324399996</v>
      </c>
      <c r="W48" s="102">
        <f t="shared" si="14"/>
        <v>6365.5886755999991</v>
      </c>
      <c r="X48" s="102">
        <f t="shared" si="15"/>
        <v>46199.999999999993</v>
      </c>
      <c r="Y48" s="102">
        <f t="shared" si="16"/>
        <v>34143.781135199999</v>
      </c>
      <c r="Z48" s="102">
        <f t="shared" si="17"/>
        <v>5456.2188647999992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221">
        <f>'base(indices)'!G54</f>
        <v>1.4097522600000001</v>
      </c>
      <c r="E49" s="70">
        <f t="shared" si="0"/>
        <v>1020.66063624</v>
      </c>
      <c r="F49" s="325">
        <v>0</v>
      </c>
      <c r="G49" s="70">
        <f t="shared" si="1"/>
        <v>0</v>
      </c>
      <c r="H49" s="68">
        <f t="shared" si="2"/>
        <v>1020.66063624</v>
      </c>
      <c r="I49" s="295">
        <f t="shared" si="20"/>
        <v>90492.294895579995</v>
      </c>
      <c r="J49" s="122">
        <f>IF((I49)+K49&gt;I148,I148-K49,(I49))</f>
        <v>56906.301892000003</v>
      </c>
      <c r="K49" s="122">
        <f t="shared" si="27"/>
        <v>9093.6981079999987</v>
      </c>
      <c r="L49" s="183">
        <f t="shared" si="23"/>
        <v>66000</v>
      </c>
      <c r="M49" s="122">
        <f t="shared" si="24"/>
        <v>54060.986797400001</v>
      </c>
      <c r="N49" s="122">
        <f t="shared" si="21"/>
        <v>8639.0132025999992</v>
      </c>
      <c r="O49" s="122">
        <f t="shared" si="22"/>
        <v>62700</v>
      </c>
      <c r="P49" s="104">
        <f t="shared" si="25"/>
        <v>51215.671702800006</v>
      </c>
      <c r="Q49" s="122">
        <f t="shared" si="8"/>
        <v>8184.3282971999988</v>
      </c>
      <c r="R49" s="122">
        <f t="shared" si="26"/>
        <v>59400.000000000007</v>
      </c>
      <c r="S49" s="122">
        <f t="shared" si="10"/>
        <v>45525.041513600008</v>
      </c>
      <c r="T49" s="122">
        <f t="shared" si="11"/>
        <v>7274.9584863999989</v>
      </c>
      <c r="U49" s="122">
        <f t="shared" si="12"/>
        <v>52800.000000000007</v>
      </c>
      <c r="V49" s="122">
        <f t="shared" si="13"/>
        <v>39834.411324399996</v>
      </c>
      <c r="W49" s="122">
        <f t="shared" si="14"/>
        <v>6365.5886755999991</v>
      </c>
      <c r="X49" s="122">
        <f t="shared" si="15"/>
        <v>46199.999999999993</v>
      </c>
      <c r="Y49" s="122">
        <f t="shared" si="16"/>
        <v>34143.781135199999</v>
      </c>
      <c r="Z49" s="122">
        <f t="shared" si="17"/>
        <v>5456.2188647999992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221">
        <f>'base(indices)'!G55</f>
        <v>1.4093773599999999</v>
      </c>
      <c r="E50" s="60">
        <f t="shared" si="0"/>
        <v>1020.38920864</v>
      </c>
      <c r="F50" s="325">
        <v>0</v>
      </c>
      <c r="G50" s="60">
        <f t="shared" si="1"/>
        <v>0</v>
      </c>
      <c r="H50" s="57">
        <f t="shared" si="2"/>
        <v>1020.38920864</v>
      </c>
      <c r="I50" s="294">
        <f t="shared" si="20"/>
        <v>89471.63425933999</v>
      </c>
      <c r="J50" s="102">
        <f>IF((I50)+K50&gt;I148,I148-K50,(I50))</f>
        <v>56906.301892000003</v>
      </c>
      <c r="K50" s="102">
        <f t="shared" si="27"/>
        <v>9093.6981079999987</v>
      </c>
      <c r="L50" s="186">
        <f t="shared" si="23"/>
        <v>66000</v>
      </c>
      <c r="M50" s="102">
        <f t="shared" si="24"/>
        <v>54060.986797400001</v>
      </c>
      <c r="N50" s="102">
        <f t="shared" si="21"/>
        <v>8639.0132025999992</v>
      </c>
      <c r="O50" s="102">
        <f t="shared" si="22"/>
        <v>62700</v>
      </c>
      <c r="P50" s="102">
        <f>J50*$P$9</f>
        <v>51215.671702800006</v>
      </c>
      <c r="Q50" s="102">
        <f t="shared" si="8"/>
        <v>8184.3282971999988</v>
      </c>
      <c r="R50" s="102">
        <f t="shared" si="26"/>
        <v>59400.000000000007</v>
      </c>
      <c r="S50" s="102">
        <f t="shared" si="10"/>
        <v>45525.041513600008</v>
      </c>
      <c r="T50" s="102">
        <f t="shared" si="11"/>
        <v>7274.9584863999989</v>
      </c>
      <c r="U50" s="102">
        <f t="shared" si="12"/>
        <v>52800.000000000007</v>
      </c>
      <c r="V50" s="102">
        <f t="shared" si="13"/>
        <v>39834.411324399996</v>
      </c>
      <c r="W50" s="102">
        <f t="shared" si="14"/>
        <v>6365.5886755999991</v>
      </c>
      <c r="X50" s="102">
        <f t="shared" si="15"/>
        <v>46199.999999999993</v>
      </c>
      <c r="Y50" s="102">
        <f t="shared" si="16"/>
        <v>34143.781135199999</v>
      </c>
      <c r="Z50" s="102">
        <f t="shared" si="17"/>
        <v>5456.2188647999992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221">
        <f>'base(indices)'!G56</f>
        <v>1.4087307499999999</v>
      </c>
      <c r="E51" s="70">
        <f t="shared" si="0"/>
        <v>1019.9210629999999</v>
      </c>
      <c r="F51" s="325">
        <v>0</v>
      </c>
      <c r="G51" s="70">
        <f t="shared" si="1"/>
        <v>0</v>
      </c>
      <c r="H51" s="68">
        <f t="shared" si="2"/>
        <v>1019.9210629999999</v>
      </c>
      <c r="I51" s="295">
        <f t="shared" si="20"/>
        <v>88451.245050699988</v>
      </c>
      <c r="J51" s="122">
        <f>IF((I51)+K51&gt;I148,I148-K51,(I51))</f>
        <v>56906.301892000003</v>
      </c>
      <c r="K51" s="122">
        <f t="shared" si="27"/>
        <v>9093.6981079999987</v>
      </c>
      <c r="L51" s="183">
        <f t="shared" si="23"/>
        <v>66000</v>
      </c>
      <c r="M51" s="122">
        <f t="shared" si="24"/>
        <v>54060.986797400001</v>
      </c>
      <c r="N51" s="122">
        <f t="shared" si="21"/>
        <v>8639.0132025999992</v>
      </c>
      <c r="O51" s="122">
        <f t="shared" si="22"/>
        <v>62700</v>
      </c>
      <c r="P51" s="104">
        <f>J51*$P$9</f>
        <v>51215.671702800006</v>
      </c>
      <c r="Q51" s="122">
        <f t="shared" si="8"/>
        <v>8184.3282971999988</v>
      </c>
      <c r="R51" s="122">
        <f t="shared" si="26"/>
        <v>59400.000000000007</v>
      </c>
      <c r="S51" s="122">
        <f t="shared" si="10"/>
        <v>45525.041513600008</v>
      </c>
      <c r="T51" s="122">
        <f t="shared" si="11"/>
        <v>7274.9584863999989</v>
      </c>
      <c r="U51" s="122">
        <f t="shared" si="12"/>
        <v>52800.000000000007</v>
      </c>
      <c r="V51" s="122">
        <f t="shared" si="13"/>
        <v>39834.411324399996</v>
      </c>
      <c r="W51" s="122">
        <f t="shared" si="14"/>
        <v>6365.5886755999991</v>
      </c>
      <c r="X51" s="122">
        <f t="shared" si="15"/>
        <v>46199.999999999993</v>
      </c>
      <c r="Y51" s="122">
        <f t="shared" si="16"/>
        <v>34143.781135199999</v>
      </c>
      <c r="Z51" s="122">
        <f t="shared" si="17"/>
        <v>5456.2188647999992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221">
        <f>'base(indices)'!G57</f>
        <v>1.4078803900000001</v>
      </c>
      <c r="E52" s="60">
        <f t="shared" si="0"/>
        <v>1019.30540236</v>
      </c>
      <c r="F52" s="325">
        <v>0</v>
      </c>
      <c r="G52" s="60">
        <f t="shared" si="1"/>
        <v>0</v>
      </c>
      <c r="H52" s="57">
        <f t="shared" si="2"/>
        <v>1019.30540236</v>
      </c>
      <c r="I52" s="294">
        <f t="shared" si="20"/>
        <v>87431.323987699987</v>
      </c>
      <c r="J52" s="102">
        <f>IF((I52)+K52&gt;I148,I148-K52,(I52))</f>
        <v>56906.301892000003</v>
      </c>
      <c r="K52" s="102">
        <f t="shared" si="27"/>
        <v>9093.6981079999987</v>
      </c>
      <c r="L52" s="186">
        <f t="shared" si="23"/>
        <v>66000</v>
      </c>
      <c r="M52" s="102">
        <f t="shared" si="24"/>
        <v>54060.986797400001</v>
      </c>
      <c r="N52" s="102">
        <f t="shared" si="21"/>
        <v>8639.0132025999992</v>
      </c>
      <c r="O52" s="102">
        <f t="shared" si="22"/>
        <v>62700</v>
      </c>
      <c r="P52" s="102">
        <f t="shared" ref="P52:P71" si="28">J52*$P$9</f>
        <v>51215.671702800006</v>
      </c>
      <c r="Q52" s="102">
        <f t="shared" si="8"/>
        <v>8184.3282971999988</v>
      </c>
      <c r="R52" s="102">
        <f t="shared" si="26"/>
        <v>59400.000000000007</v>
      </c>
      <c r="S52" s="102">
        <f t="shared" si="10"/>
        <v>45525.041513600008</v>
      </c>
      <c r="T52" s="102">
        <f t="shared" si="11"/>
        <v>7274.9584863999989</v>
      </c>
      <c r="U52" s="102">
        <f t="shared" si="12"/>
        <v>52800.000000000007</v>
      </c>
      <c r="V52" s="102">
        <f t="shared" si="13"/>
        <v>39834.411324399996</v>
      </c>
      <c r="W52" s="102">
        <f t="shared" si="14"/>
        <v>6365.5886755999991</v>
      </c>
      <c r="X52" s="102">
        <f t="shared" si="15"/>
        <v>46199.999999999993</v>
      </c>
      <c r="Y52" s="102">
        <f t="shared" si="16"/>
        <v>34143.781135199999</v>
      </c>
      <c r="Z52" s="102">
        <f t="shared" si="17"/>
        <v>5456.2188647999992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221">
        <f>'base(indices)'!G58</f>
        <v>1.4072260299999999</v>
      </c>
      <c r="E53" s="70">
        <f t="shared" si="0"/>
        <v>1018.83164572</v>
      </c>
      <c r="F53" s="325">
        <v>0</v>
      </c>
      <c r="G53" s="70">
        <f t="shared" si="1"/>
        <v>0</v>
      </c>
      <c r="H53" s="68">
        <f t="shared" si="2"/>
        <v>1018.83164572</v>
      </c>
      <c r="I53" s="295">
        <f t="shared" si="20"/>
        <v>86412.018585339989</v>
      </c>
      <c r="J53" s="122">
        <f>IF((I53)+K53&gt;I148,I148-K53,(I53))</f>
        <v>56906.301892000003</v>
      </c>
      <c r="K53" s="122">
        <f t="shared" si="27"/>
        <v>9093.6981079999987</v>
      </c>
      <c r="L53" s="183">
        <f t="shared" si="23"/>
        <v>66000</v>
      </c>
      <c r="M53" s="122">
        <f t="shared" si="24"/>
        <v>54060.986797400001</v>
      </c>
      <c r="N53" s="122">
        <f t="shared" si="21"/>
        <v>8639.0132025999992</v>
      </c>
      <c r="O53" s="122">
        <f t="shared" si="22"/>
        <v>62700</v>
      </c>
      <c r="P53" s="104">
        <f t="shared" si="28"/>
        <v>51215.671702800006</v>
      </c>
      <c r="Q53" s="122">
        <f t="shared" si="8"/>
        <v>8184.3282971999988</v>
      </c>
      <c r="R53" s="122">
        <f t="shared" si="26"/>
        <v>59400.000000000007</v>
      </c>
      <c r="S53" s="122">
        <f t="shared" si="10"/>
        <v>45525.041513600008</v>
      </c>
      <c r="T53" s="122">
        <f t="shared" si="11"/>
        <v>7274.9584863999989</v>
      </c>
      <c r="U53" s="122">
        <f t="shared" si="12"/>
        <v>52800.000000000007</v>
      </c>
      <c r="V53" s="122">
        <f t="shared" si="13"/>
        <v>39834.411324399996</v>
      </c>
      <c r="W53" s="122">
        <f t="shared" si="14"/>
        <v>6365.5886755999991</v>
      </c>
      <c r="X53" s="122">
        <f t="shared" si="15"/>
        <v>46199.999999999993</v>
      </c>
      <c r="Y53" s="122">
        <f t="shared" si="16"/>
        <v>34143.781135199999</v>
      </c>
      <c r="Z53" s="122">
        <f t="shared" si="17"/>
        <v>5456.2188647999992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221">
        <f>'base(indices)'!G59</f>
        <v>1.40574438</v>
      </c>
      <c r="E54" s="60">
        <f t="shared" si="0"/>
        <v>1017.7589311200001</v>
      </c>
      <c r="F54" s="325">
        <v>0</v>
      </c>
      <c r="G54" s="60">
        <f t="shared" si="1"/>
        <v>0</v>
      </c>
      <c r="H54" s="57">
        <f t="shared" si="2"/>
        <v>1017.7589311200001</v>
      </c>
      <c r="I54" s="294">
        <f t="shared" si="20"/>
        <v>85393.186939619991</v>
      </c>
      <c r="J54" s="102">
        <f>IF((I54)+K54&gt;I148,I148-K54,(I54))</f>
        <v>56906.301892000003</v>
      </c>
      <c r="K54" s="102">
        <f t="shared" si="27"/>
        <v>9093.6981079999987</v>
      </c>
      <c r="L54" s="186">
        <f t="shared" si="23"/>
        <v>66000</v>
      </c>
      <c r="M54" s="102">
        <f t="shared" si="24"/>
        <v>54060.986797400001</v>
      </c>
      <c r="N54" s="102">
        <f t="shared" si="21"/>
        <v>8639.0132025999992</v>
      </c>
      <c r="O54" s="102">
        <f t="shared" si="22"/>
        <v>62700</v>
      </c>
      <c r="P54" s="102">
        <f t="shared" si="28"/>
        <v>51215.671702800006</v>
      </c>
      <c r="Q54" s="102">
        <f t="shared" si="8"/>
        <v>8184.3282971999988</v>
      </c>
      <c r="R54" s="102">
        <f>P54+Q54</f>
        <v>59400.000000000007</v>
      </c>
      <c r="S54" s="102">
        <f t="shared" si="10"/>
        <v>45525.041513600008</v>
      </c>
      <c r="T54" s="102">
        <f t="shared" si="11"/>
        <v>7274.9584863999989</v>
      </c>
      <c r="U54" s="102">
        <f t="shared" si="12"/>
        <v>52800.000000000007</v>
      </c>
      <c r="V54" s="102">
        <f t="shared" si="13"/>
        <v>39834.411324399996</v>
      </c>
      <c r="W54" s="102">
        <f t="shared" si="14"/>
        <v>6365.5886755999991</v>
      </c>
      <c r="X54" s="102">
        <f t="shared" si="15"/>
        <v>46199.999999999993</v>
      </c>
      <c r="Y54" s="102">
        <f t="shared" si="16"/>
        <v>34143.781135199999</v>
      </c>
      <c r="Z54" s="102">
        <f t="shared" si="17"/>
        <v>5456.2188647999992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221">
        <f>'base(indices)'!G60</f>
        <v>1.4048986299999999</v>
      </c>
      <c r="E55" s="70">
        <f t="shared" si="0"/>
        <v>1017.14660812</v>
      </c>
      <c r="F55" s="325">
        <v>0</v>
      </c>
      <c r="G55" s="70">
        <f t="shared" si="1"/>
        <v>0</v>
      </c>
      <c r="H55" s="68">
        <f t="shared" si="2"/>
        <v>1017.14660812</v>
      </c>
      <c r="I55" s="295">
        <f t="shared" si="20"/>
        <v>84375.428008499992</v>
      </c>
      <c r="J55" s="122">
        <f>IF((I55)+K55&gt;I148,I148-K55,(I55))</f>
        <v>56906.301892000003</v>
      </c>
      <c r="K55" s="122">
        <f t="shared" si="27"/>
        <v>9093.6981079999987</v>
      </c>
      <c r="L55" s="183">
        <f t="shared" si="23"/>
        <v>66000</v>
      </c>
      <c r="M55" s="122">
        <f t="shared" si="24"/>
        <v>54060.986797400001</v>
      </c>
      <c r="N55" s="122">
        <f t="shared" si="21"/>
        <v>8639.0132025999992</v>
      </c>
      <c r="O55" s="122">
        <f t="shared" si="22"/>
        <v>62700</v>
      </c>
      <c r="P55" s="104">
        <f t="shared" si="28"/>
        <v>51215.671702800006</v>
      </c>
      <c r="Q55" s="122">
        <f t="shared" si="8"/>
        <v>8184.3282971999988</v>
      </c>
      <c r="R55" s="122">
        <f t="shared" ref="R55:R73" si="29">P55+Q55</f>
        <v>59400.000000000007</v>
      </c>
      <c r="S55" s="122">
        <f t="shared" si="10"/>
        <v>45525.041513600008</v>
      </c>
      <c r="T55" s="122">
        <f t="shared" si="11"/>
        <v>7274.9584863999989</v>
      </c>
      <c r="U55" s="122">
        <f t="shared" si="12"/>
        <v>52800.000000000007</v>
      </c>
      <c r="V55" s="122">
        <f t="shared" si="13"/>
        <v>39834.411324399996</v>
      </c>
      <c r="W55" s="122">
        <f t="shared" si="14"/>
        <v>6365.5886755999991</v>
      </c>
      <c r="X55" s="122">
        <f t="shared" si="15"/>
        <v>46199.999999999993</v>
      </c>
      <c r="Y55" s="122">
        <f t="shared" si="16"/>
        <v>34143.781135199999</v>
      </c>
      <c r="Z55" s="122">
        <f t="shared" si="17"/>
        <v>5456.2188647999992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221">
        <f>'base(indices)'!G61</f>
        <v>1.4036732199999999</v>
      </c>
      <c r="E56" s="60">
        <f t="shared" si="0"/>
        <v>1016.25941128</v>
      </c>
      <c r="F56" s="325">
        <v>0</v>
      </c>
      <c r="G56" s="60">
        <f t="shared" si="1"/>
        <v>0</v>
      </c>
      <c r="H56" s="57">
        <f t="shared" si="2"/>
        <v>1016.25941128</v>
      </c>
      <c r="I56" s="294">
        <f t="shared" si="20"/>
        <v>83358.281400379987</v>
      </c>
      <c r="J56" s="102">
        <f>IF((I56)+K56&gt;I148,I148-K56,(I56))</f>
        <v>56906.301892000003</v>
      </c>
      <c r="K56" s="102">
        <f t="shared" si="27"/>
        <v>9093.6981079999987</v>
      </c>
      <c r="L56" s="186">
        <f t="shared" si="23"/>
        <v>66000</v>
      </c>
      <c r="M56" s="102">
        <f t="shared" si="24"/>
        <v>54060.986797400001</v>
      </c>
      <c r="N56" s="102">
        <f t="shared" si="21"/>
        <v>8639.0132025999992</v>
      </c>
      <c r="O56" s="102">
        <f t="shared" si="22"/>
        <v>62700</v>
      </c>
      <c r="P56" s="102">
        <f t="shared" si="28"/>
        <v>51215.671702800006</v>
      </c>
      <c r="Q56" s="102">
        <f t="shared" si="8"/>
        <v>8184.3282971999988</v>
      </c>
      <c r="R56" s="102">
        <f t="shared" si="29"/>
        <v>59400.000000000007</v>
      </c>
      <c r="S56" s="102">
        <f t="shared" si="10"/>
        <v>45525.041513600008</v>
      </c>
      <c r="T56" s="102">
        <f t="shared" si="11"/>
        <v>7274.9584863999989</v>
      </c>
      <c r="U56" s="102">
        <f t="shared" si="12"/>
        <v>52800.000000000007</v>
      </c>
      <c r="V56" s="102">
        <f t="shared" si="13"/>
        <v>39834.411324399996</v>
      </c>
      <c r="W56" s="102">
        <f t="shared" si="14"/>
        <v>6365.5886755999991</v>
      </c>
      <c r="X56" s="102">
        <f t="shared" si="15"/>
        <v>46199.999999999993</v>
      </c>
      <c r="Y56" s="102">
        <f t="shared" si="16"/>
        <v>34143.781135199999</v>
      </c>
      <c r="Z56" s="102">
        <f t="shared" si="17"/>
        <v>5456.2188647999992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221">
        <f>'base(indices)'!G62</f>
        <v>1.4022177199999999</v>
      </c>
      <c r="E57" s="70">
        <f t="shared" si="0"/>
        <v>1015.2056292799999</v>
      </c>
      <c r="F57" s="325">
        <v>0</v>
      </c>
      <c r="G57" s="70">
        <f t="shared" si="1"/>
        <v>0</v>
      </c>
      <c r="H57" s="68">
        <f t="shared" si="2"/>
        <v>1015.2056292799999</v>
      </c>
      <c r="I57" s="295">
        <f t="shared" si="20"/>
        <v>82342.021989099987</v>
      </c>
      <c r="J57" s="122">
        <f>IF((I57)+K57&gt;I148,I148-K57,(I57))</f>
        <v>56906.301892000003</v>
      </c>
      <c r="K57" s="122">
        <f t="shared" si="27"/>
        <v>9093.6981079999987</v>
      </c>
      <c r="L57" s="183">
        <f t="shared" si="23"/>
        <v>66000</v>
      </c>
      <c r="M57" s="122">
        <f t="shared" si="24"/>
        <v>54060.986797400001</v>
      </c>
      <c r="N57" s="122">
        <f t="shared" si="21"/>
        <v>8639.0132025999992</v>
      </c>
      <c r="O57" s="122">
        <f t="shared" si="22"/>
        <v>62700</v>
      </c>
      <c r="P57" s="104">
        <f t="shared" si="28"/>
        <v>51215.671702800006</v>
      </c>
      <c r="Q57" s="122">
        <f t="shared" si="8"/>
        <v>8184.3282971999988</v>
      </c>
      <c r="R57" s="122">
        <f t="shared" si="29"/>
        <v>59400.000000000007</v>
      </c>
      <c r="S57" s="122">
        <f t="shared" si="10"/>
        <v>45525.041513600008</v>
      </c>
      <c r="T57" s="122">
        <f t="shared" si="11"/>
        <v>7274.9584863999989</v>
      </c>
      <c r="U57" s="122">
        <f t="shared" si="12"/>
        <v>52800.000000000007</v>
      </c>
      <c r="V57" s="122">
        <f t="shared" si="13"/>
        <v>39834.411324399996</v>
      </c>
      <c r="W57" s="122">
        <f t="shared" si="14"/>
        <v>6365.5886755999991</v>
      </c>
      <c r="X57" s="122">
        <f t="shared" si="15"/>
        <v>46199.999999999993</v>
      </c>
      <c r="Y57" s="122">
        <f t="shared" si="16"/>
        <v>34143.781135199999</v>
      </c>
      <c r="Z57" s="122">
        <f t="shared" si="17"/>
        <v>5456.2188647999992</v>
      </c>
      <c r="AA57" s="52">
        <f t="shared" si="18"/>
        <v>39600</v>
      </c>
    </row>
    <row r="58" spans="1:27" ht="13.5" customHeight="1" thickBot="1">
      <c r="A58" s="229">
        <v>73</v>
      </c>
      <c r="B58" s="218">
        <v>41974</v>
      </c>
      <c r="C58" s="177">
        <v>724</v>
      </c>
      <c r="D58" s="341">
        <f>'base(indices)'!G63</f>
        <v>1.4015407799999999</v>
      </c>
      <c r="E58" s="247">
        <f t="shared" si="0"/>
        <v>1014.71552472</v>
      </c>
      <c r="F58" s="328">
        <v>0</v>
      </c>
      <c r="G58" s="247">
        <f t="shared" si="1"/>
        <v>0</v>
      </c>
      <c r="H58" s="174">
        <f t="shared" si="2"/>
        <v>1014.71552472</v>
      </c>
      <c r="I58" s="342">
        <f t="shared" si="20"/>
        <v>81326.81635981999</v>
      </c>
      <c r="J58" s="343">
        <f>IF((I58)+K58&gt;I148,I148-K58,(I58))</f>
        <v>56906.301892000003</v>
      </c>
      <c r="K58" s="343">
        <f t="shared" si="27"/>
        <v>9093.6981079999987</v>
      </c>
      <c r="L58" s="344">
        <f t="shared" si="23"/>
        <v>66000</v>
      </c>
      <c r="M58" s="343">
        <f t="shared" si="24"/>
        <v>54060.986797400001</v>
      </c>
      <c r="N58" s="343">
        <f t="shared" si="21"/>
        <v>8639.0132025999992</v>
      </c>
      <c r="O58" s="343">
        <f t="shared" si="22"/>
        <v>62700</v>
      </c>
      <c r="P58" s="343">
        <f t="shared" si="28"/>
        <v>51215.671702800006</v>
      </c>
      <c r="Q58" s="343">
        <f t="shared" si="8"/>
        <v>8184.3282971999988</v>
      </c>
      <c r="R58" s="343">
        <f t="shared" si="29"/>
        <v>59400.000000000007</v>
      </c>
      <c r="S58" s="343">
        <f t="shared" si="10"/>
        <v>45525.041513600008</v>
      </c>
      <c r="T58" s="343">
        <f t="shared" si="11"/>
        <v>7274.9584863999989</v>
      </c>
      <c r="U58" s="343">
        <f t="shared" si="12"/>
        <v>52800.000000000007</v>
      </c>
      <c r="V58" s="343">
        <f t="shared" si="13"/>
        <v>39834.411324399996</v>
      </c>
      <c r="W58" s="343">
        <f t="shared" si="14"/>
        <v>6365.5886755999991</v>
      </c>
      <c r="X58" s="343">
        <f t="shared" si="15"/>
        <v>46199.999999999993</v>
      </c>
      <c r="Y58" s="343">
        <f t="shared" si="16"/>
        <v>34143.781135199999</v>
      </c>
      <c r="Z58" s="343">
        <f t="shared" si="17"/>
        <v>5456.2188647999992</v>
      </c>
      <c r="AA58" s="345">
        <f t="shared" si="18"/>
        <v>39600</v>
      </c>
    </row>
    <row r="59" spans="1:27" ht="13.5" customHeight="1">
      <c r="A59" s="219">
        <v>72</v>
      </c>
      <c r="B59" s="340">
        <v>42005</v>
      </c>
      <c r="C59" s="47">
        <v>788</v>
      </c>
      <c r="D59" s="239">
        <f>'base(indices)'!G64</f>
        <v>1.40006651</v>
      </c>
      <c r="E59" s="87">
        <f t="shared" si="0"/>
        <v>1103.25240988</v>
      </c>
      <c r="F59" s="324">
        <v>0</v>
      </c>
      <c r="G59" s="87">
        <f t="shared" si="1"/>
        <v>0</v>
      </c>
      <c r="H59" s="47">
        <f t="shared" si="2"/>
        <v>1103.25240988</v>
      </c>
      <c r="I59" s="293">
        <f t="shared" si="20"/>
        <v>80312.100835099991</v>
      </c>
      <c r="J59" s="123">
        <f>IF((I59)+K59&gt;I148,I148-K59,(I59))</f>
        <v>56906.301892000003</v>
      </c>
      <c r="K59" s="123">
        <f t="shared" si="27"/>
        <v>9093.6981079999987</v>
      </c>
      <c r="L59" s="290">
        <f t="shared" si="23"/>
        <v>66000</v>
      </c>
      <c r="M59" s="123">
        <f t="shared" si="24"/>
        <v>54060.986797400001</v>
      </c>
      <c r="N59" s="123">
        <f t="shared" si="21"/>
        <v>8639.0132025999992</v>
      </c>
      <c r="O59" s="123">
        <f t="shared" si="22"/>
        <v>62700</v>
      </c>
      <c r="P59" s="100">
        <f t="shared" si="28"/>
        <v>51215.671702800006</v>
      </c>
      <c r="Q59" s="123">
        <f t="shared" si="8"/>
        <v>8184.3282971999988</v>
      </c>
      <c r="R59" s="123">
        <f t="shared" si="29"/>
        <v>59400.000000000007</v>
      </c>
      <c r="S59" s="123">
        <f t="shared" si="10"/>
        <v>45525.041513600008</v>
      </c>
      <c r="T59" s="123">
        <f t="shared" si="11"/>
        <v>7274.9584863999989</v>
      </c>
      <c r="U59" s="123">
        <f t="shared" si="12"/>
        <v>52800.000000000007</v>
      </c>
      <c r="V59" s="123">
        <f t="shared" si="13"/>
        <v>39834.411324399996</v>
      </c>
      <c r="W59" s="123">
        <f t="shared" si="14"/>
        <v>6365.5886755999991</v>
      </c>
      <c r="X59" s="123">
        <f t="shared" si="15"/>
        <v>46199.999999999993</v>
      </c>
      <c r="Y59" s="123">
        <f t="shared" si="16"/>
        <v>34143.781135199999</v>
      </c>
      <c r="Z59" s="123">
        <f t="shared" si="17"/>
        <v>5456.2188647999992</v>
      </c>
      <c r="AA59" s="55">
        <f t="shared" si="18"/>
        <v>39600</v>
      </c>
    </row>
    <row r="60" spans="1:27" ht="13.5" customHeight="1">
      <c r="A60" s="118">
        <v>71</v>
      </c>
      <c r="B60" s="46">
        <v>42036</v>
      </c>
      <c r="C60" s="68">
        <v>788</v>
      </c>
      <c r="D60" s="221">
        <f>'base(indices)'!G65</f>
        <v>1.39883833</v>
      </c>
      <c r="E60" s="60">
        <f t="shared" si="0"/>
        <v>1102.28460404</v>
      </c>
      <c r="F60" s="325">
        <v>0</v>
      </c>
      <c r="G60" s="60">
        <f t="shared" si="1"/>
        <v>0</v>
      </c>
      <c r="H60" s="57">
        <f t="shared" si="2"/>
        <v>1102.28460404</v>
      </c>
      <c r="I60" s="294">
        <f t="shared" si="20"/>
        <v>79208.848425219985</v>
      </c>
      <c r="J60" s="102">
        <f>IF((I60)+K60&gt;I148,I148-K60,(I60))</f>
        <v>56906.301892000003</v>
      </c>
      <c r="K60" s="102">
        <f t="shared" si="27"/>
        <v>9093.6981079999987</v>
      </c>
      <c r="L60" s="186">
        <f t="shared" si="23"/>
        <v>66000</v>
      </c>
      <c r="M60" s="102">
        <f t="shared" si="24"/>
        <v>54060.986797400001</v>
      </c>
      <c r="N60" s="102">
        <f t="shared" si="21"/>
        <v>8639.0132025999992</v>
      </c>
      <c r="O60" s="102">
        <f t="shared" si="22"/>
        <v>62700</v>
      </c>
      <c r="P60" s="102">
        <f t="shared" si="28"/>
        <v>51215.671702800006</v>
      </c>
      <c r="Q60" s="102">
        <f t="shared" si="8"/>
        <v>8184.3282971999988</v>
      </c>
      <c r="R60" s="102">
        <f t="shared" si="29"/>
        <v>59400.000000000007</v>
      </c>
      <c r="S60" s="102">
        <f t="shared" si="10"/>
        <v>45525.041513600008</v>
      </c>
      <c r="T60" s="102">
        <f t="shared" si="11"/>
        <v>7274.9584863999989</v>
      </c>
      <c r="U60" s="102">
        <f t="shared" si="12"/>
        <v>52800.000000000007</v>
      </c>
      <c r="V60" s="102">
        <f t="shared" si="13"/>
        <v>39834.411324399996</v>
      </c>
      <c r="W60" s="102">
        <f t="shared" si="14"/>
        <v>6365.5886755999991</v>
      </c>
      <c r="X60" s="102">
        <f t="shared" si="15"/>
        <v>46199.999999999993</v>
      </c>
      <c r="Y60" s="102">
        <f t="shared" si="16"/>
        <v>34143.781135199999</v>
      </c>
      <c r="Z60" s="102">
        <f t="shared" si="17"/>
        <v>5456.2188647999992</v>
      </c>
      <c r="AA60" s="66">
        <f t="shared" si="18"/>
        <v>39600</v>
      </c>
    </row>
    <row r="61" spans="1:27" ht="13.5" customHeight="1">
      <c r="A61" s="118">
        <v>70</v>
      </c>
      <c r="B61" s="56">
        <v>42064</v>
      </c>
      <c r="C61" s="68">
        <v>788</v>
      </c>
      <c r="D61" s="221">
        <f>'base(indices)'!G66</f>
        <v>1.3986033600000001</v>
      </c>
      <c r="E61" s="70">
        <f t="shared" si="0"/>
        <v>1102.0994476800001</v>
      </c>
      <c r="F61" s="325">
        <v>0</v>
      </c>
      <c r="G61" s="70">
        <f t="shared" si="1"/>
        <v>0</v>
      </c>
      <c r="H61" s="68">
        <f t="shared" si="2"/>
        <v>1102.0994476800001</v>
      </c>
      <c r="I61" s="295">
        <f t="shared" si="20"/>
        <v>78106.563821179981</v>
      </c>
      <c r="J61" s="122">
        <f>IF((I61)+K61&gt;I148,I148-K61,(I61))</f>
        <v>56906.301892000003</v>
      </c>
      <c r="K61" s="122">
        <f t="shared" si="27"/>
        <v>9093.6981079999987</v>
      </c>
      <c r="L61" s="183">
        <f t="shared" si="23"/>
        <v>66000</v>
      </c>
      <c r="M61" s="122">
        <f t="shared" si="24"/>
        <v>54060.986797400001</v>
      </c>
      <c r="N61" s="122">
        <f t="shared" si="21"/>
        <v>8639.0132025999992</v>
      </c>
      <c r="O61" s="122">
        <f t="shared" si="22"/>
        <v>62700</v>
      </c>
      <c r="P61" s="104">
        <f t="shared" si="28"/>
        <v>51215.671702800006</v>
      </c>
      <c r="Q61" s="122">
        <f t="shared" si="8"/>
        <v>8184.3282971999988</v>
      </c>
      <c r="R61" s="122">
        <f t="shared" si="29"/>
        <v>59400.000000000007</v>
      </c>
      <c r="S61" s="122">
        <f t="shared" si="10"/>
        <v>45525.041513600008</v>
      </c>
      <c r="T61" s="122">
        <f t="shared" si="11"/>
        <v>7274.9584863999989</v>
      </c>
      <c r="U61" s="122">
        <f t="shared" si="12"/>
        <v>52800.000000000007</v>
      </c>
      <c r="V61" s="122">
        <f t="shared" si="13"/>
        <v>39834.411324399996</v>
      </c>
      <c r="W61" s="122">
        <f t="shared" si="14"/>
        <v>6365.5886755999991</v>
      </c>
      <c r="X61" s="122">
        <f t="shared" si="15"/>
        <v>46199.999999999993</v>
      </c>
      <c r="Y61" s="122">
        <f t="shared" si="16"/>
        <v>34143.781135199999</v>
      </c>
      <c r="Z61" s="122">
        <f t="shared" si="17"/>
        <v>5456.2188647999992</v>
      </c>
      <c r="AA61" s="52">
        <f t="shared" si="18"/>
        <v>39600</v>
      </c>
    </row>
    <row r="62" spans="1:27" ht="13.5" customHeight="1">
      <c r="A62" s="118">
        <v>69</v>
      </c>
      <c r="B62" s="46">
        <v>42095</v>
      </c>
      <c r="C62" s="68">
        <v>788</v>
      </c>
      <c r="D62" s="221">
        <f>'base(indices)'!G67</f>
        <v>1.3967931200000001</v>
      </c>
      <c r="E62" s="60">
        <f t="shared" si="0"/>
        <v>1100.67297856</v>
      </c>
      <c r="F62" s="325">
        <v>0</v>
      </c>
      <c r="G62" s="60">
        <f t="shared" si="1"/>
        <v>0</v>
      </c>
      <c r="H62" s="57">
        <f t="shared" si="2"/>
        <v>1100.67297856</v>
      </c>
      <c r="I62" s="294">
        <f t="shared" si="20"/>
        <v>77004.464373499985</v>
      </c>
      <c r="J62" s="102">
        <f>IF((I62)+K62&gt;I148,I148-K62,(I62))</f>
        <v>56906.301892000003</v>
      </c>
      <c r="K62" s="102">
        <f t="shared" si="27"/>
        <v>9093.6981079999987</v>
      </c>
      <c r="L62" s="186">
        <f t="shared" si="23"/>
        <v>66000</v>
      </c>
      <c r="M62" s="102">
        <f t="shared" si="24"/>
        <v>54060.986797400001</v>
      </c>
      <c r="N62" s="102">
        <f t="shared" si="21"/>
        <v>8639.0132025999992</v>
      </c>
      <c r="O62" s="102">
        <f t="shared" si="22"/>
        <v>62700</v>
      </c>
      <c r="P62" s="102">
        <f t="shared" si="28"/>
        <v>51215.671702800006</v>
      </c>
      <c r="Q62" s="102">
        <f t="shared" si="8"/>
        <v>8184.3282971999988</v>
      </c>
      <c r="R62" s="102">
        <f t="shared" si="29"/>
        <v>59400.000000000007</v>
      </c>
      <c r="S62" s="102">
        <f t="shared" si="10"/>
        <v>45525.041513600008</v>
      </c>
      <c r="T62" s="102">
        <f t="shared" si="11"/>
        <v>7274.9584863999989</v>
      </c>
      <c r="U62" s="102">
        <f t="shared" si="12"/>
        <v>52800.000000000007</v>
      </c>
      <c r="V62" s="102">
        <f t="shared" si="13"/>
        <v>39834.411324399996</v>
      </c>
      <c r="W62" s="102">
        <f t="shared" si="14"/>
        <v>6365.5886755999991</v>
      </c>
      <c r="X62" s="102">
        <f t="shared" si="15"/>
        <v>46199.999999999993</v>
      </c>
      <c r="Y62" s="102">
        <f t="shared" si="16"/>
        <v>34143.781135199999</v>
      </c>
      <c r="Z62" s="102">
        <f t="shared" si="17"/>
        <v>5456.2188647999992</v>
      </c>
      <c r="AA62" s="66">
        <f t="shared" si="18"/>
        <v>39600</v>
      </c>
    </row>
    <row r="63" spans="1:27" ht="13.5" customHeight="1">
      <c r="A63" s="118">
        <v>68</v>
      </c>
      <c r="B63" s="56">
        <v>42125</v>
      </c>
      <c r="C63" s="68">
        <v>788</v>
      </c>
      <c r="D63" s="221">
        <f>'base(indices)'!G68</f>
        <v>1.3820056599999999</v>
      </c>
      <c r="E63" s="70">
        <f t="shared" si="0"/>
        <v>1089.02046008</v>
      </c>
      <c r="F63" s="325">
        <v>0</v>
      </c>
      <c r="G63" s="70">
        <f t="shared" si="1"/>
        <v>0</v>
      </c>
      <c r="H63" s="68">
        <f t="shared" si="2"/>
        <v>1089.02046008</v>
      </c>
      <c r="I63" s="295">
        <f t="shared" si="20"/>
        <v>75903.791394939981</v>
      </c>
      <c r="J63" s="122">
        <f>IF((I63)+K63&gt;I148,I148-K63,(I63))</f>
        <v>56906.301892000003</v>
      </c>
      <c r="K63" s="122">
        <f t="shared" si="27"/>
        <v>9093.6981079999987</v>
      </c>
      <c r="L63" s="183">
        <f t="shared" si="23"/>
        <v>66000</v>
      </c>
      <c r="M63" s="122">
        <f t="shared" si="24"/>
        <v>54060.986797400001</v>
      </c>
      <c r="N63" s="122">
        <f t="shared" si="21"/>
        <v>8639.0132025999992</v>
      </c>
      <c r="O63" s="122">
        <f t="shared" si="22"/>
        <v>62700</v>
      </c>
      <c r="P63" s="104">
        <f t="shared" si="28"/>
        <v>51215.671702800006</v>
      </c>
      <c r="Q63" s="122">
        <f t="shared" si="8"/>
        <v>8184.3282971999988</v>
      </c>
      <c r="R63" s="122">
        <f t="shared" si="29"/>
        <v>59400.000000000007</v>
      </c>
      <c r="S63" s="122">
        <f t="shared" si="10"/>
        <v>45525.041513600008</v>
      </c>
      <c r="T63" s="122">
        <f t="shared" si="11"/>
        <v>7274.9584863999989</v>
      </c>
      <c r="U63" s="122">
        <f t="shared" si="12"/>
        <v>52800.000000000007</v>
      </c>
      <c r="V63" s="122">
        <f t="shared" si="13"/>
        <v>39834.411324399996</v>
      </c>
      <c r="W63" s="122">
        <f t="shared" si="14"/>
        <v>6365.5886755999991</v>
      </c>
      <c r="X63" s="122">
        <f t="shared" si="15"/>
        <v>46199.999999999993</v>
      </c>
      <c r="Y63" s="122">
        <f t="shared" si="16"/>
        <v>34143.781135199999</v>
      </c>
      <c r="Z63" s="122">
        <f t="shared" si="17"/>
        <v>5456.2188647999992</v>
      </c>
      <c r="AA63" s="52">
        <f t="shared" si="18"/>
        <v>39600</v>
      </c>
    </row>
    <row r="64" spans="1:27" ht="13.5" customHeight="1">
      <c r="A64" s="118">
        <v>67</v>
      </c>
      <c r="B64" s="56">
        <v>42156</v>
      </c>
      <c r="C64" s="68">
        <v>788</v>
      </c>
      <c r="D64" s="221">
        <f>'base(indices)'!G69</f>
        <v>1.37376308</v>
      </c>
      <c r="E64" s="60">
        <f t="shared" si="0"/>
        <v>1082.5253070399999</v>
      </c>
      <c r="F64" s="325">
        <v>0</v>
      </c>
      <c r="G64" s="60">
        <f t="shared" si="1"/>
        <v>0</v>
      </c>
      <c r="H64" s="57">
        <f t="shared" si="2"/>
        <v>1082.5253070399999</v>
      </c>
      <c r="I64" s="294">
        <f t="shared" si="20"/>
        <v>74814.770934859975</v>
      </c>
      <c r="J64" s="102">
        <f>IF((I64)+K64&gt;I148,I148-K64,(I64))</f>
        <v>56906.301892000003</v>
      </c>
      <c r="K64" s="102">
        <f t="shared" si="27"/>
        <v>9093.6981079999987</v>
      </c>
      <c r="L64" s="186">
        <f t="shared" si="23"/>
        <v>66000</v>
      </c>
      <c r="M64" s="102">
        <f t="shared" si="24"/>
        <v>54060.986797400001</v>
      </c>
      <c r="N64" s="102">
        <f t="shared" si="21"/>
        <v>8639.0132025999992</v>
      </c>
      <c r="O64" s="102">
        <f t="shared" si="22"/>
        <v>62700</v>
      </c>
      <c r="P64" s="102">
        <f t="shared" si="28"/>
        <v>51215.671702800006</v>
      </c>
      <c r="Q64" s="102">
        <f t="shared" si="8"/>
        <v>8184.3282971999988</v>
      </c>
      <c r="R64" s="102">
        <f t="shared" si="29"/>
        <v>59400.000000000007</v>
      </c>
      <c r="S64" s="102">
        <f t="shared" si="10"/>
        <v>45525.041513600008</v>
      </c>
      <c r="T64" s="102">
        <f t="shared" si="11"/>
        <v>7274.9584863999989</v>
      </c>
      <c r="U64" s="102">
        <f t="shared" si="12"/>
        <v>52800.000000000007</v>
      </c>
      <c r="V64" s="102">
        <f t="shared" si="13"/>
        <v>39834.411324399996</v>
      </c>
      <c r="W64" s="102">
        <f t="shared" si="14"/>
        <v>6365.5886755999991</v>
      </c>
      <c r="X64" s="102">
        <f t="shared" si="15"/>
        <v>46199.999999999993</v>
      </c>
      <c r="Y64" s="102">
        <f t="shared" si="16"/>
        <v>34143.781135199999</v>
      </c>
      <c r="Z64" s="102">
        <f t="shared" si="17"/>
        <v>5456.2188647999992</v>
      </c>
      <c r="AA64" s="66">
        <f t="shared" si="18"/>
        <v>39600</v>
      </c>
    </row>
    <row r="65" spans="1:27" ht="13.5" customHeight="1">
      <c r="A65" s="118">
        <v>66</v>
      </c>
      <c r="B65" s="46">
        <v>42186</v>
      </c>
      <c r="C65" s="68">
        <v>788</v>
      </c>
      <c r="D65" s="221">
        <f>'base(indices)'!G70</f>
        <v>1.3602961499999999</v>
      </c>
      <c r="E65" s="70">
        <f t="shared" si="0"/>
        <v>1071.9133661999999</v>
      </c>
      <c r="F65" s="325">
        <v>0</v>
      </c>
      <c r="G65" s="70">
        <f t="shared" si="1"/>
        <v>0</v>
      </c>
      <c r="H65" s="68">
        <f t="shared" si="2"/>
        <v>1071.9133661999999</v>
      </c>
      <c r="I65" s="295">
        <f t="shared" si="20"/>
        <v>73732.245627819968</v>
      </c>
      <c r="J65" s="122">
        <f>IF((I65)+K65&gt;I148,I148-K65,(I65))</f>
        <v>56906.301892000003</v>
      </c>
      <c r="K65" s="122">
        <f t="shared" si="27"/>
        <v>9093.6981079999987</v>
      </c>
      <c r="L65" s="183">
        <f t="shared" si="23"/>
        <v>66000</v>
      </c>
      <c r="M65" s="122">
        <f t="shared" si="24"/>
        <v>54060.986797400001</v>
      </c>
      <c r="N65" s="122">
        <f t="shared" si="21"/>
        <v>8639.0132025999992</v>
      </c>
      <c r="O65" s="122">
        <f t="shared" si="22"/>
        <v>62700</v>
      </c>
      <c r="P65" s="104">
        <f t="shared" si="28"/>
        <v>51215.671702800006</v>
      </c>
      <c r="Q65" s="122">
        <f t="shared" si="8"/>
        <v>8184.3282971999988</v>
      </c>
      <c r="R65" s="122">
        <f t="shared" si="29"/>
        <v>59400.000000000007</v>
      </c>
      <c r="S65" s="122">
        <f t="shared" si="10"/>
        <v>45525.041513600008</v>
      </c>
      <c r="T65" s="122">
        <f t="shared" si="11"/>
        <v>7274.9584863999989</v>
      </c>
      <c r="U65" s="122">
        <f t="shared" si="12"/>
        <v>52800.000000000007</v>
      </c>
      <c r="V65" s="122">
        <f t="shared" si="13"/>
        <v>39834.411324399996</v>
      </c>
      <c r="W65" s="122">
        <f t="shared" si="14"/>
        <v>6365.5886755999991</v>
      </c>
      <c r="X65" s="122">
        <f t="shared" si="15"/>
        <v>46199.999999999993</v>
      </c>
      <c r="Y65" s="122">
        <f t="shared" si="16"/>
        <v>34143.781135199999</v>
      </c>
      <c r="Z65" s="122">
        <f t="shared" si="17"/>
        <v>5456.2188647999992</v>
      </c>
      <c r="AA65" s="52">
        <f t="shared" si="18"/>
        <v>39600</v>
      </c>
    </row>
    <row r="66" spans="1:27" ht="13.5" customHeight="1">
      <c r="A66" s="118">
        <v>65</v>
      </c>
      <c r="B66" s="56">
        <v>42217</v>
      </c>
      <c r="C66" s="68">
        <v>788</v>
      </c>
      <c r="D66" s="221">
        <f>'base(indices)'!G71</f>
        <v>1.35231747</v>
      </c>
      <c r="E66" s="60">
        <f t="shared" si="0"/>
        <v>1065.6261663600001</v>
      </c>
      <c r="F66" s="325">
        <v>0</v>
      </c>
      <c r="G66" s="60">
        <f t="shared" si="1"/>
        <v>0</v>
      </c>
      <c r="H66" s="57">
        <f t="shared" si="2"/>
        <v>1065.6261663600001</v>
      </c>
      <c r="I66" s="294">
        <f t="shared" si="20"/>
        <v>72660.332261619973</v>
      </c>
      <c r="J66" s="102">
        <f>IF((I66)+K66&gt;I148,I148-K66,(I66))</f>
        <v>56906.301892000003</v>
      </c>
      <c r="K66" s="102">
        <f t="shared" si="27"/>
        <v>9093.6981079999987</v>
      </c>
      <c r="L66" s="186">
        <f t="shared" si="23"/>
        <v>66000</v>
      </c>
      <c r="M66" s="102">
        <f t="shared" si="24"/>
        <v>54060.986797400001</v>
      </c>
      <c r="N66" s="102">
        <f t="shared" si="21"/>
        <v>8639.0132025999992</v>
      </c>
      <c r="O66" s="102">
        <f t="shared" si="22"/>
        <v>62700</v>
      </c>
      <c r="P66" s="102">
        <f t="shared" si="28"/>
        <v>51215.671702800006</v>
      </c>
      <c r="Q66" s="102">
        <f t="shared" si="8"/>
        <v>8184.3282971999988</v>
      </c>
      <c r="R66" s="102">
        <f t="shared" si="29"/>
        <v>59400.000000000007</v>
      </c>
      <c r="S66" s="102">
        <f t="shared" si="10"/>
        <v>45525.041513600008</v>
      </c>
      <c r="T66" s="102">
        <f t="shared" si="11"/>
        <v>7274.9584863999989</v>
      </c>
      <c r="U66" s="102">
        <f t="shared" si="12"/>
        <v>52800.000000000007</v>
      </c>
      <c r="V66" s="102">
        <f t="shared" si="13"/>
        <v>39834.411324399996</v>
      </c>
      <c r="W66" s="102">
        <f t="shared" si="14"/>
        <v>6365.5886755999991</v>
      </c>
      <c r="X66" s="102">
        <f t="shared" si="15"/>
        <v>46199.999999999993</v>
      </c>
      <c r="Y66" s="102">
        <f t="shared" si="16"/>
        <v>34143.781135199999</v>
      </c>
      <c r="Z66" s="102">
        <f t="shared" si="17"/>
        <v>5456.2188647999992</v>
      </c>
      <c r="AA66" s="66">
        <f t="shared" si="18"/>
        <v>39600</v>
      </c>
    </row>
    <row r="67" spans="1:27" ht="13.5" customHeight="1">
      <c r="A67" s="118">
        <v>64</v>
      </c>
      <c r="B67" s="46">
        <v>42248</v>
      </c>
      <c r="C67" s="68">
        <v>788</v>
      </c>
      <c r="D67" s="221">
        <f>'base(indices)'!G72</f>
        <v>1.3465274</v>
      </c>
      <c r="E67" s="70">
        <f t="shared" si="0"/>
        <v>1061.0635912</v>
      </c>
      <c r="F67" s="325">
        <v>0</v>
      </c>
      <c r="G67" s="70">
        <f t="shared" si="1"/>
        <v>0</v>
      </c>
      <c r="H67" s="68">
        <f t="shared" si="2"/>
        <v>1061.0635912</v>
      </c>
      <c r="I67" s="295">
        <f t="shared" si="20"/>
        <v>71594.706095259971</v>
      </c>
      <c r="J67" s="122">
        <f>IF((I67)+K67&gt;I148,I148-K67,(I67))</f>
        <v>56906.301892000003</v>
      </c>
      <c r="K67" s="122">
        <f t="shared" si="27"/>
        <v>9093.6981079999987</v>
      </c>
      <c r="L67" s="183">
        <f t="shared" si="23"/>
        <v>66000</v>
      </c>
      <c r="M67" s="122">
        <f t="shared" si="24"/>
        <v>54060.986797400001</v>
      </c>
      <c r="N67" s="122">
        <f t="shared" si="21"/>
        <v>8639.0132025999992</v>
      </c>
      <c r="O67" s="122">
        <f t="shared" si="22"/>
        <v>62700</v>
      </c>
      <c r="P67" s="104">
        <f t="shared" si="28"/>
        <v>51215.671702800006</v>
      </c>
      <c r="Q67" s="122">
        <f t="shared" si="8"/>
        <v>8184.3282971999988</v>
      </c>
      <c r="R67" s="122">
        <f t="shared" si="29"/>
        <v>59400.000000000007</v>
      </c>
      <c r="S67" s="122">
        <f t="shared" si="10"/>
        <v>45525.041513600008</v>
      </c>
      <c r="T67" s="122">
        <f t="shared" si="11"/>
        <v>7274.9584863999989</v>
      </c>
      <c r="U67" s="122">
        <f t="shared" si="12"/>
        <v>52800.000000000007</v>
      </c>
      <c r="V67" s="122">
        <f t="shared" si="13"/>
        <v>39834.411324399996</v>
      </c>
      <c r="W67" s="122">
        <f t="shared" si="14"/>
        <v>6365.5886755999991</v>
      </c>
      <c r="X67" s="122">
        <f t="shared" si="15"/>
        <v>46199.999999999993</v>
      </c>
      <c r="Y67" s="122">
        <f t="shared" si="16"/>
        <v>34143.781135199999</v>
      </c>
      <c r="Z67" s="122">
        <f t="shared" si="17"/>
        <v>5456.2188647999992</v>
      </c>
      <c r="AA67" s="52">
        <f t="shared" si="18"/>
        <v>39600</v>
      </c>
    </row>
    <row r="68" spans="1:27" ht="13.5" customHeight="1">
      <c r="A68" s="118">
        <v>63</v>
      </c>
      <c r="B68" s="56">
        <v>42278</v>
      </c>
      <c r="C68" s="68">
        <v>788</v>
      </c>
      <c r="D68" s="221">
        <f>'base(indices)'!G73</f>
        <v>1.3412963499999999</v>
      </c>
      <c r="E68" s="60">
        <f t="shared" si="0"/>
        <v>1056.9415237999999</v>
      </c>
      <c r="F68" s="325">
        <v>0</v>
      </c>
      <c r="G68" s="60">
        <f t="shared" si="1"/>
        <v>0</v>
      </c>
      <c r="H68" s="57">
        <f t="shared" si="2"/>
        <v>1056.9415237999999</v>
      </c>
      <c r="I68" s="294">
        <f t="shared" si="20"/>
        <v>70533.642504059972</v>
      </c>
      <c r="J68" s="102">
        <f>IF((I68)+K68&gt;I148,I148-K68,(I68))</f>
        <v>56906.301892000003</v>
      </c>
      <c r="K68" s="102">
        <f t="shared" si="27"/>
        <v>9093.6981079999987</v>
      </c>
      <c r="L68" s="186">
        <f t="shared" si="23"/>
        <v>66000</v>
      </c>
      <c r="M68" s="102">
        <f t="shared" si="24"/>
        <v>54060.986797400001</v>
      </c>
      <c r="N68" s="102">
        <f t="shared" si="21"/>
        <v>8639.0132025999992</v>
      </c>
      <c r="O68" s="102">
        <f t="shared" si="22"/>
        <v>62700</v>
      </c>
      <c r="P68" s="102">
        <f t="shared" si="28"/>
        <v>51215.671702800006</v>
      </c>
      <c r="Q68" s="102">
        <f t="shared" si="8"/>
        <v>8184.3282971999988</v>
      </c>
      <c r="R68" s="102">
        <f t="shared" si="29"/>
        <v>59400.000000000007</v>
      </c>
      <c r="S68" s="102">
        <f t="shared" si="10"/>
        <v>45525.041513600008</v>
      </c>
      <c r="T68" s="102">
        <f t="shared" si="11"/>
        <v>7274.9584863999989</v>
      </c>
      <c r="U68" s="102">
        <f t="shared" si="12"/>
        <v>52800.000000000007</v>
      </c>
      <c r="V68" s="102">
        <f t="shared" si="13"/>
        <v>39834.411324399996</v>
      </c>
      <c r="W68" s="102">
        <f t="shared" si="14"/>
        <v>6365.5886755999991</v>
      </c>
      <c r="X68" s="102">
        <f t="shared" si="15"/>
        <v>46199.999999999993</v>
      </c>
      <c r="Y68" s="102">
        <f t="shared" si="16"/>
        <v>34143.781135199999</v>
      </c>
      <c r="Z68" s="102">
        <f t="shared" si="17"/>
        <v>5456.2188647999992</v>
      </c>
      <c r="AA68" s="66">
        <f t="shared" si="18"/>
        <v>39600</v>
      </c>
    </row>
    <row r="69" spans="1:27" ht="13.5" customHeight="1">
      <c r="A69" s="118">
        <v>62</v>
      </c>
      <c r="B69" s="46">
        <v>42309</v>
      </c>
      <c r="C69" s="68">
        <v>788</v>
      </c>
      <c r="D69" s="221">
        <f>'base(indices)'!G74</f>
        <v>1.3325018399999999</v>
      </c>
      <c r="E69" s="70">
        <f t="shared" si="0"/>
        <v>1050.0114499199999</v>
      </c>
      <c r="F69" s="325">
        <v>0</v>
      </c>
      <c r="G69" s="70">
        <f t="shared" si="1"/>
        <v>0</v>
      </c>
      <c r="H69" s="68">
        <f t="shared" si="2"/>
        <v>1050.0114499199999</v>
      </c>
      <c r="I69" s="295">
        <f t="shared" si="20"/>
        <v>69476.700980259979</v>
      </c>
      <c r="J69" s="122">
        <f>IF((I69)+K69&gt;I148,I148-K69,(I69))</f>
        <v>56906.301892000003</v>
      </c>
      <c r="K69" s="122">
        <f t="shared" si="27"/>
        <v>9093.6981079999987</v>
      </c>
      <c r="L69" s="183">
        <f t="shared" si="23"/>
        <v>66000</v>
      </c>
      <c r="M69" s="122">
        <f t="shared" si="24"/>
        <v>54060.986797400001</v>
      </c>
      <c r="N69" s="122">
        <f t="shared" si="21"/>
        <v>8639.0132025999992</v>
      </c>
      <c r="O69" s="122">
        <f t="shared" si="22"/>
        <v>62700</v>
      </c>
      <c r="P69" s="104">
        <f t="shared" si="28"/>
        <v>51215.671702800006</v>
      </c>
      <c r="Q69" s="122">
        <f t="shared" si="8"/>
        <v>8184.3282971999988</v>
      </c>
      <c r="R69" s="122">
        <f t="shared" si="29"/>
        <v>59400.000000000007</v>
      </c>
      <c r="S69" s="122">
        <f t="shared" si="10"/>
        <v>45525.041513600008</v>
      </c>
      <c r="T69" s="122">
        <f t="shared" si="11"/>
        <v>7274.9584863999989</v>
      </c>
      <c r="U69" s="122">
        <f t="shared" si="12"/>
        <v>52800.000000000007</v>
      </c>
      <c r="V69" s="122">
        <f t="shared" si="13"/>
        <v>39834.411324399996</v>
      </c>
      <c r="W69" s="122">
        <f t="shared" si="14"/>
        <v>6365.5886755999991</v>
      </c>
      <c r="X69" s="122">
        <f t="shared" si="15"/>
        <v>46199.999999999993</v>
      </c>
      <c r="Y69" s="122">
        <f t="shared" si="16"/>
        <v>34143.781135199999</v>
      </c>
      <c r="Z69" s="122">
        <f t="shared" si="17"/>
        <v>5456.2188647999992</v>
      </c>
      <c r="AA69" s="52">
        <f t="shared" si="18"/>
        <v>39600</v>
      </c>
    </row>
    <row r="70" spans="1:27" ht="13.5" customHeight="1" thickBot="1">
      <c r="A70" s="229">
        <v>61</v>
      </c>
      <c r="B70" s="161">
        <v>42339</v>
      </c>
      <c r="C70" s="77">
        <v>788</v>
      </c>
      <c r="D70" s="232">
        <f>'base(indices)'!G75</f>
        <v>1.3212710299999999</v>
      </c>
      <c r="E70" s="233">
        <f t="shared" si="0"/>
        <v>1041.1615716399999</v>
      </c>
      <c r="F70" s="326">
        <v>0</v>
      </c>
      <c r="G70" s="233">
        <f t="shared" si="1"/>
        <v>0</v>
      </c>
      <c r="H70" s="231">
        <f t="shared" si="2"/>
        <v>1041.1615716399999</v>
      </c>
      <c r="I70" s="296">
        <f t="shared" si="20"/>
        <v>68426.68953033998</v>
      </c>
      <c r="J70" s="95">
        <f>IF((I70)+K70&gt;I148,I148-K70,(I70))</f>
        <v>56906.301892000003</v>
      </c>
      <c r="K70" s="95">
        <f t="shared" si="27"/>
        <v>9093.6981079999987</v>
      </c>
      <c r="L70" s="270">
        <f t="shared" si="23"/>
        <v>66000</v>
      </c>
      <c r="M70" s="95">
        <f t="shared" si="24"/>
        <v>54060.986797400001</v>
      </c>
      <c r="N70" s="95">
        <f t="shared" si="21"/>
        <v>8639.0132025999992</v>
      </c>
      <c r="O70" s="95">
        <f t="shared" si="22"/>
        <v>62700</v>
      </c>
      <c r="P70" s="95">
        <f t="shared" si="28"/>
        <v>51215.671702800006</v>
      </c>
      <c r="Q70" s="95">
        <f t="shared" si="8"/>
        <v>8184.3282971999988</v>
      </c>
      <c r="R70" s="95">
        <f t="shared" si="29"/>
        <v>59400.000000000007</v>
      </c>
      <c r="S70" s="95">
        <f t="shared" si="10"/>
        <v>45525.041513600008</v>
      </c>
      <c r="T70" s="95">
        <f t="shared" si="11"/>
        <v>7274.9584863999989</v>
      </c>
      <c r="U70" s="95">
        <f t="shared" si="12"/>
        <v>52800.000000000007</v>
      </c>
      <c r="V70" s="95">
        <f t="shared" si="13"/>
        <v>39834.411324399996</v>
      </c>
      <c r="W70" s="95">
        <f t="shared" si="14"/>
        <v>6365.5886755999991</v>
      </c>
      <c r="X70" s="95">
        <f t="shared" si="15"/>
        <v>46199.999999999993</v>
      </c>
      <c r="Y70" s="95">
        <f t="shared" si="16"/>
        <v>34143.781135199999</v>
      </c>
      <c r="Z70" s="95">
        <f t="shared" si="17"/>
        <v>5456.2188647999992</v>
      </c>
      <c r="AA70" s="237">
        <f t="shared" si="18"/>
        <v>39600</v>
      </c>
    </row>
    <row r="71" spans="1:27" ht="13.5" customHeight="1">
      <c r="A71" s="219">
        <v>60</v>
      </c>
      <c r="B71" s="246">
        <v>42370</v>
      </c>
      <c r="C71" s="204">
        <v>880</v>
      </c>
      <c r="D71" s="259">
        <f>'base(indices)'!G76</f>
        <v>1.30586186</v>
      </c>
      <c r="E71" s="203">
        <f t="shared" si="0"/>
        <v>1149.1584368000001</v>
      </c>
      <c r="F71" s="327">
        <v>0</v>
      </c>
      <c r="G71" s="203">
        <f t="shared" si="1"/>
        <v>0</v>
      </c>
      <c r="H71" s="204">
        <f t="shared" si="2"/>
        <v>1149.1584368000001</v>
      </c>
      <c r="I71" s="297">
        <f t="shared" si="20"/>
        <v>67385.527958699982</v>
      </c>
      <c r="J71" s="205">
        <f>IF((I71)+K71&gt;I148,I148-K71,(I71))</f>
        <v>56906.301892000003</v>
      </c>
      <c r="K71" s="205">
        <f t="shared" si="27"/>
        <v>9093.6981079999987</v>
      </c>
      <c r="L71" s="198">
        <f t="shared" si="23"/>
        <v>66000</v>
      </c>
      <c r="M71" s="205">
        <f t="shared" si="24"/>
        <v>54060.986797400001</v>
      </c>
      <c r="N71" s="205">
        <f t="shared" si="21"/>
        <v>8639.0132025999992</v>
      </c>
      <c r="O71" s="205">
        <f t="shared" si="22"/>
        <v>62700</v>
      </c>
      <c r="P71" s="197">
        <f t="shared" si="28"/>
        <v>51215.671702800006</v>
      </c>
      <c r="Q71" s="205">
        <f t="shared" si="8"/>
        <v>8184.3282971999988</v>
      </c>
      <c r="R71" s="205">
        <f t="shared" si="29"/>
        <v>59400.000000000007</v>
      </c>
      <c r="S71" s="205">
        <f t="shared" si="10"/>
        <v>45525.041513600008</v>
      </c>
      <c r="T71" s="205">
        <f t="shared" si="11"/>
        <v>7274.9584863999989</v>
      </c>
      <c r="U71" s="205">
        <f t="shared" si="12"/>
        <v>52800.000000000007</v>
      </c>
      <c r="V71" s="205">
        <f t="shared" si="13"/>
        <v>39834.411324399996</v>
      </c>
      <c r="W71" s="205">
        <f t="shared" si="14"/>
        <v>6365.5886755999991</v>
      </c>
      <c r="X71" s="205">
        <f t="shared" si="15"/>
        <v>46199.999999999993</v>
      </c>
      <c r="Y71" s="205">
        <f t="shared" si="16"/>
        <v>34143.781135199999</v>
      </c>
      <c r="Z71" s="205">
        <f t="shared" si="17"/>
        <v>5456.2188647999992</v>
      </c>
      <c r="AA71" s="196">
        <f t="shared" si="18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221">
        <f>'base(indices)'!G77</f>
        <v>1.29395745</v>
      </c>
      <c r="E72" s="60">
        <f t="shared" si="0"/>
        <v>1138.682556</v>
      </c>
      <c r="F72" s="325">
        <v>0</v>
      </c>
      <c r="G72" s="60">
        <f t="shared" si="1"/>
        <v>0</v>
      </c>
      <c r="H72" s="57">
        <f t="shared" si="2"/>
        <v>1138.682556</v>
      </c>
      <c r="I72" s="294">
        <f t="shared" si="20"/>
        <v>66236.369521899978</v>
      </c>
      <c r="J72" s="102">
        <f>IF((I72)+K72&gt;I148,I148-K72,(I72))</f>
        <v>56906.301892000003</v>
      </c>
      <c r="K72" s="102">
        <f t="shared" si="27"/>
        <v>9093.6981079999987</v>
      </c>
      <c r="L72" s="186">
        <f t="shared" si="23"/>
        <v>66000</v>
      </c>
      <c r="M72" s="102">
        <f t="shared" si="24"/>
        <v>54060.986797400001</v>
      </c>
      <c r="N72" s="102">
        <f t="shared" si="21"/>
        <v>8639.0132025999992</v>
      </c>
      <c r="O72" s="102">
        <f t="shared" si="22"/>
        <v>62700</v>
      </c>
      <c r="P72" s="102">
        <f>J72*$P$9</f>
        <v>51215.671702800006</v>
      </c>
      <c r="Q72" s="102">
        <f t="shared" si="8"/>
        <v>8184.3282971999988</v>
      </c>
      <c r="R72" s="102">
        <f t="shared" si="29"/>
        <v>59400.000000000007</v>
      </c>
      <c r="S72" s="102">
        <f t="shared" si="10"/>
        <v>45525.041513600008</v>
      </c>
      <c r="T72" s="102">
        <f t="shared" si="11"/>
        <v>7274.9584863999989</v>
      </c>
      <c r="U72" s="102">
        <f t="shared" si="12"/>
        <v>52800.000000000007</v>
      </c>
      <c r="V72" s="102">
        <f t="shared" si="13"/>
        <v>39834.411324399996</v>
      </c>
      <c r="W72" s="102">
        <f t="shared" si="14"/>
        <v>6365.5886755999991</v>
      </c>
      <c r="X72" s="102">
        <f t="shared" si="15"/>
        <v>46199.999999999993</v>
      </c>
      <c r="Y72" s="102">
        <f t="shared" si="16"/>
        <v>34143.781135199999</v>
      </c>
      <c r="Z72" s="102">
        <f t="shared" si="17"/>
        <v>5456.2188647999992</v>
      </c>
      <c r="AA72" s="66">
        <f t="shared" si="18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221">
        <f>'base(indices)'!G78</f>
        <v>1.27584052</v>
      </c>
      <c r="E73" s="70">
        <f t="shared" si="0"/>
        <v>1122.7396576000001</v>
      </c>
      <c r="F73" s="325">
        <v>0</v>
      </c>
      <c r="G73" s="70">
        <f t="shared" si="1"/>
        <v>0</v>
      </c>
      <c r="H73" s="68">
        <f t="shared" si="2"/>
        <v>1122.7396576000001</v>
      </c>
      <c r="I73" s="295">
        <f t="shared" si="20"/>
        <v>65097.686965899979</v>
      </c>
      <c r="J73" s="122">
        <f>IF((I73)+K73&gt;I148,I148-K73,(I73))</f>
        <v>56906.301892000003</v>
      </c>
      <c r="K73" s="122">
        <f t="shared" si="27"/>
        <v>9093.6981079999987</v>
      </c>
      <c r="L73" s="183">
        <f t="shared" si="23"/>
        <v>66000</v>
      </c>
      <c r="M73" s="122">
        <f t="shared" si="24"/>
        <v>54060.986797400001</v>
      </c>
      <c r="N73" s="122">
        <f t="shared" si="21"/>
        <v>8639.0132025999992</v>
      </c>
      <c r="O73" s="122">
        <f t="shared" si="22"/>
        <v>62700</v>
      </c>
      <c r="P73" s="104">
        <f>J73*$P$9</f>
        <v>51215.671702800006</v>
      </c>
      <c r="Q73" s="122">
        <f t="shared" si="8"/>
        <v>8184.3282971999988</v>
      </c>
      <c r="R73" s="122">
        <f t="shared" si="29"/>
        <v>59400.000000000007</v>
      </c>
      <c r="S73" s="122">
        <f t="shared" si="10"/>
        <v>45525.041513600008</v>
      </c>
      <c r="T73" s="122">
        <f t="shared" si="11"/>
        <v>7274.9584863999989</v>
      </c>
      <c r="U73" s="122">
        <f t="shared" si="12"/>
        <v>52800.000000000007</v>
      </c>
      <c r="V73" s="122">
        <f t="shared" si="13"/>
        <v>39834.411324399996</v>
      </c>
      <c r="W73" s="122">
        <f t="shared" si="14"/>
        <v>6365.5886755999991</v>
      </c>
      <c r="X73" s="122">
        <f t="shared" si="15"/>
        <v>46199.999999999993</v>
      </c>
      <c r="Y73" s="122">
        <f t="shared" si="16"/>
        <v>34143.781135199999</v>
      </c>
      <c r="Z73" s="122">
        <f t="shared" si="17"/>
        <v>5456.2188647999992</v>
      </c>
      <c r="AA73" s="52">
        <f t="shared" si="18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221">
        <f>'base(indices)'!G79</f>
        <v>1.27037789</v>
      </c>
      <c r="E74" s="60">
        <f t="shared" si="0"/>
        <v>1117.9325432000001</v>
      </c>
      <c r="F74" s="325">
        <v>0</v>
      </c>
      <c r="G74" s="60">
        <f t="shared" si="1"/>
        <v>0</v>
      </c>
      <c r="H74" s="57">
        <f t="shared" si="2"/>
        <v>1117.9325432000001</v>
      </c>
      <c r="I74" s="294">
        <f t="shared" si="20"/>
        <v>63974.947308299976</v>
      </c>
      <c r="J74" s="102">
        <f>IF((I74)+K74&gt;I148,I148-K74,(I74))</f>
        <v>56906.301892000003</v>
      </c>
      <c r="K74" s="102">
        <f t="shared" si="27"/>
        <v>9093.6981079999987</v>
      </c>
      <c r="L74" s="186">
        <f t="shared" si="23"/>
        <v>66000</v>
      </c>
      <c r="M74" s="102">
        <f t="shared" si="24"/>
        <v>54060.986797400001</v>
      </c>
      <c r="N74" s="102">
        <f t="shared" si="21"/>
        <v>8639.0132025999992</v>
      </c>
      <c r="O74" s="102">
        <f t="shared" si="22"/>
        <v>62700</v>
      </c>
      <c r="P74" s="102">
        <f t="shared" ref="P74:P87" si="30">J74*$P$9</f>
        <v>51215.671702800006</v>
      </c>
      <c r="Q74" s="102">
        <f t="shared" si="8"/>
        <v>8184.3282971999988</v>
      </c>
      <c r="R74" s="102">
        <f>P74+Q74</f>
        <v>59400.000000000007</v>
      </c>
      <c r="S74" s="102">
        <f t="shared" si="10"/>
        <v>45525.041513600008</v>
      </c>
      <c r="T74" s="102">
        <f t="shared" si="11"/>
        <v>7274.9584863999989</v>
      </c>
      <c r="U74" s="102">
        <f t="shared" si="12"/>
        <v>52800.000000000007</v>
      </c>
      <c r="V74" s="102">
        <f t="shared" si="13"/>
        <v>39834.411324399996</v>
      </c>
      <c r="W74" s="102">
        <f t="shared" si="14"/>
        <v>6365.5886755999991</v>
      </c>
      <c r="X74" s="102">
        <f t="shared" si="15"/>
        <v>46199.999999999993</v>
      </c>
      <c r="Y74" s="102">
        <f t="shared" si="16"/>
        <v>34143.781135199999</v>
      </c>
      <c r="Z74" s="102">
        <f t="shared" si="17"/>
        <v>5456.2188647999992</v>
      </c>
      <c r="AA74" s="66">
        <f t="shared" si="18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221">
        <f>'base(indices)'!G80</f>
        <v>1.2639318399999999</v>
      </c>
      <c r="E75" s="70">
        <f t="shared" ref="E75:E130" si="31">C75*D75</f>
        <v>1112.2600192</v>
      </c>
      <c r="F75" s="325">
        <v>0</v>
      </c>
      <c r="G75" s="70">
        <f t="shared" ref="G75:G130" si="32">E75*F75</f>
        <v>0</v>
      </c>
      <c r="H75" s="68">
        <f t="shared" ref="H75:H130" si="33">E75+G75</f>
        <v>1112.2600192</v>
      </c>
      <c r="I75" s="295">
        <f t="shared" si="20"/>
        <v>62857.014765099979</v>
      </c>
      <c r="J75" s="122">
        <f>IF((I75)+K75&gt;I148,I148-K75,(I75))</f>
        <v>56906.301892000003</v>
      </c>
      <c r="K75" s="122">
        <f t="shared" ref="K75:K106" si="34">I$147</f>
        <v>9093.6981079999987</v>
      </c>
      <c r="L75" s="183">
        <f t="shared" si="23"/>
        <v>66000</v>
      </c>
      <c r="M75" s="122">
        <f t="shared" si="24"/>
        <v>54060.986797400001</v>
      </c>
      <c r="N75" s="122">
        <f t="shared" si="21"/>
        <v>8639.0132025999992</v>
      </c>
      <c r="O75" s="122">
        <f t="shared" si="22"/>
        <v>62700</v>
      </c>
      <c r="P75" s="104">
        <f t="shared" si="30"/>
        <v>51215.671702800006</v>
      </c>
      <c r="Q75" s="122">
        <f t="shared" ref="Q75:Q117" si="35">K75*P$9</f>
        <v>8184.3282971999988</v>
      </c>
      <c r="R75" s="122">
        <f t="shared" ref="R75:R117" si="36">P75+Q75</f>
        <v>59400.000000000007</v>
      </c>
      <c r="S75" s="122">
        <f t="shared" ref="S75:S117" si="37">J75*S$9</f>
        <v>45525.041513600008</v>
      </c>
      <c r="T75" s="122">
        <f t="shared" ref="T75:T117" si="38">K75*S$9</f>
        <v>7274.9584863999989</v>
      </c>
      <c r="U75" s="122">
        <f t="shared" ref="U75:U117" si="39">S75+T75</f>
        <v>52800.000000000007</v>
      </c>
      <c r="V75" s="122">
        <f t="shared" ref="V75:V117" si="40">J75*V$9</f>
        <v>39834.411324399996</v>
      </c>
      <c r="W75" s="122">
        <f t="shared" ref="W75:W117" si="41">K75*V$9</f>
        <v>6365.5886755999991</v>
      </c>
      <c r="X75" s="122">
        <f t="shared" ref="X75:X117" si="42">V75+W75</f>
        <v>46199.999999999993</v>
      </c>
      <c r="Y75" s="122">
        <f t="shared" ref="Y75:Y130" si="43">J75*Y$9</f>
        <v>34143.781135199999</v>
      </c>
      <c r="Z75" s="122">
        <f t="shared" ref="Z75:Z130" si="44">K75*Y$9</f>
        <v>5456.2188647999992</v>
      </c>
      <c r="AA75" s="52">
        <f t="shared" ref="AA75:AA130" si="45">Y75+Z75</f>
        <v>39600</v>
      </c>
    </row>
    <row r="76" spans="1:27" ht="13.5" customHeight="1">
      <c r="A76" s="118">
        <v>55</v>
      </c>
      <c r="B76" s="216">
        <v>42522</v>
      </c>
      <c r="C76" s="68">
        <v>880</v>
      </c>
      <c r="D76" s="221">
        <f>'base(indices)'!G81</f>
        <v>1.25315471</v>
      </c>
      <c r="E76" s="60">
        <f t="shared" si="31"/>
        <v>1102.7761448000001</v>
      </c>
      <c r="F76" s="325">
        <v>0</v>
      </c>
      <c r="G76" s="60">
        <f t="shared" si="32"/>
        <v>0</v>
      </c>
      <c r="H76" s="57">
        <f t="shared" si="33"/>
        <v>1102.7761448000001</v>
      </c>
      <c r="I76" s="294">
        <f t="shared" si="20"/>
        <v>61744.754745899976</v>
      </c>
      <c r="J76" s="102">
        <f>IF((I76)+K76&gt;I148,I148-K76,(I76))</f>
        <v>56906.301892000003</v>
      </c>
      <c r="K76" s="102">
        <f t="shared" si="34"/>
        <v>9093.6981079999987</v>
      </c>
      <c r="L76" s="186">
        <f t="shared" si="23"/>
        <v>66000</v>
      </c>
      <c r="M76" s="102">
        <f t="shared" si="24"/>
        <v>54060.986797400001</v>
      </c>
      <c r="N76" s="102">
        <f t="shared" si="21"/>
        <v>8639.0132025999992</v>
      </c>
      <c r="O76" s="102">
        <f t="shared" si="22"/>
        <v>62700</v>
      </c>
      <c r="P76" s="102">
        <f t="shared" si="30"/>
        <v>51215.671702800006</v>
      </c>
      <c r="Q76" s="102">
        <f t="shared" si="35"/>
        <v>8184.3282971999988</v>
      </c>
      <c r="R76" s="102">
        <f t="shared" si="36"/>
        <v>59400.000000000007</v>
      </c>
      <c r="S76" s="102">
        <f t="shared" si="37"/>
        <v>45525.041513600008</v>
      </c>
      <c r="T76" s="102">
        <f t="shared" si="38"/>
        <v>7274.9584863999989</v>
      </c>
      <c r="U76" s="102">
        <f t="shared" si="39"/>
        <v>52800.000000000007</v>
      </c>
      <c r="V76" s="102">
        <f t="shared" si="40"/>
        <v>39834.411324399996</v>
      </c>
      <c r="W76" s="102">
        <f t="shared" si="41"/>
        <v>6365.5886755999991</v>
      </c>
      <c r="X76" s="102">
        <f t="shared" si="42"/>
        <v>46199.999999999993</v>
      </c>
      <c r="Y76" s="102">
        <f t="shared" si="43"/>
        <v>34143.781135199999</v>
      </c>
      <c r="Z76" s="102">
        <f t="shared" si="44"/>
        <v>5456.2188647999992</v>
      </c>
      <c r="AA76" s="66">
        <f t="shared" si="45"/>
        <v>39600</v>
      </c>
    </row>
    <row r="77" spans="1:27" ht="13.5" customHeight="1">
      <c r="A77" s="118">
        <v>54</v>
      </c>
      <c r="B77" s="216">
        <v>42552</v>
      </c>
      <c r="C77" s="68">
        <v>880</v>
      </c>
      <c r="D77" s="221">
        <f>'base(indices)'!G82</f>
        <v>1.2481620600000001</v>
      </c>
      <c r="E77" s="70">
        <f t="shared" si="31"/>
        <v>1098.3826128000001</v>
      </c>
      <c r="F77" s="325">
        <v>0</v>
      </c>
      <c r="G77" s="70">
        <f t="shared" si="32"/>
        <v>0</v>
      </c>
      <c r="H77" s="68">
        <f t="shared" si="33"/>
        <v>1098.3826128000001</v>
      </c>
      <c r="I77" s="295">
        <f t="shared" ref="I77:I117" si="46">I76-H76</f>
        <v>60641.978601099974</v>
      </c>
      <c r="J77" s="122">
        <f>IF((I77)+K77&gt;I148,I148-K77,(I77))</f>
        <v>56906.301892000003</v>
      </c>
      <c r="K77" s="122">
        <f t="shared" si="34"/>
        <v>9093.6981079999987</v>
      </c>
      <c r="L77" s="183">
        <f t="shared" si="23"/>
        <v>66000</v>
      </c>
      <c r="M77" s="122">
        <f t="shared" si="24"/>
        <v>54060.986797400001</v>
      </c>
      <c r="N77" s="122">
        <f t="shared" si="21"/>
        <v>8639.0132025999992</v>
      </c>
      <c r="O77" s="122">
        <f t="shared" si="22"/>
        <v>62700</v>
      </c>
      <c r="P77" s="104">
        <f t="shared" si="30"/>
        <v>51215.671702800006</v>
      </c>
      <c r="Q77" s="122">
        <f t="shared" si="35"/>
        <v>8184.3282971999988</v>
      </c>
      <c r="R77" s="122">
        <f t="shared" si="36"/>
        <v>59400.000000000007</v>
      </c>
      <c r="S77" s="122">
        <f t="shared" si="37"/>
        <v>45525.041513600008</v>
      </c>
      <c r="T77" s="122">
        <f t="shared" si="38"/>
        <v>7274.9584863999989</v>
      </c>
      <c r="U77" s="122">
        <f t="shared" si="39"/>
        <v>52800.000000000007</v>
      </c>
      <c r="V77" s="122">
        <f t="shared" si="40"/>
        <v>39834.411324399996</v>
      </c>
      <c r="W77" s="122">
        <f t="shared" si="41"/>
        <v>6365.5886755999991</v>
      </c>
      <c r="X77" s="122">
        <f t="shared" si="42"/>
        <v>46199.999999999993</v>
      </c>
      <c r="Y77" s="122">
        <f t="shared" si="43"/>
        <v>34143.781135199999</v>
      </c>
      <c r="Z77" s="122">
        <f t="shared" si="44"/>
        <v>5456.2188647999992</v>
      </c>
      <c r="AA77" s="52">
        <f t="shared" si="45"/>
        <v>39600</v>
      </c>
    </row>
    <row r="78" spans="1:27" ht="13.5" customHeight="1">
      <c r="A78" s="118">
        <v>53</v>
      </c>
      <c r="B78" s="217">
        <v>42583</v>
      </c>
      <c r="C78" s="68">
        <v>880</v>
      </c>
      <c r="D78" s="221">
        <f>'base(indices)'!G83</f>
        <v>1.2414581899999999</v>
      </c>
      <c r="E78" s="60">
        <f t="shared" si="31"/>
        <v>1092.4832071999999</v>
      </c>
      <c r="F78" s="325">
        <v>0</v>
      </c>
      <c r="G78" s="60">
        <f t="shared" si="32"/>
        <v>0</v>
      </c>
      <c r="H78" s="57">
        <f t="shared" si="33"/>
        <v>1092.4832071999999</v>
      </c>
      <c r="I78" s="294">
        <f t="shared" si="46"/>
        <v>59543.595988299974</v>
      </c>
      <c r="J78" s="102">
        <f>IF((I78)+K78&gt;I148,I148-K78,(I78))</f>
        <v>56906.301892000003</v>
      </c>
      <c r="K78" s="102">
        <f t="shared" si="34"/>
        <v>9093.6981079999987</v>
      </c>
      <c r="L78" s="186">
        <f t="shared" si="23"/>
        <v>66000</v>
      </c>
      <c r="M78" s="102">
        <f t="shared" si="24"/>
        <v>54060.986797400001</v>
      </c>
      <c r="N78" s="102">
        <f t="shared" si="21"/>
        <v>8639.0132025999992</v>
      </c>
      <c r="O78" s="102">
        <f t="shared" si="22"/>
        <v>62700</v>
      </c>
      <c r="P78" s="102">
        <f t="shared" si="30"/>
        <v>51215.671702800006</v>
      </c>
      <c r="Q78" s="102">
        <f t="shared" si="35"/>
        <v>8184.3282971999988</v>
      </c>
      <c r="R78" s="102">
        <f t="shared" si="36"/>
        <v>59400.000000000007</v>
      </c>
      <c r="S78" s="102">
        <f t="shared" si="37"/>
        <v>45525.041513600008</v>
      </c>
      <c r="T78" s="102">
        <f t="shared" si="38"/>
        <v>7274.9584863999989</v>
      </c>
      <c r="U78" s="102">
        <f t="shared" si="39"/>
        <v>52800.000000000007</v>
      </c>
      <c r="V78" s="102">
        <f t="shared" si="40"/>
        <v>39834.411324399996</v>
      </c>
      <c r="W78" s="102">
        <f t="shared" si="41"/>
        <v>6365.5886755999991</v>
      </c>
      <c r="X78" s="102">
        <f t="shared" si="42"/>
        <v>46199.999999999993</v>
      </c>
      <c r="Y78" s="102">
        <f t="shared" si="43"/>
        <v>34143.781135199999</v>
      </c>
      <c r="Z78" s="102">
        <f t="shared" si="44"/>
        <v>5456.2188647999992</v>
      </c>
      <c r="AA78" s="66">
        <f t="shared" si="45"/>
        <v>39600</v>
      </c>
    </row>
    <row r="79" spans="1:27" ht="13.5" customHeight="1">
      <c r="A79" s="118">
        <v>52</v>
      </c>
      <c r="B79" s="216">
        <v>42614</v>
      </c>
      <c r="C79" s="68">
        <v>880</v>
      </c>
      <c r="D79" s="221">
        <f>'base(indices)'!G84</f>
        <v>1.2358966499999999</v>
      </c>
      <c r="E79" s="70">
        <f t="shared" si="31"/>
        <v>1087.589052</v>
      </c>
      <c r="F79" s="325">
        <v>0</v>
      </c>
      <c r="G79" s="70">
        <f t="shared" si="32"/>
        <v>0</v>
      </c>
      <c r="H79" s="68">
        <f t="shared" si="33"/>
        <v>1087.589052</v>
      </c>
      <c r="I79" s="295">
        <f t="shared" si="46"/>
        <v>58451.112781099975</v>
      </c>
      <c r="J79" s="122">
        <f>IF((I79)+K79&gt;I148,I148-K79,(I79))</f>
        <v>56906.301892000003</v>
      </c>
      <c r="K79" s="122">
        <f t="shared" si="34"/>
        <v>9093.6981079999987</v>
      </c>
      <c r="L79" s="183">
        <f t="shared" si="23"/>
        <v>66000</v>
      </c>
      <c r="M79" s="122">
        <f t="shared" si="24"/>
        <v>54060.986797400001</v>
      </c>
      <c r="N79" s="122">
        <f t="shared" si="21"/>
        <v>8639.0132025999992</v>
      </c>
      <c r="O79" s="122">
        <f t="shared" si="22"/>
        <v>62700</v>
      </c>
      <c r="P79" s="104">
        <f t="shared" si="30"/>
        <v>51215.671702800006</v>
      </c>
      <c r="Q79" s="122">
        <f t="shared" si="35"/>
        <v>8184.3282971999988</v>
      </c>
      <c r="R79" s="122">
        <f t="shared" si="36"/>
        <v>59400.000000000007</v>
      </c>
      <c r="S79" s="122">
        <f t="shared" si="37"/>
        <v>45525.041513600008</v>
      </c>
      <c r="T79" s="122">
        <f t="shared" si="38"/>
        <v>7274.9584863999989</v>
      </c>
      <c r="U79" s="122">
        <f t="shared" si="39"/>
        <v>52800.000000000007</v>
      </c>
      <c r="V79" s="122">
        <f t="shared" si="40"/>
        <v>39834.411324399996</v>
      </c>
      <c r="W79" s="122">
        <f t="shared" si="41"/>
        <v>6365.5886755999991</v>
      </c>
      <c r="X79" s="122">
        <f t="shared" si="42"/>
        <v>46199.999999999993</v>
      </c>
      <c r="Y79" s="122">
        <f t="shared" si="43"/>
        <v>34143.781135199999</v>
      </c>
      <c r="Z79" s="122">
        <f t="shared" si="44"/>
        <v>5456.2188647999992</v>
      </c>
      <c r="AA79" s="52">
        <f t="shared" si="45"/>
        <v>39600</v>
      </c>
    </row>
    <row r="80" spans="1:27" ht="13.5" customHeight="1">
      <c r="A80" s="118">
        <v>51</v>
      </c>
      <c r="B80" s="217">
        <v>42644</v>
      </c>
      <c r="C80" s="68">
        <v>880</v>
      </c>
      <c r="D80" s="221">
        <f>'base(indices)'!G85</f>
        <v>1.2330606099999999</v>
      </c>
      <c r="E80" s="60">
        <f t="shared" si="31"/>
        <v>1085.0933367999999</v>
      </c>
      <c r="F80" s="325">
        <v>0</v>
      </c>
      <c r="G80" s="60">
        <f t="shared" si="32"/>
        <v>0</v>
      </c>
      <c r="H80" s="57">
        <f t="shared" si="33"/>
        <v>1085.0933367999999</v>
      </c>
      <c r="I80" s="294">
        <f t="shared" si="46"/>
        <v>57363.523729099972</v>
      </c>
      <c r="J80" s="102">
        <f>IF((I80)+K80&gt;I148,I148-K80,(I80))</f>
        <v>56906.301892000003</v>
      </c>
      <c r="K80" s="102">
        <f t="shared" si="34"/>
        <v>9093.6981079999987</v>
      </c>
      <c r="L80" s="186">
        <f t="shared" si="23"/>
        <v>66000</v>
      </c>
      <c r="M80" s="102">
        <f t="shared" si="24"/>
        <v>54060.986797400001</v>
      </c>
      <c r="N80" s="102">
        <f t="shared" si="21"/>
        <v>8639.0132025999992</v>
      </c>
      <c r="O80" s="102">
        <f t="shared" si="22"/>
        <v>62700</v>
      </c>
      <c r="P80" s="102">
        <f t="shared" si="30"/>
        <v>51215.671702800006</v>
      </c>
      <c r="Q80" s="102">
        <f t="shared" si="35"/>
        <v>8184.3282971999988</v>
      </c>
      <c r="R80" s="102">
        <f t="shared" si="36"/>
        <v>59400.000000000007</v>
      </c>
      <c r="S80" s="102">
        <f t="shared" si="37"/>
        <v>45525.041513600008</v>
      </c>
      <c r="T80" s="102">
        <f t="shared" si="38"/>
        <v>7274.9584863999989</v>
      </c>
      <c r="U80" s="102">
        <f t="shared" si="39"/>
        <v>52800.000000000007</v>
      </c>
      <c r="V80" s="102">
        <f t="shared" si="40"/>
        <v>39834.411324399996</v>
      </c>
      <c r="W80" s="102">
        <f t="shared" si="41"/>
        <v>6365.5886755999991</v>
      </c>
      <c r="X80" s="102">
        <f t="shared" si="42"/>
        <v>46199.999999999993</v>
      </c>
      <c r="Y80" s="102">
        <f t="shared" si="43"/>
        <v>34143.781135199999</v>
      </c>
      <c r="Z80" s="102">
        <f t="shared" si="44"/>
        <v>5456.2188647999992</v>
      </c>
      <c r="AA80" s="66">
        <f t="shared" si="45"/>
        <v>39600</v>
      </c>
    </row>
    <row r="81" spans="1:27" ht="13.5" customHeight="1">
      <c r="A81" s="118">
        <v>50</v>
      </c>
      <c r="B81" s="216">
        <v>42675</v>
      </c>
      <c r="C81" s="68">
        <v>880</v>
      </c>
      <c r="D81" s="221">
        <f>'base(indices)'!G86</f>
        <v>1.23072224</v>
      </c>
      <c r="E81" s="70">
        <f t="shared" si="31"/>
        <v>1083.0355712</v>
      </c>
      <c r="F81" s="325">
        <v>0</v>
      </c>
      <c r="G81" s="70">
        <f t="shared" si="32"/>
        <v>0</v>
      </c>
      <c r="H81" s="68">
        <f t="shared" si="33"/>
        <v>1083.0355712</v>
      </c>
      <c r="I81" s="295">
        <f t="shared" si="46"/>
        <v>56278.430392299975</v>
      </c>
      <c r="J81" s="122">
        <f>IF((I81)+K81&gt;I148,I148-K81,(I81))</f>
        <v>56278.430392299975</v>
      </c>
      <c r="K81" s="122">
        <f t="shared" si="34"/>
        <v>9093.6981079999987</v>
      </c>
      <c r="L81" s="183">
        <f t="shared" si="23"/>
        <v>65372.128500299972</v>
      </c>
      <c r="M81" s="122">
        <f t="shared" si="24"/>
        <v>53464.508872684972</v>
      </c>
      <c r="N81" s="122">
        <f t="shared" si="21"/>
        <v>8639.0132025999992</v>
      </c>
      <c r="O81" s="122">
        <f t="shared" si="22"/>
        <v>62103.522075284971</v>
      </c>
      <c r="P81" s="104">
        <f t="shared" si="30"/>
        <v>50650.587353069976</v>
      </c>
      <c r="Q81" s="122">
        <f t="shared" si="35"/>
        <v>8184.3282971999988</v>
      </c>
      <c r="R81" s="122">
        <f t="shared" si="36"/>
        <v>58834.915650269977</v>
      </c>
      <c r="S81" s="122">
        <f t="shared" si="37"/>
        <v>45022.744313839983</v>
      </c>
      <c r="T81" s="122">
        <f t="shared" si="38"/>
        <v>7274.9584863999989</v>
      </c>
      <c r="U81" s="122">
        <f t="shared" si="39"/>
        <v>52297.702800239982</v>
      </c>
      <c r="V81" s="122">
        <f t="shared" si="40"/>
        <v>39394.901274609983</v>
      </c>
      <c r="W81" s="122">
        <f t="shared" si="41"/>
        <v>6365.5886755999991</v>
      </c>
      <c r="X81" s="122">
        <f t="shared" si="42"/>
        <v>45760.48995020998</v>
      </c>
      <c r="Y81" s="122">
        <f t="shared" si="43"/>
        <v>33767.058235379984</v>
      </c>
      <c r="Z81" s="122">
        <f t="shared" si="44"/>
        <v>5456.2188647999992</v>
      </c>
      <c r="AA81" s="52">
        <f t="shared" si="45"/>
        <v>39223.277100179985</v>
      </c>
    </row>
    <row r="82" spans="1:27" ht="13.5" customHeight="1" thickBot="1">
      <c r="A82" s="229">
        <v>49</v>
      </c>
      <c r="B82" s="218">
        <v>42705</v>
      </c>
      <c r="C82" s="177">
        <v>880</v>
      </c>
      <c r="D82" s="341">
        <f>'base(indices)'!G87</f>
        <v>1.22753066</v>
      </c>
      <c r="E82" s="247">
        <f t="shared" si="31"/>
        <v>1080.2269808000001</v>
      </c>
      <c r="F82" s="328">
        <v>0</v>
      </c>
      <c r="G82" s="247">
        <f t="shared" si="32"/>
        <v>0</v>
      </c>
      <c r="H82" s="174">
        <f t="shared" si="33"/>
        <v>1080.2269808000001</v>
      </c>
      <c r="I82" s="342">
        <f t="shared" si="46"/>
        <v>55195.394821099973</v>
      </c>
      <c r="J82" s="343">
        <f>IF((I82)+K82&gt;I148,I148-K82,(I82))</f>
        <v>55195.394821099973</v>
      </c>
      <c r="K82" s="343">
        <f t="shared" si="34"/>
        <v>9093.6981079999987</v>
      </c>
      <c r="L82" s="344">
        <f t="shared" si="23"/>
        <v>64289.09292909997</v>
      </c>
      <c r="M82" s="343">
        <f t="shared" si="24"/>
        <v>52435.625080044971</v>
      </c>
      <c r="N82" s="343">
        <f t="shared" si="21"/>
        <v>8639.0132025999992</v>
      </c>
      <c r="O82" s="343">
        <f t="shared" si="22"/>
        <v>61074.63828264497</v>
      </c>
      <c r="P82" s="343">
        <f t="shared" si="30"/>
        <v>49675.855338989975</v>
      </c>
      <c r="Q82" s="343">
        <f t="shared" si="35"/>
        <v>8184.3282971999988</v>
      </c>
      <c r="R82" s="343">
        <f t="shared" si="36"/>
        <v>57860.183636189977</v>
      </c>
      <c r="S82" s="343">
        <f t="shared" si="37"/>
        <v>44156.315856879984</v>
      </c>
      <c r="T82" s="343">
        <f t="shared" si="38"/>
        <v>7274.9584863999989</v>
      </c>
      <c r="U82" s="343">
        <f t="shared" si="39"/>
        <v>51431.274343279983</v>
      </c>
      <c r="V82" s="343">
        <f t="shared" si="40"/>
        <v>38636.776374769979</v>
      </c>
      <c r="W82" s="343">
        <f t="shared" si="41"/>
        <v>6365.5886755999991</v>
      </c>
      <c r="X82" s="343">
        <f t="shared" si="42"/>
        <v>45002.365050369976</v>
      </c>
      <c r="Y82" s="343">
        <f t="shared" si="43"/>
        <v>33117.236892659981</v>
      </c>
      <c r="Z82" s="343">
        <f t="shared" si="44"/>
        <v>5456.2188647999992</v>
      </c>
      <c r="AA82" s="345">
        <f t="shared" si="45"/>
        <v>38573.455757459982</v>
      </c>
    </row>
    <row r="83" spans="1:27" ht="13.5" customHeight="1">
      <c r="A83" s="219">
        <v>48</v>
      </c>
      <c r="B83" s="340">
        <v>42736</v>
      </c>
      <c r="C83" s="47">
        <v>937</v>
      </c>
      <c r="D83" s="239">
        <f>'base(indices)'!G88</f>
        <v>1.22520278</v>
      </c>
      <c r="E83" s="87">
        <f t="shared" si="31"/>
        <v>1148.0150048600001</v>
      </c>
      <c r="F83" s="324">
        <v>0</v>
      </c>
      <c r="G83" s="87">
        <f t="shared" si="32"/>
        <v>0</v>
      </c>
      <c r="H83" s="47">
        <f t="shared" si="33"/>
        <v>1148.0150048600001</v>
      </c>
      <c r="I83" s="293">
        <f t="shared" si="46"/>
        <v>54115.167840299975</v>
      </c>
      <c r="J83" s="123">
        <f>IF((I83)+K83&gt;I148,I148-K83,(I83))</f>
        <v>54115.167840299975</v>
      </c>
      <c r="K83" s="123">
        <f t="shared" si="34"/>
        <v>9093.6981079999987</v>
      </c>
      <c r="L83" s="290">
        <f t="shared" si="23"/>
        <v>63208.865948299972</v>
      </c>
      <c r="M83" s="123">
        <f t="shared" si="24"/>
        <v>51409.409448284976</v>
      </c>
      <c r="N83" s="123">
        <f t="shared" si="21"/>
        <v>8639.0132025999992</v>
      </c>
      <c r="O83" s="123">
        <f t="shared" si="22"/>
        <v>60048.422650884975</v>
      </c>
      <c r="P83" s="100">
        <f t="shared" si="30"/>
        <v>48703.651056269977</v>
      </c>
      <c r="Q83" s="123">
        <f t="shared" si="35"/>
        <v>8184.3282971999988</v>
      </c>
      <c r="R83" s="123">
        <f t="shared" si="36"/>
        <v>56887.979353469978</v>
      </c>
      <c r="S83" s="123">
        <f t="shared" si="37"/>
        <v>43292.134272239986</v>
      </c>
      <c r="T83" s="123">
        <f t="shared" si="38"/>
        <v>7274.9584863999989</v>
      </c>
      <c r="U83" s="123">
        <f t="shared" si="39"/>
        <v>50567.092758639985</v>
      </c>
      <c r="V83" s="123">
        <f t="shared" si="40"/>
        <v>37880.61748820998</v>
      </c>
      <c r="W83" s="123">
        <f t="shared" si="41"/>
        <v>6365.5886755999991</v>
      </c>
      <c r="X83" s="123">
        <f t="shared" si="42"/>
        <v>44246.206163809977</v>
      </c>
      <c r="Y83" s="123">
        <f t="shared" si="43"/>
        <v>32469.100704179982</v>
      </c>
      <c r="Z83" s="123">
        <f t="shared" si="44"/>
        <v>5456.2188647999992</v>
      </c>
      <c r="AA83" s="55">
        <f t="shared" si="45"/>
        <v>37925.319568979983</v>
      </c>
    </row>
    <row r="84" spans="1:27" ht="13.5" customHeight="1">
      <c r="A84" s="118">
        <v>47</v>
      </c>
      <c r="B84" s="46">
        <v>42767</v>
      </c>
      <c r="C84" s="68">
        <v>937</v>
      </c>
      <c r="D84" s="221">
        <f>'base(indices)'!G89</f>
        <v>1.2214163899999999</v>
      </c>
      <c r="E84" s="60">
        <f t="shared" si="31"/>
        <v>1144.4671574299998</v>
      </c>
      <c r="F84" s="325">
        <v>0</v>
      </c>
      <c r="G84" s="60">
        <f t="shared" si="32"/>
        <v>0</v>
      </c>
      <c r="H84" s="57">
        <f t="shared" si="33"/>
        <v>1144.4671574299998</v>
      </c>
      <c r="I84" s="294">
        <f t="shared" si="46"/>
        <v>52967.152835439978</v>
      </c>
      <c r="J84" s="102">
        <f>IF((I84)+K84&gt;I148,I148-K84,(I84))</f>
        <v>52967.152835439978</v>
      </c>
      <c r="K84" s="102">
        <f t="shared" si="34"/>
        <v>9093.6981079999987</v>
      </c>
      <c r="L84" s="186">
        <f t="shared" si="23"/>
        <v>62060.850943439975</v>
      </c>
      <c r="M84" s="102">
        <f t="shared" si="24"/>
        <v>50318.795193667975</v>
      </c>
      <c r="N84" s="102">
        <f t="shared" si="21"/>
        <v>8639.0132025999992</v>
      </c>
      <c r="O84" s="102">
        <f t="shared" si="22"/>
        <v>58957.808396267974</v>
      </c>
      <c r="P84" s="102">
        <f t="shared" si="30"/>
        <v>47670.437551895979</v>
      </c>
      <c r="Q84" s="102">
        <f t="shared" si="35"/>
        <v>8184.3282971999988</v>
      </c>
      <c r="R84" s="102">
        <f t="shared" si="36"/>
        <v>55854.76584909598</v>
      </c>
      <c r="S84" s="102">
        <f t="shared" si="37"/>
        <v>42373.722268351987</v>
      </c>
      <c r="T84" s="102">
        <f t="shared" si="38"/>
        <v>7274.9584863999989</v>
      </c>
      <c r="U84" s="102">
        <f t="shared" si="39"/>
        <v>49648.680754751986</v>
      </c>
      <c r="V84" s="102">
        <f t="shared" si="40"/>
        <v>37077.00698480798</v>
      </c>
      <c r="W84" s="102">
        <f t="shared" si="41"/>
        <v>6365.5886755999991</v>
      </c>
      <c r="X84" s="102">
        <f t="shared" si="42"/>
        <v>43442.595660407977</v>
      </c>
      <c r="Y84" s="102">
        <f t="shared" si="43"/>
        <v>31780.291701263985</v>
      </c>
      <c r="Z84" s="102">
        <f t="shared" si="44"/>
        <v>5456.2188647999992</v>
      </c>
      <c r="AA84" s="66">
        <f t="shared" si="45"/>
        <v>37236.510566063982</v>
      </c>
    </row>
    <row r="85" spans="1:27" ht="13.5" customHeight="1">
      <c r="A85" s="118">
        <v>46</v>
      </c>
      <c r="B85" s="56">
        <v>42795</v>
      </c>
      <c r="C85" s="68">
        <v>937</v>
      </c>
      <c r="D85" s="221">
        <f>'base(indices)'!G90</f>
        <v>1.2148561600000001</v>
      </c>
      <c r="E85" s="70">
        <f t="shared" si="31"/>
        <v>1138.32022192</v>
      </c>
      <c r="F85" s="325">
        <v>0</v>
      </c>
      <c r="G85" s="70">
        <f t="shared" si="32"/>
        <v>0</v>
      </c>
      <c r="H85" s="68">
        <f t="shared" si="33"/>
        <v>1138.32022192</v>
      </c>
      <c r="I85" s="295">
        <f t="shared" si="46"/>
        <v>51822.685678009977</v>
      </c>
      <c r="J85" s="122">
        <f>IF((I85)+K85&gt;I148,I148-K85,(I85))</f>
        <v>51822.685678009977</v>
      </c>
      <c r="K85" s="122">
        <f t="shared" si="34"/>
        <v>9093.6981079999987</v>
      </c>
      <c r="L85" s="183">
        <f t="shared" si="23"/>
        <v>60916.383786009974</v>
      </c>
      <c r="M85" s="122">
        <f t="shared" si="24"/>
        <v>49231.551394109476</v>
      </c>
      <c r="N85" s="122">
        <f t="shared" si="21"/>
        <v>8639.0132025999992</v>
      </c>
      <c r="O85" s="122">
        <f t="shared" si="22"/>
        <v>57870.564596709475</v>
      </c>
      <c r="P85" s="104">
        <f t="shared" si="30"/>
        <v>46640.417110208982</v>
      </c>
      <c r="Q85" s="122">
        <f t="shared" si="35"/>
        <v>8184.3282971999988</v>
      </c>
      <c r="R85" s="122">
        <f t="shared" si="36"/>
        <v>54824.745407408984</v>
      </c>
      <c r="S85" s="122">
        <f t="shared" si="37"/>
        <v>41458.148542407987</v>
      </c>
      <c r="T85" s="122">
        <f t="shared" si="38"/>
        <v>7274.9584863999989</v>
      </c>
      <c r="U85" s="122">
        <f t="shared" si="39"/>
        <v>48733.107028807986</v>
      </c>
      <c r="V85" s="122">
        <f t="shared" si="40"/>
        <v>36275.879974606978</v>
      </c>
      <c r="W85" s="122">
        <f t="shared" si="41"/>
        <v>6365.5886755999991</v>
      </c>
      <c r="X85" s="122">
        <f t="shared" si="42"/>
        <v>42641.468650206974</v>
      </c>
      <c r="Y85" s="122">
        <f t="shared" si="43"/>
        <v>31093.611406805983</v>
      </c>
      <c r="Z85" s="122">
        <f t="shared" si="44"/>
        <v>5456.2188647999992</v>
      </c>
      <c r="AA85" s="52">
        <f t="shared" si="45"/>
        <v>36549.830271605984</v>
      </c>
    </row>
    <row r="86" spans="1:27" ht="13.5" customHeight="1">
      <c r="A86" s="118">
        <v>45</v>
      </c>
      <c r="B86" s="46">
        <v>42826</v>
      </c>
      <c r="C86" s="68">
        <v>937</v>
      </c>
      <c r="D86" s="221">
        <f>'base(indices)'!G91</f>
        <v>1.2130366100000001</v>
      </c>
      <c r="E86" s="60">
        <f t="shared" si="31"/>
        <v>1136.6153035700002</v>
      </c>
      <c r="F86" s="325">
        <v>0</v>
      </c>
      <c r="G86" s="60">
        <f t="shared" si="32"/>
        <v>0</v>
      </c>
      <c r="H86" s="57">
        <f t="shared" si="33"/>
        <v>1136.6153035700002</v>
      </c>
      <c r="I86" s="294">
        <f t="shared" si="46"/>
        <v>50684.365456089974</v>
      </c>
      <c r="J86" s="102">
        <f>IF((I86)+K86&gt;I148,I148-K86,(I86))</f>
        <v>50684.365456089974</v>
      </c>
      <c r="K86" s="102">
        <f t="shared" si="34"/>
        <v>9093.6981079999987</v>
      </c>
      <c r="L86" s="186">
        <f t="shared" si="23"/>
        <v>59778.063564089971</v>
      </c>
      <c r="M86" s="102">
        <f t="shared" si="24"/>
        <v>48150.147183285473</v>
      </c>
      <c r="N86" s="102">
        <f t="shared" ref="N86:N117" si="47">K86*M$9</f>
        <v>8639.0132025999992</v>
      </c>
      <c r="O86" s="102">
        <f t="shared" ref="O86:O117" si="48">M86+N86</f>
        <v>56789.160385885472</v>
      </c>
      <c r="P86" s="102">
        <f t="shared" si="30"/>
        <v>45615.92891048098</v>
      </c>
      <c r="Q86" s="102">
        <f t="shared" si="35"/>
        <v>8184.3282971999988</v>
      </c>
      <c r="R86" s="102">
        <f t="shared" si="36"/>
        <v>53800.257207680981</v>
      </c>
      <c r="S86" s="102">
        <f t="shared" si="37"/>
        <v>40547.492364871985</v>
      </c>
      <c r="T86" s="102">
        <f t="shared" si="38"/>
        <v>7274.9584863999989</v>
      </c>
      <c r="U86" s="102">
        <f t="shared" si="39"/>
        <v>47822.450851271984</v>
      </c>
      <c r="V86" s="102">
        <f t="shared" si="40"/>
        <v>35479.055819262976</v>
      </c>
      <c r="W86" s="102">
        <f t="shared" si="41"/>
        <v>6365.5886755999991</v>
      </c>
      <c r="X86" s="102">
        <f t="shared" si="42"/>
        <v>41844.644494862972</v>
      </c>
      <c r="Y86" s="102">
        <f t="shared" si="43"/>
        <v>30410.619273653982</v>
      </c>
      <c r="Z86" s="102">
        <f t="shared" si="44"/>
        <v>5456.2188647999992</v>
      </c>
      <c r="AA86" s="66">
        <f t="shared" si="45"/>
        <v>35866.838138453983</v>
      </c>
    </row>
    <row r="87" spans="1:27" ht="13.5" customHeight="1">
      <c r="A87" s="118">
        <v>44</v>
      </c>
      <c r="B87" s="56">
        <v>42856</v>
      </c>
      <c r="C87" s="68">
        <v>937</v>
      </c>
      <c r="D87" s="221">
        <f>'base(indices)'!G92</f>
        <v>1.21049457</v>
      </c>
      <c r="E87" s="70">
        <f t="shared" si="31"/>
        <v>1134.23341209</v>
      </c>
      <c r="F87" s="325">
        <v>0</v>
      </c>
      <c r="G87" s="70">
        <f t="shared" si="32"/>
        <v>0</v>
      </c>
      <c r="H87" s="68">
        <f t="shared" si="33"/>
        <v>1134.23341209</v>
      </c>
      <c r="I87" s="295">
        <f t="shared" si="46"/>
        <v>49547.750152519977</v>
      </c>
      <c r="J87" s="122">
        <f>IF((I87)+K87&gt;I148,I148-K87,(I87))</f>
        <v>49547.750152519977</v>
      </c>
      <c r="K87" s="122">
        <f t="shared" si="34"/>
        <v>9093.6981079999987</v>
      </c>
      <c r="L87" s="183">
        <f t="shared" ref="L87:L117" si="49">J87+K87</f>
        <v>58641.448260519974</v>
      </c>
      <c r="M87" s="122">
        <f t="shared" ref="M87:M117" si="50">J87*M$9</f>
        <v>47070.362644893976</v>
      </c>
      <c r="N87" s="122">
        <f t="shared" si="47"/>
        <v>8639.0132025999992</v>
      </c>
      <c r="O87" s="122">
        <f t="shared" si="48"/>
        <v>55709.375847493975</v>
      </c>
      <c r="P87" s="104">
        <f t="shared" si="30"/>
        <v>44592.975137267982</v>
      </c>
      <c r="Q87" s="122">
        <f t="shared" si="35"/>
        <v>8184.3282971999988</v>
      </c>
      <c r="R87" s="122">
        <f t="shared" si="36"/>
        <v>52777.303434467984</v>
      </c>
      <c r="S87" s="122">
        <f t="shared" si="37"/>
        <v>39638.200122015987</v>
      </c>
      <c r="T87" s="122">
        <f t="shared" si="38"/>
        <v>7274.9584863999989</v>
      </c>
      <c r="U87" s="122">
        <f t="shared" si="39"/>
        <v>46913.158608415986</v>
      </c>
      <c r="V87" s="122">
        <f t="shared" si="40"/>
        <v>34683.425106763978</v>
      </c>
      <c r="W87" s="122">
        <f t="shared" si="41"/>
        <v>6365.5886755999991</v>
      </c>
      <c r="X87" s="122">
        <f t="shared" si="42"/>
        <v>41049.013782363974</v>
      </c>
      <c r="Y87" s="122">
        <f t="shared" si="43"/>
        <v>29728.650091511983</v>
      </c>
      <c r="Z87" s="122">
        <f t="shared" si="44"/>
        <v>5456.2188647999992</v>
      </c>
      <c r="AA87" s="52">
        <f t="shared" si="45"/>
        <v>35184.868956311984</v>
      </c>
    </row>
    <row r="88" spans="1:27" ht="13.5" customHeight="1">
      <c r="A88" s="118">
        <v>43</v>
      </c>
      <c r="B88" s="46">
        <v>42887</v>
      </c>
      <c r="C88" s="68">
        <v>937</v>
      </c>
      <c r="D88" s="221">
        <f>'base(indices)'!G93</f>
        <v>1.20759634</v>
      </c>
      <c r="E88" s="60">
        <f t="shared" si="31"/>
        <v>1131.5177705799999</v>
      </c>
      <c r="F88" s="325">
        <v>0</v>
      </c>
      <c r="G88" s="60">
        <f t="shared" si="32"/>
        <v>0</v>
      </c>
      <c r="H88" s="57">
        <f t="shared" si="33"/>
        <v>1131.5177705799999</v>
      </c>
      <c r="I88" s="294">
        <f t="shared" si="46"/>
        <v>48413.516740429979</v>
      </c>
      <c r="J88" s="102">
        <f>IF((I88)+K88&gt;I148,I148-K88,(I88))</f>
        <v>48413.516740429979</v>
      </c>
      <c r="K88" s="102">
        <f t="shared" si="34"/>
        <v>9093.6981079999987</v>
      </c>
      <c r="L88" s="186">
        <f t="shared" si="49"/>
        <v>57507.214848429976</v>
      </c>
      <c r="M88" s="102">
        <f t="shared" si="50"/>
        <v>45992.840903408476</v>
      </c>
      <c r="N88" s="102">
        <f t="shared" si="47"/>
        <v>8639.0132025999992</v>
      </c>
      <c r="O88" s="102">
        <f t="shared" si="48"/>
        <v>54631.854106008475</v>
      </c>
      <c r="P88" s="102">
        <f>J88*$P$9</f>
        <v>43572.16506638698</v>
      </c>
      <c r="Q88" s="102">
        <f t="shared" si="35"/>
        <v>8184.3282971999988</v>
      </c>
      <c r="R88" s="102">
        <f t="shared" si="36"/>
        <v>51756.493363586982</v>
      </c>
      <c r="S88" s="102">
        <f t="shared" si="37"/>
        <v>38730.813392343982</v>
      </c>
      <c r="T88" s="102">
        <f t="shared" si="38"/>
        <v>7274.9584863999989</v>
      </c>
      <c r="U88" s="102">
        <f t="shared" si="39"/>
        <v>46005.771878743981</v>
      </c>
      <c r="V88" s="102">
        <f t="shared" si="40"/>
        <v>33889.461718300983</v>
      </c>
      <c r="W88" s="102">
        <f t="shared" si="41"/>
        <v>6365.5886755999991</v>
      </c>
      <c r="X88" s="102">
        <f t="shared" si="42"/>
        <v>40255.05039390098</v>
      </c>
      <c r="Y88" s="102">
        <f t="shared" si="43"/>
        <v>29048.110044257988</v>
      </c>
      <c r="Z88" s="102">
        <f t="shared" si="44"/>
        <v>5456.2188647999992</v>
      </c>
      <c r="AA88" s="66">
        <f t="shared" si="45"/>
        <v>34504.328909057986</v>
      </c>
    </row>
    <row r="89" spans="1:27" ht="13.5" customHeight="1">
      <c r="A89" s="118">
        <v>42</v>
      </c>
      <c r="B89" s="56">
        <v>42917</v>
      </c>
      <c r="C89" s="68">
        <v>937</v>
      </c>
      <c r="D89" s="221">
        <f>'base(indices)'!G94</f>
        <v>1.20566727</v>
      </c>
      <c r="E89" s="70">
        <f t="shared" si="31"/>
        <v>1129.71023199</v>
      </c>
      <c r="F89" s="325">
        <v>0</v>
      </c>
      <c r="G89" s="70">
        <f t="shared" si="32"/>
        <v>0</v>
      </c>
      <c r="H89" s="68">
        <f t="shared" si="33"/>
        <v>1129.71023199</v>
      </c>
      <c r="I89" s="295">
        <f t="shared" si="46"/>
        <v>47281.998969849978</v>
      </c>
      <c r="J89" s="122">
        <f>IF((I89)+K89&gt;I148,I148-K89,(I89))</f>
        <v>47281.998969849978</v>
      </c>
      <c r="K89" s="122">
        <f t="shared" si="34"/>
        <v>9093.6981079999987</v>
      </c>
      <c r="L89" s="183">
        <f t="shared" si="49"/>
        <v>56375.697077849974</v>
      </c>
      <c r="M89" s="122">
        <f t="shared" si="50"/>
        <v>44917.89902135748</v>
      </c>
      <c r="N89" s="122">
        <f t="shared" si="47"/>
        <v>8639.0132025999992</v>
      </c>
      <c r="O89" s="122">
        <f t="shared" si="48"/>
        <v>53556.912223957479</v>
      </c>
      <c r="P89" s="104">
        <f>J89*$P$9</f>
        <v>42553.799072864982</v>
      </c>
      <c r="Q89" s="122">
        <f t="shared" si="35"/>
        <v>8184.3282971999988</v>
      </c>
      <c r="R89" s="122">
        <f t="shared" si="36"/>
        <v>50738.127370064984</v>
      </c>
      <c r="S89" s="122">
        <f t="shared" si="37"/>
        <v>37825.599175879986</v>
      </c>
      <c r="T89" s="122">
        <f t="shared" si="38"/>
        <v>7274.9584863999989</v>
      </c>
      <c r="U89" s="122">
        <f t="shared" si="39"/>
        <v>45100.557662279985</v>
      </c>
      <c r="V89" s="122">
        <f t="shared" si="40"/>
        <v>33097.399278894984</v>
      </c>
      <c r="W89" s="122">
        <f t="shared" si="41"/>
        <v>6365.5886755999991</v>
      </c>
      <c r="X89" s="122">
        <f t="shared" si="42"/>
        <v>39462.98795449498</v>
      </c>
      <c r="Y89" s="122">
        <f t="shared" si="43"/>
        <v>28369.199381909984</v>
      </c>
      <c r="Z89" s="122">
        <f t="shared" si="44"/>
        <v>5456.2188647999992</v>
      </c>
      <c r="AA89" s="52">
        <f t="shared" si="45"/>
        <v>33825.418246709982</v>
      </c>
    </row>
    <row r="90" spans="1:27" ht="13.5" customHeight="1">
      <c r="A90" s="118">
        <v>41</v>
      </c>
      <c r="B90" s="56">
        <v>42948</v>
      </c>
      <c r="C90" s="68">
        <v>937</v>
      </c>
      <c r="D90" s="221">
        <f>'base(indices)'!G95</f>
        <v>1.20784139</v>
      </c>
      <c r="E90" s="60">
        <f t="shared" si="31"/>
        <v>1131.74738243</v>
      </c>
      <c r="F90" s="325">
        <v>0</v>
      </c>
      <c r="G90" s="60">
        <f t="shared" si="32"/>
        <v>0</v>
      </c>
      <c r="H90" s="57">
        <f t="shared" si="33"/>
        <v>1131.74738243</v>
      </c>
      <c r="I90" s="294">
        <f t="shared" si="46"/>
        <v>46152.288737859977</v>
      </c>
      <c r="J90" s="102">
        <f>IF((I90)+K90&gt;I148,I148-K90,(I90))</f>
        <v>46152.288737859977</v>
      </c>
      <c r="K90" s="102">
        <f t="shared" si="34"/>
        <v>9093.6981079999987</v>
      </c>
      <c r="L90" s="186">
        <f t="shared" si="49"/>
        <v>55245.986845859974</v>
      </c>
      <c r="M90" s="102">
        <f t="shared" si="50"/>
        <v>43844.674300966974</v>
      </c>
      <c r="N90" s="102">
        <f t="shared" si="47"/>
        <v>8639.0132025999992</v>
      </c>
      <c r="O90" s="102">
        <f t="shared" si="48"/>
        <v>52483.687503566973</v>
      </c>
      <c r="P90" s="102">
        <f t="shared" ref="P90:P117" si="51">J90*$P$9</f>
        <v>41537.059864073977</v>
      </c>
      <c r="Q90" s="102">
        <f t="shared" si="35"/>
        <v>8184.3282971999988</v>
      </c>
      <c r="R90" s="102">
        <f t="shared" si="36"/>
        <v>49721.388161273979</v>
      </c>
      <c r="S90" s="102">
        <f t="shared" si="37"/>
        <v>36921.830990287985</v>
      </c>
      <c r="T90" s="102">
        <f t="shared" si="38"/>
        <v>7274.9584863999989</v>
      </c>
      <c r="U90" s="102">
        <f t="shared" si="39"/>
        <v>44196.789476687984</v>
      </c>
      <c r="V90" s="102">
        <f t="shared" si="40"/>
        <v>32306.602116501981</v>
      </c>
      <c r="W90" s="102">
        <f t="shared" si="41"/>
        <v>6365.5886755999991</v>
      </c>
      <c r="X90" s="102">
        <f t="shared" si="42"/>
        <v>38672.190792101981</v>
      </c>
      <c r="Y90" s="102">
        <f t="shared" si="43"/>
        <v>27691.373242715985</v>
      </c>
      <c r="Z90" s="102">
        <f t="shared" si="44"/>
        <v>5456.2188647999992</v>
      </c>
      <c r="AA90" s="66">
        <f t="shared" si="45"/>
        <v>33147.592107515986</v>
      </c>
    </row>
    <row r="91" spans="1:27" ht="13.5" customHeight="1">
      <c r="A91" s="118">
        <v>40</v>
      </c>
      <c r="B91" s="46">
        <v>42979</v>
      </c>
      <c r="C91" s="68">
        <v>937</v>
      </c>
      <c r="D91" s="221">
        <f>'base(indices)'!G96</f>
        <v>1.2036286899999999</v>
      </c>
      <c r="E91" s="70">
        <f t="shared" si="31"/>
        <v>1127.8000825300001</v>
      </c>
      <c r="F91" s="325">
        <v>0</v>
      </c>
      <c r="G91" s="70">
        <f t="shared" si="32"/>
        <v>0</v>
      </c>
      <c r="H91" s="68">
        <f t="shared" si="33"/>
        <v>1127.8000825300001</v>
      </c>
      <c r="I91" s="295">
        <f t="shared" si="46"/>
        <v>45020.541355429974</v>
      </c>
      <c r="J91" s="122">
        <f>IF((I91)+K91&gt;I148,I148-K91,(I91))</f>
        <v>45020.541355429974</v>
      </c>
      <c r="K91" s="122">
        <f t="shared" si="34"/>
        <v>9093.6981079999987</v>
      </c>
      <c r="L91" s="183">
        <f t="shared" si="49"/>
        <v>54114.239463429971</v>
      </c>
      <c r="M91" s="122">
        <f t="shared" si="50"/>
        <v>42769.514287658472</v>
      </c>
      <c r="N91" s="122">
        <f t="shared" si="47"/>
        <v>8639.0132025999992</v>
      </c>
      <c r="O91" s="122">
        <f t="shared" si="48"/>
        <v>51408.527490258472</v>
      </c>
      <c r="P91" s="104">
        <f t="shared" si="51"/>
        <v>40518.487219886978</v>
      </c>
      <c r="Q91" s="122">
        <f t="shared" si="35"/>
        <v>8184.3282971999988</v>
      </c>
      <c r="R91" s="122">
        <f t="shared" si="36"/>
        <v>48702.81551708698</v>
      </c>
      <c r="S91" s="122">
        <f t="shared" si="37"/>
        <v>36016.433084343982</v>
      </c>
      <c r="T91" s="122">
        <f t="shared" si="38"/>
        <v>7274.9584863999989</v>
      </c>
      <c r="U91" s="122">
        <f t="shared" si="39"/>
        <v>43291.391570743981</v>
      </c>
      <c r="V91" s="122">
        <f t="shared" si="40"/>
        <v>31514.378948800979</v>
      </c>
      <c r="W91" s="122">
        <f t="shared" si="41"/>
        <v>6365.5886755999991</v>
      </c>
      <c r="X91" s="122">
        <f t="shared" si="42"/>
        <v>37879.967624400975</v>
      </c>
      <c r="Y91" s="122">
        <f t="shared" si="43"/>
        <v>27012.324813257983</v>
      </c>
      <c r="Z91" s="122">
        <f t="shared" si="44"/>
        <v>5456.2188647999992</v>
      </c>
      <c r="AA91" s="52">
        <f t="shared" si="45"/>
        <v>32468.543678057984</v>
      </c>
    </row>
    <row r="92" spans="1:27" ht="13.5" customHeight="1">
      <c r="A92" s="118">
        <v>39</v>
      </c>
      <c r="B92" s="56">
        <v>43009</v>
      </c>
      <c r="C92" s="68">
        <v>937</v>
      </c>
      <c r="D92" s="221">
        <f>'base(indices)'!G97</f>
        <v>1.2023061500000001</v>
      </c>
      <c r="E92" s="60">
        <f t="shared" si="31"/>
        <v>1126.5608625500001</v>
      </c>
      <c r="F92" s="325">
        <v>0</v>
      </c>
      <c r="G92" s="60">
        <f t="shared" si="32"/>
        <v>0</v>
      </c>
      <c r="H92" s="57">
        <f t="shared" si="33"/>
        <v>1126.5608625500001</v>
      </c>
      <c r="I92" s="294">
        <f t="shared" si="46"/>
        <v>43892.741272899977</v>
      </c>
      <c r="J92" s="102">
        <f>IF((I92)+K92&gt;I148,I148-K92,(I92))</f>
        <v>43892.741272899977</v>
      </c>
      <c r="K92" s="102">
        <f t="shared" si="34"/>
        <v>9093.6981079999987</v>
      </c>
      <c r="L92" s="186">
        <f t="shared" si="49"/>
        <v>52986.439380899974</v>
      </c>
      <c r="M92" s="102">
        <f t="shared" si="50"/>
        <v>41698.104209254976</v>
      </c>
      <c r="N92" s="102">
        <f t="shared" si="47"/>
        <v>8639.0132025999992</v>
      </c>
      <c r="O92" s="102">
        <f t="shared" si="48"/>
        <v>50337.117411854975</v>
      </c>
      <c r="P92" s="102">
        <f t="shared" si="51"/>
        <v>39503.467145609982</v>
      </c>
      <c r="Q92" s="102">
        <f t="shared" si="35"/>
        <v>8184.3282971999988</v>
      </c>
      <c r="R92" s="102">
        <f t="shared" si="36"/>
        <v>47687.795442809984</v>
      </c>
      <c r="S92" s="102">
        <f t="shared" si="37"/>
        <v>35114.19301831998</v>
      </c>
      <c r="T92" s="102">
        <f t="shared" si="38"/>
        <v>7274.9584863999989</v>
      </c>
      <c r="U92" s="102">
        <f t="shared" si="39"/>
        <v>42389.151504719979</v>
      </c>
      <c r="V92" s="102">
        <f t="shared" si="40"/>
        <v>30724.918891029982</v>
      </c>
      <c r="W92" s="102">
        <f t="shared" si="41"/>
        <v>6365.5886755999991</v>
      </c>
      <c r="X92" s="102">
        <f t="shared" si="42"/>
        <v>37090.507566629982</v>
      </c>
      <c r="Y92" s="102">
        <f t="shared" si="43"/>
        <v>26335.644763739987</v>
      </c>
      <c r="Z92" s="102">
        <f t="shared" si="44"/>
        <v>5456.2188647999992</v>
      </c>
      <c r="AA92" s="66">
        <f t="shared" si="45"/>
        <v>31791.863628539984</v>
      </c>
    </row>
    <row r="93" spans="1:27" ht="13.5" customHeight="1">
      <c r="A93" s="118">
        <v>38</v>
      </c>
      <c r="B93" s="46">
        <v>43040</v>
      </c>
      <c r="C93" s="68">
        <v>937</v>
      </c>
      <c r="D93" s="221">
        <f>'base(indices)'!G98</f>
        <v>1.1982321600000001</v>
      </c>
      <c r="E93" s="70">
        <f t="shared" si="31"/>
        <v>1122.7435339200001</v>
      </c>
      <c r="F93" s="325">
        <v>0</v>
      </c>
      <c r="G93" s="70">
        <f t="shared" si="32"/>
        <v>0</v>
      </c>
      <c r="H93" s="68">
        <f t="shared" si="33"/>
        <v>1122.7435339200001</v>
      </c>
      <c r="I93" s="295">
        <f t="shared" si="46"/>
        <v>42766.180410349974</v>
      </c>
      <c r="J93" s="122">
        <f>IF((I93)+K93&gt;I148,I148-K93,(I93))</f>
        <v>42766.180410349974</v>
      </c>
      <c r="K93" s="122">
        <f t="shared" si="34"/>
        <v>9093.6981079999987</v>
      </c>
      <c r="L93" s="183">
        <f t="shared" si="49"/>
        <v>51859.878518349971</v>
      </c>
      <c r="M93" s="122">
        <f t="shared" si="50"/>
        <v>40627.871389832471</v>
      </c>
      <c r="N93" s="122">
        <f t="shared" si="47"/>
        <v>8639.0132025999992</v>
      </c>
      <c r="O93" s="122">
        <f t="shared" si="48"/>
        <v>49266.884592432471</v>
      </c>
      <c r="P93" s="104">
        <f t="shared" si="51"/>
        <v>38489.562369314976</v>
      </c>
      <c r="Q93" s="122">
        <f t="shared" si="35"/>
        <v>8184.3282971999988</v>
      </c>
      <c r="R93" s="122">
        <f t="shared" si="36"/>
        <v>46673.890666514977</v>
      </c>
      <c r="S93" s="122">
        <f t="shared" si="37"/>
        <v>34212.944328279984</v>
      </c>
      <c r="T93" s="122">
        <f t="shared" si="38"/>
        <v>7274.9584863999989</v>
      </c>
      <c r="U93" s="122">
        <f t="shared" si="39"/>
        <v>41487.902814679983</v>
      </c>
      <c r="V93" s="122">
        <f t="shared" si="40"/>
        <v>29936.326287244981</v>
      </c>
      <c r="W93" s="122">
        <f t="shared" si="41"/>
        <v>6365.5886755999991</v>
      </c>
      <c r="X93" s="122">
        <f t="shared" si="42"/>
        <v>36301.914962844981</v>
      </c>
      <c r="Y93" s="122">
        <f t="shared" si="43"/>
        <v>25659.708246209982</v>
      </c>
      <c r="Z93" s="122">
        <f t="shared" si="44"/>
        <v>5456.2188647999992</v>
      </c>
      <c r="AA93" s="52">
        <f t="shared" si="45"/>
        <v>31115.92711100998</v>
      </c>
    </row>
    <row r="94" spans="1:27" ht="13.5" customHeight="1" thickBot="1">
      <c r="A94" s="229">
        <v>37</v>
      </c>
      <c r="B94" s="161">
        <v>43070</v>
      </c>
      <c r="C94" s="77">
        <v>937</v>
      </c>
      <c r="D94" s="232">
        <f>'base(indices)'!G99</f>
        <v>1.1944100499999999</v>
      </c>
      <c r="E94" s="233">
        <f t="shared" si="31"/>
        <v>1119.1622168499998</v>
      </c>
      <c r="F94" s="326">
        <v>0</v>
      </c>
      <c r="G94" s="233">
        <f t="shared" si="32"/>
        <v>0</v>
      </c>
      <c r="H94" s="231">
        <f t="shared" si="33"/>
        <v>1119.1622168499998</v>
      </c>
      <c r="I94" s="296">
        <f t="shared" si="46"/>
        <v>41643.436876429972</v>
      </c>
      <c r="J94" s="95">
        <f>IF((I94)+K94&gt;I148,I148-K94,(I94))</f>
        <v>41643.436876429972</v>
      </c>
      <c r="K94" s="95">
        <f t="shared" si="34"/>
        <v>9093.6981079999987</v>
      </c>
      <c r="L94" s="270">
        <f t="shared" si="49"/>
        <v>50737.134984429969</v>
      </c>
      <c r="M94" s="95">
        <f t="shared" si="50"/>
        <v>39561.265032608469</v>
      </c>
      <c r="N94" s="95">
        <f t="shared" si="47"/>
        <v>8639.0132025999992</v>
      </c>
      <c r="O94" s="95">
        <f t="shared" si="48"/>
        <v>48200.278235208469</v>
      </c>
      <c r="P94" s="95">
        <f t="shared" si="51"/>
        <v>37479.093188786974</v>
      </c>
      <c r="Q94" s="95">
        <f t="shared" si="35"/>
        <v>8184.3282971999988</v>
      </c>
      <c r="R94" s="95">
        <f t="shared" si="36"/>
        <v>45663.421485986975</v>
      </c>
      <c r="S94" s="95">
        <f t="shared" si="37"/>
        <v>33314.749501143982</v>
      </c>
      <c r="T94" s="95">
        <f t="shared" si="38"/>
        <v>7274.9584863999989</v>
      </c>
      <c r="U94" s="95">
        <f t="shared" si="39"/>
        <v>40589.707987543981</v>
      </c>
      <c r="V94" s="95">
        <f t="shared" si="40"/>
        <v>29150.40581350098</v>
      </c>
      <c r="W94" s="95">
        <f t="shared" si="41"/>
        <v>6365.5886755999991</v>
      </c>
      <c r="X94" s="95">
        <f t="shared" si="42"/>
        <v>35515.99448910098</v>
      </c>
      <c r="Y94" s="95">
        <f t="shared" si="43"/>
        <v>24986.062125857981</v>
      </c>
      <c r="Z94" s="95">
        <f t="shared" si="44"/>
        <v>5456.2188647999992</v>
      </c>
      <c r="AA94" s="237">
        <f t="shared" si="45"/>
        <v>30442.280990657979</v>
      </c>
    </row>
    <row r="95" spans="1:27" ht="13.5" customHeight="1">
      <c r="A95" s="219">
        <v>36</v>
      </c>
      <c r="B95" s="246">
        <v>43101</v>
      </c>
      <c r="C95" s="202">
        <v>954</v>
      </c>
      <c r="D95" s="259">
        <f>'base(indices)'!G100</f>
        <v>1.19024419</v>
      </c>
      <c r="E95" s="346">
        <f t="shared" si="31"/>
        <v>1135.4929572600001</v>
      </c>
      <c r="F95" s="327">
        <v>0</v>
      </c>
      <c r="G95" s="346">
        <f t="shared" si="32"/>
        <v>0</v>
      </c>
      <c r="H95" s="202">
        <f t="shared" si="33"/>
        <v>1135.4929572600001</v>
      </c>
      <c r="I95" s="297">
        <f t="shared" si="46"/>
        <v>40524.274659579969</v>
      </c>
      <c r="J95" s="205">
        <f t="shared" ref="J95:J106" si="52">IF((I95)+K95&gt;$I$148,$I$148-K95,(I95))</f>
        <v>40524.274659579969</v>
      </c>
      <c r="K95" s="205">
        <f t="shared" si="34"/>
        <v>9093.6981079999987</v>
      </c>
      <c r="L95" s="198">
        <f t="shared" si="49"/>
        <v>49617.972767579966</v>
      </c>
      <c r="M95" s="205">
        <f t="shared" si="50"/>
        <v>38498.060926600971</v>
      </c>
      <c r="N95" s="205">
        <f t="shared" si="47"/>
        <v>8639.0132025999992</v>
      </c>
      <c r="O95" s="205">
        <f t="shared" si="48"/>
        <v>47137.07412920097</v>
      </c>
      <c r="P95" s="197">
        <f t="shared" si="51"/>
        <v>36471.847193621972</v>
      </c>
      <c r="Q95" s="205">
        <f t="shared" si="35"/>
        <v>8184.3282971999988</v>
      </c>
      <c r="R95" s="205">
        <f t="shared" si="36"/>
        <v>44656.175490821974</v>
      </c>
      <c r="S95" s="205">
        <f t="shared" si="37"/>
        <v>32419.419727663975</v>
      </c>
      <c r="T95" s="205">
        <f t="shared" si="38"/>
        <v>7274.9584863999989</v>
      </c>
      <c r="U95" s="205">
        <f t="shared" si="39"/>
        <v>39694.378214063974</v>
      </c>
      <c r="V95" s="205">
        <f t="shared" si="40"/>
        <v>28366.992261705978</v>
      </c>
      <c r="W95" s="205">
        <f t="shared" si="41"/>
        <v>6365.5886755999991</v>
      </c>
      <c r="X95" s="205">
        <f t="shared" si="42"/>
        <v>34732.580937305975</v>
      </c>
      <c r="Y95" s="205">
        <f t="shared" si="43"/>
        <v>24314.564795747981</v>
      </c>
      <c r="Z95" s="205">
        <f t="shared" si="44"/>
        <v>5456.2188647999992</v>
      </c>
      <c r="AA95" s="196">
        <f t="shared" si="45"/>
        <v>29770.783660547982</v>
      </c>
    </row>
    <row r="96" spans="1:27" ht="13.5" customHeight="1">
      <c r="A96" s="118">
        <v>35</v>
      </c>
      <c r="B96" s="216">
        <v>43132</v>
      </c>
      <c r="C96" s="57">
        <v>954</v>
      </c>
      <c r="D96" s="221">
        <f>'base(indices)'!G101</f>
        <v>1.18562027</v>
      </c>
      <c r="E96" s="60">
        <f t="shared" si="31"/>
        <v>1131.08173758</v>
      </c>
      <c r="F96" s="325">
        <v>0</v>
      </c>
      <c r="G96" s="60">
        <f t="shared" si="32"/>
        <v>0</v>
      </c>
      <c r="H96" s="57">
        <f t="shared" si="33"/>
        <v>1131.08173758</v>
      </c>
      <c r="I96" s="294">
        <f t="shared" si="46"/>
        <v>39388.781702319968</v>
      </c>
      <c r="J96" s="102">
        <f t="shared" si="52"/>
        <v>39388.781702319968</v>
      </c>
      <c r="K96" s="102">
        <f t="shared" si="34"/>
        <v>9093.6981079999987</v>
      </c>
      <c r="L96" s="186">
        <f t="shared" si="49"/>
        <v>48482.479810319965</v>
      </c>
      <c r="M96" s="102">
        <f t="shared" si="50"/>
        <v>37419.342617203969</v>
      </c>
      <c r="N96" s="102">
        <f t="shared" si="47"/>
        <v>8639.0132025999992</v>
      </c>
      <c r="O96" s="102">
        <f t="shared" si="48"/>
        <v>46058.355819803968</v>
      </c>
      <c r="P96" s="102">
        <f t="shared" si="51"/>
        <v>35449.90353208797</v>
      </c>
      <c r="Q96" s="102">
        <f t="shared" si="35"/>
        <v>8184.3282971999988</v>
      </c>
      <c r="R96" s="102">
        <f t="shared" si="36"/>
        <v>43634.231829287972</v>
      </c>
      <c r="S96" s="102">
        <f t="shared" si="37"/>
        <v>31511.025361855976</v>
      </c>
      <c r="T96" s="102">
        <f t="shared" si="38"/>
        <v>7274.9584863999989</v>
      </c>
      <c r="U96" s="102">
        <f t="shared" si="39"/>
        <v>38785.983848255972</v>
      </c>
      <c r="V96" s="102">
        <f t="shared" si="40"/>
        <v>27572.147191623975</v>
      </c>
      <c r="W96" s="102">
        <f t="shared" si="41"/>
        <v>6365.5886755999991</v>
      </c>
      <c r="X96" s="102">
        <f t="shared" si="42"/>
        <v>33937.735867223972</v>
      </c>
      <c r="Y96" s="102">
        <f t="shared" si="43"/>
        <v>23633.269021391981</v>
      </c>
      <c r="Z96" s="102">
        <f t="shared" si="44"/>
        <v>5456.2188647999992</v>
      </c>
      <c r="AA96" s="66">
        <f t="shared" si="45"/>
        <v>29089.487886191979</v>
      </c>
    </row>
    <row r="97" spans="1:27" ht="13.5" customHeight="1">
      <c r="A97" s="118">
        <v>34</v>
      </c>
      <c r="B97" s="217">
        <v>43160</v>
      </c>
      <c r="C97" s="57">
        <v>954</v>
      </c>
      <c r="D97" s="221">
        <f>'base(indices)'!G102</f>
        <v>1.18113197</v>
      </c>
      <c r="E97" s="60">
        <f t="shared" si="31"/>
        <v>1126.7998993799999</v>
      </c>
      <c r="F97" s="325">
        <v>0</v>
      </c>
      <c r="G97" s="60">
        <f t="shared" si="32"/>
        <v>0</v>
      </c>
      <c r="H97" s="57">
        <f t="shared" si="33"/>
        <v>1126.7998993799999</v>
      </c>
      <c r="I97" s="295">
        <f t="shared" si="46"/>
        <v>38257.699964739964</v>
      </c>
      <c r="J97" s="122">
        <f t="shared" si="52"/>
        <v>38257.699964739964</v>
      </c>
      <c r="K97" s="122">
        <f t="shared" si="34"/>
        <v>9093.6981079999987</v>
      </c>
      <c r="L97" s="183">
        <f t="shared" si="49"/>
        <v>47351.398072739961</v>
      </c>
      <c r="M97" s="122">
        <f t="shared" si="50"/>
        <v>36344.814966502963</v>
      </c>
      <c r="N97" s="122">
        <f t="shared" si="47"/>
        <v>8639.0132025999992</v>
      </c>
      <c r="O97" s="122">
        <f t="shared" si="48"/>
        <v>44983.828169102962</v>
      </c>
      <c r="P97" s="104">
        <f t="shared" si="51"/>
        <v>34431.929968265969</v>
      </c>
      <c r="Q97" s="122">
        <f t="shared" si="35"/>
        <v>8184.3282971999988</v>
      </c>
      <c r="R97" s="122">
        <f t="shared" si="36"/>
        <v>42616.258265465971</v>
      </c>
      <c r="S97" s="122">
        <f t="shared" si="37"/>
        <v>30606.159971791974</v>
      </c>
      <c r="T97" s="122">
        <f t="shared" si="38"/>
        <v>7274.9584863999989</v>
      </c>
      <c r="U97" s="122">
        <f t="shared" si="39"/>
        <v>37881.118458191973</v>
      </c>
      <c r="V97" s="122">
        <f t="shared" si="40"/>
        <v>26780.389975317972</v>
      </c>
      <c r="W97" s="122">
        <f t="shared" si="41"/>
        <v>6365.5886755999991</v>
      </c>
      <c r="X97" s="122">
        <f t="shared" si="42"/>
        <v>33145.978650917968</v>
      </c>
      <c r="Y97" s="122">
        <f t="shared" si="43"/>
        <v>22954.619978843977</v>
      </c>
      <c r="Z97" s="122">
        <f t="shared" si="44"/>
        <v>5456.2188647999992</v>
      </c>
      <c r="AA97" s="52">
        <f t="shared" si="45"/>
        <v>28410.838843643978</v>
      </c>
    </row>
    <row r="98" spans="1:27" ht="13.5" customHeight="1">
      <c r="A98" s="118">
        <v>33</v>
      </c>
      <c r="B98" s="216">
        <v>43191</v>
      </c>
      <c r="C98" s="57">
        <v>954</v>
      </c>
      <c r="D98" s="221">
        <f>'base(indices)'!G103</f>
        <v>1.17995202</v>
      </c>
      <c r="E98" s="60">
        <f t="shared" si="31"/>
        <v>1125.67422708</v>
      </c>
      <c r="F98" s="325">
        <v>0</v>
      </c>
      <c r="G98" s="60">
        <f t="shared" si="32"/>
        <v>0</v>
      </c>
      <c r="H98" s="57">
        <f t="shared" si="33"/>
        <v>1125.67422708</v>
      </c>
      <c r="I98" s="294">
        <f t="shared" si="46"/>
        <v>37130.900065359965</v>
      </c>
      <c r="J98" s="102">
        <f t="shared" si="52"/>
        <v>37130.900065359965</v>
      </c>
      <c r="K98" s="102">
        <f t="shared" si="34"/>
        <v>9093.6981079999987</v>
      </c>
      <c r="L98" s="186">
        <f t="shared" si="49"/>
        <v>46224.598173359962</v>
      </c>
      <c r="M98" s="102">
        <f t="shared" si="50"/>
        <v>35274.355062091963</v>
      </c>
      <c r="N98" s="102">
        <f t="shared" si="47"/>
        <v>8639.0132025999992</v>
      </c>
      <c r="O98" s="102">
        <f t="shared" si="48"/>
        <v>43913.368264691962</v>
      </c>
      <c r="P98" s="102">
        <f t="shared" si="51"/>
        <v>33417.810058823969</v>
      </c>
      <c r="Q98" s="102">
        <f t="shared" si="35"/>
        <v>8184.3282971999988</v>
      </c>
      <c r="R98" s="102">
        <f t="shared" si="36"/>
        <v>41602.13835602397</v>
      </c>
      <c r="S98" s="102">
        <f t="shared" si="37"/>
        <v>29704.720052287972</v>
      </c>
      <c r="T98" s="102">
        <f t="shared" si="38"/>
        <v>7274.9584863999989</v>
      </c>
      <c r="U98" s="102">
        <f t="shared" si="39"/>
        <v>36979.678538687971</v>
      </c>
      <c r="V98" s="102">
        <f t="shared" si="40"/>
        <v>25991.630045751976</v>
      </c>
      <c r="W98" s="102">
        <f t="shared" si="41"/>
        <v>6365.5886755999991</v>
      </c>
      <c r="X98" s="102">
        <f t="shared" si="42"/>
        <v>32357.218721351976</v>
      </c>
      <c r="Y98" s="102">
        <f t="shared" si="43"/>
        <v>22278.540039215979</v>
      </c>
      <c r="Z98" s="102">
        <f t="shared" si="44"/>
        <v>5456.2188647999992</v>
      </c>
      <c r="AA98" s="66">
        <f t="shared" si="45"/>
        <v>27734.75890401598</v>
      </c>
    </row>
    <row r="99" spans="1:27" ht="13.5" customHeight="1">
      <c r="A99" s="118">
        <v>32</v>
      </c>
      <c r="B99" s="217">
        <v>43221</v>
      </c>
      <c r="C99" s="57">
        <v>954</v>
      </c>
      <c r="D99" s="221">
        <f>'base(indices)'!G104</f>
        <v>1.1774793100000001</v>
      </c>
      <c r="E99" s="60">
        <f t="shared" si="31"/>
        <v>1123.3152617400001</v>
      </c>
      <c r="F99" s="325">
        <v>0</v>
      </c>
      <c r="G99" s="60">
        <f t="shared" si="32"/>
        <v>0</v>
      </c>
      <c r="H99" s="57">
        <f t="shared" si="33"/>
        <v>1123.3152617400001</v>
      </c>
      <c r="I99" s="295">
        <f t="shared" si="46"/>
        <v>36005.225838279963</v>
      </c>
      <c r="J99" s="122">
        <f t="shared" si="52"/>
        <v>36005.225838279963</v>
      </c>
      <c r="K99" s="122">
        <f t="shared" si="34"/>
        <v>9093.6981079999987</v>
      </c>
      <c r="L99" s="183">
        <f t="shared" si="49"/>
        <v>45098.92394627996</v>
      </c>
      <c r="M99" s="122">
        <f t="shared" si="50"/>
        <v>34204.964546365962</v>
      </c>
      <c r="N99" s="122">
        <f t="shared" si="47"/>
        <v>8639.0132025999992</v>
      </c>
      <c r="O99" s="122">
        <f t="shared" si="48"/>
        <v>42843.977748965961</v>
      </c>
      <c r="P99" s="104">
        <f t="shared" si="51"/>
        <v>32404.703254451968</v>
      </c>
      <c r="Q99" s="122">
        <f t="shared" si="35"/>
        <v>8184.3282971999988</v>
      </c>
      <c r="R99" s="122">
        <f t="shared" si="36"/>
        <v>40589.031551651969</v>
      </c>
      <c r="S99" s="122">
        <f t="shared" si="37"/>
        <v>28804.180670623973</v>
      </c>
      <c r="T99" s="122">
        <f t="shared" si="38"/>
        <v>7274.9584863999989</v>
      </c>
      <c r="U99" s="122">
        <f t="shared" si="39"/>
        <v>36079.139157023972</v>
      </c>
      <c r="V99" s="122">
        <f t="shared" si="40"/>
        <v>25203.658086795971</v>
      </c>
      <c r="W99" s="122">
        <f t="shared" si="41"/>
        <v>6365.5886755999991</v>
      </c>
      <c r="X99" s="122">
        <f t="shared" si="42"/>
        <v>31569.246762395971</v>
      </c>
      <c r="Y99" s="122">
        <f t="shared" si="43"/>
        <v>21603.135502967976</v>
      </c>
      <c r="Z99" s="122">
        <f t="shared" si="44"/>
        <v>5456.2188647999992</v>
      </c>
      <c r="AA99" s="52">
        <f t="shared" si="45"/>
        <v>27059.354367767977</v>
      </c>
    </row>
    <row r="100" spans="1:27" ht="13.5" customHeight="1">
      <c r="A100" s="118">
        <v>31</v>
      </c>
      <c r="B100" s="216">
        <v>43252</v>
      </c>
      <c r="C100" s="57">
        <v>954</v>
      </c>
      <c r="D100" s="221">
        <f>'base(indices)'!G105</f>
        <v>1.1758331500000001</v>
      </c>
      <c r="E100" s="60">
        <f t="shared" si="31"/>
        <v>1121.7448251000001</v>
      </c>
      <c r="F100" s="325">
        <v>0</v>
      </c>
      <c r="G100" s="60">
        <f t="shared" si="32"/>
        <v>0</v>
      </c>
      <c r="H100" s="57">
        <f t="shared" si="33"/>
        <v>1121.7448251000001</v>
      </c>
      <c r="I100" s="294">
        <f t="shared" si="46"/>
        <v>34881.910576539965</v>
      </c>
      <c r="J100" s="102">
        <f t="shared" si="52"/>
        <v>34881.910576539965</v>
      </c>
      <c r="K100" s="102">
        <f t="shared" si="34"/>
        <v>9093.6981079999987</v>
      </c>
      <c r="L100" s="186">
        <f t="shared" si="49"/>
        <v>43975.608684539962</v>
      </c>
      <c r="M100" s="102">
        <f t="shared" si="50"/>
        <v>33137.815047712967</v>
      </c>
      <c r="N100" s="102">
        <f t="shared" si="47"/>
        <v>8639.0132025999992</v>
      </c>
      <c r="O100" s="102">
        <f t="shared" si="48"/>
        <v>41776.828250312967</v>
      </c>
      <c r="P100" s="102">
        <f>J100*$P$9</f>
        <v>31393.71951888597</v>
      </c>
      <c r="Q100" s="102">
        <f t="shared" si="35"/>
        <v>8184.3282971999988</v>
      </c>
      <c r="R100" s="102">
        <f t="shared" si="36"/>
        <v>39578.047816085971</v>
      </c>
      <c r="S100" s="102">
        <f t="shared" si="37"/>
        <v>27905.528461231974</v>
      </c>
      <c r="T100" s="102">
        <f t="shared" si="38"/>
        <v>7274.9584863999989</v>
      </c>
      <c r="U100" s="102">
        <f t="shared" si="39"/>
        <v>35180.486947631973</v>
      </c>
      <c r="V100" s="102">
        <f t="shared" si="40"/>
        <v>24417.337403577974</v>
      </c>
      <c r="W100" s="102">
        <f t="shared" si="41"/>
        <v>6365.5886755999991</v>
      </c>
      <c r="X100" s="102">
        <f t="shared" si="42"/>
        <v>30782.926079177974</v>
      </c>
      <c r="Y100" s="102">
        <f t="shared" si="43"/>
        <v>20929.146345923979</v>
      </c>
      <c r="Z100" s="102">
        <f t="shared" si="44"/>
        <v>5456.2188647999992</v>
      </c>
      <c r="AA100" s="66">
        <f t="shared" si="45"/>
        <v>26385.365210723976</v>
      </c>
    </row>
    <row r="101" spans="1:27" ht="13.5" customHeight="1">
      <c r="A101" s="118">
        <v>30</v>
      </c>
      <c r="B101" s="217">
        <v>43282</v>
      </c>
      <c r="C101" s="57">
        <v>954</v>
      </c>
      <c r="D101" s="221">
        <f>'base(indices)'!G106</f>
        <v>1.1629246799999999</v>
      </c>
      <c r="E101" s="60">
        <f t="shared" si="31"/>
        <v>1109.43014472</v>
      </c>
      <c r="F101" s="325">
        <v>0</v>
      </c>
      <c r="G101" s="60">
        <f t="shared" si="32"/>
        <v>0</v>
      </c>
      <c r="H101" s="57">
        <f t="shared" si="33"/>
        <v>1109.43014472</v>
      </c>
      <c r="I101" s="295">
        <f t="shared" si="46"/>
        <v>33760.165751439963</v>
      </c>
      <c r="J101" s="122">
        <f t="shared" si="52"/>
        <v>33760.165751439963</v>
      </c>
      <c r="K101" s="122">
        <f t="shared" si="34"/>
        <v>9093.6981079999987</v>
      </c>
      <c r="L101" s="183">
        <f t="shared" si="49"/>
        <v>42853.86385943996</v>
      </c>
      <c r="M101" s="122">
        <f t="shared" si="50"/>
        <v>32072.157463867963</v>
      </c>
      <c r="N101" s="122">
        <f t="shared" si="47"/>
        <v>8639.0132025999992</v>
      </c>
      <c r="O101" s="122">
        <f t="shared" si="48"/>
        <v>40711.170666467966</v>
      </c>
      <c r="P101" s="104">
        <f>J101*$P$9</f>
        <v>30384.149176295967</v>
      </c>
      <c r="Q101" s="122">
        <f t="shared" si="35"/>
        <v>8184.3282971999988</v>
      </c>
      <c r="R101" s="122">
        <f t="shared" si="36"/>
        <v>38568.477473495965</v>
      </c>
      <c r="S101" s="122">
        <f t="shared" si="37"/>
        <v>27008.13260115197</v>
      </c>
      <c r="T101" s="122">
        <f t="shared" si="38"/>
        <v>7274.9584863999989</v>
      </c>
      <c r="U101" s="122">
        <f t="shared" si="39"/>
        <v>34283.091087551969</v>
      </c>
      <c r="V101" s="122">
        <f t="shared" si="40"/>
        <v>23632.116026007974</v>
      </c>
      <c r="W101" s="122">
        <f t="shared" si="41"/>
        <v>6365.5886755999991</v>
      </c>
      <c r="X101" s="122">
        <f t="shared" si="42"/>
        <v>29997.704701607974</v>
      </c>
      <c r="Y101" s="122">
        <f t="shared" si="43"/>
        <v>20256.099450863978</v>
      </c>
      <c r="Z101" s="122">
        <f t="shared" si="44"/>
        <v>5456.2188647999992</v>
      </c>
      <c r="AA101" s="52">
        <f t="shared" si="45"/>
        <v>25712.318315663979</v>
      </c>
    </row>
    <row r="102" spans="1:27" ht="13.5" customHeight="1">
      <c r="A102" s="118">
        <v>29</v>
      </c>
      <c r="B102" s="216">
        <v>43313</v>
      </c>
      <c r="C102" s="57">
        <v>954</v>
      </c>
      <c r="D102" s="221">
        <f>'base(indices)'!G107</f>
        <v>1.1555293</v>
      </c>
      <c r="E102" s="60">
        <f t="shared" si="31"/>
        <v>1102.3749522000001</v>
      </c>
      <c r="F102" s="325">
        <v>0</v>
      </c>
      <c r="G102" s="60">
        <f t="shared" si="32"/>
        <v>0</v>
      </c>
      <c r="H102" s="57">
        <f t="shared" si="33"/>
        <v>1102.3749522000001</v>
      </c>
      <c r="I102" s="294">
        <f t="shared" si="46"/>
        <v>32650.735606719962</v>
      </c>
      <c r="J102" s="102">
        <f t="shared" si="52"/>
        <v>32650.735606719962</v>
      </c>
      <c r="K102" s="102">
        <f t="shared" si="34"/>
        <v>9093.6981079999987</v>
      </c>
      <c r="L102" s="186">
        <f t="shared" si="49"/>
        <v>41744.433714719962</v>
      </c>
      <c r="M102" s="102">
        <f t="shared" si="50"/>
        <v>31018.198826383963</v>
      </c>
      <c r="N102" s="102">
        <f t="shared" si="47"/>
        <v>8639.0132025999992</v>
      </c>
      <c r="O102" s="102">
        <f t="shared" si="48"/>
        <v>39657.212028983966</v>
      </c>
      <c r="P102" s="102">
        <f t="shared" ref="P102:P106" si="53">J102*$P$9</f>
        <v>29385.662046047964</v>
      </c>
      <c r="Q102" s="102">
        <f t="shared" si="35"/>
        <v>8184.3282971999988</v>
      </c>
      <c r="R102" s="102">
        <f t="shared" si="36"/>
        <v>37569.990343247962</v>
      </c>
      <c r="S102" s="102">
        <f t="shared" si="37"/>
        <v>26120.588485375971</v>
      </c>
      <c r="T102" s="102">
        <f t="shared" si="38"/>
        <v>7274.9584863999989</v>
      </c>
      <c r="U102" s="102">
        <f t="shared" si="39"/>
        <v>33395.54697177597</v>
      </c>
      <c r="V102" s="102">
        <f t="shared" si="40"/>
        <v>22855.514924703974</v>
      </c>
      <c r="W102" s="102">
        <f t="shared" si="41"/>
        <v>6365.5886755999991</v>
      </c>
      <c r="X102" s="102">
        <f t="shared" si="42"/>
        <v>29221.103600303974</v>
      </c>
      <c r="Y102" s="102">
        <f t="shared" si="43"/>
        <v>19590.441364031976</v>
      </c>
      <c r="Z102" s="102">
        <f t="shared" si="44"/>
        <v>5456.2188647999992</v>
      </c>
      <c r="AA102" s="66">
        <f t="shared" si="45"/>
        <v>25046.660228831977</v>
      </c>
    </row>
    <row r="103" spans="1:27" ht="13.5" customHeight="1">
      <c r="A103" s="118">
        <v>28</v>
      </c>
      <c r="B103" s="216">
        <v>43344</v>
      </c>
      <c r="C103" s="57">
        <v>954</v>
      </c>
      <c r="D103" s="221">
        <f>'base(indices)'!G108</f>
        <v>1.1540290600000001</v>
      </c>
      <c r="E103" s="60">
        <f t="shared" si="31"/>
        <v>1100.9437232400001</v>
      </c>
      <c r="F103" s="325">
        <v>0</v>
      </c>
      <c r="G103" s="60">
        <f t="shared" si="32"/>
        <v>0</v>
      </c>
      <c r="H103" s="57">
        <f t="shared" si="33"/>
        <v>1100.9437232400001</v>
      </c>
      <c r="I103" s="295">
        <f t="shared" si="46"/>
        <v>31548.360654519962</v>
      </c>
      <c r="J103" s="122">
        <f t="shared" si="52"/>
        <v>31548.360654519962</v>
      </c>
      <c r="K103" s="122">
        <f t="shared" si="34"/>
        <v>9093.6981079999987</v>
      </c>
      <c r="L103" s="183">
        <f t="shared" si="49"/>
        <v>40642.058762519962</v>
      </c>
      <c r="M103" s="122">
        <f t="shared" si="50"/>
        <v>29970.942621793962</v>
      </c>
      <c r="N103" s="122">
        <f t="shared" si="47"/>
        <v>8639.0132025999992</v>
      </c>
      <c r="O103" s="122">
        <f t="shared" si="48"/>
        <v>38609.955824393961</v>
      </c>
      <c r="P103" s="104">
        <f t="shared" si="53"/>
        <v>28393.524589067965</v>
      </c>
      <c r="Q103" s="122">
        <f t="shared" si="35"/>
        <v>8184.3282971999988</v>
      </c>
      <c r="R103" s="122">
        <f t="shared" si="36"/>
        <v>36577.852886267967</v>
      </c>
      <c r="S103" s="122">
        <f t="shared" si="37"/>
        <v>25238.688523615972</v>
      </c>
      <c r="T103" s="122">
        <f t="shared" si="38"/>
        <v>7274.9584863999989</v>
      </c>
      <c r="U103" s="122">
        <f t="shared" si="39"/>
        <v>32513.647010015971</v>
      </c>
      <c r="V103" s="122">
        <f t="shared" si="40"/>
        <v>22083.852458163972</v>
      </c>
      <c r="W103" s="122">
        <f t="shared" si="41"/>
        <v>6365.5886755999991</v>
      </c>
      <c r="X103" s="122">
        <f t="shared" si="42"/>
        <v>28449.441133763972</v>
      </c>
      <c r="Y103" s="122">
        <f t="shared" si="43"/>
        <v>18929.016392711976</v>
      </c>
      <c r="Z103" s="122">
        <f t="shared" si="44"/>
        <v>5456.2188647999992</v>
      </c>
      <c r="AA103" s="52">
        <f t="shared" si="45"/>
        <v>24385.235257511973</v>
      </c>
    </row>
    <row r="104" spans="1:27" ht="13.5" customHeight="1">
      <c r="A104" s="118">
        <v>27</v>
      </c>
      <c r="B104" s="217">
        <v>43374</v>
      </c>
      <c r="C104" s="57">
        <v>954</v>
      </c>
      <c r="D104" s="221">
        <f>'base(indices)'!G109</f>
        <v>1.1529913700000001</v>
      </c>
      <c r="E104" s="60">
        <f t="shared" si="31"/>
        <v>1099.95376698</v>
      </c>
      <c r="F104" s="325">
        <v>0</v>
      </c>
      <c r="G104" s="60">
        <f t="shared" si="32"/>
        <v>0</v>
      </c>
      <c r="H104" s="57">
        <f t="shared" si="33"/>
        <v>1099.95376698</v>
      </c>
      <c r="I104" s="294">
        <f t="shared" si="46"/>
        <v>30447.41693127996</v>
      </c>
      <c r="J104" s="102">
        <f t="shared" si="52"/>
        <v>30447.41693127996</v>
      </c>
      <c r="K104" s="102">
        <f t="shared" si="34"/>
        <v>9093.6981079999987</v>
      </c>
      <c r="L104" s="186">
        <f t="shared" si="49"/>
        <v>39541.115039279961</v>
      </c>
      <c r="M104" s="102">
        <f t="shared" si="50"/>
        <v>28925.046084715959</v>
      </c>
      <c r="N104" s="102">
        <f t="shared" si="47"/>
        <v>8639.0132025999992</v>
      </c>
      <c r="O104" s="102">
        <f t="shared" si="48"/>
        <v>37564.059287315962</v>
      </c>
      <c r="P104" s="102">
        <f t="shared" si="53"/>
        <v>27402.675238151965</v>
      </c>
      <c r="Q104" s="102">
        <f t="shared" si="35"/>
        <v>8184.3282971999988</v>
      </c>
      <c r="R104" s="102">
        <f t="shared" si="36"/>
        <v>35587.003535351963</v>
      </c>
      <c r="S104" s="102">
        <f t="shared" si="37"/>
        <v>24357.933545023971</v>
      </c>
      <c r="T104" s="102">
        <f t="shared" si="38"/>
        <v>7274.9584863999989</v>
      </c>
      <c r="U104" s="102">
        <f t="shared" si="39"/>
        <v>31632.892031423969</v>
      </c>
      <c r="V104" s="102">
        <f t="shared" si="40"/>
        <v>21313.191851895972</v>
      </c>
      <c r="W104" s="102">
        <f t="shared" si="41"/>
        <v>6365.5886755999991</v>
      </c>
      <c r="X104" s="102">
        <f t="shared" si="42"/>
        <v>27678.780527495972</v>
      </c>
      <c r="Y104" s="102">
        <f t="shared" si="43"/>
        <v>18268.450158767977</v>
      </c>
      <c r="Z104" s="102">
        <f t="shared" si="44"/>
        <v>5456.2188647999992</v>
      </c>
      <c r="AA104" s="66">
        <f t="shared" si="45"/>
        <v>23724.669023567978</v>
      </c>
    </row>
    <row r="105" spans="1:27" ht="13.5" customHeight="1">
      <c r="A105" s="118">
        <v>26</v>
      </c>
      <c r="B105" s="216">
        <v>43405</v>
      </c>
      <c r="C105" s="174">
        <v>954</v>
      </c>
      <c r="D105" s="221">
        <f>'base(indices)'!G110</f>
        <v>1.14634258</v>
      </c>
      <c r="E105" s="60">
        <f t="shared" si="31"/>
        <v>1093.61082132</v>
      </c>
      <c r="F105" s="325">
        <v>0</v>
      </c>
      <c r="G105" s="60">
        <f t="shared" si="32"/>
        <v>0</v>
      </c>
      <c r="H105" s="57">
        <f t="shared" si="33"/>
        <v>1093.61082132</v>
      </c>
      <c r="I105" s="295">
        <f t="shared" si="46"/>
        <v>29347.463164299959</v>
      </c>
      <c r="J105" s="122">
        <f t="shared" si="52"/>
        <v>29347.463164299959</v>
      </c>
      <c r="K105" s="122">
        <f t="shared" si="34"/>
        <v>9093.6981079999987</v>
      </c>
      <c r="L105" s="183">
        <f t="shared" si="49"/>
        <v>38441.161272299956</v>
      </c>
      <c r="M105" s="122">
        <f t="shared" si="50"/>
        <v>27880.09000608496</v>
      </c>
      <c r="N105" s="122">
        <f t="shared" si="47"/>
        <v>8639.0132025999992</v>
      </c>
      <c r="O105" s="122">
        <f t="shared" si="48"/>
        <v>36519.103208684959</v>
      </c>
      <c r="P105" s="104">
        <f t="shared" si="53"/>
        <v>26412.716847869964</v>
      </c>
      <c r="Q105" s="122">
        <f t="shared" si="35"/>
        <v>8184.3282971999988</v>
      </c>
      <c r="R105" s="122">
        <f t="shared" si="36"/>
        <v>34597.045145069962</v>
      </c>
      <c r="S105" s="122">
        <f t="shared" si="37"/>
        <v>23477.970531439969</v>
      </c>
      <c r="T105" s="122">
        <f t="shared" si="38"/>
        <v>7274.9584863999989</v>
      </c>
      <c r="U105" s="122">
        <f t="shared" si="39"/>
        <v>30752.929017839968</v>
      </c>
      <c r="V105" s="122">
        <f t="shared" si="40"/>
        <v>20543.22421500997</v>
      </c>
      <c r="W105" s="122">
        <f t="shared" si="41"/>
        <v>6365.5886755999991</v>
      </c>
      <c r="X105" s="122">
        <f t="shared" si="42"/>
        <v>26908.81289060997</v>
      </c>
      <c r="Y105" s="122">
        <f t="shared" si="43"/>
        <v>17608.477898579975</v>
      </c>
      <c r="Z105" s="122">
        <f t="shared" si="44"/>
        <v>5456.2188647999992</v>
      </c>
      <c r="AA105" s="52">
        <f t="shared" si="45"/>
        <v>23064.696763379972</v>
      </c>
    </row>
    <row r="106" spans="1:27" ht="13.5" customHeight="1" thickBot="1">
      <c r="A106" s="229">
        <v>25</v>
      </c>
      <c r="B106" s="218">
        <v>43435</v>
      </c>
      <c r="C106" s="174">
        <v>954</v>
      </c>
      <c r="D106" s="341">
        <f>'base(indices)'!G111</f>
        <v>1.1441686600000001</v>
      </c>
      <c r="E106" s="247">
        <f t="shared" si="31"/>
        <v>1091.53690164</v>
      </c>
      <c r="F106" s="328">
        <v>0</v>
      </c>
      <c r="G106" s="247">
        <f t="shared" si="32"/>
        <v>0</v>
      </c>
      <c r="H106" s="174">
        <f t="shared" si="33"/>
        <v>1091.53690164</v>
      </c>
      <c r="I106" s="342">
        <f t="shared" si="46"/>
        <v>28253.852342979961</v>
      </c>
      <c r="J106" s="343">
        <f t="shared" si="52"/>
        <v>28253.852342979961</v>
      </c>
      <c r="K106" s="343">
        <f t="shared" si="34"/>
        <v>9093.6981079999987</v>
      </c>
      <c r="L106" s="344">
        <f t="shared" si="49"/>
        <v>37347.550450979958</v>
      </c>
      <c r="M106" s="343">
        <f t="shared" si="50"/>
        <v>26841.159725830963</v>
      </c>
      <c r="N106" s="343">
        <f t="shared" si="47"/>
        <v>8639.0132025999992</v>
      </c>
      <c r="O106" s="343">
        <f t="shared" si="48"/>
        <v>35480.172928430962</v>
      </c>
      <c r="P106" s="343">
        <f t="shared" si="53"/>
        <v>25428.467108681965</v>
      </c>
      <c r="Q106" s="343">
        <f t="shared" si="35"/>
        <v>8184.3282971999988</v>
      </c>
      <c r="R106" s="343">
        <f t="shared" si="36"/>
        <v>33612.795405881967</v>
      </c>
      <c r="S106" s="343">
        <f t="shared" si="37"/>
        <v>22603.08187438397</v>
      </c>
      <c r="T106" s="343">
        <f t="shared" si="38"/>
        <v>7274.9584863999989</v>
      </c>
      <c r="U106" s="343">
        <f t="shared" si="39"/>
        <v>29878.040360783969</v>
      </c>
      <c r="V106" s="343">
        <f t="shared" si="40"/>
        <v>19777.696640085971</v>
      </c>
      <c r="W106" s="343">
        <f t="shared" si="41"/>
        <v>6365.5886755999991</v>
      </c>
      <c r="X106" s="343">
        <f t="shared" si="42"/>
        <v>26143.285315685971</v>
      </c>
      <c r="Y106" s="343">
        <f t="shared" si="43"/>
        <v>16952.311405787976</v>
      </c>
      <c r="Z106" s="343">
        <f t="shared" si="44"/>
        <v>5456.2188647999992</v>
      </c>
      <c r="AA106" s="345">
        <f t="shared" si="45"/>
        <v>22408.530270587973</v>
      </c>
    </row>
    <row r="107" spans="1:27" ht="13.5" customHeight="1">
      <c r="A107" s="219">
        <v>24</v>
      </c>
      <c r="B107" s="340">
        <v>43466</v>
      </c>
      <c r="C107" s="164">
        <v>998</v>
      </c>
      <c r="D107" s="239">
        <f>'base(indices)'!G112</f>
        <v>1.1460022599999999</v>
      </c>
      <c r="E107" s="87">
        <f t="shared" si="31"/>
        <v>1143.7102554799999</v>
      </c>
      <c r="F107" s="324">
        <v>0</v>
      </c>
      <c r="G107" s="87">
        <f t="shared" si="32"/>
        <v>0</v>
      </c>
      <c r="H107" s="47">
        <f t="shared" si="33"/>
        <v>1143.7102554799999</v>
      </c>
      <c r="I107" s="293">
        <f t="shared" si="46"/>
        <v>27162.315441339961</v>
      </c>
      <c r="J107" s="123">
        <f>IF((I107)+K107&gt;I148,I148-K107,(I107))</f>
        <v>27162.315441339961</v>
      </c>
      <c r="K107" s="123">
        <f t="shared" ref="K107:K130" si="54">I$147</f>
        <v>9093.6981079999987</v>
      </c>
      <c r="L107" s="290">
        <f t="shared" si="49"/>
        <v>36256.013549339958</v>
      </c>
      <c r="M107" s="123">
        <f t="shared" si="50"/>
        <v>25804.199669272963</v>
      </c>
      <c r="N107" s="123">
        <f t="shared" si="47"/>
        <v>8639.0132025999992</v>
      </c>
      <c r="O107" s="123">
        <f t="shared" si="48"/>
        <v>34443.212871872965</v>
      </c>
      <c r="P107" s="100">
        <f t="shared" si="51"/>
        <v>24446.083897205965</v>
      </c>
      <c r="Q107" s="123">
        <f t="shared" si="35"/>
        <v>8184.3282971999988</v>
      </c>
      <c r="R107" s="123">
        <f t="shared" si="36"/>
        <v>32630.412194405963</v>
      </c>
      <c r="S107" s="123">
        <f t="shared" si="37"/>
        <v>21729.852353071969</v>
      </c>
      <c r="T107" s="123">
        <f t="shared" si="38"/>
        <v>7274.9584863999989</v>
      </c>
      <c r="U107" s="123">
        <f t="shared" si="39"/>
        <v>29004.810839471967</v>
      </c>
      <c r="V107" s="123">
        <f t="shared" si="40"/>
        <v>19013.620808937972</v>
      </c>
      <c r="W107" s="123">
        <f t="shared" si="41"/>
        <v>6365.5886755999991</v>
      </c>
      <c r="X107" s="123">
        <f t="shared" si="42"/>
        <v>25379.209484537972</v>
      </c>
      <c r="Y107" s="123">
        <f t="shared" si="43"/>
        <v>16297.389264803976</v>
      </c>
      <c r="Z107" s="123">
        <f t="shared" si="44"/>
        <v>5456.2188647999992</v>
      </c>
      <c r="AA107" s="55">
        <f t="shared" si="45"/>
        <v>21753.608129603977</v>
      </c>
    </row>
    <row r="108" spans="1:27" ht="13.5" customHeight="1">
      <c r="A108" s="118">
        <v>23</v>
      </c>
      <c r="B108" s="46">
        <v>43497</v>
      </c>
      <c r="C108" s="57">
        <v>998</v>
      </c>
      <c r="D108" s="221">
        <f>'base(indices)'!G113</f>
        <v>1.14257454</v>
      </c>
      <c r="E108" s="60">
        <f t="shared" si="31"/>
        <v>1140.28939092</v>
      </c>
      <c r="F108" s="325">
        <v>0</v>
      </c>
      <c r="G108" s="60">
        <f t="shared" si="32"/>
        <v>0</v>
      </c>
      <c r="H108" s="57">
        <f t="shared" si="33"/>
        <v>1140.28939092</v>
      </c>
      <c r="I108" s="294">
        <f t="shared" si="46"/>
        <v>26018.60518585996</v>
      </c>
      <c r="J108" s="102">
        <f>IF((I108)+K108&gt;I148,I148-K108,(I108))</f>
        <v>26018.60518585996</v>
      </c>
      <c r="K108" s="102">
        <f t="shared" si="54"/>
        <v>9093.6981079999987</v>
      </c>
      <c r="L108" s="186">
        <f t="shared" si="49"/>
        <v>35112.303293859957</v>
      </c>
      <c r="M108" s="102">
        <f t="shared" si="50"/>
        <v>24717.67492656696</v>
      </c>
      <c r="N108" s="102">
        <f t="shared" si="47"/>
        <v>8639.0132025999992</v>
      </c>
      <c r="O108" s="102">
        <f t="shared" si="48"/>
        <v>33356.688129166956</v>
      </c>
      <c r="P108" s="102">
        <f t="shared" si="51"/>
        <v>23416.744667273964</v>
      </c>
      <c r="Q108" s="102">
        <f t="shared" si="35"/>
        <v>8184.3282971999988</v>
      </c>
      <c r="R108" s="102">
        <f t="shared" si="36"/>
        <v>31601.072964473962</v>
      </c>
      <c r="S108" s="102">
        <f t="shared" si="37"/>
        <v>20814.884148687968</v>
      </c>
      <c r="T108" s="102">
        <f t="shared" si="38"/>
        <v>7274.9584863999989</v>
      </c>
      <c r="U108" s="102">
        <f t="shared" si="39"/>
        <v>28089.842635087967</v>
      </c>
      <c r="V108" s="102">
        <f t="shared" si="40"/>
        <v>18213.023630101972</v>
      </c>
      <c r="W108" s="102">
        <f t="shared" si="41"/>
        <v>6365.5886755999991</v>
      </c>
      <c r="X108" s="102">
        <f t="shared" si="42"/>
        <v>24578.612305701972</v>
      </c>
      <c r="Y108" s="102">
        <f t="shared" si="43"/>
        <v>15611.163111515976</v>
      </c>
      <c r="Z108" s="102">
        <f t="shared" si="44"/>
        <v>5456.2188647999992</v>
      </c>
      <c r="AA108" s="66">
        <f t="shared" si="45"/>
        <v>21067.381976315977</v>
      </c>
    </row>
    <row r="109" spans="1:27" ht="13.5" customHeight="1">
      <c r="A109" s="118">
        <v>22</v>
      </c>
      <c r="B109" s="56">
        <v>43525</v>
      </c>
      <c r="C109" s="57">
        <v>998</v>
      </c>
      <c r="D109" s="221">
        <f>'base(indices)'!G114</f>
        <v>1.1387029500000001</v>
      </c>
      <c r="E109" s="70">
        <f t="shared" si="31"/>
        <v>1136.4255441</v>
      </c>
      <c r="F109" s="325">
        <v>0</v>
      </c>
      <c r="G109" s="70">
        <f t="shared" si="32"/>
        <v>0</v>
      </c>
      <c r="H109" s="68">
        <f t="shared" si="33"/>
        <v>1136.4255441</v>
      </c>
      <c r="I109" s="295">
        <f t="shared" si="46"/>
        <v>24878.315794939961</v>
      </c>
      <c r="J109" s="122">
        <f>IF((I109)+K109&gt;I148,I148-K109,(I109))</f>
        <v>24878.315794939961</v>
      </c>
      <c r="K109" s="122">
        <f t="shared" si="54"/>
        <v>9093.6981079999987</v>
      </c>
      <c r="L109" s="183">
        <f t="shared" si="49"/>
        <v>33972.013902939958</v>
      </c>
      <c r="M109" s="122">
        <f t="shared" si="50"/>
        <v>23634.400005192962</v>
      </c>
      <c r="N109" s="122">
        <f t="shared" si="47"/>
        <v>8639.0132025999992</v>
      </c>
      <c r="O109" s="122">
        <f t="shared" si="48"/>
        <v>32273.413207792961</v>
      </c>
      <c r="P109" s="104">
        <f t="shared" si="51"/>
        <v>22390.484215445966</v>
      </c>
      <c r="Q109" s="122">
        <f t="shared" si="35"/>
        <v>8184.3282971999988</v>
      </c>
      <c r="R109" s="122">
        <f t="shared" si="36"/>
        <v>30574.812512645964</v>
      </c>
      <c r="S109" s="122">
        <f t="shared" si="37"/>
        <v>19902.65263595197</v>
      </c>
      <c r="T109" s="122">
        <f t="shared" si="38"/>
        <v>7274.9584863999989</v>
      </c>
      <c r="U109" s="122">
        <f t="shared" si="39"/>
        <v>27177.611122351969</v>
      </c>
      <c r="V109" s="122">
        <f t="shared" si="40"/>
        <v>17414.821056457971</v>
      </c>
      <c r="W109" s="122">
        <f t="shared" si="41"/>
        <v>6365.5886755999991</v>
      </c>
      <c r="X109" s="122">
        <f t="shared" si="42"/>
        <v>23780.409732057971</v>
      </c>
      <c r="Y109" s="122">
        <f t="shared" si="43"/>
        <v>14926.989476963976</v>
      </c>
      <c r="Z109" s="122">
        <f t="shared" si="44"/>
        <v>5456.2188647999992</v>
      </c>
      <c r="AA109" s="52">
        <f t="shared" si="45"/>
        <v>20383.208341763973</v>
      </c>
    </row>
    <row r="110" spans="1:27" ht="13.5" customHeight="1">
      <c r="A110" s="118">
        <v>21</v>
      </c>
      <c r="B110" s="46">
        <v>43556</v>
      </c>
      <c r="C110" s="57">
        <v>998</v>
      </c>
      <c r="D110" s="221">
        <f>'base(indices)'!G115</f>
        <v>1.1325869799999999</v>
      </c>
      <c r="E110" s="60">
        <f t="shared" si="31"/>
        <v>1130.32180604</v>
      </c>
      <c r="F110" s="325">
        <v>0</v>
      </c>
      <c r="G110" s="60">
        <f t="shared" si="32"/>
        <v>0</v>
      </c>
      <c r="H110" s="57">
        <f t="shared" si="33"/>
        <v>1130.32180604</v>
      </c>
      <c r="I110" s="294">
        <f t="shared" si="46"/>
        <v>23741.890250839962</v>
      </c>
      <c r="J110" s="102">
        <f>IF((I110)+K110&gt;I148,I148-K110,(I110))</f>
        <v>23741.890250839962</v>
      </c>
      <c r="K110" s="102">
        <f t="shared" si="54"/>
        <v>9093.6981079999987</v>
      </c>
      <c r="L110" s="186">
        <f t="shared" si="49"/>
        <v>32835.588358839959</v>
      </c>
      <c r="M110" s="102">
        <f t="shared" si="50"/>
        <v>22554.795738297962</v>
      </c>
      <c r="N110" s="102">
        <f t="shared" si="47"/>
        <v>8639.0132025999992</v>
      </c>
      <c r="O110" s="102">
        <f t="shared" si="48"/>
        <v>31193.808940897961</v>
      </c>
      <c r="P110" s="102">
        <f t="shared" si="51"/>
        <v>21367.701225755965</v>
      </c>
      <c r="Q110" s="102">
        <f t="shared" si="35"/>
        <v>8184.3282971999988</v>
      </c>
      <c r="R110" s="102">
        <f t="shared" si="36"/>
        <v>29552.029522955963</v>
      </c>
      <c r="S110" s="102">
        <f t="shared" si="37"/>
        <v>18993.512200671972</v>
      </c>
      <c r="T110" s="102">
        <f t="shared" si="38"/>
        <v>7274.9584863999989</v>
      </c>
      <c r="U110" s="102">
        <f t="shared" si="39"/>
        <v>26268.470687071971</v>
      </c>
      <c r="V110" s="102">
        <f t="shared" si="40"/>
        <v>16619.323175587971</v>
      </c>
      <c r="W110" s="102">
        <f t="shared" si="41"/>
        <v>6365.5886755999991</v>
      </c>
      <c r="X110" s="102">
        <f t="shared" si="42"/>
        <v>22984.911851187971</v>
      </c>
      <c r="Y110" s="102">
        <f t="shared" si="43"/>
        <v>14245.134150503976</v>
      </c>
      <c r="Z110" s="102">
        <f t="shared" si="44"/>
        <v>5456.2188647999992</v>
      </c>
      <c r="AA110" s="66">
        <f t="shared" si="45"/>
        <v>19701.353015303976</v>
      </c>
    </row>
    <row r="111" spans="1:27" ht="13.5" customHeight="1">
      <c r="A111" s="118">
        <v>20</v>
      </c>
      <c r="B111" s="56">
        <v>43586</v>
      </c>
      <c r="C111" s="57">
        <v>998</v>
      </c>
      <c r="D111" s="221">
        <f>'base(indices)'!G116</f>
        <v>1.12449065</v>
      </c>
      <c r="E111" s="70">
        <f t="shared" si="31"/>
        <v>1122.2416687</v>
      </c>
      <c r="F111" s="325">
        <v>0</v>
      </c>
      <c r="G111" s="70">
        <f t="shared" si="32"/>
        <v>0</v>
      </c>
      <c r="H111" s="68">
        <f t="shared" si="33"/>
        <v>1122.2416687</v>
      </c>
      <c r="I111" s="295">
        <f t="shared" si="46"/>
        <v>22611.568444799963</v>
      </c>
      <c r="J111" s="122">
        <f>IF((I111)+K111&gt;I148,I148-K111,(I111))</f>
        <v>22611.568444799963</v>
      </c>
      <c r="K111" s="122">
        <f t="shared" si="54"/>
        <v>9093.6981079999987</v>
      </c>
      <c r="L111" s="183">
        <f t="shared" si="49"/>
        <v>31705.266552799963</v>
      </c>
      <c r="M111" s="122">
        <f t="shared" si="50"/>
        <v>21480.990022559963</v>
      </c>
      <c r="N111" s="122">
        <f t="shared" si="47"/>
        <v>8639.0132025999992</v>
      </c>
      <c r="O111" s="122">
        <f t="shared" si="48"/>
        <v>30120.003225159962</v>
      </c>
      <c r="P111" s="104">
        <f t="shared" si="51"/>
        <v>20350.411600319967</v>
      </c>
      <c r="Q111" s="122">
        <f t="shared" si="35"/>
        <v>8184.3282971999988</v>
      </c>
      <c r="R111" s="122">
        <f t="shared" si="36"/>
        <v>28534.739897519965</v>
      </c>
      <c r="S111" s="122">
        <f t="shared" si="37"/>
        <v>18089.254755839971</v>
      </c>
      <c r="T111" s="122">
        <f t="shared" si="38"/>
        <v>7274.9584863999989</v>
      </c>
      <c r="U111" s="122">
        <f t="shared" si="39"/>
        <v>25364.21324223997</v>
      </c>
      <c r="V111" s="122">
        <f t="shared" si="40"/>
        <v>15828.097911359973</v>
      </c>
      <c r="W111" s="122">
        <f t="shared" si="41"/>
        <v>6365.5886755999991</v>
      </c>
      <c r="X111" s="122">
        <f t="shared" si="42"/>
        <v>22193.686586959971</v>
      </c>
      <c r="Y111" s="122">
        <f t="shared" si="43"/>
        <v>13566.941066879977</v>
      </c>
      <c r="Z111" s="122">
        <f t="shared" si="44"/>
        <v>5456.2188647999992</v>
      </c>
      <c r="AA111" s="52">
        <f t="shared" si="45"/>
        <v>19023.159931679977</v>
      </c>
    </row>
    <row r="112" spans="1:27" ht="13.5" customHeight="1">
      <c r="A112" s="118">
        <v>19</v>
      </c>
      <c r="B112" s="46">
        <v>43617</v>
      </c>
      <c r="C112" s="57">
        <v>998</v>
      </c>
      <c r="D112" s="221">
        <f>'base(indices)'!G117</f>
        <v>1.12056866</v>
      </c>
      <c r="E112" s="60">
        <f t="shared" si="31"/>
        <v>1118.3275226799999</v>
      </c>
      <c r="F112" s="325">
        <v>0</v>
      </c>
      <c r="G112" s="60">
        <f t="shared" si="32"/>
        <v>0</v>
      </c>
      <c r="H112" s="57">
        <f t="shared" si="33"/>
        <v>1118.3275226799999</v>
      </c>
      <c r="I112" s="294">
        <f t="shared" si="46"/>
        <v>21489.326776099962</v>
      </c>
      <c r="J112" s="102">
        <f>IF((I112)+K112&gt;I148,I148-K112,(I112))</f>
        <v>21489.326776099962</v>
      </c>
      <c r="K112" s="102">
        <f t="shared" si="54"/>
        <v>9093.6981079999987</v>
      </c>
      <c r="L112" s="186">
        <f t="shared" si="49"/>
        <v>30583.024884099963</v>
      </c>
      <c r="M112" s="102">
        <f t="shared" si="50"/>
        <v>20414.860437294963</v>
      </c>
      <c r="N112" s="102">
        <f t="shared" si="47"/>
        <v>8639.0132025999992</v>
      </c>
      <c r="O112" s="102">
        <f t="shared" si="48"/>
        <v>29053.873639894962</v>
      </c>
      <c r="P112" s="102">
        <f t="shared" si="51"/>
        <v>19340.394098489967</v>
      </c>
      <c r="Q112" s="102">
        <f t="shared" si="35"/>
        <v>8184.3282971999988</v>
      </c>
      <c r="R112" s="102">
        <f t="shared" si="36"/>
        <v>27524.722395689965</v>
      </c>
      <c r="S112" s="102">
        <f t="shared" si="37"/>
        <v>17191.461420879972</v>
      </c>
      <c r="T112" s="102">
        <f t="shared" si="38"/>
        <v>7274.9584863999989</v>
      </c>
      <c r="U112" s="102">
        <f t="shared" si="39"/>
        <v>24466.419907279971</v>
      </c>
      <c r="V112" s="102">
        <f t="shared" si="40"/>
        <v>15042.528743269973</v>
      </c>
      <c r="W112" s="102">
        <f t="shared" si="41"/>
        <v>6365.5886755999991</v>
      </c>
      <c r="X112" s="102">
        <f t="shared" si="42"/>
        <v>21408.117418869973</v>
      </c>
      <c r="Y112" s="102">
        <f t="shared" si="43"/>
        <v>12893.596065659976</v>
      </c>
      <c r="Z112" s="102">
        <f t="shared" si="44"/>
        <v>5456.2188647999992</v>
      </c>
      <c r="AA112" s="66">
        <f t="shared" si="45"/>
        <v>18349.814930459976</v>
      </c>
    </row>
    <row r="113" spans="1:27" ht="13.5" customHeight="1">
      <c r="A113" s="118">
        <v>18</v>
      </c>
      <c r="B113" s="56">
        <v>43647</v>
      </c>
      <c r="C113" s="57">
        <v>998</v>
      </c>
      <c r="D113" s="221">
        <f>'base(indices)'!G118</f>
        <v>1.1198967200000001</v>
      </c>
      <c r="E113" s="70">
        <f t="shared" si="31"/>
        <v>1117.6569265600001</v>
      </c>
      <c r="F113" s="325">
        <v>0</v>
      </c>
      <c r="G113" s="70">
        <f t="shared" si="32"/>
        <v>0</v>
      </c>
      <c r="H113" s="68">
        <f t="shared" si="33"/>
        <v>1117.6569265600001</v>
      </c>
      <c r="I113" s="295">
        <f t="shared" si="46"/>
        <v>20370.999253419963</v>
      </c>
      <c r="J113" s="122">
        <f>IF((I113)+K113&gt;I148,I148-K113,(I113))</f>
        <v>20370.999253419963</v>
      </c>
      <c r="K113" s="122">
        <f t="shared" si="54"/>
        <v>9093.6981079999987</v>
      </c>
      <c r="L113" s="183">
        <f t="shared" si="49"/>
        <v>29464.69736141996</v>
      </c>
      <c r="M113" s="122">
        <f t="shared" si="50"/>
        <v>19352.449290748962</v>
      </c>
      <c r="N113" s="122">
        <f t="shared" si="47"/>
        <v>8639.0132025999992</v>
      </c>
      <c r="O113" s="122">
        <f t="shared" si="48"/>
        <v>27991.462493348961</v>
      </c>
      <c r="P113" s="104">
        <f t="shared" si="51"/>
        <v>18333.899328077969</v>
      </c>
      <c r="Q113" s="122">
        <f t="shared" si="35"/>
        <v>8184.3282971999988</v>
      </c>
      <c r="R113" s="122">
        <f t="shared" si="36"/>
        <v>26518.227625277967</v>
      </c>
      <c r="S113" s="122">
        <f t="shared" si="37"/>
        <v>16296.799402735971</v>
      </c>
      <c r="T113" s="122">
        <f t="shared" si="38"/>
        <v>7274.9584863999989</v>
      </c>
      <c r="U113" s="122">
        <f t="shared" si="39"/>
        <v>23571.75788913597</v>
      </c>
      <c r="V113" s="122">
        <f t="shared" si="40"/>
        <v>14259.699477393973</v>
      </c>
      <c r="W113" s="122">
        <f t="shared" si="41"/>
        <v>6365.5886755999991</v>
      </c>
      <c r="X113" s="122">
        <f t="shared" si="42"/>
        <v>20625.288152993973</v>
      </c>
      <c r="Y113" s="122">
        <f t="shared" si="43"/>
        <v>12222.599552051977</v>
      </c>
      <c r="Z113" s="122">
        <f t="shared" si="44"/>
        <v>5456.2188647999992</v>
      </c>
      <c r="AA113" s="52">
        <f t="shared" si="45"/>
        <v>17678.818416851977</v>
      </c>
    </row>
    <row r="114" spans="1:27" ht="13.5" customHeight="1">
      <c r="A114" s="118">
        <v>17</v>
      </c>
      <c r="B114" s="46">
        <v>43678</v>
      </c>
      <c r="C114" s="57">
        <v>998</v>
      </c>
      <c r="D114" s="221">
        <f>'base(indices)'!G119</f>
        <v>1.1188897200000001</v>
      </c>
      <c r="E114" s="60">
        <f t="shared" si="31"/>
        <v>1116.6519405600002</v>
      </c>
      <c r="F114" s="325">
        <v>0</v>
      </c>
      <c r="G114" s="60">
        <f t="shared" si="32"/>
        <v>0</v>
      </c>
      <c r="H114" s="57">
        <f t="shared" si="33"/>
        <v>1116.6519405600002</v>
      </c>
      <c r="I114" s="294">
        <f t="shared" si="46"/>
        <v>19253.342326859962</v>
      </c>
      <c r="J114" s="102">
        <f>IF((I114)+K114&gt;I148,I148-K114,(I114))</f>
        <v>19253.342326859962</v>
      </c>
      <c r="K114" s="102">
        <f t="shared" si="54"/>
        <v>9093.6981079999987</v>
      </c>
      <c r="L114" s="186">
        <f t="shared" si="49"/>
        <v>28347.040434859962</v>
      </c>
      <c r="M114" s="102">
        <f t="shared" si="50"/>
        <v>18290.675210516962</v>
      </c>
      <c r="N114" s="102">
        <f t="shared" si="47"/>
        <v>8639.0132025999992</v>
      </c>
      <c r="O114" s="102">
        <f t="shared" si="48"/>
        <v>26929.688413116961</v>
      </c>
      <c r="P114" s="102">
        <f t="shared" si="51"/>
        <v>17328.008094173965</v>
      </c>
      <c r="Q114" s="102">
        <f t="shared" si="35"/>
        <v>8184.3282971999988</v>
      </c>
      <c r="R114" s="102">
        <f t="shared" si="36"/>
        <v>25512.336391373963</v>
      </c>
      <c r="S114" s="102">
        <f t="shared" si="37"/>
        <v>15402.67386148797</v>
      </c>
      <c r="T114" s="102">
        <f t="shared" si="38"/>
        <v>7274.9584863999989</v>
      </c>
      <c r="U114" s="102">
        <f t="shared" si="39"/>
        <v>22677.632347887971</v>
      </c>
      <c r="V114" s="102">
        <f t="shared" si="40"/>
        <v>13477.339628801972</v>
      </c>
      <c r="W114" s="102">
        <f t="shared" si="41"/>
        <v>6365.5886755999991</v>
      </c>
      <c r="X114" s="102">
        <f t="shared" si="42"/>
        <v>19842.928304401972</v>
      </c>
      <c r="Y114" s="102">
        <f t="shared" si="43"/>
        <v>11552.005396115977</v>
      </c>
      <c r="Z114" s="102">
        <f t="shared" si="44"/>
        <v>5456.2188647999992</v>
      </c>
      <c r="AA114" s="66">
        <f t="shared" si="45"/>
        <v>17008.224260915977</v>
      </c>
    </row>
    <row r="115" spans="1:27" ht="13.5" customHeight="1">
      <c r="A115" s="118">
        <v>16</v>
      </c>
      <c r="B115" s="56">
        <v>43709</v>
      </c>
      <c r="C115" s="57">
        <v>998</v>
      </c>
      <c r="D115" s="221">
        <f>'base(indices)'!G120</f>
        <v>1.1179953199999999</v>
      </c>
      <c r="E115" s="70">
        <f t="shared" si="31"/>
        <v>1115.7593293599998</v>
      </c>
      <c r="F115" s="325">
        <v>0</v>
      </c>
      <c r="G115" s="70">
        <f t="shared" si="32"/>
        <v>0</v>
      </c>
      <c r="H115" s="68">
        <f t="shared" si="33"/>
        <v>1115.7593293599998</v>
      </c>
      <c r="I115" s="295">
        <f t="shared" si="46"/>
        <v>18136.690386299961</v>
      </c>
      <c r="J115" s="122">
        <f>IF((I115)+K115&gt;I148,I148-K115,(I115))</f>
        <v>18136.690386299961</v>
      </c>
      <c r="K115" s="122">
        <f t="shared" si="54"/>
        <v>9093.6981079999987</v>
      </c>
      <c r="L115" s="183">
        <f t="shared" si="49"/>
        <v>27230.388494299958</v>
      </c>
      <c r="M115" s="122">
        <f t="shared" si="50"/>
        <v>17229.855866984963</v>
      </c>
      <c r="N115" s="122">
        <f t="shared" si="47"/>
        <v>8639.0132025999992</v>
      </c>
      <c r="O115" s="122">
        <f t="shared" si="48"/>
        <v>25868.869069584962</v>
      </c>
      <c r="P115" s="104">
        <f t="shared" si="51"/>
        <v>16323.021347669965</v>
      </c>
      <c r="Q115" s="122">
        <f t="shared" si="35"/>
        <v>8184.3282971999988</v>
      </c>
      <c r="R115" s="122">
        <f t="shared" si="36"/>
        <v>24507.349644869963</v>
      </c>
      <c r="S115" s="122">
        <f t="shared" si="37"/>
        <v>14509.352309039969</v>
      </c>
      <c r="T115" s="122">
        <f t="shared" si="38"/>
        <v>7274.9584863999989</v>
      </c>
      <c r="U115" s="122">
        <f t="shared" si="39"/>
        <v>21784.310795439967</v>
      </c>
      <c r="V115" s="122">
        <f t="shared" si="40"/>
        <v>12695.683270409972</v>
      </c>
      <c r="W115" s="122">
        <f t="shared" si="41"/>
        <v>6365.5886755999991</v>
      </c>
      <c r="X115" s="122">
        <f t="shared" si="42"/>
        <v>19061.271946009972</v>
      </c>
      <c r="Y115" s="122">
        <f t="shared" si="43"/>
        <v>10882.014231779976</v>
      </c>
      <c r="Z115" s="122">
        <f t="shared" si="44"/>
        <v>5456.2188647999992</v>
      </c>
      <c r="AA115" s="52">
        <f t="shared" si="45"/>
        <v>16338.233096579976</v>
      </c>
    </row>
    <row r="116" spans="1:27" ht="13.5" customHeight="1">
      <c r="A116" s="118">
        <v>15</v>
      </c>
      <c r="B116" s="56">
        <v>43739</v>
      </c>
      <c r="C116" s="57">
        <v>998</v>
      </c>
      <c r="D116" s="221">
        <f>'base(indices)'!G121</f>
        <v>1.11699003</v>
      </c>
      <c r="E116" s="60">
        <f t="shared" si="31"/>
        <v>1114.7560499399999</v>
      </c>
      <c r="F116" s="325">
        <v>0</v>
      </c>
      <c r="G116" s="60">
        <f t="shared" si="32"/>
        <v>0</v>
      </c>
      <c r="H116" s="57">
        <f t="shared" si="33"/>
        <v>1114.7560499399999</v>
      </c>
      <c r="I116" s="294">
        <f t="shared" si="46"/>
        <v>17020.93105693996</v>
      </c>
      <c r="J116" s="102">
        <f>IF((I116)+K116&gt;I148,I148-K116,(I116))</f>
        <v>17020.93105693996</v>
      </c>
      <c r="K116" s="102">
        <f t="shared" si="54"/>
        <v>9093.6981079999987</v>
      </c>
      <c r="L116" s="186">
        <f t="shared" si="49"/>
        <v>26114.629164939957</v>
      </c>
      <c r="M116" s="102">
        <f t="shared" si="50"/>
        <v>16169.884504092961</v>
      </c>
      <c r="N116" s="102">
        <f t="shared" si="47"/>
        <v>8639.0132025999992</v>
      </c>
      <c r="O116" s="102">
        <f t="shared" si="48"/>
        <v>24808.897706692958</v>
      </c>
      <c r="P116" s="102">
        <f t="shared" si="51"/>
        <v>15318.837951245965</v>
      </c>
      <c r="Q116" s="102">
        <f t="shared" si="35"/>
        <v>8184.3282971999988</v>
      </c>
      <c r="R116" s="102">
        <f t="shared" si="36"/>
        <v>23503.166248445963</v>
      </c>
      <c r="S116" s="102">
        <f t="shared" si="37"/>
        <v>13616.74484555197</v>
      </c>
      <c r="T116" s="102">
        <f t="shared" si="38"/>
        <v>7274.9584863999989</v>
      </c>
      <c r="U116" s="102">
        <f t="shared" si="39"/>
        <v>20891.703331951969</v>
      </c>
      <c r="V116" s="102">
        <f t="shared" si="40"/>
        <v>11914.651739857971</v>
      </c>
      <c r="W116" s="102">
        <f t="shared" si="41"/>
        <v>6365.5886755999991</v>
      </c>
      <c r="X116" s="102">
        <f t="shared" si="42"/>
        <v>18280.240415457971</v>
      </c>
      <c r="Y116" s="102">
        <f t="shared" si="43"/>
        <v>10212.558634163976</v>
      </c>
      <c r="Z116" s="102">
        <f t="shared" si="44"/>
        <v>5456.2188647999992</v>
      </c>
      <c r="AA116" s="66">
        <f t="shared" si="45"/>
        <v>15668.777498963975</v>
      </c>
    </row>
    <row r="117" spans="1:27" ht="13.5" customHeight="1">
      <c r="A117" s="118">
        <v>14</v>
      </c>
      <c r="B117" s="46">
        <v>43770</v>
      </c>
      <c r="C117" s="57">
        <v>998</v>
      </c>
      <c r="D117" s="221">
        <f>'base(indices)'!G122</f>
        <v>1.1159856399999999</v>
      </c>
      <c r="E117" s="70">
        <f t="shared" si="31"/>
        <v>1113.75366872</v>
      </c>
      <c r="F117" s="325">
        <v>0</v>
      </c>
      <c r="G117" s="70">
        <f t="shared" si="32"/>
        <v>0</v>
      </c>
      <c r="H117" s="68">
        <f t="shared" si="33"/>
        <v>1113.75366872</v>
      </c>
      <c r="I117" s="295">
        <f t="shared" si="46"/>
        <v>15906.17500699996</v>
      </c>
      <c r="J117" s="122">
        <f>IF((I117)+K117&gt;I148,I148-K117,(I117))</f>
        <v>15906.17500699996</v>
      </c>
      <c r="K117" s="122">
        <f t="shared" si="54"/>
        <v>9093.6981079999987</v>
      </c>
      <c r="L117" s="183">
        <f t="shared" si="49"/>
        <v>24999.873114999958</v>
      </c>
      <c r="M117" s="122">
        <f t="shared" si="50"/>
        <v>15110.866256649961</v>
      </c>
      <c r="N117" s="122">
        <f t="shared" si="47"/>
        <v>8639.0132025999992</v>
      </c>
      <c r="O117" s="122">
        <f t="shared" si="48"/>
        <v>23749.879459249962</v>
      </c>
      <c r="P117" s="104">
        <f t="shared" si="51"/>
        <v>14315.557506299963</v>
      </c>
      <c r="Q117" s="122">
        <f t="shared" si="35"/>
        <v>8184.3282971999988</v>
      </c>
      <c r="R117" s="122">
        <f t="shared" si="36"/>
        <v>22499.885803499961</v>
      </c>
      <c r="S117" s="122">
        <f t="shared" si="37"/>
        <v>12724.940005599969</v>
      </c>
      <c r="T117" s="122">
        <f t="shared" si="38"/>
        <v>7274.9584863999989</v>
      </c>
      <c r="U117" s="122">
        <f t="shared" si="39"/>
        <v>19999.898491999968</v>
      </c>
      <c r="V117" s="122">
        <f t="shared" si="40"/>
        <v>11134.322504899972</v>
      </c>
      <c r="W117" s="122">
        <f t="shared" si="41"/>
        <v>6365.5886755999991</v>
      </c>
      <c r="X117" s="122">
        <f t="shared" si="42"/>
        <v>17499.91118049997</v>
      </c>
      <c r="Y117" s="122">
        <f t="shared" si="43"/>
        <v>9543.7050041999755</v>
      </c>
      <c r="Z117" s="122">
        <f t="shared" si="44"/>
        <v>5456.2188647999992</v>
      </c>
      <c r="AA117" s="52">
        <f t="shared" si="45"/>
        <v>14999.923868999975</v>
      </c>
    </row>
    <row r="118" spans="1:27" ht="13.5" customHeight="1" thickBot="1">
      <c r="A118" s="229">
        <v>13</v>
      </c>
      <c r="B118" s="161">
        <v>43800</v>
      </c>
      <c r="C118" s="231">
        <v>998</v>
      </c>
      <c r="D118" s="232">
        <f>'base(indices)'!G123</f>
        <v>1.1144254499999999</v>
      </c>
      <c r="E118" s="233">
        <f t="shared" si="31"/>
        <v>1112.1965991</v>
      </c>
      <c r="F118" s="326">
        <v>0</v>
      </c>
      <c r="G118" s="233">
        <f t="shared" si="32"/>
        <v>0</v>
      </c>
      <c r="H118" s="231">
        <f t="shared" si="33"/>
        <v>1112.1965991</v>
      </c>
      <c r="I118" s="296">
        <f>I117-H117</f>
        <v>14792.421338279961</v>
      </c>
      <c r="J118" s="95">
        <f>IF((I118)+K118&gt;I$148,I$148-K118,(I118))</f>
        <v>14792.421338279961</v>
      </c>
      <c r="K118" s="95">
        <f t="shared" si="54"/>
        <v>9093.6981079999987</v>
      </c>
      <c r="L118" s="270">
        <f>J118+K118</f>
        <v>23886.119446279961</v>
      </c>
      <c r="M118" s="95">
        <f>J118*M$9</f>
        <v>14052.800271365963</v>
      </c>
      <c r="N118" s="95">
        <f>K118*M$9</f>
        <v>8639.0132025999992</v>
      </c>
      <c r="O118" s="95">
        <f>M118+N118</f>
        <v>22691.813473965962</v>
      </c>
      <c r="P118" s="95">
        <f>J118*$P$9</f>
        <v>13313.179204451964</v>
      </c>
      <c r="Q118" s="95">
        <f>K118*P$9</f>
        <v>8184.3282971999988</v>
      </c>
      <c r="R118" s="95">
        <f>P118+Q118</f>
        <v>21497.507501651962</v>
      </c>
      <c r="S118" s="95">
        <f>J118*S$9</f>
        <v>11833.93707062397</v>
      </c>
      <c r="T118" s="95">
        <f>K118*S$9</f>
        <v>7274.9584863999989</v>
      </c>
      <c r="U118" s="95">
        <f>S118+T118</f>
        <v>19108.89555702397</v>
      </c>
      <c r="V118" s="95">
        <f>J118*V$9</f>
        <v>10354.694936795971</v>
      </c>
      <c r="W118" s="95">
        <f>K118*V$9</f>
        <v>6365.5886755999991</v>
      </c>
      <c r="X118" s="95">
        <f>V118+W118</f>
        <v>16720.283612395971</v>
      </c>
      <c r="Y118" s="95">
        <f t="shared" si="43"/>
        <v>8875.4528029679768</v>
      </c>
      <c r="Z118" s="95">
        <f t="shared" si="44"/>
        <v>5456.2188647999992</v>
      </c>
      <c r="AA118" s="237">
        <f t="shared" si="45"/>
        <v>14331.671667767976</v>
      </c>
    </row>
    <row r="119" spans="1:27" ht="13.5" customHeight="1">
      <c r="A119" s="269">
        <v>12</v>
      </c>
      <c r="B119" s="246">
        <v>43831</v>
      </c>
      <c r="C119" s="347">
        <v>1039</v>
      </c>
      <c r="D119" s="259">
        <f>'base(indices)'!G124</f>
        <v>1.1028455699999999</v>
      </c>
      <c r="E119" s="203">
        <f t="shared" si="31"/>
        <v>1145.8565472299999</v>
      </c>
      <c r="F119" s="327">
        <v>0</v>
      </c>
      <c r="G119" s="203">
        <f t="shared" si="32"/>
        <v>0</v>
      </c>
      <c r="H119" s="204">
        <f t="shared" si="33"/>
        <v>1145.8565472299999</v>
      </c>
      <c r="I119" s="297">
        <f t="shared" ref="I119:I130" si="55">I118-H118</f>
        <v>13680.224739179961</v>
      </c>
      <c r="J119" s="205">
        <f>IF((I119)+K119&gt;I$148,I148-K119,(I119))</f>
        <v>13680.224739179961</v>
      </c>
      <c r="K119" s="205">
        <f t="shared" si="54"/>
        <v>9093.6981079999987</v>
      </c>
      <c r="L119" s="198">
        <f t="shared" ref="L119:L130" si="56">J119+K119</f>
        <v>22773.922847179958</v>
      </c>
      <c r="M119" s="205">
        <f t="shared" ref="M119:M130" si="57">J119*M$9</f>
        <v>12996.213502220962</v>
      </c>
      <c r="N119" s="205">
        <f t="shared" ref="N119:N130" si="58">K119*M$9</f>
        <v>8639.0132025999992</v>
      </c>
      <c r="O119" s="205">
        <f t="shared" ref="O119:O130" si="59">M119+N119</f>
        <v>21635.226704820961</v>
      </c>
      <c r="P119" s="197">
        <f t="shared" ref="P119:P130" si="60">J119*$P$9</f>
        <v>12312.202265261965</v>
      </c>
      <c r="Q119" s="205">
        <f t="shared" ref="Q119:Q130" si="61">K119*P$9</f>
        <v>8184.3282971999988</v>
      </c>
      <c r="R119" s="205">
        <f t="shared" ref="R119:R130" si="62">P119+Q119</f>
        <v>20496.530562461965</v>
      </c>
      <c r="S119" s="205">
        <f t="shared" ref="S119:S130" si="63">J119*S$9</f>
        <v>10944.17979134397</v>
      </c>
      <c r="T119" s="205">
        <f t="shared" ref="T119:T130" si="64">K119*S$9</f>
        <v>7274.9584863999989</v>
      </c>
      <c r="U119" s="205">
        <f t="shared" ref="U119:U130" si="65">S119+T119</f>
        <v>18219.138277743969</v>
      </c>
      <c r="V119" s="205">
        <f t="shared" ref="V119:V130" si="66">J119*V$9</f>
        <v>9576.157317425972</v>
      </c>
      <c r="W119" s="205">
        <f t="shared" ref="W119:W130" si="67">K119*V$9</f>
        <v>6365.5886755999991</v>
      </c>
      <c r="X119" s="205">
        <f t="shared" ref="X119:X130" si="68">V119+W119</f>
        <v>15941.745993025972</v>
      </c>
      <c r="Y119" s="205">
        <f t="shared" si="43"/>
        <v>8208.1348435079763</v>
      </c>
      <c r="Z119" s="205">
        <f t="shared" si="44"/>
        <v>5456.2188647999992</v>
      </c>
      <c r="AA119" s="196">
        <f t="shared" si="45"/>
        <v>13664.353708307975</v>
      </c>
    </row>
    <row r="120" spans="1:27" ht="13.5" customHeight="1">
      <c r="A120" s="118">
        <v>11</v>
      </c>
      <c r="B120" s="216">
        <v>43862</v>
      </c>
      <c r="C120" s="174">
        <v>1045</v>
      </c>
      <c r="D120" s="221">
        <f>'base(indices)'!G125</f>
        <v>1.0950705700000001</v>
      </c>
      <c r="E120" s="60">
        <f t="shared" si="31"/>
        <v>1144.3487456500002</v>
      </c>
      <c r="F120" s="325">
        <v>0</v>
      </c>
      <c r="G120" s="60">
        <f t="shared" si="32"/>
        <v>0</v>
      </c>
      <c r="H120" s="57">
        <f t="shared" si="33"/>
        <v>1144.3487456500002</v>
      </c>
      <c r="I120" s="294">
        <f t="shared" si="55"/>
        <v>12534.368191949961</v>
      </c>
      <c r="J120" s="102">
        <f>IF((I120)+K120&gt;I$148,I$148-K120,(I120))</f>
        <v>12534.368191949961</v>
      </c>
      <c r="K120" s="102">
        <f t="shared" si="54"/>
        <v>9093.6981079999987</v>
      </c>
      <c r="L120" s="186">
        <f t="shared" si="56"/>
        <v>21628.066299949962</v>
      </c>
      <c r="M120" s="102">
        <f t="shared" si="57"/>
        <v>11907.649782352462</v>
      </c>
      <c r="N120" s="102">
        <f t="shared" si="58"/>
        <v>8639.0132025999992</v>
      </c>
      <c r="O120" s="102">
        <f t="shared" si="59"/>
        <v>20546.662984952462</v>
      </c>
      <c r="P120" s="102">
        <f t="shared" si="60"/>
        <v>11280.931372754965</v>
      </c>
      <c r="Q120" s="102">
        <f t="shared" si="61"/>
        <v>8184.3282971999988</v>
      </c>
      <c r="R120" s="102">
        <f t="shared" si="62"/>
        <v>19465.259669954965</v>
      </c>
      <c r="S120" s="102">
        <f t="shared" si="63"/>
        <v>10027.494553559969</v>
      </c>
      <c r="T120" s="102">
        <f t="shared" si="64"/>
        <v>7274.9584863999989</v>
      </c>
      <c r="U120" s="102">
        <f t="shared" si="65"/>
        <v>17302.453039959968</v>
      </c>
      <c r="V120" s="102">
        <f t="shared" si="66"/>
        <v>8774.0577343649729</v>
      </c>
      <c r="W120" s="102">
        <f t="shared" si="67"/>
        <v>6365.5886755999991</v>
      </c>
      <c r="X120" s="102">
        <f t="shared" si="68"/>
        <v>15139.646409964971</v>
      </c>
      <c r="Y120" s="102">
        <f t="shared" si="43"/>
        <v>7520.6209151699768</v>
      </c>
      <c r="Z120" s="102">
        <f t="shared" si="44"/>
        <v>5456.2188647999992</v>
      </c>
      <c r="AA120" s="66">
        <f t="shared" si="45"/>
        <v>12976.839779969976</v>
      </c>
    </row>
    <row r="121" spans="1:27" ht="13.5" customHeight="1">
      <c r="A121" s="118">
        <v>10</v>
      </c>
      <c r="B121" s="217">
        <v>43891</v>
      </c>
      <c r="C121" s="174">
        <v>1045</v>
      </c>
      <c r="D121" s="221">
        <f>'base(indices)'!G126</f>
        <v>1.0926667000000001</v>
      </c>
      <c r="E121" s="70">
        <f t="shared" si="31"/>
        <v>1141.8367015000001</v>
      </c>
      <c r="F121" s="325">
        <v>0</v>
      </c>
      <c r="G121" s="70">
        <f t="shared" si="32"/>
        <v>0</v>
      </c>
      <c r="H121" s="68">
        <f t="shared" si="33"/>
        <v>1141.8367015000001</v>
      </c>
      <c r="I121" s="295">
        <f t="shared" si="55"/>
        <v>11390.019446299961</v>
      </c>
      <c r="J121" s="122">
        <f>IF((I121)+K121&gt;I$148,N149-K121,(I121))</f>
        <v>11390.019446299961</v>
      </c>
      <c r="K121" s="122">
        <f t="shared" si="54"/>
        <v>9093.6981079999987</v>
      </c>
      <c r="L121" s="183">
        <f t="shared" si="56"/>
        <v>20483.717554299961</v>
      </c>
      <c r="M121" s="122">
        <f t="shared" si="57"/>
        <v>10820.518473984963</v>
      </c>
      <c r="N121" s="122">
        <f t="shared" si="58"/>
        <v>8639.0132025999992</v>
      </c>
      <c r="O121" s="122">
        <f t="shared" si="59"/>
        <v>19459.531676584964</v>
      </c>
      <c r="P121" s="104">
        <f t="shared" si="60"/>
        <v>10251.017501669965</v>
      </c>
      <c r="Q121" s="122">
        <f t="shared" si="61"/>
        <v>8184.3282971999988</v>
      </c>
      <c r="R121" s="122">
        <f t="shared" si="62"/>
        <v>18435.345798869963</v>
      </c>
      <c r="S121" s="122">
        <f t="shared" si="63"/>
        <v>9112.0155570399693</v>
      </c>
      <c r="T121" s="122">
        <f t="shared" si="64"/>
        <v>7274.9584863999989</v>
      </c>
      <c r="U121" s="122">
        <f t="shared" si="65"/>
        <v>16386.974043439968</v>
      </c>
      <c r="V121" s="122">
        <f t="shared" si="66"/>
        <v>7973.0136124099718</v>
      </c>
      <c r="W121" s="122">
        <f t="shared" si="67"/>
        <v>6365.5886755999991</v>
      </c>
      <c r="X121" s="122">
        <f t="shared" si="68"/>
        <v>14338.60228800997</v>
      </c>
      <c r="Y121" s="122">
        <f t="shared" si="43"/>
        <v>6834.0116677799761</v>
      </c>
      <c r="Z121" s="122">
        <f t="shared" si="44"/>
        <v>5456.2188647999992</v>
      </c>
      <c r="AA121" s="52">
        <f t="shared" si="45"/>
        <v>12290.230532579975</v>
      </c>
    </row>
    <row r="122" spans="1:27" ht="13.5" customHeight="1">
      <c r="A122" s="118">
        <v>9</v>
      </c>
      <c r="B122" s="216">
        <v>43922</v>
      </c>
      <c r="C122" s="174">
        <v>1045</v>
      </c>
      <c r="D122" s="221">
        <f>'base(indices)'!G127</f>
        <v>1.0924482099999999</v>
      </c>
      <c r="E122" s="60">
        <f t="shared" si="31"/>
        <v>1141.60837945</v>
      </c>
      <c r="F122" s="325">
        <v>0</v>
      </c>
      <c r="G122" s="60">
        <f t="shared" si="32"/>
        <v>0</v>
      </c>
      <c r="H122" s="57">
        <f t="shared" si="33"/>
        <v>1141.60837945</v>
      </c>
      <c r="I122" s="294">
        <f t="shared" si="55"/>
        <v>10248.18274479996</v>
      </c>
      <c r="J122" s="102">
        <f>IF((I122)+K122&gt;I$148,I$148-K122,(I122))</f>
        <v>10248.18274479996</v>
      </c>
      <c r="K122" s="102">
        <f t="shared" si="54"/>
        <v>9093.6981079999987</v>
      </c>
      <c r="L122" s="186">
        <f t="shared" si="56"/>
        <v>19341.880852799957</v>
      </c>
      <c r="M122" s="102">
        <f t="shared" si="57"/>
        <v>9735.7736075599623</v>
      </c>
      <c r="N122" s="102">
        <f t="shared" si="58"/>
        <v>8639.0132025999992</v>
      </c>
      <c r="O122" s="102">
        <f t="shared" si="59"/>
        <v>18374.78681015996</v>
      </c>
      <c r="P122" s="102">
        <f t="shared" si="60"/>
        <v>9223.3644703199643</v>
      </c>
      <c r="Q122" s="102">
        <f t="shared" si="61"/>
        <v>8184.3282971999988</v>
      </c>
      <c r="R122" s="102">
        <f t="shared" si="62"/>
        <v>17407.692767519962</v>
      </c>
      <c r="S122" s="102">
        <f t="shared" si="63"/>
        <v>8198.5461958399683</v>
      </c>
      <c r="T122" s="102">
        <f t="shared" si="64"/>
        <v>7274.9584863999989</v>
      </c>
      <c r="U122" s="102">
        <f t="shared" si="65"/>
        <v>15473.504682239967</v>
      </c>
      <c r="V122" s="102">
        <f t="shared" si="66"/>
        <v>7173.7279213599713</v>
      </c>
      <c r="W122" s="102">
        <f t="shared" si="67"/>
        <v>6365.5886755999991</v>
      </c>
      <c r="X122" s="102">
        <f t="shared" si="68"/>
        <v>13539.31659695997</v>
      </c>
      <c r="Y122" s="102">
        <f t="shared" si="43"/>
        <v>6148.9096468799762</v>
      </c>
      <c r="Z122" s="102">
        <f t="shared" si="44"/>
        <v>5456.2188647999992</v>
      </c>
      <c r="AA122" s="66">
        <f t="shared" si="45"/>
        <v>11605.128511679975</v>
      </c>
    </row>
    <row r="123" spans="1:27" ht="13.5" customHeight="1">
      <c r="A123" s="118">
        <v>8</v>
      </c>
      <c r="B123" s="217">
        <v>43952</v>
      </c>
      <c r="C123" s="174">
        <v>1045</v>
      </c>
      <c r="D123" s="221">
        <f>'base(indices)'!G128</f>
        <v>1.09255747</v>
      </c>
      <c r="E123" s="70">
        <f t="shared" si="31"/>
        <v>1141.7225561499999</v>
      </c>
      <c r="F123" s="325">
        <v>0</v>
      </c>
      <c r="G123" s="70">
        <f t="shared" si="32"/>
        <v>0</v>
      </c>
      <c r="H123" s="68">
        <f t="shared" si="33"/>
        <v>1141.7225561499999</v>
      </c>
      <c r="I123" s="295">
        <f t="shared" si="55"/>
        <v>9106.5743653499594</v>
      </c>
      <c r="J123" s="122">
        <f>IF((I123)+K123&gt;I$148,N151-K123,(I123))</f>
        <v>9106.5743653499594</v>
      </c>
      <c r="K123" s="122">
        <f t="shared" si="54"/>
        <v>9093.6981079999987</v>
      </c>
      <c r="L123" s="183">
        <f t="shared" si="56"/>
        <v>18200.272473349956</v>
      </c>
      <c r="M123" s="122">
        <f t="shared" si="57"/>
        <v>8651.2456470824618</v>
      </c>
      <c r="N123" s="122">
        <f t="shared" si="58"/>
        <v>8639.0132025999992</v>
      </c>
      <c r="O123" s="122">
        <f t="shared" si="59"/>
        <v>17290.258849682461</v>
      </c>
      <c r="P123" s="104">
        <f t="shared" si="60"/>
        <v>8195.9169288149642</v>
      </c>
      <c r="Q123" s="122">
        <f t="shared" si="61"/>
        <v>8184.3282971999988</v>
      </c>
      <c r="R123" s="122">
        <f t="shared" si="62"/>
        <v>16380.245226014962</v>
      </c>
      <c r="S123" s="122">
        <f t="shared" si="63"/>
        <v>7285.2594922799681</v>
      </c>
      <c r="T123" s="122">
        <f t="shared" si="64"/>
        <v>7274.9584863999989</v>
      </c>
      <c r="U123" s="122">
        <f t="shared" si="65"/>
        <v>14560.217978679968</v>
      </c>
      <c r="V123" s="122">
        <f t="shared" si="66"/>
        <v>6374.602055744971</v>
      </c>
      <c r="W123" s="122">
        <f t="shared" si="67"/>
        <v>6365.5886755999991</v>
      </c>
      <c r="X123" s="122">
        <f t="shared" si="68"/>
        <v>12740.19073134497</v>
      </c>
      <c r="Y123" s="122">
        <f t="shared" si="43"/>
        <v>5463.9446192099758</v>
      </c>
      <c r="Z123" s="122">
        <f t="shared" si="44"/>
        <v>5456.2188647999992</v>
      </c>
      <c r="AA123" s="52">
        <f t="shared" si="45"/>
        <v>10920.163484009976</v>
      </c>
    </row>
    <row r="124" spans="1:27" ht="13.5" customHeight="1">
      <c r="A124" s="118">
        <v>7</v>
      </c>
      <c r="B124" s="216">
        <v>43983</v>
      </c>
      <c r="C124" s="174">
        <v>1045</v>
      </c>
      <c r="D124" s="221">
        <f>'base(indices)'!G129</f>
        <v>1.0990418099999999</v>
      </c>
      <c r="E124" s="60">
        <f t="shared" si="31"/>
        <v>1148.4986914499998</v>
      </c>
      <c r="F124" s="325">
        <v>0</v>
      </c>
      <c r="G124" s="60">
        <f t="shared" si="32"/>
        <v>0</v>
      </c>
      <c r="H124" s="57">
        <f t="shared" si="33"/>
        <v>1148.4986914499998</v>
      </c>
      <c r="I124" s="294">
        <f t="shared" si="55"/>
        <v>7964.8518091999595</v>
      </c>
      <c r="J124" s="102">
        <f>IF((I124)+K124&gt;I$148,I$148-K124,(I124))</f>
        <v>7964.8518091999595</v>
      </c>
      <c r="K124" s="102">
        <f t="shared" si="54"/>
        <v>9093.6981079999987</v>
      </c>
      <c r="L124" s="186">
        <f t="shared" si="56"/>
        <v>17058.549917199958</v>
      </c>
      <c r="M124" s="102">
        <f t="shared" si="57"/>
        <v>7566.6092187399609</v>
      </c>
      <c r="N124" s="102">
        <f t="shared" si="58"/>
        <v>8639.0132025999992</v>
      </c>
      <c r="O124" s="102">
        <f t="shared" si="59"/>
        <v>16205.62242133996</v>
      </c>
      <c r="P124" s="102">
        <f t="shared" si="60"/>
        <v>7168.3666282799641</v>
      </c>
      <c r="Q124" s="102">
        <f t="shared" si="61"/>
        <v>8184.3282971999988</v>
      </c>
      <c r="R124" s="102">
        <f t="shared" si="62"/>
        <v>15352.694925479962</v>
      </c>
      <c r="S124" s="102">
        <f t="shared" si="63"/>
        <v>6371.8814473599678</v>
      </c>
      <c r="T124" s="102">
        <f t="shared" si="64"/>
        <v>7274.9584863999989</v>
      </c>
      <c r="U124" s="102">
        <f t="shared" si="65"/>
        <v>13646.839933759966</v>
      </c>
      <c r="V124" s="102">
        <f t="shared" si="66"/>
        <v>5575.3962664399714</v>
      </c>
      <c r="W124" s="102">
        <f t="shared" si="67"/>
        <v>6365.5886755999991</v>
      </c>
      <c r="X124" s="102">
        <f t="shared" si="68"/>
        <v>11940.98494203997</v>
      </c>
      <c r="Y124" s="102">
        <f t="shared" si="43"/>
        <v>4778.9110855199751</v>
      </c>
      <c r="Z124" s="102">
        <f t="shared" si="44"/>
        <v>5456.2188647999992</v>
      </c>
      <c r="AA124" s="66">
        <f t="shared" si="45"/>
        <v>10235.129950319973</v>
      </c>
    </row>
    <row r="125" spans="1:27" ht="13.5" customHeight="1">
      <c r="A125" s="118">
        <v>6</v>
      </c>
      <c r="B125" s="217">
        <v>44013</v>
      </c>
      <c r="C125" s="174">
        <v>1045</v>
      </c>
      <c r="D125" s="221">
        <f>'base(indices)'!G130</f>
        <v>1.0988220500000001</v>
      </c>
      <c r="E125" s="70">
        <f t="shared" si="31"/>
        <v>1148.2690422500002</v>
      </c>
      <c r="F125" s="325">
        <v>0</v>
      </c>
      <c r="G125" s="70">
        <f t="shared" si="32"/>
        <v>0</v>
      </c>
      <c r="H125" s="68">
        <f t="shared" si="33"/>
        <v>1148.2690422500002</v>
      </c>
      <c r="I125" s="295">
        <f t="shared" si="55"/>
        <v>6816.3531177499599</v>
      </c>
      <c r="J125" s="122">
        <f>IF((I125)+K125&gt;I$148,N153-K125,(I125))</f>
        <v>6816.3531177499599</v>
      </c>
      <c r="K125" s="122">
        <f t="shared" si="54"/>
        <v>9093.6981079999987</v>
      </c>
      <c r="L125" s="183">
        <f t="shared" si="56"/>
        <v>15910.051225749958</v>
      </c>
      <c r="M125" s="122">
        <f t="shared" si="57"/>
        <v>6475.5354618624615</v>
      </c>
      <c r="N125" s="122">
        <f t="shared" si="58"/>
        <v>8639.0132025999992</v>
      </c>
      <c r="O125" s="122">
        <f t="shared" si="59"/>
        <v>15114.548664462462</v>
      </c>
      <c r="P125" s="104">
        <f t="shared" si="60"/>
        <v>6134.717805974964</v>
      </c>
      <c r="Q125" s="122">
        <f t="shared" si="61"/>
        <v>8184.3282971999988</v>
      </c>
      <c r="R125" s="122">
        <f t="shared" si="62"/>
        <v>14319.046103174962</v>
      </c>
      <c r="S125" s="122">
        <f t="shared" si="63"/>
        <v>5453.0824941999681</v>
      </c>
      <c r="T125" s="122">
        <f t="shared" si="64"/>
        <v>7274.9584863999989</v>
      </c>
      <c r="U125" s="122">
        <f t="shared" si="65"/>
        <v>12728.040980599966</v>
      </c>
      <c r="V125" s="122">
        <f t="shared" si="66"/>
        <v>4771.4471824249713</v>
      </c>
      <c r="W125" s="122">
        <f t="shared" si="67"/>
        <v>6365.5886755999991</v>
      </c>
      <c r="X125" s="122">
        <f t="shared" si="68"/>
        <v>11137.03585802497</v>
      </c>
      <c r="Y125" s="122">
        <f t="shared" si="43"/>
        <v>4089.8118706499758</v>
      </c>
      <c r="Z125" s="122">
        <f t="shared" si="44"/>
        <v>5456.2188647999992</v>
      </c>
      <c r="AA125" s="52">
        <f t="shared" si="45"/>
        <v>9546.0307354499746</v>
      </c>
    </row>
    <row r="126" spans="1:27" ht="13.5" customHeight="1">
      <c r="A126" s="118">
        <v>5</v>
      </c>
      <c r="B126" s="216">
        <v>44044</v>
      </c>
      <c r="C126" s="174">
        <v>1045</v>
      </c>
      <c r="D126" s="221">
        <f>'base(indices)'!G131</f>
        <v>1.0955354399999999</v>
      </c>
      <c r="E126" s="60">
        <f t="shared" si="31"/>
        <v>1144.8345347999998</v>
      </c>
      <c r="F126" s="325">
        <v>0</v>
      </c>
      <c r="G126" s="60">
        <f t="shared" si="32"/>
        <v>0</v>
      </c>
      <c r="H126" s="57">
        <f t="shared" si="33"/>
        <v>1144.8345347999998</v>
      </c>
      <c r="I126" s="294">
        <f t="shared" si="55"/>
        <v>5668.0840754999599</v>
      </c>
      <c r="J126" s="102">
        <f>IF((I126)+K126&gt;I$148,I$148-K126,(I126))</f>
        <v>5668.0840754999599</v>
      </c>
      <c r="K126" s="102">
        <f t="shared" si="54"/>
        <v>9093.6981079999987</v>
      </c>
      <c r="L126" s="186">
        <f t="shared" si="56"/>
        <v>14761.78218349996</v>
      </c>
      <c r="M126" s="102">
        <f t="shared" si="57"/>
        <v>5384.6798717249612</v>
      </c>
      <c r="N126" s="102">
        <f t="shared" si="58"/>
        <v>8639.0132025999992</v>
      </c>
      <c r="O126" s="102">
        <f t="shared" si="59"/>
        <v>14023.693074324961</v>
      </c>
      <c r="P126" s="102">
        <f t="shared" si="60"/>
        <v>5101.2756679499644</v>
      </c>
      <c r="Q126" s="102">
        <f t="shared" si="61"/>
        <v>8184.3282971999988</v>
      </c>
      <c r="R126" s="102">
        <f t="shared" si="62"/>
        <v>13285.603965149963</v>
      </c>
      <c r="S126" s="102">
        <f t="shared" si="63"/>
        <v>4534.4672603999679</v>
      </c>
      <c r="T126" s="102">
        <f t="shared" si="64"/>
        <v>7274.9584863999989</v>
      </c>
      <c r="U126" s="102">
        <f t="shared" si="65"/>
        <v>11809.425746799967</v>
      </c>
      <c r="V126" s="102">
        <f t="shared" si="66"/>
        <v>3967.6588528499715</v>
      </c>
      <c r="W126" s="102">
        <f t="shared" si="67"/>
        <v>6365.5886755999991</v>
      </c>
      <c r="X126" s="102">
        <f t="shared" si="68"/>
        <v>10333.247528449971</v>
      </c>
      <c r="Y126" s="102">
        <f t="shared" si="43"/>
        <v>3400.8504452999759</v>
      </c>
      <c r="Z126" s="102">
        <f t="shared" si="44"/>
        <v>5456.2188647999992</v>
      </c>
      <c r="AA126" s="66">
        <f t="shared" si="45"/>
        <v>8857.0693100999742</v>
      </c>
    </row>
    <row r="127" spans="1:27" ht="13.5" customHeight="1">
      <c r="A127" s="118">
        <v>4</v>
      </c>
      <c r="B127" s="217">
        <v>44075</v>
      </c>
      <c r="C127" s="174">
        <v>1045</v>
      </c>
      <c r="D127" s="221">
        <f>'base(indices)'!G132</f>
        <v>1.0930214899999999</v>
      </c>
      <c r="E127" s="70">
        <f t="shared" si="31"/>
        <v>1142.2074570499999</v>
      </c>
      <c r="F127" s="325">
        <v>0</v>
      </c>
      <c r="G127" s="70">
        <f t="shared" si="32"/>
        <v>0</v>
      </c>
      <c r="H127" s="68">
        <f t="shared" si="33"/>
        <v>1142.2074570499999</v>
      </c>
      <c r="I127" s="295">
        <f t="shared" si="55"/>
        <v>4523.2495406999606</v>
      </c>
      <c r="J127" s="122">
        <f>IF((I127)+K127&gt;I$148,N155-K127,(I127))</f>
        <v>4523.2495406999606</v>
      </c>
      <c r="K127" s="122">
        <f t="shared" si="54"/>
        <v>9093.6981079999987</v>
      </c>
      <c r="L127" s="183">
        <f t="shared" si="56"/>
        <v>13616.947648699959</v>
      </c>
      <c r="M127" s="122">
        <f t="shared" si="57"/>
        <v>4297.0870636649624</v>
      </c>
      <c r="N127" s="122">
        <f t="shared" si="58"/>
        <v>8639.0132025999992</v>
      </c>
      <c r="O127" s="122">
        <f t="shared" si="59"/>
        <v>12936.100266264963</v>
      </c>
      <c r="P127" s="104">
        <f t="shared" si="60"/>
        <v>4070.9245866299648</v>
      </c>
      <c r="Q127" s="122">
        <f t="shared" si="61"/>
        <v>8184.3282971999988</v>
      </c>
      <c r="R127" s="122">
        <f t="shared" si="62"/>
        <v>12255.252883829964</v>
      </c>
      <c r="S127" s="122">
        <f t="shared" si="63"/>
        <v>3618.5996325599685</v>
      </c>
      <c r="T127" s="122">
        <f t="shared" si="64"/>
        <v>7274.9584863999989</v>
      </c>
      <c r="U127" s="122">
        <f t="shared" si="65"/>
        <v>10893.558118959967</v>
      </c>
      <c r="V127" s="122">
        <f t="shared" si="66"/>
        <v>3166.2746784899723</v>
      </c>
      <c r="W127" s="122">
        <f t="shared" si="67"/>
        <v>6365.5886755999991</v>
      </c>
      <c r="X127" s="122">
        <f t="shared" si="68"/>
        <v>9531.8633540899718</v>
      </c>
      <c r="Y127" s="122">
        <f t="shared" si="43"/>
        <v>2713.9497244199761</v>
      </c>
      <c r="Z127" s="122">
        <f t="shared" si="44"/>
        <v>5456.2188647999992</v>
      </c>
      <c r="AA127" s="52">
        <f t="shared" si="45"/>
        <v>8170.1685892199748</v>
      </c>
    </row>
    <row r="128" spans="1:27" ht="13.5" customHeight="1">
      <c r="A128" s="118">
        <v>3</v>
      </c>
      <c r="B128" s="216">
        <v>44105</v>
      </c>
      <c r="C128" s="174">
        <v>1045</v>
      </c>
      <c r="D128" s="221">
        <f>'base(indices)'!G133</f>
        <v>1.08812493</v>
      </c>
      <c r="E128" s="60">
        <f t="shared" si="31"/>
        <v>1137.0905518499999</v>
      </c>
      <c r="F128" s="325">
        <v>0</v>
      </c>
      <c r="G128" s="60">
        <f t="shared" si="32"/>
        <v>0</v>
      </c>
      <c r="H128" s="57">
        <f t="shared" si="33"/>
        <v>1137.0905518499999</v>
      </c>
      <c r="I128" s="294">
        <f t="shared" si="55"/>
        <v>3381.0420836499607</v>
      </c>
      <c r="J128" s="102">
        <f>IF((I128)+K128&gt;I$148,I$148-K128,(I128))</f>
        <v>3381.0420836499607</v>
      </c>
      <c r="K128" s="102">
        <f t="shared" si="54"/>
        <v>9093.6981079999987</v>
      </c>
      <c r="L128" s="186">
        <f t="shared" si="56"/>
        <v>12474.740191649958</v>
      </c>
      <c r="M128" s="102">
        <f t="shared" si="57"/>
        <v>3211.9899794674625</v>
      </c>
      <c r="N128" s="102">
        <f t="shared" si="58"/>
        <v>8639.0132025999992</v>
      </c>
      <c r="O128" s="102">
        <f t="shared" si="59"/>
        <v>11851.003182067461</v>
      </c>
      <c r="P128" s="102">
        <f t="shared" si="60"/>
        <v>3042.9378752849648</v>
      </c>
      <c r="Q128" s="102">
        <f t="shared" si="61"/>
        <v>8184.3282971999988</v>
      </c>
      <c r="R128" s="102">
        <f t="shared" si="62"/>
        <v>11227.266172484964</v>
      </c>
      <c r="S128" s="102">
        <f t="shared" si="63"/>
        <v>2704.8336669199689</v>
      </c>
      <c r="T128" s="102">
        <f t="shared" si="64"/>
        <v>7274.9584863999989</v>
      </c>
      <c r="U128" s="102">
        <f t="shared" si="65"/>
        <v>9979.7921533199678</v>
      </c>
      <c r="V128" s="102">
        <f t="shared" si="66"/>
        <v>2366.7294585549721</v>
      </c>
      <c r="W128" s="102">
        <f t="shared" si="67"/>
        <v>6365.5886755999991</v>
      </c>
      <c r="X128" s="102">
        <f t="shared" si="68"/>
        <v>8732.3181341549716</v>
      </c>
      <c r="Y128" s="102">
        <f t="shared" si="43"/>
        <v>2028.6252501899762</v>
      </c>
      <c r="Z128" s="102">
        <f t="shared" si="44"/>
        <v>5456.2188647999992</v>
      </c>
      <c r="AA128" s="66">
        <f t="shared" si="45"/>
        <v>7484.8441149899754</v>
      </c>
    </row>
    <row r="129" spans="1:34" ht="13.5" customHeight="1">
      <c r="A129" s="118">
        <v>2</v>
      </c>
      <c r="B129" s="216">
        <v>44136</v>
      </c>
      <c r="C129" s="174">
        <v>1045</v>
      </c>
      <c r="D129" s="221">
        <f>'base(indices)'!G134</f>
        <v>1.0779918100000001</v>
      </c>
      <c r="E129" s="70">
        <f t="shared" si="31"/>
        <v>1126.5014414500001</v>
      </c>
      <c r="F129" s="325">
        <v>0</v>
      </c>
      <c r="G129" s="70">
        <f t="shared" si="32"/>
        <v>0</v>
      </c>
      <c r="H129" s="68">
        <f t="shared" si="33"/>
        <v>1126.5014414500001</v>
      </c>
      <c r="I129" s="295">
        <f t="shared" si="55"/>
        <v>2243.9515317999608</v>
      </c>
      <c r="J129" s="122">
        <f>IF((I129)+K129&gt;I$148,N157-K129,(I129))</f>
        <v>2243.9515317999608</v>
      </c>
      <c r="K129" s="122">
        <f t="shared" si="54"/>
        <v>9093.6981079999987</v>
      </c>
      <c r="L129" s="183">
        <f t="shared" si="56"/>
        <v>11337.64963979996</v>
      </c>
      <c r="M129" s="122">
        <f t="shared" si="57"/>
        <v>2131.7539552099624</v>
      </c>
      <c r="N129" s="122">
        <f t="shared" si="58"/>
        <v>8639.0132025999992</v>
      </c>
      <c r="O129" s="122">
        <f t="shared" si="59"/>
        <v>10770.767157809962</v>
      </c>
      <c r="P129" s="104">
        <f t="shared" si="60"/>
        <v>2019.5563786199648</v>
      </c>
      <c r="Q129" s="122">
        <f t="shared" si="61"/>
        <v>8184.3282971999988</v>
      </c>
      <c r="R129" s="122">
        <f t="shared" si="62"/>
        <v>10203.884675819963</v>
      </c>
      <c r="S129" s="122">
        <f t="shared" si="63"/>
        <v>1795.1612254399688</v>
      </c>
      <c r="T129" s="122">
        <f t="shared" si="64"/>
        <v>7274.9584863999989</v>
      </c>
      <c r="U129" s="122">
        <f t="shared" si="65"/>
        <v>9070.1197118399687</v>
      </c>
      <c r="V129" s="122">
        <f t="shared" si="66"/>
        <v>1570.7660722599724</v>
      </c>
      <c r="W129" s="122">
        <f t="shared" si="67"/>
        <v>6365.5886755999991</v>
      </c>
      <c r="X129" s="122">
        <f t="shared" si="68"/>
        <v>7936.3547478599712</v>
      </c>
      <c r="Y129" s="122">
        <f t="shared" si="43"/>
        <v>1346.3709190799764</v>
      </c>
      <c r="Z129" s="122">
        <f t="shared" si="44"/>
        <v>5456.2188647999992</v>
      </c>
      <c r="AA129" s="52">
        <f t="shared" si="45"/>
        <v>6802.5897838799756</v>
      </c>
    </row>
    <row r="130" spans="1:34" ht="12.75" customHeight="1" thickBot="1">
      <c r="A130" s="229">
        <v>1</v>
      </c>
      <c r="B130" s="217">
        <v>44166</v>
      </c>
      <c r="C130" s="231">
        <v>1045</v>
      </c>
      <c r="D130" s="232">
        <f>'base(indices)'!G135</f>
        <v>1.06933023</v>
      </c>
      <c r="E130" s="233">
        <f t="shared" si="31"/>
        <v>1117.45009035</v>
      </c>
      <c r="F130" s="326">
        <v>0</v>
      </c>
      <c r="G130" s="233">
        <f t="shared" si="32"/>
        <v>0</v>
      </c>
      <c r="H130" s="231">
        <f t="shared" si="33"/>
        <v>1117.45009035</v>
      </c>
      <c r="I130" s="296">
        <f t="shared" si="55"/>
        <v>1117.4500903499606</v>
      </c>
      <c r="J130" s="95">
        <f>IF((I130)+K130&gt;I$148,I$148-K130,(I130))</f>
        <v>1117.4500903499606</v>
      </c>
      <c r="K130" s="95">
        <f t="shared" si="54"/>
        <v>9093.6981079999987</v>
      </c>
      <c r="L130" s="270">
        <f t="shared" si="56"/>
        <v>10211.14819834996</v>
      </c>
      <c r="M130" s="95">
        <f t="shared" si="57"/>
        <v>1061.5775858324625</v>
      </c>
      <c r="N130" s="95">
        <f t="shared" si="58"/>
        <v>8639.0132025999992</v>
      </c>
      <c r="O130" s="95">
        <f t="shared" si="59"/>
        <v>9700.5907884324624</v>
      </c>
      <c r="P130" s="95">
        <f t="shared" si="60"/>
        <v>1005.7050813149646</v>
      </c>
      <c r="Q130" s="95">
        <f t="shared" si="61"/>
        <v>8184.3282971999988</v>
      </c>
      <c r="R130" s="95">
        <f t="shared" si="62"/>
        <v>9190.0333785149633</v>
      </c>
      <c r="S130" s="95">
        <f t="shared" si="63"/>
        <v>893.96007227996859</v>
      </c>
      <c r="T130" s="95">
        <f t="shared" si="64"/>
        <v>7274.9584863999989</v>
      </c>
      <c r="U130" s="95">
        <f t="shared" si="65"/>
        <v>8168.9185586799676</v>
      </c>
      <c r="V130" s="95">
        <f t="shared" si="66"/>
        <v>782.21506324497238</v>
      </c>
      <c r="W130" s="95">
        <f t="shared" si="67"/>
        <v>6365.5886755999991</v>
      </c>
      <c r="X130" s="95">
        <f t="shared" si="68"/>
        <v>7147.8037388449711</v>
      </c>
      <c r="Y130" s="95">
        <f t="shared" si="43"/>
        <v>670.47005420997641</v>
      </c>
      <c r="Z130" s="95">
        <f t="shared" si="44"/>
        <v>5456.2188647999992</v>
      </c>
      <c r="AA130" s="237">
        <f t="shared" si="45"/>
        <v>6126.6889190099755</v>
      </c>
    </row>
    <row r="131" spans="1:34" ht="15" customHeight="1" thickBot="1">
      <c r="A131" s="248"/>
      <c r="B131" s="249" t="s">
        <v>169</v>
      </c>
      <c r="C131" s="249"/>
      <c r="D131" s="250"/>
      <c r="E131" s="251"/>
      <c r="F131" s="445">
        <f>'BENEFÍCIOS-SEM JRS E SEM CORREÇ'!F131:G131</f>
        <v>44440</v>
      </c>
      <c r="G131" s="445"/>
      <c r="H131" s="418">
        <f>SUM(H11:H130)</f>
        <v>123939.12436601997</v>
      </c>
      <c r="I131" s="419"/>
      <c r="J131" s="98"/>
      <c r="K131" s="98"/>
      <c r="L131" s="26"/>
      <c r="M131" s="99"/>
      <c r="N131" s="26"/>
      <c r="O131" s="99"/>
      <c r="P131" s="26"/>
    </row>
    <row r="132" spans="1:34" ht="24.75" customHeight="1" thickBot="1">
      <c r="A132" s="244"/>
      <c r="B132" s="158"/>
      <c r="C132" s="39"/>
      <c r="D132" s="240"/>
      <c r="E132" s="40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34" ht="14.25" customHeight="1">
      <c r="A133" s="238">
        <v>1</v>
      </c>
      <c r="B133" s="160">
        <v>44197</v>
      </c>
      <c r="C133" s="47">
        <f>'BENEFÍCIOS-SEM JRS E SEM CORREÇ'!C134</f>
        <v>1100</v>
      </c>
      <c r="D133" s="242">
        <f>'base(indices)'!G136</f>
        <v>1.05811422</v>
      </c>
      <c r="E133" s="87">
        <f t="shared" ref="E133:E139" si="69">C133*D133</f>
        <v>1163.9256419999999</v>
      </c>
      <c r="F133" s="320">
        <v>0</v>
      </c>
      <c r="G133" s="87">
        <f t="shared" ref="G133:G139" si="70">E133*F133</f>
        <v>0</v>
      </c>
      <c r="H133" s="89">
        <f t="shared" ref="H133:H139" si="71">E133+G133</f>
        <v>1163.9256419999999</v>
      </c>
      <c r="I133" s="108">
        <f>I147</f>
        <v>9093.6981079999987</v>
      </c>
      <c r="J133" s="128">
        <v>0</v>
      </c>
      <c r="K133" s="100">
        <f t="shared" ref="K133:K143" si="72">I133</f>
        <v>9093.6981079999987</v>
      </c>
      <c r="L133" s="126">
        <f t="shared" ref="L133:L143" si="73">J133+K133</f>
        <v>9093.6981079999987</v>
      </c>
      <c r="M133" s="54">
        <f>$J133*M$9</f>
        <v>0</v>
      </c>
      <c r="N133" s="123">
        <f>$K133*M$9</f>
        <v>8639.0132025999992</v>
      </c>
      <c r="O133" s="55">
        <f>M133+N133</f>
        <v>8639.0132025999992</v>
      </c>
      <c r="P133" s="54">
        <f>$J133*P$9</f>
        <v>0</v>
      </c>
      <c r="Q133" s="123">
        <f>$K133*P$9</f>
        <v>8184.3282971999988</v>
      </c>
      <c r="R133" s="55">
        <f>P133+Q133</f>
        <v>8184.3282971999988</v>
      </c>
      <c r="S133" s="54">
        <f>$J133*S$9</f>
        <v>0</v>
      </c>
      <c r="T133" s="123">
        <f>$K133*S$9</f>
        <v>7274.9584863999989</v>
      </c>
      <c r="U133" s="55">
        <f>S133+T133</f>
        <v>7274.9584863999989</v>
      </c>
      <c r="V133" s="54">
        <f>$J133*V$9</f>
        <v>0</v>
      </c>
      <c r="W133" s="123">
        <f>$K133*V$9</f>
        <v>6365.5886755999991</v>
      </c>
      <c r="X133" s="55">
        <f>V133+W133</f>
        <v>6365.5886755999991</v>
      </c>
      <c r="Y133" s="54">
        <f t="shared" ref="Y133:Y144" si="74">$J133*Y$9</f>
        <v>0</v>
      </c>
      <c r="Z133" s="54">
        <f t="shared" ref="Z133:Z144" si="75">$K133*Y$9</f>
        <v>5456.2188647999992</v>
      </c>
      <c r="AA133" s="55">
        <f t="shared" ref="AA133:AA144" si="76">Y133+Z133</f>
        <v>5456.2188647999992</v>
      </c>
      <c r="AB133" s="18"/>
      <c r="AC133" s="18"/>
      <c r="AD133" s="18"/>
      <c r="AE133" s="18"/>
      <c r="AF133" s="19"/>
      <c r="AG133" s="18"/>
      <c r="AH133" s="18"/>
    </row>
    <row r="134" spans="1:34" s="30" customFormat="1" ht="14.25" customHeight="1">
      <c r="A134" s="118">
        <v>2</v>
      </c>
      <c r="B134" s="56">
        <v>44228</v>
      </c>
      <c r="C134" s="68">
        <f>'BENEFÍCIOS-SEM JRS E SEM CORREÇ'!C135</f>
        <v>1100</v>
      </c>
      <c r="D134" s="222">
        <f>'base(indices)'!G137</f>
        <v>1.04992481</v>
      </c>
      <c r="E134" s="60">
        <f t="shared" si="69"/>
        <v>1154.917291</v>
      </c>
      <c r="F134" s="325">
        <v>0</v>
      </c>
      <c r="G134" s="60">
        <f t="shared" si="70"/>
        <v>0</v>
      </c>
      <c r="H134" s="61">
        <f t="shared" si="71"/>
        <v>1154.917291</v>
      </c>
      <c r="I134" s="106">
        <f t="shared" ref="I134:I144" si="77">I133-H133</f>
        <v>7929.7724659999985</v>
      </c>
      <c r="J134" s="63">
        <v>0</v>
      </c>
      <c r="K134" s="102">
        <f t="shared" si="72"/>
        <v>7929.7724659999985</v>
      </c>
      <c r="L134" s="127">
        <f t="shared" si="73"/>
        <v>7929.7724659999985</v>
      </c>
      <c r="M134" s="65">
        <f t="shared" ref="M134:M144" si="78">$J134*M$9</f>
        <v>0</v>
      </c>
      <c r="N134" s="102">
        <f t="shared" ref="N134:N139" si="79">$K134*M$9</f>
        <v>7533.2838426999979</v>
      </c>
      <c r="O134" s="66">
        <f t="shared" ref="O134:O139" si="80">M134+N134</f>
        <v>7533.2838426999979</v>
      </c>
      <c r="P134" s="65">
        <f t="shared" ref="P134:P144" si="81">$J134*P$9</f>
        <v>0</v>
      </c>
      <c r="Q134" s="102">
        <f t="shared" ref="Q134:Q139" si="82">$K134*P$9</f>
        <v>7136.795219399999</v>
      </c>
      <c r="R134" s="66">
        <f t="shared" ref="R134:R139" si="83">P134+Q134</f>
        <v>7136.795219399999</v>
      </c>
      <c r="S134" s="65">
        <f t="shared" ref="S134:S144" si="84">$J134*S$9</f>
        <v>0</v>
      </c>
      <c r="T134" s="102">
        <f t="shared" ref="T134:T139" si="85">$K134*S$9</f>
        <v>6343.8179727999996</v>
      </c>
      <c r="U134" s="66">
        <f t="shared" ref="U134:U139" si="86">S134+T134</f>
        <v>6343.8179727999996</v>
      </c>
      <c r="V134" s="65">
        <f t="shared" ref="V134:V144" si="87">$J134*V$9</f>
        <v>0</v>
      </c>
      <c r="W134" s="102">
        <f t="shared" ref="W134:W139" si="88">$K134*V$9</f>
        <v>5550.8407261999982</v>
      </c>
      <c r="X134" s="66">
        <f t="shared" ref="X134:X139" si="89">V134+W134</f>
        <v>5550.8407261999982</v>
      </c>
      <c r="Y134" s="65">
        <f t="shared" si="74"/>
        <v>0</v>
      </c>
      <c r="Z134" s="65">
        <f t="shared" si="75"/>
        <v>4757.8634795999988</v>
      </c>
      <c r="AA134" s="66">
        <f t="shared" si="76"/>
        <v>4757.8634795999988</v>
      </c>
      <c r="AB134" s="36"/>
      <c r="AC134" s="36"/>
      <c r="AD134" s="36"/>
      <c r="AE134" s="36"/>
      <c r="AF134" s="37"/>
      <c r="AG134" s="36"/>
      <c r="AH134" s="36"/>
    </row>
    <row r="135" spans="1:34" ht="14.25" customHeight="1">
      <c r="A135" s="117">
        <v>3</v>
      </c>
      <c r="B135" s="46">
        <v>44256</v>
      </c>
      <c r="C135" s="68">
        <f>'BENEFÍCIOS-SEM JRS E SEM CORREÇ'!C136</f>
        <v>1100</v>
      </c>
      <c r="D135" s="222">
        <f>'base(indices)'!G138</f>
        <v>1.0449092499999999</v>
      </c>
      <c r="E135" s="70">
        <f t="shared" si="69"/>
        <v>1149.400175</v>
      </c>
      <c r="F135" s="325">
        <v>0</v>
      </c>
      <c r="G135" s="70">
        <f t="shared" si="70"/>
        <v>0</v>
      </c>
      <c r="H135" s="71">
        <f t="shared" si="71"/>
        <v>1149.400175</v>
      </c>
      <c r="I135" s="107">
        <f t="shared" si="77"/>
        <v>6774.8551749999988</v>
      </c>
      <c r="J135" s="73">
        <v>0</v>
      </c>
      <c r="K135" s="104">
        <f t="shared" si="72"/>
        <v>6774.8551749999988</v>
      </c>
      <c r="L135" s="129">
        <f t="shared" si="73"/>
        <v>6774.8551749999988</v>
      </c>
      <c r="M135" s="51">
        <f t="shared" si="78"/>
        <v>0</v>
      </c>
      <c r="N135" s="122">
        <f t="shared" si="79"/>
        <v>6436.1124162499982</v>
      </c>
      <c r="O135" s="52">
        <f t="shared" si="80"/>
        <v>6436.1124162499982</v>
      </c>
      <c r="P135" s="51">
        <f t="shared" si="81"/>
        <v>0</v>
      </c>
      <c r="Q135" s="122">
        <f t="shared" si="82"/>
        <v>6097.3696574999994</v>
      </c>
      <c r="R135" s="52">
        <f t="shared" si="83"/>
        <v>6097.3696574999994</v>
      </c>
      <c r="S135" s="51">
        <f t="shared" si="84"/>
        <v>0</v>
      </c>
      <c r="T135" s="122">
        <f t="shared" si="85"/>
        <v>5419.8841399999992</v>
      </c>
      <c r="U135" s="52">
        <f t="shared" si="86"/>
        <v>5419.8841399999992</v>
      </c>
      <c r="V135" s="51">
        <f t="shared" si="87"/>
        <v>0</v>
      </c>
      <c r="W135" s="122">
        <f t="shared" si="88"/>
        <v>4742.398622499999</v>
      </c>
      <c r="X135" s="52">
        <f t="shared" si="89"/>
        <v>4742.398622499999</v>
      </c>
      <c r="Y135" s="138">
        <f t="shared" si="74"/>
        <v>0</v>
      </c>
      <c r="Z135" s="138">
        <f t="shared" si="75"/>
        <v>4064.9131049999992</v>
      </c>
      <c r="AA135" s="130">
        <f t="shared" si="76"/>
        <v>4064.9131049999992</v>
      </c>
      <c r="AB135" s="18"/>
      <c r="AC135" s="18"/>
      <c r="AD135" s="18"/>
      <c r="AE135" s="18"/>
      <c r="AF135" s="19"/>
      <c r="AG135" s="18"/>
      <c r="AH135" s="18"/>
    </row>
    <row r="136" spans="1:34" s="30" customFormat="1" ht="14.25" customHeight="1">
      <c r="A136" s="118">
        <v>4</v>
      </c>
      <c r="B136" s="56">
        <v>44287</v>
      </c>
      <c r="C136" s="68">
        <f>'BENEFÍCIOS-SEM JRS E SEM CORREÇ'!C137</f>
        <v>1100</v>
      </c>
      <c r="D136" s="222">
        <f>'base(indices)'!G139</f>
        <v>1.03528113</v>
      </c>
      <c r="E136" s="60">
        <f>C136*D136</f>
        <v>1138.8092429999999</v>
      </c>
      <c r="F136" s="325">
        <v>0</v>
      </c>
      <c r="G136" s="60">
        <f>E136*F136</f>
        <v>0</v>
      </c>
      <c r="H136" s="61">
        <f>E136+G136</f>
        <v>1138.8092429999999</v>
      </c>
      <c r="I136" s="106">
        <f t="shared" si="77"/>
        <v>5625.454999999999</v>
      </c>
      <c r="J136" s="63">
        <v>0</v>
      </c>
      <c r="K136" s="102">
        <f>I136</f>
        <v>5625.454999999999</v>
      </c>
      <c r="L136" s="127">
        <f>J136+K136</f>
        <v>5625.454999999999</v>
      </c>
      <c r="M136" s="65">
        <f t="shared" si="78"/>
        <v>0</v>
      </c>
      <c r="N136" s="102">
        <f>$K136*M$9</f>
        <v>5344.1822499999989</v>
      </c>
      <c r="O136" s="66">
        <f>M136+N136</f>
        <v>5344.1822499999989</v>
      </c>
      <c r="P136" s="65">
        <f t="shared" si="81"/>
        <v>0</v>
      </c>
      <c r="Q136" s="102">
        <f>$K136*P$9</f>
        <v>5062.9094999999988</v>
      </c>
      <c r="R136" s="66">
        <f>P136+Q136</f>
        <v>5062.9094999999988</v>
      </c>
      <c r="S136" s="65">
        <f t="shared" si="84"/>
        <v>0</v>
      </c>
      <c r="T136" s="102">
        <f>$K136*S$9</f>
        <v>4500.3639999999996</v>
      </c>
      <c r="U136" s="66">
        <f>S136+T136</f>
        <v>4500.3639999999996</v>
      </c>
      <c r="V136" s="65">
        <f t="shared" si="87"/>
        <v>0</v>
      </c>
      <c r="W136" s="102">
        <f>$K136*V$9</f>
        <v>3937.8184999999989</v>
      </c>
      <c r="X136" s="66">
        <f>V136+W136</f>
        <v>3937.8184999999989</v>
      </c>
      <c r="Y136" s="65">
        <f t="shared" si="74"/>
        <v>0</v>
      </c>
      <c r="Z136" s="65">
        <f t="shared" si="75"/>
        <v>3375.2729999999992</v>
      </c>
      <c r="AA136" s="66">
        <f t="shared" si="76"/>
        <v>3375.2729999999992</v>
      </c>
      <c r="AB136" s="36"/>
      <c r="AC136" s="36"/>
      <c r="AD136" s="36"/>
      <c r="AE136" s="36"/>
      <c r="AF136" s="37"/>
      <c r="AG136" s="36"/>
      <c r="AH136" s="36"/>
    </row>
    <row r="137" spans="1:34" ht="14.25" customHeight="1">
      <c r="A137" s="118">
        <v>5</v>
      </c>
      <c r="B137" s="46">
        <v>44317</v>
      </c>
      <c r="C137" s="68">
        <f>'BENEFÍCIOS-SEM JRS E SEM CORREÇ'!C138</f>
        <v>1100</v>
      </c>
      <c r="D137" s="222">
        <f>'base(indices)'!G140</f>
        <v>1.02910649</v>
      </c>
      <c r="E137" s="70">
        <f>C137*D137</f>
        <v>1132.017139</v>
      </c>
      <c r="F137" s="325">
        <v>0</v>
      </c>
      <c r="G137" s="70">
        <f>E137*F137</f>
        <v>0</v>
      </c>
      <c r="H137" s="71">
        <f>E137+G137</f>
        <v>1132.017139</v>
      </c>
      <c r="I137" s="107">
        <f t="shared" si="77"/>
        <v>4486.6457569999993</v>
      </c>
      <c r="J137" s="73">
        <v>0</v>
      </c>
      <c r="K137" s="104">
        <f>I137</f>
        <v>4486.6457569999993</v>
      </c>
      <c r="L137" s="129">
        <f>J137+K137</f>
        <v>4486.6457569999993</v>
      </c>
      <c r="M137" s="51">
        <f t="shared" si="78"/>
        <v>0</v>
      </c>
      <c r="N137" s="122">
        <f>$K137*M$9</f>
        <v>4262.313469149999</v>
      </c>
      <c r="O137" s="52">
        <f>M137+N137</f>
        <v>4262.313469149999</v>
      </c>
      <c r="P137" s="51">
        <f t="shared" si="81"/>
        <v>0</v>
      </c>
      <c r="Q137" s="122">
        <f>$K137*P$9</f>
        <v>4037.9811812999997</v>
      </c>
      <c r="R137" s="52">
        <f>P137+Q137</f>
        <v>4037.9811812999997</v>
      </c>
      <c r="S137" s="51">
        <f t="shared" si="84"/>
        <v>0</v>
      </c>
      <c r="T137" s="122">
        <f>$K137*S$9</f>
        <v>3589.3166055999995</v>
      </c>
      <c r="U137" s="52">
        <f>S137+T137</f>
        <v>3589.3166055999995</v>
      </c>
      <c r="V137" s="51">
        <f t="shared" si="87"/>
        <v>0</v>
      </c>
      <c r="W137" s="122">
        <f>$K137*V$9</f>
        <v>3140.6520298999994</v>
      </c>
      <c r="X137" s="52">
        <f>V137+W137</f>
        <v>3140.6520298999994</v>
      </c>
      <c r="Y137" s="138">
        <f t="shared" si="74"/>
        <v>0</v>
      </c>
      <c r="Z137" s="138">
        <f t="shared" si="75"/>
        <v>2691.9874541999993</v>
      </c>
      <c r="AA137" s="130">
        <f t="shared" si="76"/>
        <v>2691.9874541999993</v>
      </c>
      <c r="AB137" s="18"/>
      <c r="AC137" s="18"/>
      <c r="AD137" s="18"/>
      <c r="AE137" s="18"/>
      <c r="AF137" s="19"/>
      <c r="AG137" s="18"/>
      <c r="AH137" s="18"/>
    </row>
    <row r="138" spans="1:34" s="30" customFormat="1" ht="14.25" customHeight="1">
      <c r="A138" s="117">
        <v>6</v>
      </c>
      <c r="B138" s="56">
        <v>44348</v>
      </c>
      <c r="C138" s="68">
        <f>'BENEFÍCIOS-SEM JRS E SEM CORREÇ'!C139</f>
        <v>1100</v>
      </c>
      <c r="D138" s="222">
        <f>'base(indices)'!G141</f>
        <v>1.0245982600000001</v>
      </c>
      <c r="E138" s="60">
        <f t="shared" si="69"/>
        <v>1127.058086</v>
      </c>
      <c r="F138" s="325">
        <v>0</v>
      </c>
      <c r="G138" s="60">
        <f t="shared" si="70"/>
        <v>0</v>
      </c>
      <c r="H138" s="61">
        <f t="shared" si="71"/>
        <v>1127.058086</v>
      </c>
      <c r="I138" s="106">
        <f t="shared" si="77"/>
        <v>3354.6286179999993</v>
      </c>
      <c r="J138" s="63">
        <v>0</v>
      </c>
      <c r="K138" s="102">
        <f t="shared" si="72"/>
        <v>3354.6286179999993</v>
      </c>
      <c r="L138" s="127">
        <f t="shared" si="73"/>
        <v>3354.6286179999993</v>
      </c>
      <c r="M138" s="65">
        <f t="shared" si="78"/>
        <v>0</v>
      </c>
      <c r="N138" s="102">
        <f t="shared" si="79"/>
        <v>3186.897187099999</v>
      </c>
      <c r="O138" s="66">
        <f t="shared" si="80"/>
        <v>3186.897187099999</v>
      </c>
      <c r="P138" s="65">
        <f t="shared" si="81"/>
        <v>0</v>
      </c>
      <c r="Q138" s="102">
        <f t="shared" si="82"/>
        <v>3019.1657561999996</v>
      </c>
      <c r="R138" s="66">
        <f t="shared" si="83"/>
        <v>3019.1657561999996</v>
      </c>
      <c r="S138" s="65">
        <f t="shared" si="84"/>
        <v>0</v>
      </c>
      <c r="T138" s="102">
        <f t="shared" si="85"/>
        <v>2683.7028943999994</v>
      </c>
      <c r="U138" s="66">
        <f t="shared" si="86"/>
        <v>2683.7028943999994</v>
      </c>
      <c r="V138" s="65">
        <f t="shared" si="87"/>
        <v>0</v>
      </c>
      <c r="W138" s="102">
        <f t="shared" si="88"/>
        <v>2348.2400325999993</v>
      </c>
      <c r="X138" s="66">
        <f t="shared" si="89"/>
        <v>2348.2400325999993</v>
      </c>
      <c r="Y138" s="65">
        <f t="shared" si="74"/>
        <v>0</v>
      </c>
      <c r="Z138" s="65">
        <f t="shared" si="75"/>
        <v>2012.7771707999996</v>
      </c>
      <c r="AA138" s="66">
        <f t="shared" si="76"/>
        <v>2012.7771707999996</v>
      </c>
      <c r="AB138" s="36"/>
      <c r="AC138" s="36"/>
      <c r="AD138" s="36"/>
      <c r="AE138" s="36"/>
      <c r="AF138" s="37"/>
      <c r="AG138" s="36"/>
      <c r="AH138" s="36"/>
    </row>
    <row r="139" spans="1:34" ht="14.25" customHeight="1">
      <c r="A139" s="118">
        <v>7</v>
      </c>
      <c r="B139" s="46">
        <v>44378</v>
      </c>
      <c r="C139" s="68">
        <f>'BENEFÍCIOS-SEM JRS E SEM CORREÇ'!C140</f>
        <v>1100</v>
      </c>
      <c r="D139" s="222">
        <f>'base(indices)'!G142</f>
        <v>1.0161640999999999</v>
      </c>
      <c r="E139" s="70">
        <f t="shared" si="69"/>
        <v>1117.7805099999998</v>
      </c>
      <c r="F139" s="325">
        <v>0</v>
      </c>
      <c r="G139" s="70">
        <f t="shared" si="70"/>
        <v>0</v>
      </c>
      <c r="H139" s="71">
        <f t="shared" si="71"/>
        <v>1117.7805099999998</v>
      </c>
      <c r="I139" s="107">
        <f t="shared" si="77"/>
        <v>2227.5705319999993</v>
      </c>
      <c r="J139" s="73">
        <v>0</v>
      </c>
      <c r="K139" s="104">
        <f t="shared" si="72"/>
        <v>2227.5705319999993</v>
      </c>
      <c r="L139" s="129">
        <f t="shared" si="73"/>
        <v>2227.5705319999993</v>
      </c>
      <c r="M139" s="51">
        <f t="shared" si="78"/>
        <v>0</v>
      </c>
      <c r="N139" s="122">
        <f t="shared" si="79"/>
        <v>2116.1920053999993</v>
      </c>
      <c r="O139" s="52">
        <f t="shared" si="80"/>
        <v>2116.1920053999993</v>
      </c>
      <c r="P139" s="51">
        <f t="shared" si="81"/>
        <v>0</v>
      </c>
      <c r="Q139" s="122">
        <f t="shared" si="82"/>
        <v>2004.8134787999993</v>
      </c>
      <c r="R139" s="52">
        <f t="shared" si="83"/>
        <v>2004.8134787999993</v>
      </c>
      <c r="S139" s="51">
        <f t="shared" si="84"/>
        <v>0</v>
      </c>
      <c r="T139" s="122">
        <f t="shared" si="85"/>
        <v>1782.0564255999996</v>
      </c>
      <c r="U139" s="52">
        <f t="shared" si="86"/>
        <v>1782.0564255999996</v>
      </c>
      <c r="V139" s="51">
        <f t="shared" si="87"/>
        <v>0</v>
      </c>
      <c r="W139" s="122">
        <f t="shared" si="88"/>
        <v>1559.2993723999994</v>
      </c>
      <c r="X139" s="52">
        <f t="shared" si="89"/>
        <v>1559.2993723999994</v>
      </c>
      <c r="Y139" s="138">
        <f t="shared" si="74"/>
        <v>0</v>
      </c>
      <c r="Z139" s="138">
        <f t="shared" si="75"/>
        <v>1336.5423191999996</v>
      </c>
      <c r="AA139" s="130">
        <f t="shared" si="76"/>
        <v>1336.5423191999996</v>
      </c>
      <c r="AB139" s="18"/>
      <c r="AC139" s="18"/>
      <c r="AD139" s="18"/>
      <c r="AE139" s="18"/>
      <c r="AF139" s="19"/>
      <c r="AG139" s="18"/>
      <c r="AH139" s="18"/>
    </row>
    <row r="140" spans="1:34" s="30" customFormat="1" ht="14.25" customHeight="1">
      <c r="A140" s="118">
        <v>8</v>
      </c>
      <c r="B140" s="56">
        <v>44409</v>
      </c>
      <c r="C140" s="68">
        <f>'BENEFÍCIOS-SEM JRS E SEM CORREÇ'!C141</f>
        <v>1100</v>
      </c>
      <c r="D140" s="222">
        <f>'base(indices)'!G143</f>
        <v>1.00890002</v>
      </c>
      <c r="E140" s="60">
        <f>C140*D140</f>
        <v>1109.7900219999999</v>
      </c>
      <c r="F140" s="325">
        <v>0</v>
      </c>
      <c r="G140" s="60">
        <f>E140*F140</f>
        <v>0</v>
      </c>
      <c r="H140" s="61">
        <f>E140+G140</f>
        <v>1109.7900219999999</v>
      </c>
      <c r="I140" s="106">
        <f t="shared" si="77"/>
        <v>1109.7900219999995</v>
      </c>
      <c r="J140" s="63">
        <v>0</v>
      </c>
      <c r="K140" s="102">
        <f t="shared" si="72"/>
        <v>1109.7900219999995</v>
      </c>
      <c r="L140" s="127">
        <f t="shared" si="73"/>
        <v>1109.7900219999995</v>
      </c>
      <c r="M140" s="65">
        <f t="shared" si="78"/>
        <v>0</v>
      </c>
      <c r="N140" s="102">
        <f>$K140*M$9</f>
        <v>1054.3005208999994</v>
      </c>
      <c r="O140" s="66">
        <f>M140+N140</f>
        <v>1054.3005208999994</v>
      </c>
      <c r="P140" s="65">
        <f t="shared" si="81"/>
        <v>0</v>
      </c>
      <c r="Q140" s="102">
        <f>$K140*P$9</f>
        <v>998.81101979999949</v>
      </c>
      <c r="R140" s="66">
        <f>P140+Q140</f>
        <v>998.81101979999949</v>
      </c>
      <c r="S140" s="65">
        <f t="shared" si="84"/>
        <v>0</v>
      </c>
      <c r="T140" s="102">
        <f>$K140*S$9</f>
        <v>887.83201759999963</v>
      </c>
      <c r="U140" s="66">
        <f>S140+T140</f>
        <v>887.83201759999963</v>
      </c>
      <c r="V140" s="65">
        <f t="shared" si="87"/>
        <v>0</v>
      </c>
      <c r="W140" s="102">
        <f>$K140*V$9</f>
        <v>776.85301539999955</v>
      </c>
      <c r="X140" s="66">
        <f>V140+W140</f>
        <v>776.85301539999955</v>
      </c>
      <c r="Y140" s="65">
        <f t="shared" si="74"/>
        <v>0</v>
      </c>
      <c r="Z140" s="65">
        <f t="shared" si="75"/>
        <v>665.87401319999969</v>
      </c>
      <c r="AA140" s="66">
        <f t="shared" si="76"/>
        <v>665.87401319999969</v>
      </c>
      <c r="AB140" s="36"/>
      <c r="AC140" s="36"/>
      <c r="AD140" s="36"/>
      <c r="AE140" s="36"/>
      <c r="AF140" s="37"/>
      <c r="AG140" s="36"/>
      <c r="AH140" s="36"/>
    </row>
    <row r="141" spans="1:34" ht="14.25" customHeight="1">
      <c r="A141" s="117">
        <v>9</v>
      </c>
      <c r="B141" s="46">
        <v>44440</v>
      </c>
      <c r="C141" s="68">
        <f>'BENEFÍCIOS-SEM JRS E SEM CORREÇ'!C142</f>
        <v>0</v>
      </c>
      <c r="D141" s="222">
        <f>'base(indices)'!G144</f>
        <v>0</v>
      </c>
      <c r="E141" s="70">
        <f>C141*D141</f>
        <v>0</v>
      </c>
      <c r="F141" s="325">
        <v>0</v>
      </c>
      <c r="G141" s="70">
        <f>E141*F141</f>
        <v>0</v>
      </c>
      <c r="H141" s="71">
        <f>E141+G141</f>
        <v>0</v>
      </c>
      <c r="I141" s="107">
        <f t="shared" si="77"/>
        <v>0</v>
      </c>
      <c r="J141" s="73">
        <v>0</v>
      </c>
      <c r="K141" s="104">
        <f t="shared" si="72"/>
        <v>0</v>
      </c>
      <c r="L141" s="129">
        <f t="shared" si="73"/>
        <v>0</v>
      </c>
      <c r="M141" s="51">
        <f t="shared" si="78"/>
        <v>0</v>
      </c>
      <c r="N141" s="122">
        <f>$K141*M$9</f>
        <v>0</v>
      </c>
      <c r="O141" s="52">
        <f>M141+N141</f>
        <v>0</v>
      </c>
      <c r="P141" s="51">
        <f t="shared" si="81"/>
        <v>0</v>
      </c>
      <c r="Q141" s="122">
        <f>$K141*P$9</f>
        <v>0</v>
      </c>
      <c r="R141" s="52">
        <f>P141+Q141</f>
        <v>0</v>
      </c>
      <c r="S141" s="51">
        <f t="shared" si="84"/>
        <v>0</v>
      </c>
      <c r="T141" s="122">
        <f>$K141*S$9</f>
        <v>0</v>
      </c>
      <c r="U141" s="52">
        <f>S141+T141</f>
        <v>0</v>
      </c>
      <c r="V141" s="51">
        <f t="shared" si="87"/>
        <v>0</v>
      </c>
      <c r="W141" s="122">
        <f>$K141*V$9</f>
        <v>0</v>
      </c>
      <c r="X141" s="52">
        <f>V141+W141</f>
        <v>0</v>
      </c>
      <c r="Y141" s="138">
        <f t="shared" si="74"/>
        <v>0</v>
      </c>
      <c r="Z141" s="138">
        <f t="shared" si="75"/>
        <v>0</v>
      </c>
      <c r="AA141" s="130">
        <f t="shared" si="76"/>
        <v>0</v>
      </c>
      <c r="AB141" s="18"/>
      <c r="AC141" s="18"/>
      <c r="AD141" s="18"/>
      <c r="AE141" s="18"/>
      <c r="AF141" s="19"/>
      <c r="AG141" s="18"/>
      <c r="AH141" s="18"/>
    </row>
    <row r="142" spans="1:34" s="30" customFormat="1" ht="14.25" customHeight="1">
      <c r="A142" s="118">
        <v>10</v>
      </c>
      <c r="B142" s="56">
        <v>44470</v>
      </c>
      <c r="C142" s="68">
        <f>'BENEFÍCIOS-SEM JRS E SEM CORREÇ'!C143</f>
        <v>0</v>
      </c>
      <c r="D142" s="222">
        <f>'base(indices)'!G145</f>
        <v>0</v>
      </c>
      <c r="E142" s="60">
        <f>C142*D142</f>
        <v>0</v>
      </c>
      <c r="F142" s="325">
        <v>0</v>
      </c>
      <c r="G142" s="60">
        <f>E142*F142</f>
        <v>0</v>
      </c>
      <c r="H142" s="61">
        <f>E142+G142</f>
        <v>0</v>
      </c>
      <c r="I142" s="106">
        <f t="shared" si="77"/>
        <v>0</v>
      </c>
      <c r="J142" s="63">
        <v>0</v>
      </c>
      <c r="K142" s="102">
        <f t="shared" si="72"/>
        <v>0</v>
      </c>
      <c r="L142" s="127">
        <f t="shared" si="73"/>
        <v>0</v>
      </c>
      <c r="M142" s="65">
        <f t="shared" si="78"/>
        <v>0</v>
      </c>
      <c r="N142" s="102">
        <f>$K142*M$9</f>
        <v>0</v>
      </c>
      <c r="O142" s="66">
        <f>M142+N142</f>
        <v>0</v>
      </c>
      <c r="P142" s="65">
        <f t="shared" si="81"/>
        <v>0</v>
      </c>
      <c r="Q142" s="102">
        <f>$K142*P$9</f>
        <v>0</v>
      </c>
      <c r="R142" s="66">
        <f>P142+Q142</f>
        <v>0</v>
      </c>
      <c r="S142" s="65">
        <f t="shared" si="84"/>
        <v>0</v>
      </c>
      <c r="T142" s="102">
        <f>$K142*S$9</f>
        <v>0</v>
      </c>
      <c r="U142" s="66">
        <f>S142+T142</f>
        <v>0</v>
      </c>
      <c r="V142" s="65">
        <f t="shared" si="87"/>
        <v>0</v>
      </c>
      <c r="W142" s="102">
        <f>$K142*V$9</f>
        <v>0</v>
      </c>
      <c r="X142" s="66">
        <f>V142+W142</f>
        <v>0</v>
      </c>
      <c r="Y142" s="65">
        <f t="shared" si="74"/>
        <v>0</v>
      </c>
      <c r="Z142" s="65">
        <f t="shared" si="75"/>
        <v>0</v>
      </c>
      <c r="AA142" s="66">
        <f t="shared" si="76"/>
        <v>0</v>
      </c>
      <c r="AB142" s="36"/>
      <c r="AC142" s="36"/>
      <c r="AD142" s="36"/>
      <c r="AE142" s="36"/>
      <c r="AF142" s="37"/>
      <c r="AG142" s="36"/>
      <c r="AH142" s="36"/>
    </row>
    <row r="143" spans="1:34" ht="14.25" customHeight="1">
      <c r="A143" s="118">
        <v>11</v>
      </c>
      <c r="B143" s="46">
        <v>44501</v>
      </c>
      <c r="C143" s="68">
        <f>'BENEFÍCIOS-SEM JRS E SEM CORREÇ'!C144</f>
        <v>0</v>
      </c>
      <c r="D143" s="222">
        <f>'base(indices)'!G146</f>
        <v>0</v>
      </c>
      <c r="E143" s="70">
        <f>C143*D143</f>
        <v>0</v>
      </c>
      <c r="F143" s="325">
        <v>0</v>
      </c>
      <c r="G143" s="70">
        <f>E143*F143</f>
        <v>0</v>
      </c>
      <c r="H143" s="71">
        <f>E143+G143</f>
        <v>0</v>
      </c>
      <c r="I143" s="107">
        <f t="shared" si="77"/>
        <v>0</v>
      </c>
      <c r="J143" s="73">
        <v>0</v>
      </c>
      <c r="K143" s="104">
        <f t="shared" si="72"/>
        <v>0</v>
      </c>
      <c r="L143" s="129">
        <f t="shared" si="73"/>
        <v>0</v>
      </c>
      <c r="M143" s="51">
        <f t="shared" si="78"/>
        <v>0</v>
      </c>
      <c r="N143" s="122">
        <f>$K143*M$9</f>
        <v>0</v>
      </c>
      <c r="O143" s="52">
        <f>M143+N143</f>
        <v>0</v>
      </c>
      <c r="P143" s="51">
        <f t="shared" si="81"/>
        <v>0</v>
      </c>
      <c r="Q143" s="122">
        <f>$K143*P$9</f>
        <v>0</v>
      </c>
      <c r="R143" s="52">
        <f>P143+Q143</f>
        <v>0</v>
      </c>
      <c r="S143" s="51">
        <f t="shared" si="84"/>
        <v>0</v>
      </c>
      <c r="T143" s="122">
        <f>$K143*S$9</f>
        <v>0</v>
      </c>
      <c r="U143" s="52">
        <f>S143+T143</f>
        <v>0</v>
      </c>
      <c r="V143" s="51">
        <f t="shared" si="87"/>
        <v>0</v>
      </c>
      <c r="W143" s="122">
        <f>$K143*V$9</f>
        <v>0</v>
      </c>
      <c r="X143" s="52">
        <f>V143+W143</f>
        <v>0</v>
      </c>
      <c r="Y143" s="138">
        <f t="shared" si="74"/>
        <v>0</v>
      </c>
      <c r="Z143" s="138">
        <f t="shared" si="75"/>
        <v>0</v>
      </c>
      <c r="AA143" s="130">
        <f t="shared" si="76"/>
        <v>0</v>
      </c>
      <c r="AB143" s="18"/>
      <c r="AC143" s="18"/>
      <c r="AD143" s="18"/>
      <c r="AE143" s="18"/>
      <c r="AF143" s="19"/>
      <c r="AG143" s="18"/>
      <c r="AH143" s="18"/>
    </row>
    <row r="144" spans="1:34" ht="14.25" customHeight="1">
      <c r="A144" s="124">
        <v>12</v>
      </c>
      <c r="B144" s="56">
        <v>44531</v>
      </c>
      <c r="C144" s="68">
        <f>'BENEFÍCIOS-SEM JRS E SEM CORREÇ'!C145</f>
        <v>0</v>
      </c>
      <c r="D144" s="222">
        <f>'base(indices)'!G147</f>
        <v>0</v>
      </c>
      <c r="E144" s="70">
        <f>C144*D144</f>
        <v>0</v>
      </c>
      <c r="F144" s="325">
        <v>0</v>
      </c>
      <c r="G144" s="70">
        <f>E144*F144</f>
        <v>0</v>
      </c>
      <c r="H144" s="71">
        <f>E144+G144</f>
        <v>0</v>
      </c>
      <c r="I144" s="106">
        <f t="shared" si="77"/>
        <v>0</v>
      </c>
      <c r="J144" s="63">
        <v>0</v>
      </c>
      <c r="K144" s="102">
        <f>I144</f>
        <v>0</v>
      </c>
      <c r="L144" s="127">
        <f>J144+K144</f>
        <v>0</v>
      </c>
      <c r="M144" s="65">
        <f t="shared" si="78"/>
        <v>0</v>
      </c>
      <c r="N144" s="102">
        <f>$K144*M$9</f>
        <v>0</v>
      </c>
      <c r="O144" s="66">
        <f>M144+N144</f>
        <v>0</v>
      </c>
      <c r="P144" s="65">
        <f t="shared" si="81"/>
        <v>0</v>
      </c>
      <c r="Q144" s="102">
        <f>$K144*P$9</f>
        <v>0</v>
      </c>
      <c r="R144" s="66">
        <f>P144+Q144</f>
        <v>0</v>
      </c>
      <c r="S144" s="65">
        <f t="shared" si="84"/>
        <v>0</v>
      </c>
      <c r="T144" s="102">
        <f>$K144*S$9</f>
        <v>0</v>
      </c>
      <c r="U144" s="66">
        <f>S144+T144</f>
        <v>0</v>
      </c>
      <c r="V144" s="65">
        <f t="shared" si="87"/>
        <v>0</v>
      </c>
      <c r="W144" s="102">
        <f>$K144*V$9</f>
        <v>0</v>
      </c>
      <c r="X144" s="66">
        <f>V144+W144</f>
        <v>0</v>
      </c>
      <c r="Y144" s="65">
        <f t="shared" si="74"/>
        <v>0</v>
      </c>
      <c r="Z144" s="65">
        <f t="shared" si="75"/>
        <v>0</v>
      </c>
      <c r="AA144" s="66">
        <f t="shared" si="76"/>
        <v>0</v>
      </c>
      <c r="AB144" s="18"/>
      <c r="AC144" s="18"/>
      <c r="AD144" s="18"/>
      <c r="AE144" s="18"/>
      <c r="AF144" s="19"/>
      <c r="AG144" s="18"/>
      <c r="AH144" s="18"/>
    </row>
    <row r="145" spans="1:28" ht="5.2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94"/>
      <c r="K145" s="95"/>
      <c r="L145" s="121"/>
      <c r="M145" s="85"/>
      <c r="N145" s="83"/>
      <c r="O145" s="86"/>
      <c r="P145" s="85"/>
      <c r="Q145" s="83"/>
      <c r="R145" s="86"/>
      <c r="S145" s="85"/>
      <c r="T145" s="83"/>
      <c r="U145" s="86"/>
      <c r="V145" s="85"/>
      <c r="W145" s="83"/>
      <c r="X145" s="86"/>
      <c r="Y145" s="85"/>
      <c r="Z145" s="83"/>
      <c r="AA145" s="86"/>
      <c r="AB145" s="20"/>
    </row>
    <row r="146" spans="1:28" ht="7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14"/>
    </row>
    <row r="147" spans="1:28" ht="15" customHeight="1">
      <c r="B147" s="43" t="s">
        <v>40</v>
      </c>
      <c r="C147" s="43"/>
      <c r="F147" s="433">
        <f>F131</f>
        <v>44440</v>
      </c>
      <c r="G147" s="433"/>
      <c r="H147" s="433"/>
      <c r="I147" s="422">
        <f>SUM(H133:H146)</f>
        <v>9093.6981079999987</v>
      </c>
      <c r="J147" s="422"/>
      <c r="K147" s="32"/>
      <c r="L147" s="32"/>
      <c r="M147" s="32"/>
      <c r="P147" s="25"/>
    </row>
    <row r="148" spans="1:28">
      <c r="C148" s="32" t="s">
        <v>162</v>
      </c>
      <c r="D148" s="32"/>
      <c r="I148" s="213">
        <v>66000</v>
      </c>
    </row>
    <row r="150" spans="1:28">
      <c r="B150" s="28" t="s">
        <v>166</v>
      </c>
    </row>
    <row r="208" spans="12:15" ht="13.5">
      <c r="L208"/>
      <c r="M208" s="14"/>
      <c r="N208" s="8"/>
      <c r="O208" s="14"/>
    </row>
  </sheetData>
  <mergeCells count="22">
    <mergeCell ref="I147:J147"/>
    <mergeCell ref="F147:H147"/>
    <mergeCell ref="V9:X9"/>
    <mergeCell ref="Y9:AA9"/>
    <mergeCell ref="F131:G131"/>
    <mergeCell ref="H131:I131"/>
    <mergeCell ref="P9:R9"/>
    <mergeCell ref="S9:U9"/>
    <mergeCell ref="W7:X7"/>
    <mergeCell ref="A9:A10"/>
    <mergeCell ref="B9:B10"/>
    <mergeCell ref="C9:C10"/>
    <mergeCell ref="D9:D10"/>
    <mergeCell ref="E9:E10"/>
    <mergeCell ref="F9:F10"/>
    <mergeCell ref="G9:G10"/>
    <mergeCell ref="O7:P7"/>
    <mergeCell ref="I8:J8"/>
    <mergeCell ref="H9:H10"/>
    <mergeCell ref="I9:I10"/>
    <mergeCell ref="J9:L9"/>
    <mergeCell ref="M9:O9"/>
  </mergeCells>
  <conditionalFormatting sqref="E133">
    <cfRule type="cellIs" dxfId="2032" priority="531" stopIfTrue="1" operator="notEqual">
      <formula>""</formula>
    </cfRule>
  </conditionalFormatting>
  <conditionalFormatting sqref="E134 G134:H134">
    <cfRule type="cellIs" dxfId="2031" priority="527" stopIfTrue="1" operator="notEqual">
      <formula>""</formula>
    </cfRule>
  </conditionalFormatting>
  <conditionalFormatting sqref="E134">
    <cfRule type="cellIs" dxfId="2030" priority="525" stopIfTrue="1" operator="notEqual">
      <formula>""</formula>
    </cfRule>
  </conditionalFormatting>
  <conditionalFormatting sqref="E138 G138:H138">
    <cfRule type="cellIs" dxfId="2029" priority="517" stopIfTrue="1" operator="notEqual">
      <formula>""</formula>
    </cfRule>
  </conditionalFormatting>
  <conditionalFormatting sqref="E138">
    <cfRule type="cellIs" dxfId="2028" priority="515" stopIfTrue="1" operator="notEqual">
      <formula>""</formula>
    </cfRule>
  </conditionalFormatting>
  <conditionalFormatting sqref="F147">
    <cfRule type="cellIs" dxfId="2027" priority="509" stopIfTrue="1" operator="notEqual">
      <formula>""</formula>
    </cfRule>
  </conditionalFormatting>
  <conditionalFormatting sqref="J131:K132">
    <cfRule type="cellIs" dxfId="2026" priority="542" stopIfTrue="1" operator="notEqual">
      <formula>""</formula>
    </cfRule>
  </conditionalFormatting>
  <conditionalFormatting sqref="E133 G133:H133">
    <cfRule type="cellIs" dxfId="2025" priority="533" stopIfTrue="1" operator="notEqual">
      <formula>""</formula>
    </cfRule>
  </conditionalFormatting>
  <conditionalFormatting sqref="E145:H145">
    <cfRule type="cellIs" dxfId="2024" priority="537" stopIfTrue="1" operator="notEqual">
      <formula>""</formula>
    </cfRule>
  </conditionalFormatting>
  <conditionalFormatting sqref="H146">
    <cfRule type="cellIs" dxfId="2023" priority="538" stopIfTrue="1" operator="notEqual">
      <formula>""</formula>
    </cfRule>
  </conditionalFormatting>
  <conditionalFormatting sqref="E135 G135:H135">
    <cfRule type="cellIs" dxfId="2022" priority="521" stopIfTrue="1" operator="notEqual">
      <formula>""</formula>
    </cfRule>
  </conditionalFormatting>
  <conditionalFormatting sqref="E134 G134:H134">
    <cfRule type="cellIs" dxfId="2021" priority="526" stopIfTrue="1" operator="notEqual">
      <formula>""</formula>
    </cfRule>
  </conditionalFormatting>
  <conditionalFormatting sqref="E133 G133:H133">
    <cfRule type="cellIs" dxfId="2020" priority="532" stopIfTrue="1" operator="notEqual">
      <formula>""</formula>
    </cfRule>
  </conditionalFormatting>
  <conditionalFormatting sqref="F134:F135 F138:F144">
    <cfRule type="cellIs" dxfId="2019" priority="524" stopIfTrue="1" operator="notEqual">
      <formula>""</formula>
    </cfRule>
  </conditionalFormatting>
  <conditionalFormatting sqref="E135 G135:H135">
    <cfRule type="cellIs" dxfId="2018" priority="522" stopIfTrue="1" operator="notEqual">
      <formula>""</formula>
    </cfRule>
  </conditionalFormatting>
  <conditionalFormatting sqref="E135">
    <cfRule type="cellIs" dxfId="2017" priority="520" stopIfTrue="1" operator="notEqual">
      <formula>""</formula>
    </cfRule>
  </conditionalFormatting>
  <conditionalFormatting sqref="E138 G138:H138">
    <cfRule type="cellIs" dxfId="2016" priority="516" stopIfTrue="1" operator="notEqual">
      <formula>""</formula>
    </cfRule>
  </conditionalFormatting>
  <conditionalFormatting sqref="I146:X146">
    <cfRule type="cellIs" dxfId="2015" priority="541" stopIfTrue="1" operator="notEqual">
      <formula>""</formula>
    </cfRule>
  </conditionalFormatting>
  <conditionalFormatting sqref="F147">
    <cfRule type="cellIs" dxfId="2014" priority="508" stopIfTrue="1" operator="notEqual">
      <formula>""</formula>
    </cfRule>
  </conditionalFormatting>
  <conditionalFormatting sqref="E139 G139:H139">
    <cfRule type="cellIs" dxfId="2013" priority="512" stopIfTrue="1" operator="notEqual">
      <formula>""</formula>
    </cfRule>
  </conditionalFormatting>
  <conditionalFormatting sqref="E139 G139:H139">
    <cfRule type="cellIs" dxfId="2012" priority="511" stopIfTrue="1" operator="notEqual">
      <formula>""</formula>
    </cfRule>
  </conditionalFormatting>
  <conditionalFormatting sqref="F133">
    <cfRule type="cellIs" dxfId="2011" priority="530" stopIfTrue="1" operator="notEqual">
      <formula>""</formula>
    </cfRule>
  </conditionalFormatting>
  <conditionalFormatting sqref="F134:F135 F138:F144">
    <cfRule type="cellIs" dxfId="2010" priority="523" stopIfTrue="1" operator="notEqual">
      <formula>""</formula>
    </cfRule>
  </conditionalFormatting>
  <conditionalFormatting sqref="F131:F132">
    <cfRule type="cellIs" dxfId="2009" priority="539" stopIfTrue="1" operator="notEqual">
      <formula>""</formula>
    </cfRule>
  </conditionalFormatting>
  <conditionalFormatting sqref="E139">
    <cfRule type="cellIs" dxfId="2008" priority="510" stopIfTrue="1" operator="notEqual">
      <formula>""</formula>
    </cfRule>
  </conditionalFormatting>
  <conditionalFormatting sqref="F131:F132">
    <cfRule type="cellIs" dxfId="2007" priority="540" stopIfTrue="1" operator="notEqual">
      <formula>""</formula>
    </cfRule>
  </conditionalFormatting>
  <conditionalFormatting sqref="E140 G140:H140">
    <cfRule type="cellIs" dxfId="2006" priority="505" stopIfTrue="1" operator="notEqual">
      <formula>""</formula>
    </cfRule>
  </conditionalFormatting>
  <conditionalFormatting sqref="E140">
    <cfRule type="cellIs" dxfId="2005" priority="503" stopIfTrue="1" operator="notEqual">
      <formula>""</formula>
    </cfRule>
  </conditionalFormatting>
  <conditionalFormatting sqref="E140 G140:H140">
    <cfRule type="cellIs" dxfId="2004" priority="504" stopIfTrue="1" operator="notEqual">
      <formula>""</formula>
    </cfRule>
  </conditionalFormatting>
  <conditionalFormatting sqref="E141 G141:H141">
    <cfRule type="cellIs" dxfId="2003" priority="500" stopIfTrue="1" operator="notEqual">
      <formula>""</formula>
    </cfRule>
  </conditionalFormatting>
  <conditionalFormatting sqref="E141 G141:H141">
    <cfRule type="cellIs" dxfId="2002" priority="499" stopIfTrue="1" operator="notEqual">
      <formula>""</formula>
    </cfRule>
  </conditionalFormatting>
  <conditionalFormatting sqref="E87:E89 G87:H89">
    <cfRule type="cellIs" dxfId="2001" priority="466" stopIfTrue="1" operator="notEqual">
      <formula>""</formula>
    </cfRule>
  </conditionalFormatting>
  <conditionalFormatting sqref="E87:E89 G87:H89">
    <cfRule type="cellIs" dxfId="2000" priority="467" stopIfTrue="1" operator="notEqual">
      <formula>""</formula>
    </cfRule>
  </conditionalFormatting>
  <conditionalFormatting sqref="E141">
    <cfRule type="cellIs" dxfId="1999" priority="498" stopIfTrue="1" operator="notEqual">
      <formula>""</formula>
    </cfRule>
  </conditionalFormatting>
  <conditionalFormatting sqref="E137 G137:H137">
    <cfRule type="cellIs" dxfId="1998" priority="473" stopIfTrue="1" operator="notEqual">
      <formula>""</formula>
    </cfRule>
  </conditionalFormatting>
  <conditionalFormatting sqref="E137">
    <cfRule type="cellIs" dxfId="1997" priority="472" stopIfTrue="1" operator="notEqual">
      <formula>""</formula>
    </cfRule>
  </conditionalFormatting>
  <conditionalFormatting sqref="E142 G142:H142">
    <cfRule type="cellIs" dxfId="1996" priority="495" stopIfTrue="1" operator="notEqual">
      <formula>""</formula>
    </cfRule>
  </conditionalFormatting>
  <conditionalFormatting sqref="E142">
    <cfRule type="cellIs" dxfId="1995" priority="493" stopIfTrue="1" operator="notEqual">
      <formula>""</formula>
    </cfRule>
  </conditionalFormatting>
  <conditionalFormatting sqref="E142 G142:H142">
    <cfRule type="cellIs" dxfId="1994" priority="494" stopIfTrue="1" operator="notEqual">
      <formula>""</formula>
    </cfRule>
  </conditionalFormatting>
  <conditionalFormatting sqref="E143 G143:H143 H144">
    <cfRule type="cellIs" dxfId="1993" priority="490" stopIfTrue="1" operator="notEqual">
      <formula>""</formula>
    </cfRule>
  </conditionalFormatting>
  <conditionalFormatting sqref="E143 G143:H143 H144">
    <cfRule type="cellIs" dxfId="1992" priority="489" stopIfTrue="1" operator="notEqual">
      <formula>""</formula>
    </cfRule>
  </conditionalFormatting>
  <conditionalFormatting sqref="E143">
    <cfRule type="cellIs" dxfId="1991" priority="488" stopIfTrue="1" operator="notEqual">
      <formula>""</formula>
    </cfRule>
  </conditionalFormatting>
  <conditionalFormatting sqref="F136:F137">
    <cfRule type="cellIs" dxfId="1990" priority="476" stopIfTrue="1" operator="notEqual">
      <formula>""</formula>
    </cfRule>
  </conditionalFormatting>
  <conditionalFormatting sqref="F86">
    <cfRule type="cellIs" dxfId="1989" priority="468" stopIfTrue="1" operator="notEqual">
      <formula>""</formula>
    </cfRule>
  </conditionalFormatting>
  <conditionalFormatting sqref="E137 G137:H137">
    <cfRule type="cellIs" dxfId="1988" priority="474" stopIfTrue="1" operator="notEqual">
      <formula>""</formula>
    </cfRule>
  </conditionalFormatting>
  <conditionalFormatting sqref="E136 G136:H136">
    <cfRule type="cellIs" dxfId="1987" priority="479" stopIfTrue="1" operator="notEqual">
      <formula>""</formula>
    </cfRule>
  </conditionalFormatting>
  <conditionalFormatting sqref="F136:F137">
    <cfRule type="cellIs" dxfId="1986" priority="475" stopIfTrue="1" operator="notEqual">
      <formula>""</formula>
    </cfRule>
  </conditionalFormatting>
  <conditionalFormatting sqref="E11:E86 G11:H86 F11:F106">
    <cfRule type="cellIs" dxfId="1985" priority="471" stopIfTrue="1" operator="notEqual">
      <formula>""</formula>
    </cfRule>
  </conditionalFormatting>
  <conditionalFormatting sqref="F87:F89">
    <cfRule type="cellIs" dxfId="1984" priority="463" stopIfTrue="1" operator="notEqual">
      <formula>""</formula>
    </cfRule>
  </conditionalFormatting>
  <conditionalFormatting sqref="E90">
    <cfRule type="cellIs" dxfId="1983" priority="458" stopIfTrue="1" operator="notEqual">
      <formula>""</formula>
    </cfRule>
  </conditionalFormatting>
  <conditionalFormatting sqref="E91:E106">
    <cfRule type="cellIs" dxfId="1982" priority="451" stopIfTrue="1" operator="notEqual">
      <formula>""</formula>
    </cfRule>
  </conditionalFormatting>
  <conditionalFormatting sqref="F91:F106">
    <cfRule type="cellIs" dxfId="1981" priority="449" stopIfTrue="1" operator="notEqual">
      <formula>""</formula>
    </cfRule>
  </conditionalFormatting>
  <conditionalFormatting sqref="F90">
    <cfRule type="cellIs" dxfId="1980" priority="456" stopIfTrue="1" operator="notEqual">
      <formula>""</formula>
    </cfRule>
  </conditionalFormatting>
  <conditionalFormatting sqref="F90">
    <cfRule type="cellIs" dxfId="1979" priority="457" stopIfTrue="1" operator="notEqual">
      <formula>""</formula>
    </cfRule>
  </conditionalFormatting>
  <conditionalFormatting sqref="E91:E106 G91:H106">
    <cfRule type="cellIs" dxfId="1978" priority="452" stopIfTrue="1" operator="notEqual">
      <formula>""</formula>
    </cfRule>
  </conditionalFormatting>
  <conditionalFormatting sqref="F92">
    <cfRule type="cellIs" dxfId="1977" priority="450" stopIfTrue="1" operator="notEqual">
      <formula>""</formula>
    </cfRule>
  </conditionalFormatting>
  <conditionalFormatting sqref="F94:F106">
    <cfRule type="cellIs" dxfId="1976" priority="442" stopIfTrue="1" operator="notEqual">
      <formula>""</formula>
    </cfRule>
  </conditionalFormatting>
  <conditionalFormatting sqref="F94:F106">
    <cfRule type="cellIs" dxfId="1975" priority="441" stopIfTrue="1" operator="notEqual">
      <formula>""</formula>
    </cfRule>
  </conditionalFormatting>
  <conditionalFormatting sqref="E94:E106 G94:H106">
    <cfRule type="cellIs" dxfId="1974" priority="446" stopIfTrue="1" operator="notEqual">
      <formula>""</formula>
    </cfRule>
  </conditionalFormatting>
  <conditionalFormatting sqref="E94:E106 G94:H106">
    <cfRule type="cellIs" dxfId="1973" priority="445" stopIfTrue="1" operator="notEqual">
      <formula>""</formula>
    </cfRule>
  </conditionalFormatting>
  <conditionalFormatting sqref="E107:E108 G107:H108">
    <cfRule type="cellIs" dxfId="1972" priority="434" stopIfTrue="1" operator="notEqual">
      <formula>""</formula>
    </cfRule>
  </conditionalFormatting>
  <conditionalFormatting sqref="F107:F108">
    <cfRule type="cellIs" dxfId="1971" priority="432" stopIfTrue="1" operator="notEqual">
      <formula>""</formula>
    </cfRule>
  </conditionalFormatting>
  <conditionalFormatting sqref="E94:E106">
    <cfRule type="cellIs" dxfId="1970" priority="444" stopIfTrue="1" operator="notEqual">
      <formula>""</formula>
    </cfRule>
  </conditionalFormatting>
  <conditionalFormatting sqref="F107:F108">
    <cfRule type="cellIs" dxfId="1969" priority="438" stopIfTrue="1" operator="notEqual">
      <formula>""</formula>
    </cfRule>
  </conditionalFormatting>
  <conditionalFormatting sqref="E107:E108 G107:H108">
    <cfRule type="cellIs" dxfId="1968" priority="435" stopIfTrue="1" operator="notEqual">
      <formula>""</formula>
    </cfRule>
  </conditionalFormatting>
  <conditionalFormatting sqref="E107:E108">
    <cfRule type="cellIs" dxfId="1967" priority="433" stopIfTrue="1" operator="notEqual">
      <formula>""</formula>
    </cfRule>
  </conditionalFormatting>
  <conditionalFormatting sqref="E108">
    <cfRule type="cellIs" dxfId="1966" priority="427" stopIfTrue="1" operator="notEqual">
      <formula>""</formula>
    </cfRule>
  </conditionalFormatting>
  <conditionalFormatting sqref="F108">
    <cfRule type="cellIs" dxfId="1965" priority="426" stopIfTrue="1" operator="notEqual">
      <formula>""</formula>
    </cfRule>
  </conditionalFormatting>
  <conditionalFormatting sqref="E109:E110 G109:H110">
    <cfRule type="cellIs" dxfId="1964" priority="417" stopIfTrue="1" operator="notEqual">
      <formula>""</formula>
    </cfRule>
  </conditionalFormatting>
  <conditionalFormatting sqref="E110 G110:H110">
    <cfRule type="cellIs" dxfId="1963" priority="411" stopIfTrue="1" operator="notEqual">
      <formula>""</formula>
    </cfRule>
  </conditionalFormatting>
  <conditionalFormatting sqref="F108">
    <cfRule type="cellIs" dxfId="1962" priority="425" stopIfTrue="1" operator="notEqual">
      <formula>""</formula>
    </cfRule>
  </conditionalFormatting>
  <conditionalFormatting sqref="F109:F110">
    <cfRule type="cellIs" dxfId="1961" priority="421" stopIfTrue="1" operator="notEqual">
      <formula>""</formula>
    </cfRule>
  </conditionalFormatting>
  <conditionalFormatting sqref="E109:E110 G109:H110">
    <cfRule type="cellIs" dxfId="1960" priority="418" stopIfTrue="1" operator="notEqual">
      <formula>""</formula>
    </cfRule>
  </conditionalFormatting>
  <conditionalFormatting sqref="E110 G110:H110">
    <cfRule type="cellIs" dxfId="1959" priority="412" stopIfTrue="1" operator="notEqual">
      <formula>""</formula>
    </cfRule>
  </conditionalFormatting>
  <conditionalFormatting sqref="E110">
    <cfRule type="cellIs" dxfId="1958" priority="410" stopIfTrue="1" operator="notEqual">
      <formula>""</formula>
    </cfRule>
  </conditionalFormatting>
  <conditionalFormatting sqref="F110">
    <cfRule type="cellIs" dxfId="1957" priority="409" stopIfTrue="1" operator="notEqual">
      <formula>""</formula>
    </cfRule>
  </conditionalFormatting>
  <conditionalFormatting sqref="E111:E112 G111:H112">
    <cfRule type="cellIs" dxfId="1956" priority="401" stopIfTrue="1" operator="notEqual">
      <formula>""</formula>
    </cfRule>
  </conditionalFormatting>
  <conditionalFormatting sqref="F112">
    <cfRule type="cellIs" dxfId="1955" priority="392" stopIfTrue="1" operator="notEqual">
      <formula>""</formula>
    </cfRule>
  </conditionalFormatting>
  <conditionalFormatting sqref="F112">
    <cfRule type="cellIs" dxfId="1954" priority="390" stopIfTrue="1" operator="notEqual">
      <formula>""</formula>
    </cfRule>
  </conditionalFormatting>
  <conditionalFormatting sqref="E111:E112">
    <cfRule type="cellIs" dxfId="1953" priority="399" stopIfTrue="1" operator="notEqual">
      <formula>""</formula>
    </cfRule>
  </conditionalFormatting>
  <conditionalFormatting sqref="F111:F112">
    <cfRule type="cellIs" dxfId="1952" priority="404" stopIfTrue="1" operator="notEqual">
      <formula>""</formula>
    </cfRule>
  </conditionalFormatting>
  <conditionalFormatting sqref="E111:E112 G111:H112">
    <cfRule type="cellIs" dxfId="1951" priority="400" stopIfTrue="1" operator="notEqual">
      <formula>""</formula>
    </cfRule>
  </conditionalFormatting>
  <conditionalFormatting sqref="F111:F112">
    <cfRule type="cellIs" dxfId="1950" priority="398" stopIfTrue="1" operator="notEqual">
      <formula>""</formula>
    </cfRule>
  </conditionalFormatting>
  <conditionalFormatting sqref="E112">
    <cfRule type="cellIs" dxfId="1949" priority="393" stopIfTrue="1" operator="notEqual">
      <formula>""</formula>
    </cfRule>
  </conditionalFormatting>
  <conditionalFormatting sqref="F112">
    <cfRule type="cellIs" dxfId="1948" priority="391" stopIfTrue="1" operator="notEqual">
      <formula>""</formula>
    </cfRule>
  </conditionalFormatting>
  <conditionalFormatting sqref="C133:C144">
    <cfRule type="cellIs" dxfId="1947" priority="487" stopIfTrue="1" operator="notEqual">
      <formula>""</formula>
    </cfRule>
  </conditionalFormatting>
  <conditionalFormatting sqref="B145:C145 C133:C144">
    <cfRule type="cellIs" dxfId="1946" priority="486" stopIfTrue="1" operator="notEqual">
      <formula>""</formula>
    </cfRule>
  </conditionalFormatting>
  <conditionalFormatting sqref="E144 G144">
    <cfRule type="cellIs" dxfId="1945" priority="485" stopIfTrue="1" operator="notEqual">
      <formula>""</formula>
    </cfRule>
  </conditionalFormatting>
  <conditionalFormatting sqref="E144 G144">
    <cfRule type="cellIs" dxfId="1944" priority="484" stopIfTrue="1" operator="notEqual">
      <formula>""</formula>
    </cfRule>
  </conditionalFormatting>
  <conditionalFormatting sqref="E144">
    <cfRule type="cellIs" dxfId="1943" priority="483" stopIfTrue="1" operator="notEqual">
      <formula>""</formula>
    </cfRule>
  </conditionalFormatting>
  <conditionalFormatting sqref="Y146:AA146">
    <cfRule type="cellIs" dxfId="1942" priority="482" stopIfTrue="1" operator="notEqual">
      <formula>""</formula>
    </cfRule>
  </conditionalFormatting>
  <conditionalFormatting sqref="E136">
    <cfRule type="cellIs" dxfId="1941" priority="477" stopIfTrue="1" operator="notEqual">
      <formula>""</formula>
    </cfRule>
  </conditionalFormatting>
  <conditionalFormatting sqref="E136 G136:H136">
    <cfRule type="cellIs" dxfId="1940" priority="478" stopIfTrue="1" operator="notEqual">
      <formula>""</formula>
    </cfRule>
  </conditionalFormatting>
  <conditionalFormatting sqref="D11:D130">
    <cfRule type="cellIs" dxfId="1939" priority="470" stopIfTrue="1" operator="equal">
      <formula>"Total"</formula>
    </cfRule>
  </conditionalFormatting>
  <conditionalFormatting sqref="F88">
    <cfRule type="cellIs" dxfId="1938" priority="464" stopIfTrue="1" operator="notEqual">
      <formula>""</formula>
    </cfRule>
  </conditionalFormatting>
  <conditionalFormatting sqref="E87:E89">
    <cfRule type="cellIs" dxfId="1937" priority="465" stopIfTrue="1" operator="notEqual">
      <formula>""</formula>
    </cfRule>
  </conditionalFormatting>
  <conditionalFormatting sqref="E90 G90:H90">
    <cfRule type="cellIs" dxfId="1936" priority="460" stopIfTrue="1" operator="notEqual">
      <formula>""</formula>
    </cfRule>
  </conditionalFormatting>
  <conditionalFormatting sqref="E90 G90:H90">
    <cfRule type="cellIs" dxfId="1935" priority="459" stopIfTrue="1" operator="notEqual">
      <formula>""</formula>
    </cfRule>
  </conditionalFormatting>
  <conditionalFormatting sqref="E91:E106 G91:H106">
    <cfRule type="cellIs" dxfId="1934" priority="453" stopIfTrue="1" operator="notEqual">
      <formula>""</formula>
    </cfRule>
  </conditionalFormatting>
  <conditionalFormatting sqref="F94:F106">
    <cfRule type="cellIs" dxfId="1933" priority="443" stopIfTrue="1" operator="notEqual">
      <formula>""</formula>
    </cfRule>
  </conditionalFormatting>
  <conditionalFormatting sqref="E108 G108:H108">
    <cfRule type="cellIs" dxfId="1932" priority="428" stopIfTrue="1" operator="notEqual">
      <formula>""</formula>
    </cfRule>
  </conditionalFormatting>
  <conditionalFormatting sqref="E108 G108:H108">
    <cfRule type="cellIs" dxfId="1931" priority="429" stopIfTrue="1" operator="notEqual">
      <formula>""</formula>
    </cfRule>
  </conditionalFormatting>
  <conditionalFormatting sqref="F108">
    <cfRule type="cellIs" dxfId="1930" priority="424" stopIfTrue="1" operator="notEqual">
      <formula>""</formula>
    </cfRule>
  </conditionalFormatting>
  <conditionalFormatting sqref="E109:E110">
    <cfRule type="cellIs" dxfId="1929" priority="416" stopIfTrue="1" operator="notEqual">
      <formula>""</formula>
    </cfRule>
  </conditionalFormatting>
  <conditionalFormatting sqref="F109:F110">
    <cfRule type="cellIs" dxfId="1928" priority="415" stopIfTrue="1" operator="notEqual">
      <formula>""</formula>
    </cfRule>
  </conditionalFormatting>
  <conditionalFormatting sqref="F110">
    <cfRule type="cellIs" dxfId="1927" priority="408" stopIfTrue="1" operator="notEqual">
      <formula>""</formula>
    </cfRule>
  </conditionalFormatting>
  <conditionalFormatting sqref="F110">
    <cfRule type="cellIs" dxfId="1926" priority="407" stopIfTrue="1" operator="notEqual">
      <formula>""</formula>
    </cfRule>
  </conditionalFormatting>
  <conditionalFormatting sqref="E112 G112:H112">
    <cfRule type="cellIs" dxfId="1925" priority="394" stopIfTrue="1" operator="notEqual">
      <formula>""</formula>
    </cfRule>
  </conditionalFormatting>
  <conditionalFormatting sqref="E112 G112:H112">
    <cfRule type="cellIs" dxfId="1924" priority="395" stopIfTrue="1" operator="notEqual">
      <formula>""</formula>
    </cfRule>
  </conditionalFormatting>
  <conditionalFormatting sqref="F113:F114">
    <cfRule type="cellIs" dxfId="1923" priority="387" stopIfTrue="1" operator="notEqual">
      <formula>""</formula>
    </cfRule>
  </conditionalFormatting>
  <conditionalFormatting sqref="E113:E114 G113:H114">
    <cfRule type="cellIs" dxfId="1922" priority="384" stopIfTrue="1" operator="notEqual">
      <formula>""</formula>
    </cfRule>
  </conditionalFormatting>
  <conditionalFormatting sqref="E114 G114:H114">
    <cfRule type="cellIs" dxfId="1921" priority="377" stopIfTrue="1" operator="notEqual">
      <formula>""</formula>
    </cfRule>
  </conditionalFormatting>
  <conditionalFormatting sqref="F114">
    <cfRule type="cellIs" dxfId="1920" priority="375" stopIfTrue="1" operator="notEqual">
      <formula>""</formula>
    </cfRule>
  </conditionalFormatting>
  <conditionalFormatting sqref="E113:E114">
    <cfRule type="cellIs" dxfId="1919" priority="382" stopIfTrue="1" operator="notEqual">
      <formula>""</formula>
    </cfRule>
  </conditionalFormatting>
  <conditionalFormatting sqref="E113:E114 G113:H114">
    <cfRule type="cellIs" dxfId="1918" priority="383" stopIfTrue="1" operator="notEqual">
      <formula>""</formula>
    </cfRule>
  </conditionalFormatting>
  <conditionalFormatting sqref="F113:F114">
    <cfRule type="cellIs" dxfId="1917" priority="381" stopIfTrue="1" operator="notEqual">
      <formula>""</formula>
    </cfRule>
  </conditionalFormatting>
  <conditionalFormatting sqref="E114 G114:H114">
    <cfRule type="cellIs" dxfId="1916" priority="378" stopIfTrue="1" operator="notEqual">
      <formula>""</formula>
    </cfRule>
  </conditionalFormatting>
  <conditionalFormatting sqref="E114">
    <cfRule type="cellIs" dxfId="1915" priority="376" stopIfTrue="1" operator="notEqual">
      <formula>""</formula>
    </cfRule>
  </conditionalFormatting>
  <conditionalFormatting sqref="F114">
    <cfRule type="cellIs" dxfId="1914" priority="374" stopIfTrue="1" operator="notEqual">
      <formula>""</formula>
    </cfRule>
  </conditionalFormatting>
  <conditionalFormatting sqref="F114">
    <cfRule type="cellIs" dxfId="1913" priority="373" stopIfTrue="1" operator="notEqual">
      <formula>""</formula>
    </cfRule>
  </conditionalFormatting>
  <conditionalFormatting sqref="F115:F116">
    <cfRule type="cellIs" dxfId="1912" priority="370" stopIfTrue="1" operator="notEqual">
      <formula>""</formula>
    </cfRule>
  </conditionalFormatting>
  <conditionalFormatting sqref="E115:E116 G115:H116">
    <cfRule type="cellIs" dxfId="1911" priority="367" stopIfTrue="1" operator="notEqual">
      <formula>""</formula>
    </cfRule>
  </conditionalFormatting>
  <conditionalFormatting sqref="E116 G116:H116">
    <cfRule type="cellIs" dxfId="1910" priority="360" stopIfTrue="1" operator="notEqual">
      <formula>""</formula>
    </cfRule>
  </conditionalFormatting>
  <conditionalFormatting sqref="F116">
    <cfRule type="cellIs" dxfId="1909" priority="358" stopIfTrue="1" operator="notEqual">
      <formula>""</formula>
    </cfRule>
  </conditionalFormatting>
  <conditionalFormatting sqref="E115:E116">
    <cfRule type="cellIs" dxfId="1908" priority="365" stopIfTrue="1" operator="notEqual">
      <formula>""</formula>
    </cfRule>
  </conditionalFormatting>
  <conditionalFormatting sqref="E115:E116 G115:H116">
    <cfRule type="cellIs" dxfId="1907" priority="366" stopIfTrue="1" operator="notEqual">
      <formula>""</formula>
    </cfRule>
  </conditionalFormatting>
  <conditionalFormatting sqref="F115:F116">
    <cfRule type="cellIs" dxfId="1906" priority="364" stopIfTrue="1" operator="notEqual">
      <formula>""</formula>
    </cfRule>
  </conditionalFormatting>
  <conditionalFormatting sqref="E116 G116:H116">
    <cfRule type="cellIs" dxfId="1905" priority="361" stopIfTrue="1" operator="notEqual">
      <formula>""</formula>
    </cfRule>
  </conditionalFormatting>
  <conditionalFormatting sqref="E116">
    <cfRule type="cellIs" dxfId="1904" priority="359" stopIfTrue="1" operator="notEqual">
      <formula>""</formula>
    </cfRule>
  </conditionalFormatting>
  <conditionalFormatting sqref="F116">
    <cfRule type="cellIs" dxfId="1903" priority="357" stopIfTrue="1" operator="notEqual">
      <formula>""</formula>
    </cfRule>
  </conditionalFormatting>
  <conditionalFormatting sqref="F116">
    <cfRule type="cellIs" dxfId="1902" priority="356" stopIfTrue="1" operator="notEqual">
      <formula>""</formula>
    </cfRule>
  </conditionalFormatting>
  <conditionalFormatting sqref="F117:F130">
    <cfRule type="cellIs" dxfId="1901" priority="353" stopIfTrue="1" operator="notEqual">
      <formula>""</formula>
    </cfRule>
  </conditionalFormatting>
  <conditionalFormatting sqref="E117:E130 G117:H130">
    <cfRule type="cellIs" dxfId="1900" priority="35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899" priority="343" stopIfTrue="1" operator="notEqual">
      <formula>""</formula>
    </cfRule>
  </conditionalFormatting>
  <conditionalFormatting sqref="F118 F120 F122 F124 F126 F128 F130">
    <cfRule type="cellIs" dxfId="1898" priority="339" stopIfTrue="1" operator="notEqual">
      <formula>""</formula>
    </cfRule>
  </conditionalFormatting>
  <conditionalFormatting sqref="F118 F120 F122 F124 F126 F128 F130">
    <cfRule type="cellIs" dxfId="1897" priority="341" stopIfTrue="1" operator="notEqual">
      <formula>""</formula>
    </cfRule>
  </conditionalFormatting>
  <conditionalFormatting sqref="E117:E130">
    <cfRule type="cellIs" dxfId="1896" priority="348" stopIfTrue="1" operator="notEqual">
      <formula>""</formula>
    </cfRule>
  </conditionalFormatting>
  <conditionalFormatting sqref="E117:E130 G117:H130">
    <cfRule type="cellIs" dxfId="1895" priority="349" stopIfTrue="1" operator="notEqual">
      <formula>""</formula>
    </cfRule>
  </conditionalFormatting>
  <conditionalFormatting sqref="F117:F130">
    <cfRule type="cellIs" dxfId="1894" priority="347" stopIfTrue="1" operator="notEqual">
      <formula>""</formula>
    </cfRule>
  </conditionalFormatting>
  <conditionalFormatting sqref="F118 F120 F122 F124 F126 F128 F130">
    <cfRule type="cellIs" dxfId="1893" priority="34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892" priority="344" stopIfTrue="1" operator="notEqual">
      <formula>""</formula>
    </cfRule>
  </conditionalFormatting>
  <conditionalFormatting sqref="E118 E120 E122 E124 E126 E128 E130">
    <cfRule type="cellIs" dxfId="1891" priority="342" stopIfTrue="1" operator="notEqual">
      <formula>""</formula>
    </cfRule>
  </conditionalFormatting>
  <conditionalFormatting sqref="D9">
    <cfRule type="cellIs" dxfId="1890" priority="338" stopIfTrue="1" operator="equal">
      <formula>"Total"</formula>
    </cfRule>
  </conditionalFormatting>
  <conditionalFormatting sqref="D9">
    <cfRule type="cellIs" dxfId="1889" priority="337" stopIfTrue="1" operator="equal">
      <formula>"Total"</formula>
    </cfRule>
  </conditionalFormatting>
  <conditionalFormatting sqref="D145">
    <cfRule type="cellIs" dxfId="1888" priority="316" stopIfTrue="1" operator="equal">
      <formula>"Total"</formula>
    </cfRule>
  </conditionalFormatting>
  <conditionalFormatting sqref="D133">
    <cfRule type="cellIs" dxfId="1887" priority="313" stopIfTrue="1" operator="notEqual">
      <formula>""</formula>
    </cfRule>
  </conditionalFormatting>
  <conditionalFormatting sqref="D133">
    <cfRule type="cellIs" dxfId="1886" priority="315" stopIfTrue="1" operator="notEqual">
      <formula>""</formula>
    </cfRule>
  </conditionalFormatting>
  <conditionalFormatting sqref="D133">
    <cfRule type="cellIs" dxfId="1885" priority="314" stopIfTrue="1" operator="notEqual">
      <formula>""</formula>
    </cfRule>
  </conditionalFormatting>
  <conditionalFormatting sqref="D134:D144">
    <cfRule type="cellIs" dxfId="1884" priority="312" stopIfTrue="1" operator="equal">
      <formula>"Total"</formula>
    </cfRule>
  </conditionalFormatting>
  <conditionalFormatting sqref="C106 C11:C94">
    <cfRule type="cellIs" dxfId="1883" priority="311" stopIfTrue="1" operator="notEqual">
      <formula>""</formula>
    </cfRule>
  </conditionalFormatting>
  <conditionalFormatting sqref="C22">
    <cfRule type="cellIs" dxfId="1882" priority="310" stopIfTrue="1" operator="notEqual">
      <formula>""</formula>
    </cfRule>
  </conditionalFormatting>
  <conditionalFormatting sqref="C13:C24">
    <cfRule type="cellIs" dxfId="1881" priority="309" stopIfTrue="1" operator="notEqual">
      <formula>""</formula>
    </cfRule>
  </conditionalFormatting>
  <conditionalFormatting sqref="C106 C72:C82 C84:C94">
    <cfRule type="cellIs" dxfId="1880" priority="308" stopIfTrue="1" operator="notEqual">
      <formula>""</formula>
    </cfRule>
  </conditionalFormatting>
  <conditionalFormatting sqref="C83">
    <cfRule type="cellIs" dxfId="1879" priority="307" stopIfTrue="1" operator="notEqual">
      <formula>""</formula>
    </cfRule>
  </conditionalFormatting>
  <conditionalFormatting sqref="C83">
    <cfRule type="cellIs" dxfId="1878" priority="306" stopIfTrue="1" operator="notEqual">
      <formula>""</formula>
    </cfRule>
  </conditionalFormatting>
  <conditionalFormatting sqref="C84:C93">
    <cfRule type="cellIs" dxfId="1877" priority="302" stopIfTrue="1" operator="notEqual">
      <formula>""</formula>
    </cfRule>
  </conditionalFormatting>
  <conditionalFormatting sqref="C11:C22">
    <cfRule type="cellIs" dxfId="1876" priority="305" stopIfTrue="1" operator="notEqual">
      <formula>""</formula>
    </cfRule>
  </conditionalFormatting>
  <conditionalFormatting sqref="C72:C82">
    <cfRule type="cellIs" dxfId="1875" priority="304" stopIfTrue="1" operator="notEqual">
      <formula>""</formula>
    </cfRule>
  </conditionalFormatting>
  <conditionalFormatting sqref="C84:C93">
    <cfRule type="cellIs" dxfId="1874" priority="303" stopIfTrue="1" operator="notEqual">
      <formula>""</formula>
    </cfRule>
  </conditionalFormatting>
  <conditionalFormatting sqref="C83">
    <cfRule type="cellIs" dxfId="1873" priority="301" stopIfTrue="1" operator="notEqual">
      <formula>""</formula>
    </cfRule>
  </conditionalFormatting>
  <conditionalFormatting sqref="C83">
    <cfRule type="cellIs" dxfId="1872" priority="300" stopIfTrue="1" operator="notEqual">
      <formula>""</formula>
    </cfRule>
  </conditionalFormatting>
  <conditionalFormatting sqref="C72:C82">
    <cfRule type="cellIs" dxfId="1871" priority="299" stopIfTrue="1" operator="notEqual">
      <formula>""</formula>
    </cfRule>
  </conditionalFormatting>
  <conditionalFormatting sqref="C71">
    <cfRule type="cellIs" dxfId="1870" priority="298" stopIfTrue="1" operator="notEqual">
      <formula>""</formula>
    </cfRule>
  </conditionalFormatting>
  <conditionalFormatting sqref="C71">
    <cfRule type="cellIs" dxfId="1869" priority="297" stopIfTrue="1" operator="notEqual">
      <formula>""</formula>
    </cfRule>
  </conditionalFormatting>
  <conditionalFormatting sqref="C72:C81">
    <cfRule type="cellIs" dxfId="1868" priority="294" stopIfTrue="1" operator="notEqual">
      <formula>""</formula>
    </cfRule>
  </conditionalFormatting>
  <conditionalFormatting sqref="C60:C70">
    <cfRule type="cellIs" dxfId="1867" priority="296" stopIfTrue="1" operator="notEqual">
      <formula>""</formula>
    </cfRule>
  </conditionalFormatting>
  <conditionalFormatting sqref="C72:C81">
    <cfRule type="cellIs" dxfId="1866" priority="295" stopIfTrue="1" operator="notEqual">
      <formula>""</formula>
    </cfRule>
  </conditionalFormatting>
  <conditionalFormatting sqref="C84:C93">
    <cfRule type="cellIs" dxfId="1865" priority="293" stopIfTrue="1" operator="notEqual">
      <formula>""</formula>
    </cfRule>
  </conditionalFormatting>
  <conditionalFormatting sqref="C84:C93">
    <cfRule type="cellIs" dxfId="1864" priority="292" stopIfTrue="1" operator="notEqual">
      <formula>""</formula>
    </cfRule>
  </conditionalFormatting>
  <conditionalFormatting sqref="C83:C93">
    <cfRule type="cellIs" dxfId="1863" priority="291" stopIfTrue="1" operator="notEqual">
      <formula>""</formula>
    </cfRule>
  </conditionalFormatting>
  <conditionalFormatting sqref="C83:C93">
    <cfRule type="cellIs" dxfId="1862" priority="290" stopIfTrue="1" operator="notEqual">
      <formula>""</formula>
    </cfRule>
  </conditionalFormatting>
  <conditionalFormatting sqref="C11:C12 C14 C16 C18 C20">
    <cfRule type="cellIs" dxfId="1861" priority="289" stopIfTrue="1" operator="notEqual">
      <formula>""</formula>
    </cfRule>
  </conditionalFormatting>
  <conditionalFormatting sqref="C72:C82">
    <cfRule type="cellIs" dxfId="1860" priority="288" stopIfTrue="1" operator="notEqual">
      <formula>""</formula>
    </cfRule>
  </conditionalFormatting>
  <conditionalFormatting sqref="C71">
    <cfRule type="cellIs" dxfId="1859" priority="287" stopIfTrue="1" operator="notEqual">
      <formula>""</formula>
    </cfRule>
  </conditionalFormatting>
  <conditionalFormatting sqref="C71">
    <cfRule type="cellIs" dxfId="1858" priority="286" stopIfTrue="1" operator="notEqual">
      <formula>""</formula>
    </cfRule>
  </conditionalFormatting>
  <conditionalFormatting sqref="C72:C81">
    <cfRule type="cellIs" dxfId="1857" priority="283" stopIfTrue="1" operator="notEqual">
      <formula>""</formula>
    </cfRule>
  </conditionalFormatting>
  <conditionalFormatting sqref="C60:C70">
    <cfRule type="cellIs" dxfId="1856" priority="285" stopIfTrue="1" operator="notEqual">
      <formula>""</formula>
    </cfRule>
  </conditionalFormatting>
  <conditionalFormatting sqref="C72:C81">
    <cfRule type="cellIs" dxfId="1855" priority="284" stopIfTrue="1" operator="notEqual">
      <formula>""</formula>
    </cfRule>
  </conditionalFormatting>
  <conditionalFormatting sqref="C71">
    <cfRule type="cellIs" dxfId="1854" priority="282" stopIfTrue="1" operator="notEqual">
      <formula>""</formula>
    </cfRule>
  </conditionalFormatting>
  <conditionalFormatting sqref="C71">
    <cfRule type="cellIs" dxfId="1853" priority="281" stopIfTrue="1" operator="notEqual">
      <formula>""</formula>
    </cfRule>
  </conditionalFormatting>
  <conditionalFormatting sqref="C60:C70">
    <cfRule type="cellIs" dxfId="1852" priority="280" stopIfTrue="1" operator="notEqual">
      <formula>""</formula>
    </cfRule>
  </conditionalFormatting>
  <conditionalFormatting sqref="C59">
    <cfRule type="cellIs" dxfId="1851" priority="279" stopIfTrue="1" operator="notEqual">
      <formula>""</formula>
    </cfRule>
  </conditionalFormatting>
  <conditionalFormatting sqref="C59">
    <cfRule type="cellIs" dxfId="1850" priority="278" stopIfTrue="1" operator="notEqual">
      <formula>""</formula>
    </cfRule>
  </conditionalFormatting>
  <conditionalFormatting sqref="C60:C69">
    <cfRule type="cellIs" dxfId="1849" priority="275" stopIfTrue="1" operator="notEqual">
      <formula>""</formula>
    </cfRule>
  </conditionalFormatting>
  <conditionalFormatting sqref="C48:C58">
    <cfRule type="cellIs" dxfId="1848" priority="277" stopIfTrue="1" operator="notEqual">
      <formula>""</formula>
    </cfRule>
  </conditionalFormatting>
  <conditionalFormatting sqref="C60:C69">
    <cfRule type="cellIs" dxfId="1847" priority="276" stopIfTrue="1" operator="notEqual">
      <formula>""</formula>
    </cfRule>
  </conditionalFormatting>
  <conditionalFormatting sqref="C72:C81">
    <cfRule type="cellIs" dxfId="1846" priority="274" stopIfTrue="1" operator="notEqual">
      <formula>""</formula>
    </cfRule>
  </conditionalFormatting>
  <conditionalFormatting sqref="C72:C81">
    <cfRule type="cellIs" dxfId="1845" priority="273" stopIfTrue="1" operator="notEqual">
      <formula>""</formula>
    </cfRule>
  </conditionalFormatting>
  <conditionalFormatting sqref="B11:B130">
    <cfRule type="cellIs" dxfId="1844" priority="272" stopIfTrue="1" operator="notEqual">
      <formula>""</formula>
    </cfRule>
  </conditionalFormatting>
  <conditionalFormatting sqref="C83:C93">
    <cfRule type="cellIs" dxfId="1843" priority="271" stopIfTrue="1" operator="notEqual">
      <formula>""</formula>
    </cfRule>
  </conditionalFormatting>
  <conditionalFormatting sqref="C83:C93">
    <cfRule type="cellIs" dxfId="1842" priority="270" stopIfTrue="1" operator="notEqual">
      <formula>""</formula>
    </cfRule>
  </conditionalFormatting>
  <conditionalFormatting sqref="C11:C12 C14 C16 C18 C20">
    <cfRule type="cellIs" dxfId="1841" priority="269" stopIfTrue="1" operator="notEqual">
      <formula>""</formula>
    </cfRule>
  </conditionalFormatting>
  <conditionalFormatting sqref="C72:C82">
    <cfRule type="cellIs" dxfId="1840" priority="268" stopIfTrue="1" operator="notEqual">
      <formula>""</formula>
    </cfRule>
  </conditionalFormatting>
  <conditionalFormatting sqref="C71">
    <cfRule type="cellIs" dxfId="1839" priority="267" stopIfTrue="1" operator="notEqual">
      <formula>""</formula>
    </cfRule>
  </conditionalFormatting>
  <conditionalFormatting sqref="C71">
    <cfRule type="cellIs" dxfId="1838" priority="266" stopIfTrue="1" operator="notEqual">
      <formula>""</formula>
    </cfRule>
  </conditionalFormatting>
  <conditionalFormatting sqref="C72:C81">
    <cfRule type="cellIs" dxfId="1837" priority="263" stopIfTrue="1" operator="notEqual">
      <formula>""</formula>
    </cfRule>
  </conditionalFormatting>
  <conditionalFormatting sqref="C60:C70">
    <cfRule type="cellIs" dxfId="1836" priority="265" stopIfTrue="1" operator="notEqual">
      <formula>""</formula>
    </cfRule>
  </conditionalFormatting>
  <conditionalFormatting sqref="C72:C81">
    <cfRule type="cellIs" dxfId="1835" priority="264" stopIfTrue="1" operator="notEqual">
      <formula>""</formula>
    </cfRule>
  </conditionalFormatting>
  <conditionalFormatting sqref="C71">
    <cfRule type="cellIs" dxfId="1834" priority="262" stopIfTrue="1" operator="notEqual">
      <formula>""</formula>
    </cfRule>
  </conditionalFormatting>
  <conditionalFormatting sqref="C71">
    <cfRule type="cellIs" dxfId="1833" priority="261" stopIfTrue="1" operator="notEqual">
      <formula>""</formula>
    </cfRule>
  </conditionalFormatting>
  <conditionalFormatting sqref="C60:C70">
    <cfRule type="cellIs" dxfId="1832" priority="260" stopIfTrue="1" operator="notEqual">
      <formula>""</formula>
    </cfRule>
  </conditionalFormatting>
  <conditionalFormatting sqref="C59">
    <cfRule type="cellIs" dxfId="1831" priority="259" stopIfTrue="1" operator="notEqual">
      <formula>""</formula>
    </cfRule>
  </conditionalFormatting>
  <conditionalFormatting sqref="C59">
    <cfRule type="cellIs" dxfId="1830" priority="258" stopIfTrue="1" operator="notEqual">
      <formula>""</formula>
    </cfRule>
  </conditionalFormatting>
  <conditionalFormatting sqref="C60:C69">
    <cfRule type="cellIs" dxfId="1829" priority="255" stopIfTrue="1" operator="notEqual">
      <formula>""</formula>
    </cfRule>
  </conditionalFormatting>
  <conditionalFormatting sqref="C48:C58">
    <cfRule type="cellIs" dxfId="1828" priority="257" stopIfTrue="1" operator="notEqual">
      <formula>""</formula>
    </cfRule>
  </conditionalFormatting>
  <conditionalFormatting sqref="C60:C69">
    <cfRule type="cellIs" dxfId="1827" priority="256" stopIfTrue="1" operator="notEqual">
      <formula>""</formula>
    </cfRule>
  </conditionalFormatting>
  <conditionalFormatting sqref="C72:C81">
    <cfRule type="cellIs" dxfId="1826" priority="254" stopIfTrue="1" operator="notEqual">
      <formula>""</formula>
    </cfRule>
  </conditionalFormatting>
  <conditionalFormatting sqref="C72:C81">
    <cfRule type="cellIs" dxfId="1825" priority="253" stopIfTrue="1" operator="notEqual">
      <formula>""</formula>
    </cfRule>
  </conditionalFormatting>
  <conditionalFormatting sqref="C71:C81">
    <cfRule type="cellIs" dxfId="1824" priority="252" stopIfTrue="1" operator="notEqual">
      <formula>""</formula>
    </cfRule>
  </conditionalFormatting>
  <conditionalFormatting sqref="C71:C81">
    <cfRule type="cellIs" dxfId="1823" priority="251" stopIfTrue="1" operator="notEqual">
      <formula>""</formula>
    </cfRule>
  </conditionalFormatting>
  <conditionalFormatting sqref="C60:C70">
    <cfRule type="cellIs" dxfId="1822" priority="250" stopIfTrue="1" operator="notEqual">
      <formula>""</formula>
    </cfRule>
  </conditionalFormatting>
  <conditionalFormatting sqref="C59">
    <cfRule type="cellIs" dxfId="1821" priority="249" stopIfTrue="1" operator="notEqual">
      <formula>""</formula>
    </cfRule>
  </conditionalFormatting>
  <conditionalFormatting sqref="C59">
    <cfRule type="cellIs" dxfId="1820" priority="248" stopIfTrue="1" operator="notEqual">
      <formula>""</formula>
    </cfRule>
  </conditionalFormatting>
  <conditionalFormatting sqref="C60:C69">
    <cfRule type="cellIs" dxfId="1819" priority="245" stopIfTrue="1" operator="notEqual">
      <formula>""</formula>
    </cfRule>
  </conditionalFormatting>
  <conditionalFormatting sqref="C48:C58">
    <cfRule type="cellIs" dxfId="1818" priority="247" stopIfTrue="1" operator="notEqual">
      <formula>""</formula>
    </cfRule>
  </conditionalFormatting>
  <conditionalFormatting sqref="C60:C69">
    <cfRule type="cellIs" dxfId="1817" priority="246" stopIfTrue="1" operator="notEqual">
      <formula>""</formula>
    </cfRule>
  </conditionalFormatting>
  <conditionalFormatting sqref="C59">
    <cfRule type="cellIs" dxfId="1816" priority="244" stopIfTrue="1" operator="notEqual">
      <formula>""</formula>
    </cfRule>
  </conditionalFormatting>
  <conditionalFormatting sqref="C59">
    <cfRule type="cellIs" dxfId="1815" priority="243" stopIfTrue="1" operator="notEqual">
      <formula>""</formula>
    </cfRule>
  </conditionalFormatting>
  <conditionalFormatting sqref="C48:C58">
    <cfRule type="cellIs" dxfId="1814" priority="242" stopIfTrue="1" operator="notEqual">
      <formula>""</formula>
    </cfRule>
  </conditionalFormatting>
  <conditionalFormatting sqref="C47">
    <cfRule type="cellIs" dxfId="1813" priority="241" stopIfTrue="1" operator="notEqual">
      <formula>""</formula>
    </cfRule>
  </conditionalFormatting>
  <conditionalFormatting sqref="C47">
    <cfRule type="cellIs" dxfId="1812" priority="240" stopIfTrue="1" operator="notEqual">
      <formula>""</formula>
    </cfRule>
  </conditionalFormatting>
  <conditionalFormatting sqref="C48:C57">
    <cfRule type="cellIs" dxfId="1811" priority="237" stopIfTrue="1" operator="notEqual">
      <formula>""</formula>
    </cfRule>
  </conditionalFormatting>
  <conditionalFormatting sqref="C36:C46">
    <cfRule type="cellIs" dxfId="1810" priority="239" stopIfTrue="1" operator="notEqual">
      <formula>""</formula>
    </cfRule>
  </conditionalFormatting>
  <conditionalFormatting sqref="C48:C57">
    <cfRule type="cellIs" dxfId="1809" priority="238" stopIfTrue="1" operator="notEqual">
      <formula>""</formula>
    </cfRule>
  </conditionalFormatting>
  <conditionalFormatting sqref="C60:C69">
    <cfRule type="cellIs" dxfId="1808" priority="236" stopIfTrue="1" operator="notEqual">
      <formula>""</formula>
    </cfRule>
  </conditionalFormatting>
  <conditionalFormatting sqref="C60:C69">
    <cfRule type="cellIs" dxfId="1807" priority="235" stopIfTrue="1" operator="notEqual">
      <formula>""</formula>
    </cfRule>
  </conditionalFormatting>
  <conditionalFormatting sqref="C84:C93">
    <cfRule type="cellIs" dxfId="1806" priority="229" stopIfTrue="1" operator="notEqual">
      <formula>""</formula>
    </cfRule>
  </conditionalFormatting>
  <conditionalFormatting sqref="C84:C93">
    <cfRule type="cellIs" dxfId="1805" priority="228" stopIfTrue="1" operator="notEqual">
      <formula>""</formula>
    </cfRule>
  </conditionalFormatting>
  <conditionalFormatting sqref="C106 C72:C82 C84:C94">
    <cfRule type="cellIs" dxfId="1804" priority="234" stopIfTrue="1" operator="notEqual">
      <formula>""</formula>
    </cfRule>
  </conditionalFormatting>
  <conditionalFormatting sqref="C106 C72:C82 C84:C94">
    <cfRule type="cellIs" dxfId="1803" priority="227" stopIfTrue="1" operator="notEqual">
      <formula>""</formula>
    </cfRule>
  </conditionalFormatting>
  <conditionalFormatting sqref="C83">
    <cfRule type="cellIs" dxfId="1802" priority="226" stopIfTrue="1" operator="notEqual">
      <formula>""</formula>
    </cfRule>
  </conditionalFormatting>
  <conditionalFormatting sqref="C106 C72:C82 C84:C94">
    <cfRule type="cellIs" dxfId="1801" priority="233" stopIfTrue="1" operator="notEqual">
      <formula>""</formula>
    </cfRule>
  </conditionalFormatting>
  <conditionalFormatting sqref="C83">
    <cfRule type="cellIs" dxfId="1800" priority="232" stopIfTrue="1" operator="notEqual">
      <formula>""</formula>
    </cfRule>
  </conditionalFormatting>
  <conditionalFormatting sqref="C83">
    <cfRule type="cellIs" dxfId="1799" priority="231" stopIfTrue="1" operator="notEqual">
      <formula>""</formula>
    </cfRule>
  </conditionalFormatting>
  <conditionalFormatting sqref="C72:C82">
    <cfRule type="cellIs" dxfId="1798" priority="230" stopIfTrue="1" operator="notEqual">
      <formula>""</formula>
    </cfRule>
  </conditionalFormatting>
  <conditionalFormatting sqref="C72:C82">
    <cfRule type="cellIs" dxfId="1797" priority="219" stopIfTrue="1" operator="notEqual">
      <formula>""</formula>
    </cfRule>
  </conditionalFormatting>
  <conditionalFormatting sqref="C71">
    <cfRule type="cellIs" dxfId="1796" priority="218" stopIfTrue="1" operator="notEqual">
      <formula>""</formula>
    </cfRule>
  </conditionalFormatting>
  <conditionalFormatting sqref="C71">
    <cfRule type="cellIs" dxfId="1795" priority="217" stopIfTrue="1" operator="notEqual">
      <formula>""</formula>
    </cfRule>
  </conditionalFormatting>
  <conditionalFormatting sqref="C60:C70">
    <cfRule type="cellIs" dxfId="1794" priority="216" stopIfTrue="1" operator="notEqual">
      <formula>""</formula>
    </cfRule>
  </conditionalFormatting>
  <conditionalFormatting sqref="C83">
    <cfRule type="cellIs" dxfId="1793" priority="225" stopIfTrue="1" operator="notEqual">
      <formula>""</formula>
    </cfRule>
  </conditionalFormatting>
  <conditionalFormatting sqref="C84:C93">
    <cfRule type="cellIs" dxfId="1792" priority="222" stopIfTrue="1" operator="notEqual">
      <formula>""</formula>
    </cfRule>
  </conditionalFormatting>
  <conditionalFormatting sqref="C72:C82">
    <cfRule type="cellIs" dxfId="1791" priority="224" stopIfTrue="1" operator="notEqual">
      <formula>""</formula>
    </cfRule>
  </conditionalFormatting>
  <conditionalFormatting sqref="C84:C93">
    <cfRule type="cellIs" dxfId="1790" priority="223" stopIfTrue="1" operator="notEqual">
      <formula>""</formula>
    </cfRule>
  </conditionalFormatting>
  <conditionalFormatting sqref="C83">
    <cfRule type="cellIs" dxfId="1789" priority="221" stopIfTrue="1" operator="notEqual">
      <formula>""</formula>
    </cfRule>
  </conditionalFormatting>
  <conditionalFormatting sqref="C83">
    <cfRule type="cellIs" dxfId="1788" priority="220" stopIfTrue="1" operator="notEqual">
      <formula>""</formula>
    </cfRule>
  </conditionalFormatting>
  <conditionalFormatting sqref="C72:C81">
    <cfRule type="cellIs" dxfId="1787" priority="214" stopIfTrue="1" operator="notEqual">
      <formula>""</formula>
    </cfRule>
  </conditionalFormatting>
  <conditionalFormatting sqref="C72:C81">
    <cfRule type="cellIs" dxfId="1786" priority="215" stopIfTrue="1" operator="notEqual">
      <formula>""</formula>
    </cfRule>
  </conditionalFormatting>
  <conditionalFormatting sqref="C84:C93">
    <cfRule type="cellIs" dxfId="1785" priority="213" stopIfTrue="1" operator="notEqual">
      <formula>""</formula>
    </cfRule>
  </conditionalFormatting>
  <conditionalFormatting sqref="C84:C93">
    <cfRule type="cellIs" dxfId="1784" priority="212" stopIfTrue="1" operator="notEqual">
      <formula>""</formula>
    </cfRule>
  </conditionalFormatting>
  <conditionalFormatting sqref="C71">
    <cfRule type="cellIs" dxfId="1783" priority="201" stopIfTrue="1" operator="notEqual">
      <formula>""</formula>
    </cfRule>
  </conditionalFormatting>
  <conditionalFormatting sqref="C60:C70">
    <cfRule type="cellIs" dxfId="1782" priority="200" stopIfTrue="1" operator="notEqual">
      <formula>""</formula>
    </cfRule>
  </conditionalFormatting>
  <conditionalFormatting sqref="C106 C72:C82 C84:C94">
    <cfRule type="cellIs" dxfId="1781" priority="211" stopIfTrue="1" operator="notEqual">
      <formula>""</formula>
    </cfRule>
  </conditionalFormatting>
  <conditionalFormatting sqref="C83">
    <cfRule type="cellIs" dxfId="1780" priority="210" stopIfTrue="1" operator="notEqual">
      <formula>""</formula>
    </cfRule>
  </conditionalFormatting>
  <conditionalFormatting sqref="C83">
    <cfRule type="cellIs" dxfId="1779" priority="209" stopIfTrue="1" operator="notEqual">
      <formula>""</formula>
    </cfRule>
  </conditionalFormatting>
  <conditionalFormatting sqref="C84:C93">
    <cfRule type="cellIs" dxfId="1778" priority="206" stopIfTrue="1" operator="notEqual">
      <formula>""</formula>
    </cfRule>
  </conditionalFormatting>
  <conditionalFormatting sqref="C72:C82">
    <cfRule type="cellIs" dxfId="1777" priority="208" stopIfTrue="1" operator="notEqual">
      <formula>""</formula>
    </cfRule>
  </conditionalFormatting>
  <conditionalFormatting sqref="C84:C93">
    <cfRule type="cellIs" dxfId="1776" priority="207" stopIfTrue="1" operator="notEqual">
      <formula>""</formula>
    </cfRule>
  </conditionalFormatting>
  <conditionalFormatting sqref="C83">
    <cfRule type="cellIs" dxfId="1775" priority="205" stopIfTrue="1" operator="notEqual">
      <formula>""</formula>
    </cfRule>
  </conditionalFormatting>
  <conditionalFormatting sqref="C83">
    <cfRule type="cellIs" dxfId="1774" priority="204" stopIfTrue="1" operator="notEqual">
      <formula>""</formula>
    </cfRule>
  </conditionalFormatting>
  <conditionalFormatting sqref="C72:C82">
    <cfRule type="cellIs" dxfId="1773" priority="203" stopIfTrue="1" operator="notEqual">
      <formula>""</formula>
    </cfRule>
  </conditionalFormatting>
  <conditionalFormatting sqref="C71">
    <cfRule type="cellIs" dxfId="1772" priority="202" stopIfTrue="1" operator="notEqual">
      <formula>""</formula>
    </cfRule>
  </conditionalFormatting>
  <conditionalFormatting sqref="C72:C81">
    <cfRule type="cellIs" dxfId="1771" priority="198" stopIfTrue="1" operator="notEqual">
      <formula>""</formula>
    </cfRule>
  </conditionalFormatting>
  <conditionalFormatting sqref="C72:C81">
    <cfRule type="cellIs" dxfId="1770" priority="199" stopIfTrue="1" operator="notEqual">
      <formula>""</formula>
    </cfRule>
  </conditionalFormatting>
  <conditionalFormatting sqref="C84:C93">
    <cfRule type="cellIs" dxfId="1769" priority="197" stopIfTrue="1" operator="notEqual">
      <formula>""</formula>
    </cfRule>
  </conditionalFormatting>
  <conditionalFormatting sqref="C84:C93">
    <cfRule type="cellIs" dxfId="1768" priority="196" stopIfTrue="1" operator="notEqual">
      <formula>""</formula>
    </cfRule>
  </conditionalFormatting>
  <conditionalFormatting sqref="C83:C93">
    <cfRule type="cellIs" dxfId="1767" priority="195" stopIfTrue="1" operator="notEqual">
      <formula>""</formula>
    </cfRule>
  </conditionalFormatting>
  <conditionalFormatting sqref="C83:C93">
    <cfRule type="cellIs" dxfId="1766" priority="194" stopIfTrue="1" operator="notEqual">
      <formula>""</formula>
    </cfRule>
  </conditionalFormatting>
  <conditionalFormatting sqref="C72:C82">
    <cfRule type="cellIs" dxfId="1765" priority="193" stopIfTrue="1" operator="notEqual">
      <formula>""</formula>
    </cfRule>
  </conditionalFormatting>
  <conditionalFormatting sqref="C71">
    <cfRule type="cellIs" dxfId="1764" priority="192" stopIfTrue="1" operator="notEqual">
      <formula>""</formula>
    </cfRule>
  </conditionalFormatting>
  <conditionalFormatting sqref="C71">
    <cfRule type="cellIs" dxfId="1763" priority="191" stopIfTrue="1" operator="notEqual">
      <formula>""</formula>
    </cfRule>
  </conditionalFormatting>
  <conditionalFormatting sqref="C72:C81">
    <cfRule type="cellIs" dxfId="1762" priority="188" stopIfTrue="1" operator="notEqual">
      <formula>""</formula>
    </cfRule>
  </conditionalFormatting>
  <conditionalFormatting sqref="C60:C70">
    <cfRule type="cellIs" dxfId="1761" priority="190" stopIfTrue="1" operator="notEqual">
      <formula>""</formula>
    </cfRule>
  </conditionalFormatting>
  <conditionalFormatting sqref="C72:C81">
    <cfRule type="cellIs" dxfId="1760" priority="189" stopIfTrue="1" operator="notEqual">
      <formula>""</formula>
    </cfRule>
  </conditionalFormatting>
  <conditionalFormatting sqref="C71">
    <cfRule type="cellIs" dxfId="1759" priority="187" stopIfTrue="1" operator="notEqual">
      <formula>""</formula>
    </cfRule>
  </conditionalFormatting>
  <conditionalFormatting sqref="C71">
    <cfRule type="cellIs" dxfId="1758" priority="186" stopIfTrue="1" operator="notEqual">
      <formula>""</formula>
    </cfRule>
  </conditionalFormatting>
  <conditionalFormatting sqref="C60:C70">
    <cfRule type="cellIs" dxfId="1757" priority="185" stopIfTrue="1" operator="notEqual">
      <formula>""</formula>
    </cfRule>
  </conditionalFormatting>
  <conditionalFormatting sqref="C59">
    <cfRule type="cellIs" dxfId="1756" priority="184" stopIfTrue="1" operator="notEqual">
      <formula>""</formula>
    </cfRule>
  </conditionalFormatting>
  <conditionalFormatting sqref="C59">
    <cfRule type="cellIs" dxfId="1755" priority="183" stopIfTrue="1" operator="notEqual">
      <formula>""</formula>
    </cfRule>
  </conditionalFormatting>
  <conditionalFormatting sqref="C60:C69">
    <cfRule type="cellIs" dxfId="1754" priority="180" stopIfTrue="1" operator="notEqual">
      <formula>""</formula>
    </cfRule>
  </conditionalFormatting>
  <conditionalFormatting sqref="C48:C58">
    <cfRule type="cellIs" dxfId="1753" priority="182" stopIfTrue="1" operator="notEqual">
      <formula>""</formula>
    </cfRule>
  </conditionalFormatting>
  <conditionalFormatting sqref="C60:C69">
    <cfRule type="cellIs" dxfId="1752" priority="181" stopIfTrue="1" operator="notEqual">
      <formula>""</formula>
    </cfRule>
  </conditionalFormatting>
  <conditionalFormatting sqref="C72:C81">
    <cfRule type="cellIs" dxfId="1751" priority="179" stopIfTrue="1" operator="notEqual">
      <formula>""</formula>
    </cfRule>
  </conditionalFormatting>
  <conditionalFormatting sqref="C72:C81">
    <cfRule type="cellIs" dxfId="1750" priority="178" stopIfTrue="1" operator="notEqual">
      <formula>""</formula>
    </cfRule>
  </conditionalFormatting>
  <conditionalFormatting sqref="C96:C105">
    <cfRule type="cellIs" dxfId="1749" priority="171" stopIfTrue="1" operator="notEqual">
      <formula>""</formula>
    </cfRule>
  </conditionalFormatting>
  <conditionalFormatting sqref="C96:C105">
    <cfRule type="cellIs" dxfId="1748" priority="170" stopIfTrue="1" operator="notEqual">
      <formula>""</formula>
    </cfRule>
  </conditionalFormatting>
  <conditionalFormatting sqref="C95">
    <cfRule type="cellIs" dxfId="1747" priority="169" stopIfTrue="1" operator="notEqual">
      <formula>""</formula>
    </cfRule>
  </conditionalFormatting>
  <conditionalFormatting sqref="C95">
    <cfRule type="cellIs" dxfId="1746" priority="168" stopIfTrue="1" operator="notEqual">
      <formula>""</formula>
    </cfRule>
  </conditionalFormatting>
  <conditionalFormatting sqref="C96:C105">
    <cfRule type="cellIs" dxfId="1745" priority="167" stopIfTrue="1" operator="notEqual">
      <formula>""</formula>
    </cfRule>
  </conditionalFormatting>
  <conditionalFormatting sqref="C95">
    <cfRule type="cellIs" dxfId="1744" priority="177" stopIfTrue="1" operator="notEqual">
      <formula>""</formula>
    </cfRule>
  </conditionalFormatting>
  <conditionalFormatting sqref="C95:C105">
    <cfRule type="cellIs" dxfId="1743" priority="176" stopIfTrue="1" operator="notEqual">
      <formula>""</formula>
    </cfRule>
  </conditionalFormatting>
  <conditionalFormatting sqref="C95:C105">
    <cfRule type="cellIs" dxfId="1742" priority="175" stopIfTrue="1" operator="notEqual">
      <formula>""</formula>
    </cfRule>
  </conditionalFormatting>
  <conditionalFormatting sqref="C96:C105">
    <cfRule type="cellIs" dxfId="1741" priority="174" stopIfTrue="1" operator="notEqual">
      <formula>""</formula>
    </cfRule>
  </conditionalFormatting>
  <conditionalFormatting sqref="C95">
    <cfRule type="cellIs" dxfId="1740" priority="173" stopIfTrue="1" operator="notEqual">
      <formula>""</formula>
    </cfRule>
  </conditionalFormatting>
  <conditionalFormatting sqref="C95">
    <cfRule type="cellIs" dxfId="1739" priority="172" stopIfTrue="1" operator="notEqual">
      <formula>""</formula>
    </cfRule>
  </conditionalFormatting>
  <conditionalFormatting sqref="C96:C105">
    <cfRule type="cellIs" dxfId="1738" priority="166" stopIfTrue="1" operator="notEqual">
      <formula>""</formula>
    </cfRule>
  </conditionalFormatting>
  <conditionalFormatting sqref="C95:C105">
    <cfRule type="cellIs" dxfId="1737" priority="165" stopIfTrue="1" operator="notEqual">
      <formula>""</formula>
    </cfRule>
  </conditionalFormatting>
  <conditionalFormatting sqref="C95:C105">
    <cfRule type="cellIs" dxfId="1736" priority="164" stopIfTrue="1" operator="notEqual">
      <formula>""</formula>
    </cfRule>
  </conditionalFormatting>
  <conditionalFormatting sqref="C95:C105">
    <cfRule type="cellIs" dxfId="1735" priority="163" stopIfTrue="1" operator="notEqual">
      <formula>""</formula>
    </cfRule>
  </conditionalFormatting>
  <conditionalFormatting sqref="C95:C105">
    <cfRule type="cellIs" dxfId="1734" priority="162" stopIfTrue="1" operator="notEqual">
      <formula>""</formula>
    </cfRule>
  </conditionalFormatting>
  <conditionalFormatting sqref="C96:C105">
    <cfRule type="cellIs" dxfId="1733" priority="161" stopIfTrue="1" operator="notEqual">
      <formula>""</formula>
    </cfRule>
  </conditionalFormatting>
  <conditionalFormatting sqref="C96:C105">
    <cfRule type="cellIs" dxfId="1732" priority="160" stopIfTrue="1" operator="notEqual">
      <formula>""</formula>
    </cfRule>
  </conditionalFormatting>
  <conditionalFormatting sqref="C96:C105">
    <cfRule type="cellIs" dxfId="1731" priority="159" stopIfTrue="1" operator="notEqual">
      <formula>""</formula>
    </cfRule>
  </conditionalFormatting>
  <conditionalFormatting sqref="C96:C105">
    <cfRule type="cellIs" dxfId="1730" priority="158" stopIfTrue="1" operator="notEqual">
      <formula>""</formula>
    </cfRule>
  </conditionalFormatting>
  <conditionalFormatting sqref="C96:C105">
    <cfRule type="cellIs" dxfId="1729" priority="157" stopIfTrue="1" operator="notEqual">
      <formula>""</formula>
    </cfRule>
  </conditionalFormatting>
  <conditionalFormatting sqref="C118">
    <cfRule type="cellIs" dxfId="1728" priority="156" stopIfTrue="1" operator="notEqual">
      <formula>""</formula>
    </cfRule>
  </conditionalFormatting>
  <conditionalFormatting sqref="C118">
    <cfRule type="cellIs" dxfId="1727" priority="155" stopIfTrue="1" operator="notEqual">
      <formula>""</formula>
    </cfRule>
  </conditionalFormatting>
  <conditionalFormatting sqref="C107:C108">
    <cfRule type="cellIs" dxfId="1726" priority="154" stopIfTrue="1" operator="notEqual">
      <formula>""</formula>
    </cfRule>
  </conditionalFormatting>
  <conditionalFormatting sqref="C107:C108">
    <cfRule type="cellIs" dxfId="1725" priority="153" stopIfTrue="1" operator="notEqual">
      <formula>""</formula>
    </cfRule>
  </conditionalFormatting>
  <conditionalFormatting sqref="C96:C105 C107:C117 C119:C130">
    <cfRule type="cellIs" dxfId="1724" priority="152" stopIfTrue="1" operator="notEqual">
      <formula>""</formula>
    </cfRule>
  </conditionalFormatting>
  <conditionalFormatting sqref="C96:C105 C107:C117 C119:C130">
    <cfRule type="cellIs" dxfId="1723" priority="151" stopIfTrue="1" operator="notEqual">
      <formula>""</formula>
    </cfRule>
  </conditionalFormatting>
  <conditionalFormatting sqref="C12">
    <cfRule type="cellIs" dxfId="1722" priority="150" stopIfTrue="1" operator="notEqual">
      <formula>""</formula>
    </cfRule>
  </conditionalFormatting>
  <conditionalFormatting sqref="C71">
    <cfRule type="cellIs" dxfId="1721" priority="149" stopIfTrue="1" operator="notEqual">
      <formula>""</formula>
    </cfRule>
  </conditionalFormatting>
  <conditionalFormatting sqref="C71">
    <cfRule type="cellIs" dxfId="1720" priority="148" stopIfTrue="1" operator="notEqual">
      <formula>""</formula>
    </cfRule>
  </conditionalFormatting>
  <conditionalFormatting sqref="C72:C81">
    <cfRule type="cellIs" dxfId="1719" priority="145" stopIfTrue="1" operator="notEqual">
      <formula>""</formula>
    </cfRule>
  </conditionalFormatting>
  <conditionalFormatting sqref="C60:C70">
    <cfRule type="cellIs" dxfId="1718" priority="147" stopIfTrue="1" operator="notEqual">
      <formula>""</formula>
    </cfRule>
  </conditionalFormatting>
  <conditionalFormatting sqref="C72:C81">
    <cfRule type="cellIs" dxfId="1717" priority="146" stopIfTrue="1" operator="notEqual">
      <formula>""</formula>
    </cfRule>
  </conditionalFormatting>
  <conditionalFormatting sqref="C71">
    <cfRule type="cellIs" dxfId="1716" priority="144" stopIfTrue="1" operator="notEqual">
      <formula>""</formula>
    </cfRule>
  </conditionalFormatting>
  <conditionalFormatting sqref="C71">
    <cfRule type="cellIs" dxfId="1715" priority="143" stopIfTrue="1" operator="notEqual">
      <formula>""</formula>
    </cfRule>
  </conditionalFormatting>
  <conditionalFormatting sqref="C60:C70">
    <cfRule type="cellIs" dxfId="1714" priority="142" stopIfTrue="1" operator="notEqual">
      <formula>""</formula>
    </cfRule>
  </conditionalFormatting>
  <conditionalFormatting sqref="C59">
    <cfRule type="cellIs" dxfId="1713" priority="141" stopIfTrue="1" operator="notEqual">
      <formula>""</formula>
    </cfRule>
  </conditionalFormatting>
  <conditionalFormatting sqref="C59">
    <cfRule type="cellIs" dxfId="1712" priority="140" stopIfTrue="1" operator="notEqual">
      <formula>""</formula>
    </cfRule>
  </conditionalFormatting>
  <conditionalFormatting sqref="C60:C69">
    <cfRule type="cellIs" dxfId="1711" priority="137" stopIfTrue="1" operator="notEqual">
      <formula>""</formula>
    </cfRule>
  </conditionalFormatting>
  <conditionalFormatting sqref="C48:C58">
    <cfRule type="cellIs" dxfId="1710" priority="139" stopIfTrue="1" operator="notEqual">
      <formula>""</formula>
    </cfRule>
  </conditionalFormatting>
  <conditionalFormatting sqref="C60:C69">
    <cfRule type="cellIs" dxfId="1709" priority="138" stopIfTrue="1" operator="notEqual">
      <formula>""</formula>
    </cfRule>
  </conditionalFormatting>
  <conditionalFormatting sqref="C72:C81">
    <cfRule type="cellIs" dxfId="1708" priority="136" stopIfTrue="1" operator="notEqual">
      <formula>""</formula>
    </cfRule>
  </conditionalFormatting>
  <conditionalFormatting sqref="C72:C81">
    <cfRule type="cellIs" dxfId="1707" priority="135" stopIfTrue="1" operator="notEqual">
      <formula>""</formula>
    </cfRule>
  </conditionalFormatting>
  <conditionalFormatting sqref="C71:C81">
    <cfRule type="cellIs" dxfId="1706" priority="134" stopIfTrue="1" operator="notEqual">
      <formula>""</formula>
    </cfRule>
  </conditionalFormatting>
  <conditionalFormatting sqref="C71:C81">
    <cfRule type="cellIs" dxfId="1705" priority="133" stopIfTrue="1" operator="notEqual">
      <formula>""</formula>
    </cfRule>
  </conditionalFormatting>
  <conditionalFormatting sqref="C60:C70">
    <cfRule type="cellIs" dxfId="1704" priority="132" stopIfTrue="1" operator="notEqual">
      <formula>""</formula>
    </cfRule>
  </conditionalFormatting>
  <conditionalFormatting sqref="C59">
    <cfRule type="cellIs" dxfId="1703" priority="131" stopIfTrue="1" operator="notEqual">
      <formula>""</formula>
    </cfRule>
  </conditionalFormatting>
  <conditionalFormatting sqref="C59">
    <cfRule type="cellIs" dxfId="1702" priority="130" stopIfTrue="1" operator="notEqual">
      <formula>""</formula>
    </cfRule>
  </conditionalFormatting>
  <conditionalFormatting sqref="C60:C69">
    <cfRule type="cellIs" dxfId="1701" priority="127" stopIfTrue="1" operator="notEqual">
      <formula>""</formula>
    </cfRule>
  </conditionalFormatting>
  <conditionalFormatting sqref="C48:C58">
    <cfRule type="cellIs" dxfId="1700" priority="129" stopIfTrue="1" operator="notEqual">
      <formula>""</formula>
    </cfRule>
  </conditionalFormatting>
  <conditionalFormatting sqref="C60:C69">
    <cfRule type="cellIs" dxfId="1699" priority="128" stopIfTrue="1" operator="notEqual">
      <formula>""</formula>
    </cfRule>
  </conditionalFormatting>
  <conditionalFormatting sqref="C59">
    <cfRule type="cellIs" dxfId="1698" priority="126" stopIfTrue="1" operator="notEqual">
      <formula>""</formula>
    </cfRule>
  </conditionalFormatting>
  <conditionalFormatting sqref="C59">
    <cfRule type="cellIs" dxfId="1697" priority="125" stopIfTrue="1" operator="notEqual">
      <formula>""</formula>
    </cfRule>
  </conditionalFormatting>
  <conditionalFormatting sqref="C48:C58">
    <cfRule type="cellIs" dxfId="1696" priority="124" stopIfTrue="1" operator="notEqual">
      <formula>""</formula>
    </cfRule>
  </conditionalFormatting>
  <conditionalFormatting sqref="C47">
    <cfRule type="cellIs" dxfId="1695" priority="123" stopIfTrue="1" operator="notEqual">
      <formula>""</formula>
    </cfRule>
  </conditionalFormatting>
  <conditionalFormatting sqref="C47">
    <cfRule type="cellIs" dxfId="1694" priority="122" stopIfTrue="1" operator="notEqual">
      <formula>""</formula>
    </cfRule>
  </conditionalFormatting>
  <conditionalFormatting sqref="C48:C57">
    <cfRule type="cellIs" dxfId="1693" priority="119" stopIfTrue="1" operator="notEqual">
      <formula>""</formula>
    </cfRule>
  </conditionalFormatting>
  <conditionalFormatting sqref="C36:C46">
    <cfRule type="cellIs" dxfId="1692" priority="121" stopIfTrue="1" operator="notEqual">
      <formula>""</formula>
    </cfRule>
  </conditionalFormatting>
  <conditionalFormatting sqref="C48:C57">
    <cfRule type="cellIs" dxfId="1691" priority="120" stopIfTrue="1" operator="notEqual">
      <formula>""</formula>
    </cfRule>
  </conditionalFormatting>
  <conditionalFormatting sqref="C60:C69">
    <cfRule type="cellIs" dxfId="1690" priority="118" stopIfTrue="1" operator="notEqual">
      <formula>""</formula>
    </cfRule>
  </conditionalFormatting>
  <conditionalFormatting sqref="C60:C69">
    <cfRule type="cellIs" dxfId="1689" priority="117" stopIfTrue="1" operator="notEqual">
      <formula>""</formula>
    </cfRule>
  </conditionalFormatting>
  <conditionalFormatting sqref="C71:C81">
    <cfRule type="cellIs" dxfId="1688" priority="116" stopIfTrue="1" operator="notEqual">
      <formula>""</formula>
    </cfRule>
  </conditionalFormatting>
  <conditionalFormatting sqref="C71:C81">
    <cfRule type="cellIs" dxfId="1687" priority="115" stopIfTrue="1" operator="notEqual">
      <formula>""</formula>
    </cfRule>
  </conditionalFormatting>
  <conditionalFormatting sqref="C60:C70">
    <cfRule type="cellIs" dxfId="1686" priority="114" stopIfTrue="1" operator="notEqual">
      <formula>""</formula>
    </cfRule>
  </conditionalFormatting>
  <conditionalFormatting sqref="C59">
    <cfRule type="cellIs" dxfId="1685" priority="113" stopIfTrue="1" operator="notEqual">
      <formula>""</formula>
    </cfRule>
  </conditionalFormatting>
  <conditionalFormatting sqref="C59">
    <cfRule type="cellIs" dxfId="1684" priority="112" stopIfTrue="1" operator="notEqual">
      <formula>""</formula>
    </cfRule>
  </conditionalFormatting>
  <conditionalFormatting sqref="C60:C69">
    <cfRule type="cellIs" dxfId="1683" priority="109" stopIfTrue="1" operator="notEqual">
      <formula>""</formula>
    </cfRule>
  </conditionalFormatting>
  <conditionalFormatting sqref="C48:C58">
    <cfRule type="cellIs" dxfId="1682" priority="111" stopIfTrue="1" operator="notEqual">
      <formula>""</formula>
    </cfRule>
  </conditionalFormatting>
  <conditionalFormatting sqref="C60:C69">
    <cfRule type="cellIs" dxfId="1681" priority="110" stopIfTrue="1" operator="notEqual">
      <formula>""</formula>
    </cfRule>
  </conditionalFormatting>
  <conditionalFormatting sqref="C59">
    <cfRule type="cellIs" dxfId="1680" priority="108" stopIfTrue="1" operator="notEqual">
      <formula>""</formula>
    </cfRule>
  </conditionalFormatting>
  <conditionalFormatting sqref="C59">
    <cfRule type="cellIs" dxfId="1679" priority="107" stopIfTrue="1" operator="notEqual">
      <formula>""</formula>
    </cfRule>
  </conditionalFormatting>
  <conditionalFormatting sqref="C48:C58">
    <cfRule type="cellIs" dxfId="1678" priority="106" stopIfTrue="1" operator="notEqual">
      <formula>""</formula>
    </cfRule>
  </conditionalFormatting>
  <conditionalFormatting sqref="C47">
    <cfRule type="cellIs" dxfId="1677" priority="105" stopIfTrue="1" operator="notEqual">
      <formula>""</formula>
    </cfRule>
  </conditionalFormatting>
  <conditionalFormatting sqref="C47">
    <cfRule type="cellIs" dxfId="1676" priority="104" stopIfTrue="1" operator="notEqual">
      <formula>""</formula>
    </cfRule>
  </conditionalFormatting>
  <conditionalFormatting sqref="C48:C57">
    <cfRule type="cellIs" dxfId="1675" priority="101" stopIfTrue="1" operator="notEqual">
      <formula>""</formula>
    </cfRule>
  </conditionalFormatting>
  <conditionalFormatting sqref="C36:C46">
    <cfRule type="cellIs" dxfId="1674" priority="103" stopIfTrue="1" operator="notEqual">
      <formula>""</formula>
    </cfRule>
  </conditionalFormatting>
  <conditionalFormatting sqref="C48:C57">
    <cfRule type="cellIs" dxfId="1673" priority="102" stopIfTrue="1" operator="notEqual">
      <formula>""</formula>
    </cfRule>
  </conditionalFormatting>
  <conditionalFormatting sqref="C60:C69">
    <cfRule type="cellIs" dxfId="1672" priority="100" stopIfTrue="1" operator="notEqual">
      <formula>""</formula>
    </cfRule>
  </conditionalFormatting>
  <conditionalFormatting sqref="C60:C69">
    <cfRule type="cellIs" dxfId="1671" priority="99" stopIfTrue="1" operator="notEqual">
      <formula>""</formula>
    </cfRule>
  </conditionalFormatting>
  <conditionalFormatting sqref="C59:C69">
    <cfRule type="cellIs" dxfId="1670" priority="98" stopIfTrue="1" operator="notEqual">
      <formula>""</formula>
    </cfRule>
  </conditionalFormatting>
  <conditionalFormatting sqref="C59:C69">
    <cfRule type="cellIs" dxfId="1669" priority="97" stopIfTrue="1" operator="notEqual">
      <formula>""</formula>
    </cfRule>
  </conditionalFormatting>
  <conditionalFormatting sqref="C48:C58">
    <cfRule type="cellIs" dxfId="1668" priority="96" stopIfTrue="1" operator="notEqual">
      <formula>""</formula>
    </cfRule>
  </conditionalFormatting>
  <conditionalFormatting sqref="C47">
    <cfRule type="cellIs" dxfId="1667" priority="95" stopIfTrue="1" operator="notEqual">
      <formula>""</formula>
    </cfRule>
  </conditionalFormatting>
  <conditionalFormatting sqref="C47">
    <cfRule type="cellIs" dxfId="1666" priority="94" stopIfTrue="1" operator="notEqual">
      <formula>""</formula>
    </cfRule>
  </conditionalFormatting>
  <conditionalFormatting sqref="C48:C57">
    <cfRule type="cellIs" dxfId="1665" priority="91" stopIfTrue="1" operator="notEqual">
      <formula>""</formula>
    </cfRule>
  </conditionalFormatting>
  <conditionalFormatting sqref="C36:C46">
    <cfRule type="cellIs" dxfId="1664" priority="93" stopIfTrue="1" operator="notEqual">
      <formula>""</formula>
    </cfRule>
  </conditionalFormatting>
  <conditionalFormatting sqref="C48:C57">
    <cfRule type="cellIs" dxfId="1663" priority="92" stopIfTrue="1" operator="notEqual">
      <formula>""</formula>
    </cfRule>
  </conditionalFormatting>
  <conditionalFormatting sqref="C47">
    <cfRule type="cellIs" dxfId="1662" priority="90" stopIfTrue="1" operator="notEqual">
      <formula>""</formula>
    </cfRule>
  </conditionalFormatting>
  <conditionalFormatting sqref="C47">
    <cfRule type="cellIs" dxfId="1661" priority="89" stopIfTrue="1" operator="notEqual">
      <formula>""</formula>
    </cfRule>
  </conditionalFormatting>
  <conditionalFormatting sqref="C36:C46">
    <cfRule type="cellIs" dxfId="1660" priority="88" stopIfTrue="1" operator="notEqual">
      <formula>""</formula>
    </cfRule>
  </conditionalFormatting>
  <conditionalFormatting sqref="C35">
    <cfRule type="cellIs" dxfId="1659" priority="87" stopIfTrue="1" operator="notEqual">
      <formula>""</formula>
    </cfRule>
  </conditionalFormatting>
  <conditionalFormatting sqref="C35">
    <cfRule type="cellIs" dxfId="1658" priority="86" stopIfTrue="1" operator="notEqual">
      <formula>""</formula>
    </cfRule>
  </conditionalFormatting>
  <conditionalFormatting sqref="C36:C45">
    <cfRule type="cellIs" dxfId="1657" priority="83" stopIfTrue="1" operator="notEqual">
      <formula>""</formula>
    </cfRule>
  </conditionalFormatting>
  <conditionalFormatting sqref="C24:C34">
    <cfRule type="cellIs" dxfId="1656" priority="85" stopIfTrue="1" operator="notEqual">
      <formula>""</formula>
    </cfRule>
  </conditionalFormatting>
  <conditionalFormatting sqref="C36:C45">
    <cfRule type="cellIs" dxfId="1655" priority="84" stopIfTrue="1" operator="notEqual">
      <formula>""</formula>
    </cfRule>
  </conditionalFormatting>
  <conditionalFormatting sqref="C48:C57">
    <cfRule type="cellIs" dxfId="1654" priority="82" stopIfTrue="1" operator="notEqual">
      <formula>""</formula>
    </cfRule>
  </conditionalFormatting>
  <conditionalFormatting sqref="C48:C57">
    <cfRule type="cellIs" dxfId="1653" priority="81" stopIfTrue="1" operator="notEqual">
      <formula>""</formula>
    </cfRule>
  </conditionalFormatting>
  <conditionalFormatting sqref="C72:C81">
    <cfRule type="cellIs" dxfId="1652" priority="77" stopIfTrue="1" operator="notEqual">
      <formula>""</formula>
    </cfRule>
  </conditionalFormatting>
  <conditionalFormatting sqref="C72:C81">
    <cfRule type="cellIs" dxfId="1651" priority="76" stopIfTrue="1" operator="notEqual">
      <formula>""</formula>
    </cfRule>
  </conditionalFormatting>
  <conditionalFormatting sqref="C71">
    <cfRule type="cellIs" dxfId="1650" priority="75" stopIfTrue="1" operator="notEqual">
      <formula>""</formula>
    </cfRule>
  </conditionalFormatting>
  <conditionalFormatting sqref="C71">
    <cfRule type="cellIs" dxfId="1649" priority="80" stopIfTrue="1" operator="notEqual">
      <formula>""</formula>
    </cfRule>
  </conditionalFormatting>
  <conditionalFormatting sqref="C71">
    <cfRule type="cellIs" dxfId="1648" priority="79" stopIfTrue="1" operator="notEqual">
      <formula>""</formula>
    </cfRule>
  </conditionalFormatting>
  <conditionalFormatting sqref="C60:C70">
    <cfRule type="cellIs" dxfId="1647" priority="78" stopIfTrue="1" operator="notEqual">
      <formula>""</formula>
    </cfRule>
  </conditionalFormatting>
  <conditionalFormatting sqref="C60:C70">
    <cfRule type="cellIs" dxfId="1646" priority="68" stopIfTrue="1" operator="notEqual">
      <formula>""</formula>
    </cfRule>
  </conditionalFormatting>
  <conditionalFormatting sqref="C59">
    <cfRule type="cellIs" dxfId="1645" priority="67" stopIfTrue="1" operator="notEqual">
      <formula>""</formula>
    </cfRule>
  </conditionalFormatting>
  <conditionalFormatting sqref="C59">
    <cfRule type="cellIs" dxfId="1644" priority="66" stopIfTrue="1" operator="notEqual">
      <formula>""</formula>
    </cfRule>
  </conditionalFormatting>
  <conditionalFormatting sqref="C48:C58">
    <cfRule type="cellIs" dxfId="1643" priority="65" stopIfTrue="1" operator="notEqual">
      <formula>""</formula>
    </cfRule>
  </conditionalFormatting>
  <conditionalFormatting sqref="C71">
    <cfRule type="cellIs" dxfId="1642" priority="74" stopIfTrue="1" operator="notEqual">
      <formula>""</formula>
    </cfRule>
  </conditionalFormatting>
  <conditionalFormatting sqref="C72:C81">
    <cfRule type="cellIs" dxfId="1641" priority="71" stopIfTrue="1" operator="notEqual">
      <formula>""</formula>
    </cfRule>
  </conditionalFormatting>
  <conditionalFormatting sqref="C60:C70">
    <cfRule type="cellIs" dxfId="1640" priority="73" stopIfTrue="1" operator="notEqual">
      <formula>""</formula>
    </cfRule>
  </conditionalFormatting>
  <conditionalFormatting sqref="C72:C81">
    <cfRule type="cellIs" dxfId="1639" priority="72" stopIfTrue="1" operator="notEqual">
      <formula>""</formula>
    </cfRule>
  </conditionalFormatting>
  <conditionalFormatting sqref="C71">
    <cfRule type="cellIs" dxfId="1638" priority="70" stopIfTrue="1" operator="notEqual">
      <formula>""</formula>
    </cfRule>
  </conditionalFormatting>
  <conditionalFormatting sqref="C71">
    <cfRule type="cellIs" dxfId="1637" priority="69" stopIfTrue="1" operator="notEqual">
      <formula>""</formula>
    </cfRule>
  </conditionalFormatting>
  <conditionalFormatting sqref="C60:C69">
    <cfRule type="cellIs" dxfId="1636" priority="63" stopIfTrue="1" operator="notEqual">
      <formula>""</formula>
    </cfRule>
  </conditionalFormatting>
  <conditionalFormatting sqref="C60:C69">
    <cfRule type="cellIs" dxfId="1635" priority="64" stopIfTrue="1" operator="notEqual">
      <formula>""</formula>
    </cfRule>
  </conditionalFormatting>
  <conditionalFormatting sqref="C72:C81">
    <cfRule type="cellIs" dxfId="1634" priority="62" stopIfTrue="1" operator="notEqual">
      <formula>""</formula>
    </cfRule>
  </conditionalFormatting>
  <conditionalFormatting sqref="C72:C81">
    <cfRule type="cellIs" dxfId="1633" priority="61" stopIfTrue="1" operator="notEqual">
      <formula>""</formula>
    </cfRule>
  </conditionalFormatting>
  <conditionalFormatting sqref="C59">
    <cfRule type="cellIs" dxfId="1632" priority="51" stopIfTrue="1" operator="notEqual">
      <formula>""</formula>
    </cfRule>
  </conditionalFormatting>
  <conditionalFormatting sqref="C48:C58">
    <cfRule type="cellIs" dxfId="1631" priority="50" stopIfTrue="1" operator="notEqual">
      <formula>""</formula>
    </cfRule>
  </conditionalFormatting>
  <conditionalFormatting sqref="C71">
    <cfRule type="cellIs" dxfId="1630" priority="60" stopIfTrue="1" operator="notEqual">
      <formula>""</formula>
    </cfRule>
  </conditionalFormatting>
  <conditionalFormatting sqref="C71">
    <cfRule type="cellIs" dxfId="1629" priority="59" stopIfTrue="1" operator="notEqual">
      <formula>""</formula>
    </cfRule>
  </conditionalFormatting>
  <conditionalFormatting sqref="C72:C81">
    <cfRule type="cellIs" dxfId="1628" priority="56" stopIfTrue="1" operator="notEqual">
      <formula>""</formula>
    </cfRule>
  </conditionalFormatting>
  <conditionalFormatting sqref="C60:C70">
    <cfRule type="cellIs" dxfId="1627" priority="58" stopIfTrue="1" operator="notEqual">
      <formula>""</formula>
    </cfRule>
  </conditionalFormatting>
  <conditionalFormatting sqref="C72:C81">
    <cfRule type="cellIs" dxfId="1626" priority="57" stopIfTrue="1" operator="notEqual">
      <formula>""</formula>
    </cfRule>
  </conditionalFormatting>
  <conditionalFormatting sqref="C71">
    <cfRule type="cellIs" dxfId="1625" priority="55" stopIfTrue="1" operator="notEqual">
      <formula>""</formula>
    </cfRule>
  </conditionalFormatting>
  <conditionalFormatting sqref="C71">
    <cfRule type="cellIs" dxfId="1624" priority="54" stopIfTrue="1" operator="notEqual">
      <formula>""</formula>
    </cfRule>
  </conditionalFormatting>
  <conditionalFormatting sqref="C60:C70">
    <cfRule type="cellIs" dxfId="1623" priority="53" stopIfTrue="1" operator="notEqual">
      <formula>""</formula>
    </cfRule>
  </conditionalFormatting>
  <conditionalFormatting sqref="C59">
    <cfRule type="cellIs" dxfId="1622" priority="52" stopIfTrue="1" operator="notEqual">
      <formula>""</formula>
    </cfRule>
  </conditionalFormatting>
  <conditionalFormatting sqref="C60:C69">
    <cfRule type="cellIs" dxfId="1621" priority="48" stopIfTrue="1" operator="notEqual">
      <formula>""</formula>
    </cfRule>
  </conditionalFormatting>
  <conditionalFormatting sqref="C60:C69">
    <cfRule type="cellIs" dxfId="1620" priority="49" stopIfTrue="1" operator="notEqual">
      <formula>""</formula>
    </cfRule>
  </conditionalFormatting>
  <conditionalFormatting sqref="C72:C81">
    <cfRule type="cellIs" dxfId="1619" priority="47" stopIfTrue="1" operator="notEqual">
      <formula>""</formula>
    </cfRule>
  </conditionalFormatting>
  <conditionalFormatting sqref="C72:C81">
    <cfRule type="cellIs" dxfId="1618" priority="46" stopIfTrue="1" operator="notEqual">
      <formula>""</formula>
    </cfRule>
  </conditionalFormatting>
  <conditionalFormatting sqref="C71:C81">
    <cfRule type="cellIs" dxfId="1617" priority="45" stopIfTrue="1" operator="notEqual">
      <formula>""</formula>
    </cfRule>
  </conditionalFormatting>
  <conditionalFormatting sqref="C71:C81">
    <cfRule type="cellIs" dxfId="1616" priority="44" stopIfTrue="1" operator="notEqual">
      <formula>""</formula>
    </cfRule>
  </conditionalFormatting>
  <conditionalFormatting sqref="C60:C70">
    <cfRule type="cellIs" dxfId="1615" priority="43" stopIfTrue="1" operator="notEqual">
      <formula>""</formula>
    </cfRule>
  </conditionalFormatting>
  <conditionalFormatting sqref="C59">
    <cfRule type="cellIs" dxfId="1614" priority="42" stopIfTrue="1" operator="notEqual">
      <formula>""</formula>
    </cfRule>
  </conditionalFormatting>
  <conditionalFormatting sqref="C59">
    <cfRule type="cellIs" dxfId="1613" priority="41" stopIfTrue="1" operator="notEqual">
      <formula>""</formula>
    </cfRule>
  </conditionalFormatting>
  <conditionalFormatting sqref="C60:C69">
    <cfRule type="cellIs" dxfId="1612" priority="38" stopIfTrue="1" operator="notEqual">
      <formula>""</formula>
    </cfRule>
  </conditionalFormatting>
  <conditionalFormatting sqref="C48:C58">
    <cfRule type="cellIs" dxfId="1611" priority="40" stopIfTrue="1" operator="notEqual">
      <formula>""</formula>
    </cfRule>
  </conditionalFormatting>
  <conditionalFormatting sqref="C60:C69">
    <cfRule type="cellIs" dxfId="1610" priority="39" stopIfTrue="1" operator="notEqual">
      <formula>""</formula>
    </cfRule>
  </conditionalFormatting>
  <conditionalFormatting sqref="C59">
    <cfRule type="cellIs" dxfId="1609" priority="37" stopIfTrue="1" operator="notEqual">
      <formula>""</formula>
    </cfRule>
  </conditionalFormatting>
  <conditionalFormatting sqref="C59">
    <cfRule type="cellIs" dxfId="1608" priority="36" stopIfTrue="1" operator="notEqual">
      <formula>""</formula>
    </cfRule>
  </conditionalFormatting>
  <conditionalFormatting sqref="C48:C58">
    <cfRule type="cellIs" dxfId="1607" priority="35" stopIfTrue="1" operator="notEqual">
      <formula>""</formula>
    </cfRule>
  </conditionalFormatting>
  <conditionalFormatting sqref="C47">
    <cfRule type="cellIs" dxfId="1606" priority="34" stopIfTrue="1" operator="notEqual">
      <formula>""</formula>
    </cfRule>
  </conditionalFormatting>
  <conditionalFormatting sqref="C47">
    <cfRule type="cellIs" dxfId="1605" priority="33" stopIfTrue="1" operator="notEqual">
      <formula>""</formula>
    </cfRule>
  </conditionalFormatting>
  <conditionalFormatting sqref="C48:C57">
    <cfRule type="cellIs" dxfId="1604" priority="30" stopIfTrue="1" operator="notEqual">
      <formula>""</formula>
    </cfRule>
  </conditionalFormatting>
  <conditionalFormatting sqref="C36:C46">
    <cfRule type="cellIs" dxfId="1603" priority="32" stopIfTrue="1" operator="notEqual">
      <formula>""</formula>
    </cfRule>
  </conditionalFormatting>
  <conditionalFormatting sqref="C48:C57">
    <cfRule type="cellIs" dxfId="1602" priority="31" stopIfTrue="1" operator="notEqual">
      <formula>""</formula>
    </cfRule>
  </conditionalFormatting>
  <conditionalFormatting sqref="C60:C69">
    <cfRule type="cellIs" dxfId="1601" priority="29" stopIfTrue="1" operator="notEqual">
      <formula>""</formula>
    </cfRule>
  </conditionalFormatting>
  <conditionalFormatting sqref="C60:C69">
    <cfRule type="cellIs" dxfId="1600" priority="28" stopIfTrue="1" operator="notEqual">
      <formula>""</formula>
    </cfRule>
  </conditionalFormatting>
  <conditionalFormatting sqref="C84:C93">
    <cfRule type="cellIs" dxfId="1599" priority="21" stopIfTrue="1" operator="notEqual">
      <formula>""</formula>
    </cfRule>
  </conditionalFormatting>
  <conditionalFormatting sqref="C84:C93">
    <cfRule type="cellIs" dxfId="1598" priority="20" stopIfTrue="1" operator="notEqual">
      <formula>""</formula>
    </cfRule>
  </conditionalFormatting>
  <conditionalFormatting sqref="C83">
    <cfRule type="cellIs" dxfId="1597" priority="19" stopIfTrue="1" operator="notEqual">
      <formula>""</formula>
    </cfRule>
  </conditionalFormatting>
  <conditionalFormatting sqref="C83">
    <cfRule type="cellIs" dxfId="1596" priority="18" stopIfTrue="1" operator="notEqual">
      <formula>""</formula>
    </cfRule>
  </conditionalFormatting>
  <conditionalFormatting sqref="C84:C93">
    <cfRule type="cellIs" dxfId="1595" priority="17" stopIfTrue="1" operator="notEqual">
      <formula>""</formula>
    </cfRule>
  </conditionalFormatting>
  <conditionalFormatting sqref="C83">
    <cfRule type="cellIs" dxfId="1594" priority="27" stopIfTrue="1" operator="notEqual">
      <formula>""</formula>
    </cfRule>
  </conditionalFormatting>
  <conditionalFormatting sqref="C83:C93">
    <cfRule type="cellIs" dxfId="1593" priority="26" stopIfTrue="1" operator="notEqual">
      <formula>""</formula>
    </cfRule>
  </conditionalFormatting>
  <conditionalFormatting sqref="C83:C93">
    <cfRule type="cellIs" dxfId="1592" priority="25" stopIfTrue="1" operator="notEqual">
      <formula>""</formula>
    </cfRule>
  </conditionalFormatting>
  <conditionalFormatting sqref="C84:C93">
    <cfRule type="cellIs" dxfId="1591" priority="24" stopIfTrue="1" operator="notEqual">
      <formula>""</formula>
    </cfRule>
  </conditionalFormatting>
  <conditionalFormatting sqref="C83">
    <cfRule type="cellIs" dxfId="1590" priority="23" stopIfTrue="1" operator="notEqual">
      <formula>""</formula>
    </cfRule>
  </conditionalFormatting>
  <conditionalFormatting sqref="C83">
    <cfRule type="cellIs" dxfId="1589" priority="22" stopIfTrue="1" operator="notEqual">
      <formula>""</formula>
    </cfRule>
  </conditionalFormatting>
  <conditionalFormatting sqref="C84:C93">
    <cfRule type="cellIs" dxfId="1588" priority="16" stopIfTrue="1" operator="notEqual">
      <formula>""</formula>
    </cfRule>
  </conditionalFormatting>
  <conditionalFormatting sqref="C83:C93">
    <cfRule type="cellIs" dxfId="1587" priority="15" stopIfTrue="1" operator="notEqual">
      <formula>""</formula>
    </cfRule>
  </conditionalFormatting>
  <conditionalFormatting sqref="C83:C93">
    <cfRule type="cellIs" dxfId="1586" priority="14" stopIfTrue="1" operator="notEqual">
      <formula>""</formula>
    </cfRule>
  </conditionalFormatting>
  <conditionalFormatting sqref="C83:C93">
    <cfRule type="cellIs" dxfId="1585" priority="13" stopIfTrue="1" operator="notEqual">
      <formula>""</formula>
    </cfRule>
  </conditionalFormatting>
  <conditionalFormatting sqref="C83:C93">
    <cfRule type="cellIs" dxfId="1584" priority="12" stopIfTrue="1" operator="notEqual">
      <formula>""</formula>
    </cfRule>
  </conditionalFormatting>
  <conditionalFormatting sqref="C84:C93">
    <cfRule type="cellIs" dxfId="1583" priority="11" stopIfTrue="1" operator="notEqual">
      <formula>""</formula>
    </cfRule>
  </conditionalFormatting>
  <conditionalFormatting sqref="C84:C93">
    <cfRule type="cellIs" dxfId="1582" priority="10" stopIfTrue="1" operator="notEqual">
      <formula>""</formula>
    </cfRule>
  </conditionalFormatting>
  <conditionalFormatting sqref="C84:C93">
    <cfRule type="cellIs" dxfId="1581" priority="9" stopIfTrue="1" operator="notEqual">
      <formula>""</formula>
    </cfRule>
  </conditionalFormatting>
  <conditionalFormatting sqref="C84:C93">
    <cfRule type="cellIs" dxfId="1580" priority="8" stopIfTrue="1" operator="notEqual">
      <formula>""</formula>
    </cfRule>
  </conditionalFormatting>
  <conditionalFormatting sqref="C84:C93">
    <cfRule type="cellIs" dxfId="1579" priority="7" stopIfTrue="1" operator="notEqual">
      <formula>""</formula>
    </cfRule>
  </conditionalFormatting>
  <conditionalFormatting sqref="C106">
    <cfRule type="cellIs" dxfId="1578" priority="6" stopIfTrue="1" operator="notEqual">
      <formula>""</formula>
    </cfRule>
  </conditionalFormatting>
  <conditionalFormatting sqref="C106">
    <cfRule type="cellIs" dxfId="1577" priority="5" stopIfTrue="1" operator="notEqual">
      <formula>""</formula>
    </cfRule>
  </conditionalFormatting>
  <conditionalFormatting sqref="C95:C96">
    <cfRule type="cellIs" dxfId="1576" priority="4" stopIfTrue="1" operator="notEqual">
      <formula>""</formula>
    </cfRule>
  </conditionalFormatting>
  <conditionalFormatting sqref="C95:C96">
    <cfRule type="cellIs" dxfId="1575" priority="3" stopIfTrue="1" operator="notEqual">
      <formula>""</formula>
    </cfRule>
  </conditionalFormatting>
  <conditionalFormatting sqref="B133:B144">
    <cfRule type="cellIs" dxfId="1574" priority="2" stopIfTrue="1" operator="notEqual">
      <formula>""</formula>
    </cfRule>
  </conditionalFormatting>
  <conditionalFormatting sqref="B133:B144">
    <cfRule type="cellIs" dxfId="1573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AK153"/>
  <sheetViews>
    <sheetView view="pageBreakPreview" zoomScale="110" zoomScaleNormal="110" zoomScaleSheetLayoutView="110" workbookViewId="0">
      <pane ySplit="10" topLeftCell="A138" activePane="bottomLeft" state="frozen"/>
      <selection pane="bottomLeft" activeCell="J139" sqref="J139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5.28515625" style="1" customWidth="1"/>
    <col min="5" max="5" width="5.140625" style="1" customWidth="1"/>
    <col min="6" max="6" width="6.28515625" style="1" customWidth="1"/>
    <col min="7" max="7" width="3.7109375" style="1" customWidth="1"/>
    <col min="8" max="8" width="5.85546875" style="1" customWidth="1"/>
    <col min="9" max="9" width="7.5703125" style="1" customWidth="1"/>
    <col min="10" max="27" width="6.7109375" style="1" customWidth="1"/>
    <col min="30" max="30" width="10" bestFit="1" customWidth="1"/>
    <col min="33" max="33" width="10.85546875" customWidth="1"/>
    <col min="34" max="34" width="9.85546875" customWidth="1"/>
    <col min="37" max="37" width="10" bestFit="1" customWidth="1"/>
  </cols>
  <sheetData>
    <row r="3" spans="1:35" ht="9.75" customHeight="1">
      <c r="I3" s="3" t="s">
        <v>2</v>
      </c>
      <c r="J3" s="2"/>
      <c r="K3" s="2"/>
      <c r="L3" s="2"/>
      <c r="M3" s="2"/>
      <c r="N3" s="2"/>
    </row>
    <row r="4" spans="1:35" ht="9.75" customHeight="1">
      <c r="I4" s="3" t="s">
        <v>173</v>
      </c>
      <c r="J4" s="2"/>
      <c r="K4" s="2"/>
      <c r="L4" s="2"/>
      <c r="M4" s="2"/>
      <c r="N4" s="2"/>
    </row>
    <row r="5" spans="1:35">
      <c r="I5" s="4" t="s">
        <v>1</v>
      </c>
    </row>
    <row r="6" spans="1:35" ht="2.25" customHeight="1"/>
    <row r="7" spans="1:35" ht="13.5" customHeight="1">
      <c r="B7" s="114" t="s">
        <v>190</v>
      </c>
      <c r="C7" s="114"/>
      <c r="D7" s="114"/>
      <c r="E7" s="114"/>
      <c r="F7" s="114"/>
      <c r="G7" s="114"/>
      <c r="H7" s="45"/>
      <c r="I7" s="45"/>
      <c r="J7" s="45"/>
      <c r="K7" s="462" t="s">
        <v>189</v>
      </c>
      <c r="L7" s="462"/>
      <c r="M7" s="362">
        <f>'base(indices)'!K1</f>
        <v>44075</v>
      </c>
      <c r="N7" s="110"/>
      <c r="O7" s="110"/>
      <c r="T7" s="115" t="s">
        <v>155</v>
      </c>
      <c r="U7" s="21"/>
      <c r="V7" s="21"/>
      <c r="W7" s="390">
        <f>'base(indices)'!H1</f>
        <v>44440</v>
      </c>
      <c r="X7" s="390"/>
    </row>
    <row r="8" spans="1:35" ht="13.5" thickBot="1">
      <c r="B8" s="6" t="str">
        <f>'BENEFÍCIOS-SEM JRS E SEM CORREÇ'!B8</f>
        <v>Obs: D.I.P. (Data Início Pgto-Adm) em:</v>
      </c>
      <c r="C8" s="6"/>
      <c r="F8" s="5"/>
      <c r="G8" s="5"/>
      <c r="I8" s="434">
        <f>'BENEFÍCIOS-SEM JRS E SEM CORREÇ'!I8:I8</f>
        <v>44440</v>
      </c>
      <c r="J8" s="434"/>
      <c r="K8" s="273"/>
      <c r="L8" s="109"/>
      <c r="M8" s="110"/>
      <c r="N8" s="111"/>
      <c r="O8" s="110"/>
    </row>
    <row r="9" spans="1:35" ht="12.75" customHeight="1" thickBot="1">
      <c r="A9" s="423" t="s">
        <v>42</v>
      </c>
      <c r="B9" s="453" t="s">
        <v>4</v>
      </c>
      <c r="C9" s="455" t="s">
        <v>36</v>
      </c>
      <c r="D9" s="457" t="s">
        <v>37</v>
      </c>
      <c r="E9" s="457" t="s">
        <v>43</v>
      </c>
      <c r="F9" s="414" t="s">
        <v>163</v>
      </c>
      <c r="G9" s="414" t="s">
        <v>164</v>
      </c>
      <c r="H9" s="406" t="s">
        <v>156</v>
      </c>
      <c r="I9" s="449" t="s">
        <v>159</v>
      </c>
      <c r="J9" s="440" t="s">
        <v>160</v>
      </c>
      <c r="K9" s="451"/>
      <c r="L9" s="452"/>
      <c r="M9" s="446">
        <v>0.95</v>
      </c>
      <c r="N9" s="447"/>
      <c r="O9" s="448"/>
      <c r="P9" s="442">
        <v>0.9</v>
      </c>
      <c r="Q9" s="443"/>
      <c r="R9" s="444"/>
      <c r="S9" s="446">
        <v>0.8</v>
      </c>
      <c r="T9" s="447"/>
      <c r="U9" s="448"/>
      <c r="V9" s="442">
        <v>0.7</v>
      </c>
      <c r="W9" s="443"/>
      <c r="X9" s="444"/>
      <c r="Y9" s="442">
        <v>0.6</v>
      </c>
      <c r="Z9" s="443"/>
      <c r="AA9" s="444"/>
    </row>
    <row r="10" spans="1:35" ht="28.5" customHeight="1" thickBot="1">
      <c r="A10" s="424"/>
      <c r="B10" s="454"/>
      <c r="C10" s="456"/>
      <c r="D10" s="458"/>
      <c r="E10" s="458"/>
      <c r="F10" s="415"/>
      <c r="G10" s="415"/>
      <c r="H10" s="407"/>
      <c r="I10" s="450"/>
      <c r="J10" s="167" t="s">
        <v>38</v>
      </c>
      <c r="K10" s="206" t="s">
        <v>82</v>
      </c>
      <c r="L10" s="207" t="s">
        <v>0</v>
      </c>
      <c r="M10" s="208" t="s">
        <v>38</v>
      </c>
      <c r="N10" s="206" t="s">
        <v>82</v>
      </c>
      <c r="O10" s="208" t="s">
        <v>133</v>
      </c>
      <c r="P10" s="199" t="s">
        <v>38</v>
      </c>
      <c r="Q10" s="206" t="s">
        <v>82</v>
      </c>
      <c r="R10" s="209" t="s">
        <v>39</v>
      </c>
      <c r="S10" s="208" t="s">
        <v>38</v>
      </c>
      <c r="T10" s="206" t="s">
        <v>82</v>
      </c>
      <c r="U10" s="208" t="s">
        <v>46</v>
      </c>
      <c r="V10" s="208" t="s">
        <v>38</v>
      </c>
      <c r="W10" s="206" t="s">
        <v>82</v>
      </c>
      <c r="X10" s="208" t="s">
        <v>47</v>
      </c>
      <c r="Y10" s="208" t="s">
        <v>38</v>
      </c>
      <c r="Z10" s="206" t="s">
        <v>82</v>
      </c>
      <c r="AA10" s="208" t="s">
        <v>48</v>
      </c>
    </row>
    <row r="11" spans="1:35" ht="13.5" customHeight="1">
      <c r="A11" s="162">
        <v>120</v>
      </c>
      <c r="B11" s="160">
        <v>40544</v>
      </c>
      <c r="C11" s="47">
        <f>'BENEFÍCIOS-SEM JRS E SEM CORREÇ'!C11</f>
        <v>540</v>
      </c>
      <c r="D11" s="306">
        <f>'base(indices)'!G16</f>
        <v>1.4360326800000001</v>
      </c>
      <c r="E11" s="163">
        <f t="shared" ref="E11:E74" si="0">C11*D11</f>
        <v>775.4576472</v>
      </c>
      <c r="F11" s="358">
        <f>'base(indices)'!I16</f>
        <v>1.8204000000000001E-2</v>
      </c>
      <c r="G11" s="87">
        <f t="shared" ref="G11:G74" si="1">E11*F11</f>
        <v>14.116431009628801</v>
      </c>
      <c r="H11" s="89">
        <f t="shared" ref="H11:H74" si="2">E11+G11</f>
        <v>789.57407820962885</v>
      </c>
      <c r="I11" s="298">
        <f>H131</f>
        <v>136557.430126033</v>
      </c>
      <c r="J11" s="123">
        <f>IF((I11-H$21+(H$21/12*12))+K11&gt;I149,I149-K11,(I11-H$21+(H$21/12*12)))</f>
        <v>56826.160799405741</v>
      </c>
      <c r="K11" s="123">
        <f t="shared" ref="K11:K74" si="3">I$148</f>
        <v>9173.8392005942551</v>
      </c>
      <c r="L11" s="123">
        <f t="shared" ref="L11:L20" si="4">J11+K11</f>
        <v>66000</v>
      </c>
      <c r="M11" s="123">
        <f t="shared" ref="M11:M20" si="5">J11*M$9</f>
        <v>53984.852759435453</v>
      </c>
      <c r="N11" s="123">
        <f t="shared" ref="N11:N20" si="6">K11*M$9</f>
        <v>8715.1472405645418</v>
      </c>
      <c r="O11" s="123">
        <f t="shared" ref="O11:O20" si="7">M11+N11</f>
        <v>62699.999999999993</v>
      </c>
      <c r="P11" s="100">
        <f t="shared" ref="P11:P29" si="8">J11*$P$9</f>
        <v>51143.544719465172</v>
      </c>
      <c r="Q11" s="123">
        <f t="shared" ref="Q11:Q74" si="9">K11*P$9</f>
        <v>8256.4552805348303</v>
      </c>
      <c r="R11" s="123">
        <f>P11+Q11</f>
        <v>59400</v>
      </c>
      <c r="S11" s="123">
        <f t="shared" ref="S11:S74" si="10">J11*S$9</f>
        <v>45460.928639524594</v>
      </c>
      <c r="T11" s="123">
        <f t="shared" ref="T11:T74" si="11">K11*S$9</f>
        <v>7339.0713604754046</v>
      </c>
      <c r="U11" s="123">
        <f t="shared" ref="U11:U74" si="12">S11+T11</f>
        <v>52800</v>
      </c>
      <c r="V11" s="123">
        <f t="shared" ref="V11:V74" si="13">J11*V$9</f>
        <v>39778.312559584017</v>
      </c>
      <c r="W11" s="123">
        <f t="shared" ref="W11:W74" si="14">K11*V$9</f>
        <v>6421.687440415978</v>
      </c>
      <c r="X11" s="123">
        <f t="shared" ref="X11:X74" si="15">V11+W11</f>
        <v>46199.999999999993</v>
      </c>
      <c r="Y11" s="123">
        <f t="shared" ref="Y11:Y74" si="16">J11*Y$9</f>
        <v>34095.69647964344</v>
      </c>
      <c r="Z11" s="123">
        <f t="shared" ref="Z11:Z74" si="17">K11*Y$9</f>
        <v>5504.3035203565532</v>
      </c>
      <c r="AA11" s="55">
        <f t="shared" ref="AA11:AA74" si="18">Y11+Z11</f>
        <v>39599.999999999993</v>
      </c>
      <c r="AB11" s="18"/>
      <c r="AC11" s="18"/>
      <c r="AD11" s="18"/>
      <c r="AE11" s="18"/>
      <c r="AF11" s="18"/>
      <c r="AG11" s="19"/>
      <c r="AH11" s="18"/>
      <c r="AI11" s="18"/>
    </row>
    <row r="12" spans="1:35" s="30" customFormat="1" ht="13.5" customHeight="1">
      <c r="A12" s="285">
        <v>119</v>
      </c>
      <c r="B12" s="56">
        <v>40575</v>
      </c>
      <c r="C12" s="68">
        <f>'BENEFÍCIOS-SEM JRS E SEM CORREÇ'!C12</f>
        <v>540</v>
      </c>
      <c r="D12" s="316">
        <f>'base(indices)'!G17</f>
        <v>1.4350066500000001</v>
      </c>
      <c r="E12" s="58">
        <f t="shared" si="0"/>
        <v>774.90359100000001</v>
      </c>
      <c r="F12" s="359">
        <f>'base(indices)'!I17</f>
        <v>1.8204000000000001E-2</v>
      </c>
      <c r="G12" s="60">
        <f t="shared" si="1"/>
        <v>14.106344970564001</v>
      </c>
      <c r="H12" s="61">
        <f t="shared" si="2"/>
        <v>789.00993597056402</v>
      </c>
      <c r="I12" s="299">
        <f>I11-H11</f>
        <v>135767.85604782336</v>
      </c>
      <c r="J12" s="102">
        <f>IF((I12-H$21+(H$21/12*11))+K12&gt;I149,I149-K12,(I12-H$21+(H$21/12*11)))</f>
        <v>56826.160799405741</v>
      </c>
      <c r="K12" s="102">
        <f t="shared" si="3"/>
        <v>9173.8392005942551</v>
      </c>
      <c r="L12" s="102">
        <f t="shared" si="4"/>
        <v>66000</v>
      </c>
      <c r="M12" s="102">
        <f t="shared" si="5"/>
        <v>53984.852759435453</v>
      </c>
      <c r="N12" s="102">
        <f t="shared" si="6"/>
        <v>8715.1472405645418</v>
      </c>
      <c r="O12" s="102">
        <f t="shared" si="7"/>
        <v>62699.999999999993</v>
      </c>
      <c r="P12" s="102">
        <f t="shared" si="8"/>
        <v>51143.544719465172</v>
      </c>
      <c r="Q12" s="102">
        <f t="shared" si="9"/>
        <v>8256.4552805348303</v>
      </c>
      <c r="R12" s="102">
        <f t="shared" ref="R12:R36" si="19">P12+Q12</f>
        <v>59400</v>
      </c>
      <c r="S12" s="102">
        <f t="shared" si="10"/>
        <v>45460.928639524594</v>
      </c>
      <c r="T12" s="102">
        <f t="shared" si="11"/>
        <v>7339.0713604754046</v>
      </c>
      <c r="U12" s="102">
        <f t="shared" si="12"/>
        <v>52800</v>
      </c>
      <c r="V12" s="102">
        <f t="shared" si="13"/>
        <v>39778.312559584017</v>
      </c>
      <c r="W12" s="102">
        <f t="shared" si="14"/>
        <v>6421.687440415978</v>
      </c>
      <c r="X12" s="102">
        <f t="shared" si="15"/>
        <v>46199.999999999993</v>
      </c>
      <c r="Y12" s="102">
        <f t="shared" si="16"/>
        <v>34095.69647964344</v>
      </c>
      <c r="Z12" s="102">
        <f t="shared" si="17"/>
        <v>5504.3035203565532</v>
      </c>
      <c r="AA12" s="66">
        <f t="shared" si="18"/>
        <v>39599.999999999993</v>
      </c>
      <c r="AB12" s="36"/>
      <c r="AC12" s="36"/>
      <c r="AD12" s="36"/>
      <c r="AE12" s="36"/>
      <c r="AF12" s="36"/>
      <c r="AG12" s="37"/>
      <c r="AH12" s="36"/>
      <c r="AI12" s="36"/>
    </row>
    <row r="13" spans="1:35" ht="13.5" customHeight="1">
      <c r="A13" s="285">
        <v>118</v>
      </c>
      <c r="B13" s="56">
        <v>40603</v>
      </c>
      <c r="C13" s="68">
        <f>'BENEFÍCIOS-SEM JRS E SEM CORREÇ'!C13</f>
        <v>545</v>
      </c>
      <c r="D13" s="316">
        <f>'base(indices)'!G18</f>
        <v>1.4342550999999999</v>
      </c>
      <c r="E13" s="69">
        <f t="shared" si="0"/>
        <v>781.66902949999997</v>
      </c>
      <c r="F13" s="359">
        <f>'base(indices)'!I18</f>
        <v>1.8204000000000001E-2</v>
      </c>
      <c r="G13" s="70">
        <f t="shared" si="1"/>
        <v>14.229503013018</v>
      </c>
      <c r="H13" s="71">
        <f t="shared" si="2"/>
        <v>795.89853251301793</v>
      </c>
      <c r="I13" s="300">
        <f t="shared" ref="I13:I76" si="20">I12-H12</f>
        <v>134978.84611185279</v>
      </c>
      <c r="J13" s="122">
        <f>IF((I13-H$21+(H$21/12*10))+K13&gt;I149,I149-K13,(I13-H$21+(H$21/12*10)))</f>
        <v>56826.160799405741</v>
      </c>
      <c r="K13" s="122">
        <f t="shared" si="3"/>
        <v>9173.8392005942551</v>
      </c>
      <c r="L13" s="122">
        <f t="shared" si="4"/>
        <v>66000</v>
      </c>
      <c r="M13" s="122">
        <f t="shared" si="5"/>
        <v>53984.852759435453</v>
      </c>
      <c r="N13" s="122">
        <f t="shared" si="6"/>
        <v>8715.1472405645418</v>
      </c>
      <c r="O13" s="122">
        <f t="shared" si="7"/>
        <v>62699.999999999993</v>
      </c>
      <c r="P13" s="104">
        <f t="shared" si="8"/>
        <v>51143.544719465172</v>
      </c>
      <c r="Q13" s="122">
        <f t="shared" si="9"/>
        <v>8256.4552805348303</v>
      </c>
      <c r="R13" s="122">
        <f t="shared" si="19"/>
        <v>59400</v>
      </c>
      <c r="S13" s="122">
        <f t="shared" si="10"/>
        <v>45460.928639524594</v>
      </c>
      <c r="T13" s="122">
        <f t="shared" si="11"/>
        <v>7339.0713604754046</v>
      </c>
      <c r="U13" s="122">
        <f t="shared" si="12"/>
        <v>52800</v>
      </c>
      <c r="V13" s="122">
        <f t="shared" si="13"/>
        <v>39778.312559584017</v>
      </c>
      <c r="W13" s="122">
        <f t="shared" si="14"/>
        <v>6421.687440415978</v>
      </c>
      <c r="X13" s="122">
        <f t="shared" si="15"/>
        <v>46199.999999999993</v>
      </c>
      <c r="Y13" s="122">
        <f t="shared" si="16"/>
        <v>34095.69647964344</v>
      </c>
      <c r="Z13" s="122">
        <f t="shared" si="17"/>
        <v>5504.3035203565532</v>
      </c>
      <c r="AA13" s="52">
        <f t="shared" si="18"/>
        <v>39599.999999999993</v>
      </c>
      <c r="AB13" s="18"/>
      <c r="AC13" s="18"/>
      <c r="AD13" s="18"/>
      <c r="AE13" s="18"/>
      <c r="AF13" s="18"/>
      <c r="AG13" s="19"/>
      <c r="AH13" s="18"/>
      <c r="AI13" s="18"/>
    </row>
    <row r="14" spans="1:35" s="30" customFormat="1" ht="13.5" customHeight="1">
      <c r="A14" s="285">
        <v>117</v>
      </c>
      <c r="B14" s="56">
        <v>40634</v>
      </c>
      <c r="C14" s="68">
        <f>'BENEFÍCIOS-SEM JRS E SEM CORREÇ'!C14</f>
        <v>545</v>
      </c>
      <c r="D14" s="316">
        <f>'base(indices)'!G19</f>
        <v>1.4325188799999999</v>
      </c>
      <c r="E14" s="58">
        <f t="shared" si="0"/>
        <v>780.72278959999994</v>
      </c>
      <c r="F14" s="359">
        <f>'base(indices)'!I19</f>
        <v>1.8204000000000001E-2</v>
      </c>
      <c r="G14" s="60">
        <f t="shared" si="1"/>
        <v>14.212277661878399</v>
      </c>
      <c r="H14" s="61">
        <f t="shared" si="2"/>
        <v>794.93506726187832</v>
      </c>
      <c r="I14" s="299">
        <f t="shared" si="20"/>
        <v>134182.94757933979</v>
      </c>
      <c r="J14" s="102">
        <f>IF((I14-H$21+(H$21/12*9))+K14&gt;I149,I149-K14,(I14-H$21+(H$21/12*9)))</f>
        <v>56826.160799405741</v>
      </c>
      <c r="K14" s="102">
        <f t="shared" si="3"/>
        <v>9173.8392005942551</v>
      </c>
      <c r="L14" s="102">
        <f t="shared" si="4"/>
        <v>66000</v>
      </c>
      <c r="M14" s="102">
        <f t="shared" si="5"/>
        <v>53984.852759435453</v>
      </c>
      <c r="N14" s="102">
        <f t="shared" si="6"/>
        <v>8715.1472405645418</v>
      </c>
      <c r="O14" s="102">
        <f t="shared" si="7"/>
        <v>62699.999999999993</v>
      </c>
      <c r="P14" s="102">
        <f t="shared" si="8"/>
        <v>51143.544719465172</v>
      </c>
      <c r="Q14" s="102">
        <f t="shared" si="9"/>
        <v>8256.4552805348303</v>
      </c>
      <c r="R14" s="102">
        <f t="shared" si="19"/>
        <v>59400</v>
      </c>
      <c r="S14" s="102">
        <f t="shared" si="10"/>
        <v>45460.928639524594</v>
      </c>
      <c r="T14" s="102">
        <f t="shared" si="11"/>
        <v>7339.0713604754046</v>
      </c>
      <c r="U14" s="102">
        <f t="shared" si="12"/>
        <v>52800</v>
      </c>
      <c r="V14" s="102">
        <f t="shared" si="13"/>
        <v>39778.312559584017</v>
      </c>
      <c r="W14" s="102">
        <f t="shared" si="14"/>
        <v>6421.687440415978</v>
      </c>
      <c r="X14" s="102">
        <f t="shared" si="15"/>
        <v>46199.999999999993</v>
      </c>
      <c r="Y14" s="102">
        <f t="shared" si="16"/>
        <v>34095.69647964344</v>
      </c>
      <c r="Z14" s="102">
        <f t="shared" si="17"/>
        <v>5504.3035203565532</v>
      </c>
      <c r="AA14" s="66">
        <f t="shared" si="18"/>
        <v>39599.999999999993</v>
      </c>
      <c r="AB14" s="36"/>
      <c r="AC14" s="36"/>
      <c r="AD14" s="36"/>
      <c r="AE14" s="36"/>
      <c r="AF14" s="36"/>
      <c r="AG14" s="37"/>
      <c r="AH14" s="36"/>
      <c r="AI14" s="36"/>
    </row>
    <row r="15" spans="1:35" ht="13.5" customHeight="1">
      <c r="A15" s="285">
        <v>116</v>
      </c>
      <c r="B15" s="56">
        <v>40664</v>
      </c>
      <c r="C15" s="68">
        <f>'BENEFÍCIOS-SEM JRS E SEM CORREÇ'!C15</f>
        <v>545</v>
      </c>
      <c r="D15" s="316">
        <f>'base(indices)'!G20</f>
        <v>1.4319904800000001</v>
      </c>
      <c r="E15" s="69">
        <f t="shared" si="0"/>
        <v>780.43481159999999</v>
      </c>
      <c r="F15" s="359">
        <f>'base(indices)'!I20</f>
        <v>1.8204000000000001E-2</v>
      </c>
      <c r="G15" s="70">
        <f t="shared" si="1"/>
        <v>14.2070353103664</v>
      </c>
      <c r="H15" s="71">
        <f t="shared" si="2"/>
        <v>794.64184691036644</v>
      </c>
      <c r="I15" s="300">
        <f t="shared" si="20"/>
        <v>133388.0125120779</v>
      </c>
      <c r="J15" s="122">
        <f>IF((I15-H$21+(H$21/12*8))+K15&gt;I149,I149-K15,(I15-H$21+(H$21/12*8)))</f>
        <v>56826.160799405741</v>
      </c>
      <c r="K15" s="122">
        <f t="shared" si="3"/>
        <v>9173.8392005942551</v>
      </c>
      <c r="L15" s="122">
        <f t="shared" si="4"/>
        <v>66000</v>
      </c>
      <c r="M15" s="122">
        <f t="shared" si="5"/>
        <v>53984.852759435453</v>
      </c>
      <c r="N15" s="122">
        <f t="shared" si="6"/>
        <v>8715.1472405645418</v>
      </c>
      <c r="O15" s="122">
        <f t="shared" si="7"/>
        <v>62699.999999999993</v>
      </c>
      <c r="P15" s="104">
        <f t="shared" si="8"/>
        <v>51143.544719465172</v>
      </c>
      <c r="Q15" s="122">
        <f t="shared" si="9"/>
        <v>8256.4552805348303</v>
      </c>
      <c r="R15" s="122">
        <f t="shared" si="19"/>
        <v>59400</v>
      </c>
      <c r="S15" s="122">
        <f t="shared" si="10"/>
        <v>45460.928639524594</v>
      </c>
      <c r="T15" s="122">
        <f t="shared" si="11"/>
        <v>7339.0713604754046</v>
      </c>
      <c r="U15" s="122">
        <f t="shared" si="12"/>
        <v>52800</v>
      </c>
      <c r="V15" s="122">
        <f t="shared" si="13"/>
        <v>39778.312559584017</v>
      </c>
      <c r="W15" s="122">
        <f t="shared" si="14"/>
        <v>6421.687440415978</v>
      </c>
      <c r="X15" s="122">
        <f t="shared" si="15"/>
        <v>46199.999999999993</v>
      </c>
      <c r="Y15" s="122">
        <f t="shared" si="16"/>
        <v>34095.69647964344</v>
      </c>
      <c r="Z15" s="122">
        <f t="shared" si="17"/>
        <v>5504.3035203565532</v>
      </c>
      <c r="AA15" s="52">
        <f t="shared" si="18"/>
        <v>39599.999999999993</v>
      </c>
      <c r="AB15" s="18"/>
      <c r="AC15" s="18"/>
      <c r="AD15" s="18"/>
      <c r="AE15" s="18"/>
      <c r="AF15" s="18"/>
      <c r="AG15" s="19"/>
      <c r="AH15" s="18"/>
      <c r="AI15" s="18"/>
    </row>
    <row r="16" spans="1:35" s="30" customFormat="1" ht="13.5" customHeight="1">
      <c r="A16" s="285">
        <v>115</v>
      </c>
      <c r="B16" s="56">
        <v>40695</v>
      </c>
      <c r="C16" s="68">
        <f>'BENEFÍCIOS-SEM JRS E SEM CORREÇ'!C16</f>
        <v>545</v>
      </c>
      <c r="D16" s="316">
        <f>'base(indices)'!G21</f>
        <v>1.42974578</v>
      </c>
      <c r="E16" s="58">
        <f t="shared" si="0"/>
        <v>779.21145009999998</v>
      </c>
      <c r="F16" s="359">
        <f>'base(indices)'!I21</f>
        <v>1.8204000000000001E-2</v>
      </c>
      <c r="G16" s="60">
        <f t="shared" si="1"/>
        <v>14.1847652376204</v>
      </c>
      <c r="H16" s="61">
        <f t="shared" si="2"/>
        <v>793.39621533762033</v>
      </c>
      <c r="I16" s="299">
        <f t="shared" si="20"/>
        <v>132593.37066516752</v>
      </c>
      <c r="J16" s="102">
        <f>IF((I16-H$21+(H$21/12*7))+K16&gt;I149,I149-K16,(I16-H$21+(H$21/12*7)))</f>
        <v>56826.160799405741</v>
      </c>
      <c r="K16" s="102">
        <f t="shared" si="3"/>
        <v>9173.8392005942551</v>
      </c>
      <c r="L16" s="102">
        <f t="shared" si="4"/>
        <v>66000</v>
      </c>
      <c r="M16" s="102">
        <f t="shared" si="5"/>
        <v>53984.852759435453</v>
      </c>
      <c r="N16" s="102">
        <f t="shared" si="6"/>
        <v>8715.1472405645418</v>
      </c>
      <c r="O16" s="102">
        <f t="shared" si="7"/>
        <v>62699.999999999993</v>
      </c>
      <c r="P16" s="102">
        <f t="shared" si="8"/>
        <v>51143.544719465172</v>
      </c>
      <c r="Q16" s="102">
        <f t="shared" si="9"/>
        <v>8256.4552805348303</v>
      </c>
      <c r="R16" s="102">
        <f t="shared" si="19"/>
        <v>59400</v>
      </c>
      <c r="S16" s="102">
        <f t="shared" si="10"/>
        <v>45460.928639524594</v>
      </c>
      <c r="T16" s="102">
        <f t="shared" si="11"/>
        <v>7339.0713604754046</v>
      </c>
      <c r="U16" s="102">
        <f t="shared" si="12"/>
        <v>52800</v>
      </c>
      <c r="V16" s="102">
        <f t="shared" si="13"/>
        <v>39778.312559584017</v>
      </c>
      <c r="W16" s="102">
        <f t="shared" si="14"/>
        <v>6421.687440415978</v>
      </c>
      <c r="X16" s="102">
        <f t="shared" si="15"/>
        <v>46199.999999999993</v>
      </c>
      <c r="Y16" s="102">
        <f t="shared" si="16"/>
        <v>34095.69647964344</v>
      </c>
      <c r="Z16" s="102">
        <f t="shared" si="17"/>
        <v>5504.3035203565532</v>
      </c>
      <c r="AA16" s="66">
        <f t="shared" si="18"/>
        <v>39599.999999999993</v>
      </c>
      <c r="AB16" s="36"/>
      <c r="AC16" s="36"/>
      <c r="AD16" s="36"/>
      <c r="AE16" s="36"/>
      <c r="AF16" s="36"/>
      <c r="AG16" s="37"/>
      <c r="AH16" s="36"/>
      <c r="AI16" s="36"/>
    </row>
    <row r="17" spans="1:35" ht="13.5" customHeight="1">
      <c r="A17" s="285">
        <v>114</v>
      </c>
      <c r="B17" s="56">
        <v>40725</v>
      </c>
      <c r="C17" s="68">
        <f>'BENEFÍCIOS-SEM JRS E SEM CORREÇ'!C17</f>
        <v>545</v>
      </c>
      <c r="D17" s="316">
        <f>'base(indices)'!G22</f>
        <v>1.4281548100000001</v>
      </c>
      <c r="E17" s="69">
        <f t="shared" si="0"/>
        <v>778.34437145000004</v>
      </c>
      <c r="F17" s="359">
        <f>'base(indices)'!I22</f>
        <v>1.8204000000000001E-2</v>
      </c>
      <c r="G17" s="70">
        <f t="shared" si="1"/>
        <v>14.168980937875801</v>
      </c>
      <c r="H17" s="71">
        <f t="shared" si="2"/>
        <v>792.51335238787578</v>
      </c>
      <c r="I17" s="300">
        <f t="shared" si="20"/>
        <v>131799.9744498299</v>
      </c>
      <c r="J17" s="122">
        <f>IF((I17-H$21+(H$21/12*6))+K17&gt;I149,I149-K17,(I17-H$21+(H$21/12*6)))</f>
        <v>56826.160799405741</v>
      </c>
      <c r="K17" s="122">
        <f t="shared" si="3"/>
        <v>9173.8392005942551</v>
      </c>
      <c r="L17" s="122">
        <f t="shared" si="4"/>
        <v>66000</v>
      </c>
      <c r="M17" s="122">
        <f t="shared" si="5"/>
        <v>53984.852759435453</v>
      </c>
      <c r="N17" s="122">
        <f t="shared" si="6"/>
        <v>8715.1472405645418</v>
      </c>
      <c r="O17" s="122">
        <f t="shared" si="7"/>
        <v>62699.999999999993</v>
      </c>
      <c r="P17" s="104">
        <f t="shared" si="8"/>
        <v>51143.544719465172</v>
      </c>
      <c r="Q17" s="122">
        <f t="shared" si="9"/>
        <v>8256.4552805348303</v>
      </c>
      <c r="R17" s="122">
        <f t="shared" si="19"/>
        <v>59400</v>
      </c>
      <c r="S17" s="122">
        <f t="shared" si="10"/>
        <v>45460.928639524594</v>
      </c>
      <c r="T17" s="122">
        <f t="shared" si="11"/>
        <v>7339.0713604754046</v>
      </c>
      <c r="U17" s="122">
        <f t="shared" si="12"/>
        <v>52800</v>
      </c>
      <c r="V17" s="122">
        <f t="shared" si="13"/>
        <v>39778.312559584017</v>
      </c>
      <c r="W17" s="122">
        <f t="shared" si="14"/>
        <v>6421.687440415978</v>
      </c>
      <c r="X17" s="122">
        <f t="shared" si="15"/>
        <v>46199.999999999993</v>
      </c>
      <c r="Y17" s="122">
        <f t="shared" si="16"/>
        <v>34095.69647964344</v>
      </c>
      <c r="Z17" s="122">
        <f t="shared" si="17"/>
        <v>5504.3035203565532</v>
      </c>
      <c r="AA17" s="52">
        <f t="shared" si="18"/>
        <v>39599.999999999993</v>
      </c>
      <c r="AB17" s="18"/>
      <c r="AC17" s="18"/>
      <c r="AD17" s="18"/>
      <c r="AE17" s="18"/>
      <c r="AF17" s="18"/>
      <c r="AG17" s="19"/>
      <c r="AH17" s="18"/>
      <c r="AI17" s="18"/>
    </row>
    <row r="18" spans="1:35" s="30" customFormat="1" ht="13.5" customHeight="1">
      <c r="A18" s="285">
        <v>113</v>
      </c>
      <c r="B18" s="56">
        <v>40756</v>
      </c>
      <c r="C18" s="68">
        <f>'BENEFÍCIOS-SEM JRS E SEM CORREÇ'!C18</f>
        <v>545</v>
      </c>
      <c r="D18" s="316">
        <f>'base(indices)'!G23</f>
        <v>1.42640177</v>
      </c>
      <c r="E18" s="58">
        <f t="shared" si="0"/>
        <v>777.38896465000005</v>
      </c>
      <c r="F18" s="359">
        <f>'base(indices)'!I23</f>
        <v>1.8204000000000001E-2</v>
      </c>
      <c r="G18" s="60">
        <f t="shared" si="1"/>
        <v>14.151588712488602</v>
      </c>
      <c r="H18" s="61">
        <f t="shared" si="2"/>
        <v>791.54055336248859</v>
      </c>
      <c r="I18" s="299">
        <f>I17-H17</f>
        <v>131007.46109744202</v>
      </c>
      <c r="J18" s="102">
        <f>IF((I18-H$21+(H$21/12*5))+K18&gt;I149,I149-K18,(I18-H$21+(H$21/12*5)))</f>
        <v>56826.160799405741</v>
      </c>
      <c r="K18" s="102">
        <f t="shared" si="3"/>
        <v>9173.8392005942551</v>
      </c>
      <c r="L18" s="102">
        <f t="shared" si="4"/>
        <v>66000</v>
      </c>
      <c r="M18" s="102">
        <f t="shared" si="5"/>
        <v>53984.852759435453</v>
      </c>
      <c r="N18" s="102">
        <f t="shared" si="6"/>
        <v>8715.1472405645418</v>
      </c>
      <c r="O18" s="102">
        <f t="shared" si="7"/>
        <v>62699.999999999993</v>
      </c>
      <c r="P18" s="102">
        <f>J18*$P$9</f>
        <v>51143.544719465172</v>
      </c>
      <c r="Q18" s="102">
        <f t="shared" si="9"/>
        <v>8256.4552805348303</v>
      </c>
      <c r="R18" s="102">
        <f t="shared" si="19"/>
        <v>59400</v>
      </c>
      <c r="S18" s="102">
        <f t="shared" si="10"/>
        <v>45460.928639524594</v>
      </c>
      <c r="T18" s="102">
        <f t="shared" si="11"/>
        <v>7339.0713604754046</v>
      </c>
      <c r="U18" s="102">
        <f t="shared" si="12"/>
        <v>52800</v>
      </c>
      <c r="V18" s="102">
        <f t="shared" si="13"/>
        <v>39778.312559584017</v>
      </c>
      <c r="W18" s="102">
        <f t="shared" si="14"/>
        <v>6421.687440415978</v>
      </c>
      <c r="X18" s="102">
        <f t="shared" si="15"/>
        <v>46199.999999999993</v>
      </c>
      <c r="Y18" s="102">
        <f t="shared" si="16"/>
        <v>34095.69647964344</v>
      </c>
      <c r="Z18" s="102">
        <f t="shared" si="17"/>
        <v>5504.3035203565532</v>
      </c>
      <c r="AA18" s="66">
        <f t="shared" si="18"/>
        <v>39599.999999999993</v>
      </c>
      <c r="AB18" s="36"/>
      <c r="AC18" s="36"/>
      <c r="AD18" s="36"/>
      <c r="AE18" s="36"/>
      <c r="AF18" s="36"/>
      <c r="AG18" s="37"/>
      <c r="AH18" s="36"/>
      <c r="AI18" s="36"/>
    </row>
    <row r="19" spans="1:35" ht="13.5" customHeight="1">
      <c r="A19" s="285">
        <v>112</v>
      </c>
      <c r="B19" s="56">
        <v>40787</v>
      </c>
      <c r="C19" s="68">
        <f>'BENEFÍCIOS-SEM JRS E SEM CORREÇ'!C19</f>
        <v>545</v>
      </c>
      <c r="D19" s="316">
        <f>'base(indices)'!G24</f>
        <v>1.42344669</v>
      </c>
      <c r="E19" s="69">
        <f t="shared" si="0"/>
        <v>775.77844604999996</v>
      </c>
      <c r="F19" s="359">
        <f>'base(indices)'!I24</f>
        <v>1.8204000000000001E-2</v>
      </c>
      <c r="G19" s="70">
        <f t="shared" si="1"/>
        <v>14.1222708318942</v>
      </c>
      <c r="H19" s="71">
        <f t="shared" si="2"/>
        <v>789.90071688189414</v>
      </c>
      <c r="I19" s="300">
        <f t="shared" si="20"/>
        <v>130215.92054407953</v>
      </c>
      <c r="J19" s="122">
        <f>IF((I19-H$21+(H$21/12*4))+K19&gt;I149,I149-K19,(I19-H$21+(H$21/12*4)))</f>
        <v>56826.160799405741</v>
      </c>
      <c r="K19" s="122">
        <f t="shared" si="3"/>
        <v>9173.8392005942551</v>
      </c>
      <c r="L19" s="122">
        <f t="shared" si="4"/>
        <v>66000</v>
      </c>
      <c r="M19" s="122">
        <f t="shared" si="5"/>
        <v>53984.852759435453</v>
      </c>
      <c r="N19" s="122">
        <f t="shared" si="6"/>
        <v>8715.1472405645418</v>
      </c>
      <c r="O19" s="122">
        <f t="shared" si="7"/>
        <v>62699.999999999993</v>
      </c>
      <c r="P19" s="104">
        <f t="shared" si="8"/>
        <v>51143.544719465172</v>
      </c>
      <c r="Q19" s="122">
        <f t="shared" si="9"/>
        <v>8256.4552805348303</v>
      </c>
      <c r="R19" s="122">
        <f t="shared" si="19"/>
        <v>59400</v>
      </c>
      <c r="S19" s="122">
        <f t="shared" si="10"/>
        <v>45460.928639524594</v>
      </c>
      <c r="T19" s="122">
        <f t="shared" si="11"/>
        <v>7339.0713604754046</v>
      </c>
      <c r="U19" s="122">
        <f t="shared" si="12"/>
        <v>52800</v>
      </c>
      <c r="V19" s="122">
        <f t="shared" si="13"/>
        <v>39778.312559584017</v>
      </c>
      <c r="W19" s="122">
        <f t="shared" si="14"/>
        <v>6421.687440415978</v>
      </c>
      <c r="X19" s="122">
        <f t="shared" si="15"/>
        <v>46199.999999999993</v>
      </c>
      <c r="Y19" s="122">
        <f t="shared" si="16"/>
        <v>34095.69647964344</v>
      </c>
      <c r="Z19" s="122">
        <f t="shared" si="17"/>
        <v>5504.3035203565532</v>
      </c>
      <c r="AA19" s="52">
        <f t="shared" si="18"/>
        <v>39599.999999999993</v>
      </c>
      <c r="AB19" s="18"/>
      <c r="AC19" s="18"/>
      <c r="AD19" s="18"/>
      <c r="AE19" s="18"/>
      <c r="AF19" s="18"/>
      <c r="AG19" s="19"/>
      <c r="AH19" s="18"/>
      <c r="AI19" s="18"/>
    </row>
    <row r="20" spans="1:35" s="30" customFormat="1" ht="13.5" customHeight="1">
      <c r="A20" s="285">
        <v>111</v>
      </c>
      <c r="B20" s="56">
        <v>40817</v>
      </c>
      <c r="C20" s="68">
        <f>'BENEFÍCIOS-SEM JRS E SEM CORREÇ'!C20</f>
        <v>545</v>
      </c>
      <c r="D20" s="316">
        <f>'base(indices)'!G25</f>
        <v>1.4220204000000001</v>
      </c>
      <c r="E20" s="58">
        <f t="shared" si="0"/>
        <v>775.00111800000002</v>
      </c>
      <c r="F20" s="359">
        <f>'base(indices)'!I25</f>
        <v>1.8204000000000001E-2</v>
      </c>
      <c r="G20" s="60">
        <f t="shared" si="1"/>
        <v>14.108120352072001</v>
      </c>
      <c r="H20" s="61">
        <f t="shared" si="2"/>
        <v>789.109238352072</v>
      </c>
      <c r="I20" s="299">
        <f t="shared" si="20"/>
        <v>129426.01982719764</v>
      </c>
      <c r="J20" s="102">
        <f>IF((I20-H$21+(H$21/12*3))+K20&gt;I149,I149-K20,(I20-H$21+(H$21/12*3)))</f>
        <v>56826.160799405741</v>
      </c>
      <c r="K20" s="102">
        <f t="shared" si="3"/>
        <v>9173.8392005942551</v>
      </c>
      <c r="L20" s="102">
        <f t="shared" si="4"/>
        <v>66000</v>
      </c>
      <c r="M20" s="102">
        <f t="shared" si="5"/>
        <v>53984.852759435453</v>
      </c>
      <c r="N20" s="102">
        <f t="shared" si="6"/>
        <v>8715.1472405645418</v>
      </c>
      <c r="O20" s="102">
        <f t="shared" si="7"/>
        <v>62699.999999999993</v>
      </c>
      <c r="P20" s="102">
        <f t="shared" si="8"/>
        <v>51143.544719465172</v>
      </c>
      <c r="Q20" s="102">
        <f t="shared" si="9"/>
        <v>8256.4552805348303</v>
      </c>
      <c r="R20" s="102">
        <f t="shared" si="19"/>
        <v>59400</v>
      </c>
      <c r="S20" s="102">
        <f t="shared" si="10"/>
        <v>45460.928639524594</v>
      </c>
      <c r="T20" s="102">
        <f t="shared" si="11"/>
        <v>7339.0713604754046</v>
      </c>
      <c r="U20" s="102">
        <f t="shared" si="12"/>
        <v>52800</v>
      </c>
      <c r="V20" s="102">
        <f t="shared" si="13"/>
        <v>39778.312559584017</v>
      </c>
      <c r="W20" s="102">
        <f t="shared" si="14"/>
        <v>6421.687440415978</v>
      </c>
      <c r="X20" s="102">
        <f t="shared" si="15"/>
        <v>46199.999999999993</v>
      </c>
      <c r="Y20" s="102">
        <f t="shared" si="16"/>
        <v>34095.69647964344</v>
      </c>
      <c r="Z20" s="102">
        <f t="shared" si="17"/>
        <v>5504.3035203565532</v>
      </c>
      <c r="AA20" s="66">
        <f t="shared" si="18"/>
        <v>39599.999999999993</v>
      </c>
      <c r="AB20" s="36"/>
      <c r="AC20" s="36"/>
      <c r="AD20" s="36"/>
      <c r="AE20" s="36"/>
      <c r="AF20" s="36"/>
      <c r="AG20" s="37"/>
      <c r="AH20" s="36"/>
      <c r="AI20" s="36"/>
    </row>
    <row r="21" spans="1:35" ht="13.5" customHeight="1">
      <c r="A21" s="285">
        <v>110</v>
      </c>
      <c r="B21" s="56">
        <v>40848</v>
      </c>
      <c r="C21" s="68">
        <f>'BENEFÍCIOS-SEM JRS E SEM CORREÇ'!C21</f>
        <v>545</v>
      </c>
      <c r="D21" s="316">
        <f>'base(indices)'!G26</f>
        <v>1.4211393000000001</v>
      </c>
      <c r="E21" s="69">
        <f t="shared" si="0"/>
        <v>774.52091850000011</v>
      </c>
      <c r="F21" s="359">
        <f>'base(indices)'!I26</f>
        <v>1.8204000000000001E-2</v>
      </c>
      <c r="G21" s="70">
        <f t="shared" si="1"/>
        <v>14.099378800374003</v>
      </c>
      <c r="H21" s="71">
        <f t="shared" si="2"/>
        <v>788.62029730037409</v>
      </c>
      <c r="I21" s="300">
        <f t="shared" si="20"/>
        <v>128636.91058884557</v>
      </c>
      <c r="J21" s="122">
        <f>IF((I21-H$21+(H$21/12*2))+K21&gt;I149,I149-K21,(I21-H$21+(H$21/12*2)))</f>
        <v>56826.160799405741</v>
      </c>
      <c r="K21" s="122">
        <f t="shared" si="3"/>
        <v>9173.8392005942551</v>
      </c>
      <c r="L21" s="122">
        <f>J21+K21</f>
        <v>66000</v>
      </c>
      <c r="M21" s="122">
        <f>J21*M$9</f>
        <v>53984.852759435453</v>
      </c>
      <c r="N21" s="122">
        <f>K21*M$9</f>
        <v>8715.1472405645418</v>
      </c>
      <c r="O21" s="122">
        <f>M21+N21</f>
        <v>62699.999999999993</v>
      </c>
      <c r="P21" s="104">
        <f t="shared" si="8"/>
        <v>51143.544719465172</v>
      </c>
      <c r="Q21" s="122">
        <f t="shared" si="9"/>
        <v>8256.4552805348303</v>
      </c>
      <c r="R21" s="122">
        <f t="shared" si="19"/>
        <v>59400</v>
      </c>
      <c r="S21" s="122">
        <f t="shared" si="10"/>
        <v>45460.928639524594</v>
      </c>
      <c r="T21" s="122">
        <f t="shared" si="11"/>
        <v>7339.0713604754046</v>
      </c>
      <c r="U21" s="122">
        <f t="shared" si="12"/>
        <v>52800</v>
      </c>
      <c r="V21" s="122">
        <f t="shared" si="13"/>
        <v>39778.312559584017</v>
      </c>
      <c r="W21" s="122">
        <f t="shared" si="14"/>
        <v>6421.687440415978</v>
      </c>
      <c r="X21" s="122">
        <f t="shared" si="15"/>
        <v>46199.999999999993</v>
      </c>
      <c r="Y21" s="122">
        <f t="shared" si="16"/>
        <v>34095.69647964344</v>
      </c>
      <c r="Z21" s="122">
        <f t="shared" si="17"/>
        <v>5504.3035203565532</v>
      </c>
      <c r="AA21" s="52">
        <f t="shared" si="18"/>
        <v>39599.999999999993</v>
      </c>
      <c r="AB21" s="18"/>
      <c r="AC21" s="18"/>
      <c r="AD21" s="18"/>
      <c r="AE21" s="18"/>
      <c r="AF21" s="18"/>
      <c r="AG21" s="19"/>
      <c r="AH21" s="18"/>
      <c r="AI21" s="18"/>
    </row>
    <row r="22" spans="1:35" s="30" customFormat="1" ht="13.5" customHeight="1" thickBot="1">
      <c r="A22" s="286">
        <v>109</v>
      </c>
      <c r="B22" s="76">
        <v>40878</v>
      </c>
      <c r="C22" s="77">
        <f>'BENEFÍCIOS-SEM JRS E SEM CORREÇ'!C22</f>
        <v>1090</v>
      </c>
      <c r="D22" s="317">
        <f>'base(indices)'!G27</f>
        <v>1.42022325</v>
      </c>
      <c r="E22" s="279">
        <f t="shared" si="0"/>
        <v>1548.0433425000001</v>
      </c>
      <c r="F22" s="360">
        <f>'base(indices)'!I27</f>
        <v>1.8204000000000001E-2</v>
      </c>
      <c r="G22" s="233">
        <f t="shared" si="1"/>
        <v>28.180581006870003</v>
      </c>
      <c r="H22" s="287">
        <f t="shared" si="2"/>
        <v>1576.2239235068701</v>
      </c>
      <c r="I22" s="301">
        <f>I21-H21</f>
        <v>127848.2902915452</v>
      </c>
      <c r="J22" s="95">
        <f>IF((I22-H$21+(H21/12*1))+K22&gt;I149,I149-K22,(I22-H$21+(H$21/12*1)))</f>
        <v>56826.160799405741</v>
      </c>
      <c r="K22" s="95">
        <f t="shared" si="3"/>
        <v>9173.8392005942551</v>
      </c>
      <c r="L22" s="95">
        <f>J22+K22</f>
        <v>66000</v>
      </c>
      <c r="M22" s="95">
        <f>J22*M$9</f>
        <v>53984.852759435453</v>
      </c>
      <c r="N22" s="95">
        <f t="shared" ref="N22:N85" si="21">K22*M$9</f>
        <v>8715.1472405645418</v>
      </c>
      <c r="O22" s="95">
        <f t="shared" ref="O22:O85" si="22">M22+N22</f>
        <v>62699.999999999993</v>
      </c>
      <c r="P22" s="95">
        <f t="shared" si="8"/>
        <v>51143.544719465172</v>
      </c>
      <c r="Q22" s="95">
        <f t="shared" si="9"/>
        <v>8256.4552805348303</v>
      </c>
      <c r="R22" s="95">
        <f t="shared" si="19"/>
        <v>59400</v>
      </c>
      <c r="S22" s="95">
        <f t="shared" si="10"/>
        <v>45460.928639524594</v>
      </c>
      <c r="T22" s="95">
        <f t="shared" si="11"/>
        <v>7339.0713604754046</v>
      </c>
      <c r="U22" s="95">
        <f t="shared" si="12"/>
        <v>52800</v>
      </c>
      <c r="V22" s="95">
        <f t="shared" si="13"/>
        <v>39778.312559584017</v>
      </c>
      <c r="W22" s="95">
        <f t="shared" si="14"/>
        <v>6421.687440415978</v>
      </c>
      <c r="X22" s="95">
        <f t="shared" si="15"/>
        <v>46199.999999999993</v>
      </c>
      <c r="Y22" s="95">
        <f t="shared" si="16"/>
        <v>34095.69647964344</v>
      </c>
      <c r="Z22" s="95">
        <f t="shared" si="17"/>
        <v>5504.3035203565532</v>
      </c>
      <c r="AA22" s="237">
        <f t="shared" si="18"/>
        <v>39599.999999999993</v>
      </c>
      <c r="AB22" s="36"/>
      <c r="AC22" s="36"/>
      <c r="AD22" s="36"/>
      <c r="AE22" s="36"/>
      <c r="AF22" s="36"/>
      <c r="AG22" s="37"/>
      <c r="AH22" s="36"/>
      <c r="AI22" s="36"/>
    </row>
    <row r="23" spans="1:35" ht="13.5" customHeight="1">
      <c r="A23" s="288">
        <v>108</v>
      </c>
      <c r="B23" s="160">
        <v>40909</v>
      </c>
      <c r="C23" s="47">
        <f>'BENEFÍCIOS-SEM JRS E SEM CORREÇ'!C23</f>
        <v>622</v>
      </c>
      <c r="D23" s="306">
        <f>'base(indices)'!G28</f>
        <v>1.4188937500000001</v>
      </c>
      <c r="E23" s="163">
        <f t="shared" si="0"/>
        <v>882.55191250000007</v>
      </c>
      <c r="F23" s="358">
        <f>'base(indices)'!I28</f>
        <v>1.8204000000000001E-2</v>
      </c>
      <c r="G23" s="87">
        <f t="shared" si="1"/>
        <v>16.065975015150002</v>
      </c>
      <c r="H23" s="89">
        <f t="shared" si="2"/>
        <v>898.61788751515007</v>
      </c>
      <c r="I23" s="298">
        <f t="shared" si="20"/>
        <v>126272.06636803833</v>
      </c>
      <c r="J23" s="123">
        <f>IF((I23-H$33+(H$33/12*12))+K23&gt;I149,I149-K23,(I23-H$33+(H$33/12*12)))</f>
        <v>56826.160799405741</v>
      </c>
      <c r="K23" s="123">
        <f t="shared" si="3"/>
        <v>9173.8392005942551</v>
      </c>
      <c r="L23" s="123">
        <f t="shared" ref="L23:L86" si="23">J23+K23</f>
        <v>66000</v>
      </c>
      <c r="M23" s="123">
        <f t="shared" ref="M23:M86" si="24">J23*M$9</f>
        <v>53984.852759435453</v>
      </c>
      <c r="N23" s="123">
        <f t="shared" si="21"/>
        <v>8715.1472405645418</v>
      </c>
      <c r="O23" s="123">
        <f t="shared" si="22"/>
        <v>62699.999999999993</v>
      </c>
      <c r="P23" s="100">
        <f>J23*$P$9</f>
        <v>51143.544719465172</v>
      </c>
      <c r="Q23" s="123">
        <f t="shared" si="9"/>
        <v>8256.4552805348303</v>
      </c>
      <c r="R23" s="123">
        <f t="shared" si="19"/>
        <v>59400</v>
      </c>
      <c r="S23" s="123">
        <f t="shared" si="10"/>
        <v>45460.928639524594</v>
      </c>
      <c r="T23" s="123">
        <f t="shared" si="11"/>
        <v>7339.0713604754046</v>
      </c>
      <c r="U23" s="123">
        <f t="shared" si="12"/>
        <v>52800</v>
      </c>
      <c r="V23" s="123">
        <f t="shared" si="13"/>
        <v>39778.312559584017</v>
      </c>
      <c r="W23" s="123">
        <f t="shared" si="14"/>
        <v>6421.687440415978</v>
      </c>
      <c r="X23" s="123">
        <f t="shared" si="15"/>
        <v>46199.999999999993</v>
      </c>
      <c r="Y23" s="123">
        <f t="shared" si="16"/>
        <v>34095.69647964344</v>
      </c>
      <c r="Z23" s="123">
        <f t="shared" si="17"/>
        <v>5504.3035203565532</v>
      </c>
      <c r="AA23" s="55">
        <f t="shared" si="18"/>
        <v>39599.999999999993</v>
      </c>
      <c r="AB23" s="18"/>
      <c r="AC23" s="18"/>
      <c r="AD23" s="18"/>
      <c r="AE23" s="18"/>
      <c r="AF23" s="18"/>
      <c r="AG23" s="19"/>
      <c r="AH23" s="18"/>
      <c r="AI23" s="18"/>
    </row>
    <row r="24" spans="1:35" s="30" customFormat="1" ht="13.5" customHeight="1">
      <c r="A24" s="285">
        <v>107</v>
      </c>
      <c r="B24" s="56">
        <v>40940</v>
      </c>
      <c r="C24" s="68">
        <f>'BENEFÍCIOS-SEM JRS E SEM CORREÇ'!C24</f>
        <v>622</v>
      </c>
      <c r="D24" s="316">
        <f>'base(indices)'!G29</f>
        <v>1.4176688799999999</v>
      </c>
      <c r="E24" s="58">
        <f t="shared" si="0"/>
        <v>881.79004335999991</v>
      </c>
      <c r="F24" s="359">
        <f>'base(indices)'!I29</f>
        <v>1.8204000000000001E-2</v>
      </c>
      <c r="G24" s="60">
        <f t="shared" si="1"/>
        <v>16.052105949325441</v>
      </c>
      <c r="H24" s="61">
        <f t="shared" si="2"/>
        <v>897.84214930932535</v>
      </c>
      <c r="I24" s="299">
        <f t="shared" si="20"/>
        <v>125373.44848052318</v>
      </c>
      <c r="J24" s="102">
        <f>IF((I24-H$33+(H$33/12*11))+K24&gt;I149,I149-K24,(I24-H$33+(H$33/12*11)))</f>
        <v>56826.160799405741</v>
      </c>
      <c r="K24" s="102">
        <f t="shared" si="3"/>
        <v>9173.8392005942551</v>
      </c>
      <c r="L24" s="102">
        <f t="shared" si="23"/>
        <v>66000</v>
      </c>
      <c r="M24" s="102">
        <f t="shared" si="24"/>
        <v>53984.852759435453</v>
      </c>
      <c r="N24" s="102">
        <f t="shared" si="21"/>
        <v>8715.1472405645418</v>
      </c>
      <c r="O24" s="102">
        <f t="shared" si="22"/>
        <v>62699.999999999993</v>
      </c>
      <c r="P24" s="102">
        <f t="shared" si="8"/>
        <v>51143.544719465172</v>
      </c>
      <c r="Q24" s="102">
        <f t="shared" si="9"/>
        <v>8256.4552805348303</v>
      </c>
      <c r="R24" s="102">
        <f t="shared" si="19"/>
        <v>59400</v>
      </c>
      <c r="S24" s="102">
        <f t="shared" si="10"/>
        <v>45460.928639524594</v>
      </c>
      <c r="T24" s="102">
        <f t="shared" si="11"/>
        <v>7339.0713604754046</v>
      </c>
      <c r="U24" s="102">
        <f t="shared" si="12"/>
        <v>52800</v>
      </c>
      <c r="V24" s="102">
        <f t="shared" si="13"/>
        <v>39778.312559584017</v>
      </c>
      <c r="W24" s="102">
        <f t="shared" si="14"/>
        <v>6421.687440415978</v>
      </c>
      <c r="X24" s="102">
        <f t="shared" si="15"/>
        <v>46199.999999999993</v>
      </c>
      <c r="Y24" s="102">
        <f t="shared" si="16"/>
        <v>34095.69647964344</v>
      </c>
      <c r="Z24" s="102">
        <f t="shared" si="17"/>
        <v>5504.3035203565532</v>
      </c>
      <c r="AA24" s="66">
        <f t="shared" si="18"/>
        <v>39599.999999999993</v>
      </c>
      <c r="AB24" s="36"/>
      <c r="AC24" s="36"/>
      <c r="AD24" s="36"/>
      <c r="AE24" s="36"/>
      <c r="AF24" s="36"/>
      <c r="AG24" s="37"/>
      <c r="AH24" s="36"/>
      <c r="AI24" s="36"/>
    </row>
    <row r="25" spans="1:35" ht="13.5" customHeight="1">
      <c r="A25" s="285">
        <v>106</v>
      </c>
      <c r="B25" s="56">
        <v>40969</v>
      </c>
      <c r="C25" s="68">
        <f>'BENEFÍCIOS-SEM JRS E SEM CORREÇ'!C25</f>
        <v>622</v>
      </c>
      <c r="D25" s="316">
        <f>'base(indices)'!G30</f>
        <v>1.4176688799999999</v>
      </c>
      <c r="E25" s="69">
        <f t="shared" si="0"/>
        <v>881.79004335999991</v>
      </c>
      <c r="F25" s="359">
        <f>'base(indices)'!I30</f>
        <v>1.8204000000000001E-2</v>
      </c>
      <c r="G25" s="70">
        <f t="shared" si="1"/>
        <v>16.052105949325441</v>
      </c>
      <c r="H25" s="71">
        <f t="shared" si="2"/>
        <v>897.84214930932535</v>
      </c>
      <c r="I25" s="300">
        <f t="shared" si="20"/>
        <v>124475.60633121386</v>
      </c>
      <c r="J25" s="122">
        <f>IF((I25-H$33+(H$33/12*10))+K25&gt;I149,I149-K25,(I25-H$33+(H$33/12*10)))</f>
        <v>56826.160799405741</v>
      </c>
      <c r="K25" s="122">
        <f t="shared" si="3"/>
        <v>9173.8392005942551</v>
      </c>
      <c r="L25" s="122">
        <f t="shared" si="23"/>
        <v>66000</v>
      </c>
      <c r="M25" s="122">
        <f t="shared" si="24"/>
        <v>53984.852759435453</v>
      </c>
      <c r="N25" s="122">
        <f t="shared" si="21"/>
        <v>8715.1472405645418</v>
      </c>
      <c r="O25" s="122">
        <f t="shared" si="22"/>
        <v>62699.999999999993</v>
      </c>
      <c r="P25" s="104">
        <f t="shared" si="8"/>
        <v>51143.544719465172</v>
      </c>
      <c r="Q25" s="122">
        <f t="shared" si="9"/>
        <v>8256.4552805348303</v>
      </c>
      <c r="R25" s="122">
        <f t="shared" si="19"/>
        <v>59400</v>
      </c>
      <c r="S25" s="122">
        <f t="shared" si="10"/>
        <v>45460.928639524594</v>
      </c>
      <c r="T25" s="122">
        <f t="shared" si="11"/>
        <v>7339.0713604754046</v>
      </c>
      <c r="U25" s="122">
        <f t="shared" si="12"/>
        <v>52800</v>
      </c>
      <c r="V25" s="122">
        <f t="shared" si="13"/>
        <v>39778.312559584017</v>
      </c>
      <c r="W25" s="122">
        <f t="shared" si="14"/>
        <v>6421.687440415978</v>
      </c>
      <c r="X25" s="122">
        <f t="shared" si="15"/>
        <v>46199.999999999993</v>
      </c>
      <c r="Y25" s="122">
        <f t="shared" si="16"/>
        <v>34095.69647964344</v>
      </c>
      <c r="Z25" s="122">
        <f t="shared" si="17"/>
        <v>5504.3035203565532</v>
      </c>
      <c r="AA25" s="52">
        <f t="shared" si="18"/>
        <v>39599.999999999993</v>
      </c>
      <c r="AB25" s="18"/>
      <c r="AC25" s="18"/>
      <c r="AD25" s="18"/>
      <c r="AE25" s="18"/>
      <c r="AF25" s="18"/>
      <c r="AG25" s="19"/>
      <c r="AH25" s="18"/>
      <c r="AI25" s="18"/>
    </row>
    <row r="26" spans="1:35" s="30" customFormat="1" ht="13.5" customHeight="1">
      <c r="A26" s="285">
        <v>105</v>
      </c>
      <c r="B26" s="56">
        <v>41000</v>
      </c>
      <c r="C26" s="68">
        <f>'BENEFÍCIOS-SEM JRS E SEM CORREÇ'!C26</f>
        <v>622</v>
      </c>
      <c r="D26" s="316">
        <f>'base(indices)'!G31</f>
        <v>1.41615643</v>
      </c>
      <c r="E26" s="58">
        <f t="shared" si="0"/>
        <v>880.84929946</v>
      </c>
      <c r="F26" s="359">
        <f>'base(indices)'!I31</f>
        <v>1.8204000000000001E-2</v>
      </c>
      <c r="G26" s="60">
        <f t="shared" si="1"/>
        <v>16.034980647369842</v>
      </c>
      <c r="H26" s="61">
        <f t="shared" si="2"/>
        <v>896.88428010736982</v>
      </c>
      <c r="I26" s="299">
        <f t="shared" si="20"/>
        <v>123577.76418190454</v>
      </c>
      <c r="J26" s="102">
        <f>IF((I26-H$33+(H$33/12*9))+K26&gt;I149,I149-K26,(I26-H$33+(H$33/12*9)))</f>
        <v>56826.160799405741</v>
      </c>
      <c r="K26" s="102">
        <f t="shared" si="3"/>
        <v>9173.8392005942551</v>
      </c>
      <c r="L26" s="102">
        <f t="shared" si="23"/>
        <v>66000</v>
      </c>
      <c r="M26" s="102">
        <f t="shared" si="24"/>
        <v>53984.852759435453</v>
      </c>
      <c r="N26" s="102">
        <f t="shared" si="21"/>
        <v>8715.1472405645418</v>
      </c>
      <c r="O26" s="102">
        <f t="shared" si="22"/>
        <v>62699.999999999993</v>
      </c>
      <c r="P26" s="102">
        <f t="shared" si="8"/>
        <v>51143.544719465172</v>
      </c>
      <c r="Q26" s="102">
        <f t="shared" si="9"/>
        <v>8256.4552805348303</v>
      </c>
      <c r="R26" s="102">
        <f t="shared" si="19"/>
        <v>59400</v>
      </c>
      <c r="S26" s="102">
        <f t="shared" si="10"/>
        <v>45460.928639524594</v>
      </c>
      <c r="T26" s="102">
        <f t="shared" si="11"/>
        <v>7339.0713604754046</v>
      </c>
      <c r="U26" s="102">
        <f t="shared" si="12"/>
        <v>52800</v>
      </c>
      <c r="V26" s="102">
        <f t="shared" si="13"/>
        <v>39778.312559584017</v>
      </c>
      <c r="W26" s="102">
        <f t="shared" si="14"/>
        <v>6421.687440415978</v>
      </c>
      <c r="X26" s="102">
        <f t="shared" si="15"/>
        <v>46199.999999999993</v>
      </c>
      <c r="Y26" s="102">
        <f t="shared" si="16"/>
        <v>34095.69647964344</v>
      </c>
      <c r="Z26" s="102">
        <f t="shared" si="17"/>
        <v>5504.3035203565532</v>
      </c>
      <c r="AA26" s="66">
        <f t="shared" si="18"/>
        <v>39599.999999999993</v>
      </c>
      <c r="AB26" s="36"/>
      <c r="AC26" s="36"/>
      <c r="AD26" s="36"/>
      <c r="AE26" s="36"/>
      <c r="AF26" s="36"/>
      <c r="AG26" s="37"/>
      <c r="AH26" s="36"/>
      <c r="AI26" s="36"/>
    </row>
    <row r="27" spans="1:35" ht="13.5" customHeight="1">
      <c r="A27" s="285">
        <v>104</v>
      </c>
      <c r="B27" s="56">
        <v>41030</v>
      </c>
      <c r="C27" s="68">
        <f>'BENEFÍCIOS-SEM JRS E SEM CORREÇ'!C27</f>
        <v>622</v>
      </c>
      <c r="D27" s="316">
        <f>'base(indices)'!G32</f>
        <v>1.41583503</v>
      </c>
      <c r="E27" s="69">
        <f t="shared" si="0"/>
        <v>880.64938866</v>
      </c>
      <c r="F27" s="359">
        <f>'base(indices)'!I32</f>
        <v>1.8204000000000001E-2</v>
      </c>
      <c r="G27" s="70">
        <f t="shared" si="1"/>
        <v>16.031341471166641</v>
      </c>
      <c r="H27" s="71">
        <f t="shared" si="2"/>
        <v>896.68073013116668</v>
      </c>
      <c r="I27" s="300">
        <f t="shared" si="20"/>
        <v>122680.87990179716</v>
      </c>
      <c r="J27" s="122">
        <f>IF((I27-H$33+(H$33/12*8))+K27&gt;I149,I149-K27,(I27-H$33+(H$33/12*8)))</f>
        <v>56826.160799405741</v>
      </c>
      <c r="K27" s="122">
        <f t="shared" si="3"/>
        <v>9173.8392005942551</v>
      </c>
      <c r="L27" s="122">
        <f t="shared" si="23"/>
        <v>66000</v>
      </c>
      <c r="M27" s="122">
        <f t="shared" si="24"/>
        <v>53984.852759435453</v>
      </c>
      <c r="N27" s="122">
        <f t="shared" si="21"/>
        <v>8715.1472405645418</v>
      </c>
      <c r="O27" s="122">
        <f t="shared" si="22"/>
        <v>62699.999999999993</v>
      </c>
      <c r="P27" s="104">
        <f t="shared" si="8"/>
        <v>51143.544719465172</v>
      </c>
      <c r="Q27" s="122">
        <f t="shared" si="9"/>
        <v>8256.4552805348303</v>
      </c>
      <c r="R27" s="122">
        <f t="shared" si="19"/>
        <v>59400</v>
      </c>
      <c r="S27" s="122">
        <f t="shared" si="10"/>
        <v>45460.928639524594</v>
      </c>
      <c r="T27" s="122">
        <f t="shared" si="11"/>
        <v>7339.0713604754046</v>
      </c>
      <c r="U27" s="122">
        <f t="shared" si="12"/>
        <v>52800</v>
      </c>
      <c r="V27" s="122">
        <f t="shared" si="13"/>
        <v>39778.312559584017</v>
      </c>
      <c r="W27" s="122">
        <f t="shared" si="14"/>
        <v>6421.687440415978</v>
      </c>
      <c r="X27" s="122">
        <f t="shared" si="15"/>
        <v>46199.999999999993</v>
      </c>
      <c r="Y27" s="122">
        <f t="shared" si="16"/>
        <v>34095.69647964344</v>
      </c>
      <c r="Z27" s="122">
        <f t="shared" si="17"/>
        <v>5504.3035203565532</v>
      </c>
      <c r="AA27" s="52">
        <f t="shared" si="18"/>
        <v>39599.999999999993</v>
      </c>
      <c r="AB27" s="18"/>
      <c r="AC27" s="18"/>
      <c r="AD27" s="18"/>
      <c r="AE27" s="18"/>
      <c r="AF27" s="18"/>
      <c r="AG27" s="19"/>
      <c r="AH27" s="18"/>
      <c r="AI27" s="18"/>
    </row>
    <row r="28" spans="1:35" s="30" customFormat="1" ht="13.5" customHeight="1">
      <c r="A28" s="285">
        <v>103</v>
      </c>
      <c r="B28" s="56">
        <v>41061</v>
      </c>
      <c r="C28" s="68">
        <f>'BENEFÍCIOS-SEM JRS E SEM CORREÇ'!C28</f>
        <v>622</v>
      </c>
      <c r="D28" s="316">
        <f>'base(indices)'!G33</f>
        <v>1.4151727300000001</v>
      </c>
      <c r="E28" s="58">
        <f t="shared" si="0"/>
        <v>880.23743806000004</v>
      </c>
      <c r="F28" s="359">
        <f>'base(indices)'!I33</f>
        <v>1.8204000000000001E-2</v>
      </c>
      <c r="G28" s="60">
        <f t="shared" si="1"/>
        <v>16.023842322444242</v>
      </c>
      <c r="H28" s="61">
        <f t="shared" si="2"/>
        <v>896.26128038244428</v>
      </c>
      <c r="I28" s="299">
        <f t="shared" si="20"/>
        <v>121784.199171666</v>
      </c>
      <c r="J28" s="102">
        <f>IF((I28-H$33+(H$33/12*7))+K28&gt;I149,I149-K28,(I28-H$33+(H$33/12*7)))</f>
        <v>56826.160799405741</v>
      </c>
      <c r="K28" s="102">
        <f t="shared" si="3"/>
        <v>9173.8392005942551</v>
      </c>
      <c r="L28" s="102">
        <f t="shared" si="23"/>
        <v>66000</v>
      </c>
      <c r="M28" s="102">
        <f t="shared" si="24"/>
        <v>53984.852759435453</v>
      </c>
      <c r="N28" s="102">
        <f t="shared" si="21"/>
        <v>8715.1472405645418</v>
      </c>
      <c r="O28" s="102">
        <f t="shared" si="22"/>
        <v>62699.999999999993</v>
      </c>
      <c r="P28" s="102">
        <f t="shared" si="8"/>
        <v>51143.544719465172</v>
      </c>
      <c r="Q28" s="102">
        <f t="shared" si="9"/>
        <v>8256.4552805348303</v>
      </c>
      <c r="R28" s="102">
        <f t="shared" si="19"/>
        <v>59400</v>
      </c>
      <c r="S28" s="102">
        <f t="shared" si="10"/>
        <v>45460.928639524594</v>
      </c>
      <c r="T28" s="102">
        <f t="shared" si="11"/>
        <v>7339.0713604754046</v>
      </c>
      <c r="U28" s="102">
        <f t="shared" si="12"/>
        <v>52800</v>
      </c>
      <c r="V28" s="102">
        <f t="shared" si="13"/>
        <v>39778.312559584017</v>
      </c>
      <c r="W28" s="102">
        <f t="shared" si="14"/>
        <v>6421.687440415978</v>
      </c>
      <c r="X28" s="102">
        <f t="shared" si="15"/>
        <v>46199.999999999993</v>
      </c>
      <c r="Y28" s="102">
        <f t="shared" si="16"/>
        <v>34095.69647964344</v>
      </c>
      <c r="Z28" s="102">
        <f t="shared" si="17"/>
        <v>5504.3035203565532</v>
      </c>
      <c r="AA28" s="66">
        <f t="shared" si="18"/>
        <v>39599.999999999993</v>
      </c>
      <c r="AB28" s="36"/>
      <c r="AC28" s="36"/>
      <c r="AD28" s="36"/>
      <c r="AE28" s="36"/>
      <c r="AF28" s="36"/>
      <c r="AG28" s="37"/>
      <c r="AH28" s="36"/>
      <c r="AI28" s="36"/>
    </row>
    <row r="29" spans="1:35" ht="13.5" customHeight="1">
      <c r="A29" s="285">
        <v>102</v>
      </c>
      <c r="B29" s="56">
        <v>41091</v>
      </c>
      <c r="C29" s="68">
        <f>'BENEFÍCIOS-SEM JRS E SEM CORREÇ'!C29</f>
        <v>622</v>
      </c>
      <c r="D29" s="316">
        <f>'base(indices)'!G34</f>
        <v>1.4151727300000001</v>
      </c>
      <c r="E29" s="69">
        <f>C29*D29</f>
        <v>880.23743806000004</v>
      </c>
      <c r="F29" s="359">
        <f>'base(indices)'!I34</f>
        <v>1.8204000000000001E-2</v>
      </c>
      <c r="G29" s="70">
        <f t="shared" si="1"/>
        <v>16.023842322444242</v>
      </c>
      <c r="H29" s="71">
        <f t="shared" si="2"/>
        <v>896.26128038244428</v>
      </c>
      <c r="I29" s="300">
        <f t="shared" si="20"/>
        <v>120887.93789128355</v>
      </c>
      <c r="J29" s="122">
        <f>IF((I29-H$33+(H$33/12*6))+K29&gt;I149,I149-K29,(I29-H$33+(H$33/12*6)))</f>
        <v>56826.160799405741</v>
      </c>
      <c r="K29" s="122">
        <f t="shared" si="3"/>
        <v>9173.8392005942551</v>
      </c>
      <c r="L29" s="122">
        <f t="shared" si="23"/>
        <v>66000</v>
      </c>
      <c r="M29" s="122">
        <f t="shared" si="24"/>
        <v>53984.852759435453</v>
      </c>
      <c r="N29" s="122">
        <f t="shared" si="21"/>
        <v>8715.1472405645418</v>
      </c>
      <c r="O29" s="122">
        <f t="shared" si="22"/>
        <v>62699.999999999993</v>
      </c>
      <c r="P29" s="104">
        <f t="shared" si="8"/>
        <v>51143.544719465172</v>
      </c>
      <c r="Q29" s="122">
        <f t="shared" si="9"/>
        <v>8256.4552805348303</v>
      </c>
      <c r="R29" s="122">
        <f t="shared" si="19"/>
        <v>59400</v>
      </c>
      <c r="S29" s="122">
        <f t="shared" si="10"/>
        <v>45460.928639524594</v>
      </c>
      <c r="T29" s="122">
        <f t="shared" si="11"/>
        <v>7339.0713604754046</v>
      </c>
      <c r="U29" s="122">
        <f t="shared" si="12"/>
        <v>52800</v>
      </c>
      <c r="V29" s="122">
        <f t="shared" si="13"/>
        <v>39778.312559584017</v>
      </c>
      <c r="W29" s="122">
        <f t="shared" si="14"/>
        <v>6421.687440415978</v>
      </c>
      <c r="X29" s="122">
        <f t="shared" si="15"/>
        <v>46199.999999999993</v>
      </c>
      <c r="Y29" s="122">
        <f t="shared" si="16"/>
        <v>34095.69647964344</v>
      </c>
      <c r="Z29" s="122">
        <f t="shared" si="17"/>
        <v>5504.3035203565532</v>
      </c>
      <c r="AA29" s="52">
        <f t="shared" si="18"/>
        <v>39599.999999999993</v>
      </c>
      <c r="AB29" s="18"/>
      <c r="AC29" s="18"/>
      <c r="AD29" s="18"/>
      <c r="AE29" s="18"/>
      <c r="AF29" s="18"/>
      <c r="AG29" s="19"/>
      <c r="AH29" s="18"/>
      <c r="AI29" s="18"/>
    </row>
    <row r="30" spans="1:35" s="30" customFormat="1" ht="13.5" customHeight="1">
      <c r="A30" s="285">
        <v>101</v>
      </c>
      <c r="B30" s="56">
        <v>41122</v>
      </c>
      <c r="C30" s="68">
        <f>'BENEFÍCIOS-SEM JRS E SEM CORREÇ'!C30</f>
        <v>622</v>
      </c>
      <c r="D30" s="316">
        <f>'base(indices)'!G35</f>
        <v>1.41496898</v>
      </c>
      <c r="E30" s="58">
        <f t="shared" si="0"/>
        <v>880.11070556000004</v>
      </c>
      <c r="F30" s="359">
        <f>'base(indices)'!I35</f>
        <v>1.8204000000000001E-2</v>
      </c>
      <c r="G30" s="60">
        <f t="shared" si="1"/>
        <v>16.021535284014242</v>
      </c>
      <c r="H30" s="61">
        <f t="shared" si="2"/>
        <v>896.13224084401429</v>
      </c>
      <c r="I30" s="299">
        <f t="shared" si="20"/>
        <v>119991.67661090111</v>
      </c>
      <c r="J30" s="102">
        <f>IF((I30-H$33+(H$33/12*5))+K30&gt;I149,I149-K30,(I30-H$33+(H$33/12*5)))</f>
        <v>56826.160799405741</v>
      </c>
      <c r="K30" s="102">
        <f t="shared" si="3"/>
        <v>9173.8392005942551</v>
      </c>
      <c r="L30" s="102">
        <f t="shared" si="23"/>
        <v>66000</v>
      </c>
      <c r="M30" s="102">
        <f t="shared" si="24"/>
        <v>53984.852759435453</v>
      </c>
      <c r="N30" s="102">
        <f t="shared" si="21"/>
        <v>8715.1472405645418</v>
      </c>
      <c r="O30" s="102">
        <f t="shared" si="22"/>
        <v>62699.999999999993</v>
      </c>
      <c r="P30" s="102">
        <f>J30*$P$9</f>
        <v>51143.544719465172</v>
      </c>
      <c r="Q30" s="102">
        <f t="shared" si="9"/>
        <v>8256.4552805348303</v>
      </c>
      <c r="R30" s="102">
        <f t="shared" si="19"/>
        <v>59400</v>
      </c>
      <c r="S30" s="102">
        <f t="shared" si="10"/>
        <v>45460.928639524594</v>
      </c>
      <c r="T30" s="102">
        <f t="shared" si="11"/>
        <v>7339.0713604754046</v>
      </c>
      <c r="U30" s="102">
        <f t="shared" si="12"/>
        <v>52800</v>
      </c>
      <c r="V30" s="102">
        <f t="shared" si="13"/>
        <v>39778.312559584017</v>
      </c>
      <c r="W30" s="102">
        <f t="shared" si="14"/>
        <v>6421.687440415978</v>
      </c>
      <c r="X30" s="102">
        <f t="shared" si="15"/>
        <v>46199.999999999993</v>
      </c>
      <c r="Y30" s="102">
        <f t="shared" si="16"/>
        <v>34095.69647964344</v>
      </c>
      <c r="Z30" s="102">
        <f t="shared" si="17"/>
        <v>5504.3035203565532</v>
      </c>
      <c r="AA30" s="66">
        <f t="shared" si="18"/>
        <v>39599.999999999993</v>
      </c>
      <c r="AB30" s="36"/>
      <c r="AC30" s="36"/>
      <c r="AD30" s="36"/>
      <c r="AE30" s="36"/>
      <c r="AF30" s="36"/>
      <c r="AG30" s="37"/>
      <c r="AH30" s="36"/>
      <c r="AI30" s="36"/>
    </row>
    <row r="31" spans="1:35" ht="13.5" customHeight="1">
      <c r="A31" s="285">
        <v>100</v>
      </c>
      <c r="B31" s="56">
        <v>41153</v>
      </c>
      <c r="C31" s="68">
        <f>'BENEFÍCIOS-SEM JRS E SEM CORREÇ'!C31</f>
        <v>622</v>
      </c>
      <c r="D31" s="316">
        <f>'base(indices)'!G36</f>
        <v>1.41479496</v>
      </c>
      <c r="E31" s="69">
        <f t="shared" si="0"/>
        <v>880.00246512000001</v>
      </c>
      <c r="F31" s="359">
        <f>'base(indices)'!I36</f>
        <v>1.8204000000000001E-2</v>
      </c>
      <c r="G31" s="70">
        <f t="shared" si="1"/>
        <v>16.01956487504448</v>
      </c>
      <c r="H31" s="71">
        <f t="shared" si="2"/>
        <v>896.02202999504448</v>
      </c>
      <c r="I31" s="300">
        <f t="shared" si="20"/>
        <v>119095.54437005709</v>
      </c>
      <c r="J31" s="122">
        <f>IF((I31-H$33+(H$33/12*4))+K31&gt;I149,I149-K31,(I31-H$33+(H$33/12*4)))</f>
        <v>56826.160799405741</v>
      </c>
      <c r="K31" s="122">
        <f t="shared" si="3"/>
        <v>9173.8392005942551</v>
      </c>
      <c r="L31" s="122">
        <f t="shared" si="23"/>
        <v>66000</v>
      </c>
      <c r="M31" s="122">
        <f t="shared" si="24"/>
        <v>53984.852759435453</v>
      </c>
      <c r="N31" s="122">
        <f t="shared" si="21"/>
        <v>8715.1472405645418</v>
      </c>
      <c r="O31" s="122">
        <f t="shared" si="22"/>
        <v>62699.999999999993</v>
      </c>
      <c r="P31" s="104">
        <f>J31*$P$9</f>
        <v>51143.544719465172</v>
      </c>
      <c r="Q31" s="122">
        <f t="shared" si="9"/>
        <v>8256.4552805348303</v>
      </c>
      <c r="R31" s="122">
        <f t="shared" si="19"/>
        <v>59400</v>
      </c>
      <c r="S31" s="122">
        <f t="shared" si="10"/>
        <v>45460.928639524594</v>
      </c>
      <c r="T31" s="122">
        <f t="shared" si="11"/>
        <v>7339.0713604754046</v>
      </c>
      <c r="U31" s="122">
        <f t="shared" si="12"/>
        <v>52800</v>
      </c>
      <c r="V31" s="122">
        <f t="shared" si="13"/>
        <v>39778.312559584017</v>
      </c>
      <c r="W31" s="122">
        <f t="shared" si="14"/>
        <v>6421.687440415978</v>
      </c>
      <c r="X31" s="122">
        <f t="shared" si="15"/>
        <v>46199.999999999993</v>
      </c>
      <c r="Y31" s="122">
        <f t="shared" si="16"/>
        <v>34095.69647964344</v>
      </c>
      <c r="Z31" s="122">
        <f t="shared" si="17"/>
        <v>5504.3035203565532</v>
      </c>
      <c r="AA31" s="52">
        <f t="shared" si="18"/>
        <v>39599.999999999993</v>
      </c>
      <c r="AB31" s="18"/>
      <c r="AC31" s="18"/>
      <c r="AD31" s="18"/>
      <c r="AE31" s="18"/>
      <c r="AF31" s="18"/>
      <c r="AG31" s="19"/>
      <c r="AH31" s="18"/>
      <c r="AI31" s="18"/>
    </row>
    <row r="32" spans="1:35" s="30" customFormat="1" ht="13.5" customHeight="1">
      <c r="A32" s="285">
        <v>99</v>
      </c>
      <c r="B32" s="56">
        <v>41183</v>
      </c>
      <c r="C32" s="68">
        <f>'BENEFÍCIOS-SEM JRS E SEM CORREÇ'!C32</f>
        <v>622</v>
      </c>
      <c r="D32" s="316">
        <f>'base(indices)'!G37</f>
        <v>1.41479496</v>
      </c>
      <c r="E32" s="58">
        <f t="shared" si="0"/>
        <v>880.00246512000001</v>
      </c>
      <c r="F32" s="359">
        <f>'base(indices)'!I37</f>
        <v>1.8204000000000001E-2</v>
      </c>
      <c r="G32" s="60">
        <f t="shared" si="1"/>
        <v>16.01956487504448</v>
      </c>
      <c r="H32" s="61">
        <f t="shared" si="2"/>
        <v>896.02202999504448</v>
      </c>
      <c r="I32" s="299">
        <f t="shared" si="20"/>
        <v>118199.52234006205</v>
      </c>
      <c r="J32" s="102">
        <f>IF((I32-H$33+(H$33/12*3))+K32&gt;I149,I149-K32,(I32-H$33+(H$33/12*3)))</f>
        <v>56826.160799405741</v>
      </c>
      <c r="K32" s="102">
        <f t="shared" si="3"/>
        <v>9173.8392005942551</v>
      </c>
      <c r="L32" s="102">
        <f t="shared" si="23"/>
        <v>66000</v>
      </c>
      <c r="M32" s="102">
        <f t="shared" si="24"/>
        <v>53984.852759435453</v>
      </c>
      <c r="N32" s="102">
        <f t="shared" si="21"/>
        <v>8715.1472405645418</v>
      </c>
      <c r="O32" s="102">
        <f t="shared" si="22"/>
        <v>62699.999999999993</v>
      </c>
      <c r="P32" s="102">
        <f t="shared" ref="P32:P49" si="25">J32*$P$9</f>
        <v>51143.544719465172</v>
      </c>
      <c r="Q32" s="102">
        <f t="shared" si="9"/>
        <v>8256.4552805348303</v>
      </c>
      <c r="R32" s="102">
        <f t="shared" si="19"/>
        <v>59400</v>
      </c>
      <c r="S32" s="102">
        <f t="shared" si="10"/>
        <v>45460.928639524594</v>
      </c>
      <c r="T32" s="102">
        <f t="shared" si="11"/>
        <v>7339.0713604754046</v>
      </c>
      <c r="U32" s="102">
        <f t="shared" si="12"/>
        <v>52800</v>
      </c>
      <c r="V32" s="102">
        <f t="shared" si="13"/>
        <v>39778.312559584017</v>
      </c>
      <c r="W32" s="102">
        <f t="shared" si="14"/>
        <v>6421.687440415978</v>
      </c>
      <c r="X32" s="102">
        <f t="shared" si="15"/>
        <v>46199.999999999993</v>
      </c>
      <c r="Y32" s="102">
        <f t="shared" si="16"/>
        <v>34095.69647964344</v>
      </c>
      <c r="Z32" s="102">
        <f t="shared" si="17"/>
        <v>5504.3035203565532</v>
      </c>
      <c r="AA32" s="66">
        <f t="shared" si="18"/>
        <v>39599.999999999993</v>
      </c>
      <c r="AB32" s="36"/>
      <c r="AC32" s="36"/>
      <c r="AD32" s="36"/>
      <c r="AE32" s="36"/>
      <c r="AF32" s="36"/>
      <c r="AG32" s="37"/>
      <c r="AH32" s="36"/>
      <c r="AI32" s="36"/>
    </row>
    <row r="33" spans="1:35" ht="13.5" customHeight="1">
      <c r="A33" s="285">
        <v>98</v>
      </c>
      <c r="B33" s="56">
        <v>41214</v>
      </c>
      <c r="C33" s="68">
        <f>'BENEFÍCIOS-SEM JRS E SEM CORREÇ'!C33</f>
        <v>622</v>
      </c>
      <c r="D33" s="316">
        <f>'base(indices)'!G38</f>
        <v>1.41479496</v>
      </c>
      <c r="E33" s="69">
        <f t="shared" si="0"/>
        <v>880.00246512000001</v>
      </c>
      <c r="F33" s="359">
        <f>'base(indices)'!I38</f>
        <v>1.8204000000000001E-2</v>
      </c>
      <c r="G33" s="70">
        <f t="shared" si="1"/>
        <v>16.01956487504448</v>
      </c>
      <c r="H33" s="71">
        <f t="shared" si="2"/>
        <v>896.02202999504448</v>
      </c>
      <c r="I33" s="300">
        <f t="shared" si="20"/>
        <v>117303.500310067</v>
      </c>
      <c r="J33" s="122">
        <f>IF((I33-H$33+(H$33/12*2))+K33&gt;I149,I149-K33,(I33-H$33+(H$33/12*2)))</f>
        <v>56826.160799405741</v>
      </c>
      <c r="K33" s="122">
        <f t="shared" si="3"/>
        <v>9173.8392005942551</v>
      </c>
      <c r="L33" s="122">
        <f t="shared" si="23"/>
        <v>66000</v>
      </c>
      <c r="M33" s="122">
        <f t="shared" si="24"/>
        <v>53984.852759435453</v>
      </c>
      <c r="N33" s="122">
        <f t="shared" si="21"/>
        <v>8715.1472405645418</v>
      </c>
      <c r="O33" s="122">
        <f t="shared" si="22"/>
        <v>62699.999999999993</v>
      </c>
      <c r="P33" s="104">
        <f t="shared" si="25"/>
        <v>51143.544719465172</v>
      </c>
      <c r="Q33" s="122">
        <f t="shared" si="9"/>
        <v>8256.4552805348303</v>
      </c>
      <c r="R33" s="122">
        <f t="shared" si="19"/>
        <v>59400</v>
      </c>
      <c r="S33" s="122">
        <f t="shared" si="10"/>
        <v>45460.928639524594</v>
      </c>
      <c r="T33" s="122">
        <f t="shared" si="11"/>
        <v>7339.0713604754046</v>
      </c>
      <c r="U33" s="122">
        <f t="shared" si="12"/>
        <v>52800</v>
      </c>
      <c r="V33" s="122">
        <f t="shared" si="13"/>
        <v>39778.312559584017</v>
      </c>
      <c r="W33" s="122">
        <f t="shared" si="14"/>
        <v>6421.687440415978</v>
      </c>
      <c r="X33" s="122">
        <f t="shared" si="15"/>
        <v>46199.999999999993</v>
      </c>
      <c r="Y33" s="122">
        <f t="shared" si="16"/>
        <v>34095.69647964344</v>
      </c>
      <c r="Z33" s="122">
        <f t="shared" si="17"/>
        <v>5504.3035203565532</v>
      </c>
      <c r="AA33" s="52">
        <f t="shared" si="18"/>
        <v>39599.999999999993</v>
      </c>
      <c r="AB33" s="18"/>
      <c r="AC33" s="18"/>
      <c r="AD33" s="18"/>
      <c r="AE33" s="18"/>
      <c r="AF33" s="18"/>
      <c r="AG33" s="19"/>
      <c r="AH33" s="18"/>
      <c r="AI33" s="18"/>
    </row>
    <row r="34" spans="1:35" s="30" customFormat="1" ht="13.5" customHeight="1" thickBot="1">
      <c r="A34" s="286">
        <v>97</v>
      </c>
      <c r="B34" s="76">
        <v>41244</v>
      </c>
      <c r="C34" s="77">
        <f>'BENEFÍCIOS-SEM JRS E SEM CORREÇ'!C34</f>
        <v>1244</v>
      </c>
      <c r="D34" s="317">
        <f>'base(indices)'!G39</f>
        <v>1.41479496</v>
      </c>
      <c r="E34" s="279">
        <f t="shared" si="0"/>
        <v>1760.00493024</v>
      </c>
      <c r="F34" s="360">
        <f>'base(indices)'!I39</f>
        <v>1.8204000000000001E-2</v>
      </c>
      <c r="G34" s="233">
        <f t="shared" si="1"/>
        <v>32.039129750088961</v>
      </c>
      <c r="H34" s="287">
        <f t="shared" si="2"/>
        <v>1792.044059990089</v>
      </c>
      <c r="I34" s="301">
        <f t="shared" si="20"/>
        <v>116407.47828007195</v>
      </c>
      <c r="J34" s="95">
        <f>IF((I34-H$33+(H$33/12*1))+K34&gt;I149,I149-K34,(I34-H$33+(H$33/12*1)))</f>
        <v>56826.160799405741</v>
      </c>
      <c r="K34" s="95">
        <f t="shared" si="3"/>
        <v>9173.8392005942551</v>
      </c>
      <c r="L34" s="95">
        <f t="shared" si="23"/>
        <v>66000</v>
      </c>
      <c r="M34" s="95">
        <f t="shared" si="24"/>
        <v>53984.852759435453</v>
      </c>
      <c r="N34" s="95">
        <f t="shared" si="21"/>
        <v>8715.1472405645418</v>
      </c>
      <c r="O34" s="95">
        <f t="shared" si="22"/>
        <v>62699.999999999993</v>
      </c>
      <c r="P34" s="95">
        <f t="shared" si="25"/>
        <v>51143.544719465172</v>
      </c>
      <c r="Q34" s="95">
        <f t="shared" si="9"/>
        <v>8256.4552805348303</v>
      </c>
      <c r="R34" s="95">
        <f t="shared" si="19"/>
        <v>59400</v>
      </c>
      <c r="S34" s="95">
        <f t="shared" si="10"/>
        <v>45460.928639524594</v>
      </c>
      <c r="T34" s="95">
        <f t="shared" si="11"/>
        <v>7339.0713604754046</v>
      </c>
      <c r="U34" s="95">
        <f t="shared" si="12"/>
        <v>52800</v>
      </c>
      <c r="V34" s="95">
        <f t="shared" si="13"/>
        <v>39778.312559584017</v>
      </c>
      <c r="W34" s="95">
        <f t="shared" si="14"/>
        <v>6421.687440415978</v>
      </c>
      <c r="X34" s="95">
        <f t="shared" si="15"/>
        <v>46199.999999999993</v>
      </c>
      <c r="Y34" s="95">
        <f t="shared" si="16"/>
        <v>34095.69647964344</v>
      </c>
      <c r="Z34" s="95">
        <f t="shared" si="17"/>
        <v>5504.3035203565532</v>
      </c>
      <c r="AA34" s="237">
        <f t="shared" si="18"/>
        <v>39599.999999999993</v>
      </c>
      <c r="AB34" s="36"/>
      <c r="AC34" s="36"/>
      <c r="AD34" s="36"/>
      <c r="AE34" s="36"/>
      <c r="AF34" s="36"/>
      <c r="AG34" s="37"/>
      <c r="AH34" s="36"/>
      <c r="AI34" s="36"/>
    </row>
    <row r="35" spans="1:35" ht="13.5" customHeight="1">
      <c r="A35" s="288">
        <v>96</v>
      </c>
      <c r="B35" s="160">
        <v>41275</v>
      </c>
      <c r="C35" s="47">
        <f>'BENEFÍCIOS-SEM JRS E SEM CORREÇ'!C35</f>
        <v>678</v>
      </c>
      <c r="D35" s="306">
        <f>'base(indices)'!G40</f>
        <v>1.41479496</v>
      </c>
      <c r="E35" s="163">
        <f t="shared" si="0"/>
        <v>959.23098288000006</v>
      </c>
      <c r="F35" s="358">
        <f>'base(indices)'!I40</f>
        <v>1.8204000000000001E-2</v>
      </c>
      <c r="G35" s="87">
        <f t="shared" si="1"/>
        <v>17.461840812347521</v>
      </c>
      <c r="H35" s="89">
        <f t="shared" si="2"/>
        <v>976.69282369234759</v>
      </c>
      <c r="I35" s="298">
        <f t="shared" si="20"/>
        <v>114615.43422008186</v>
      </c>
      <c r="J35" s="123">
        <f>IF((I35-H$45+(H$45))+K35&gt;I149,I149-K35,(I35-H$45+(H$45)))</f>
        <v>56826.160799405741</v>
      </c>
      <c r="K35" s="123">
        <f t="shared" si="3"/>
        <v>9173.8392005942551</v>
      </c>
      <c r="L35" s="123">
        <f t="shared" si="23"/>
        <v>66000</v>
      </c>
      <c r="M35" s="123">
        <f t="shared" si="24"/>
        <v>53984.852759435453</v>
      </c>
      <c r="N35" s="123">
        <f t="shared" si="21"/>
        <v>8715.1472405645418</v>
      </c>
      <c r="O35" s="123">
        <f t="shared" si="22"/>
        <v>62699.999999999993</v>
      </c>
      <c r="P35" s="100">
        <f t="shared" si="25"/>
        <v>51143.544719465172</v>
      </c>
      <c r="Q35" s="123">
        <f t="shared" si="9"/>
        <v>8256.4552805348303</v>
      </c>
      <c r="R35" s="123">
        <f t="shared" si="19"/>
        <v>59400</v>
      </c>
      <c r="S35" s="123">
        <f t="shared" si="10"/>
        <v>45460.928639524594</v>
      </c>
      <c r="T35" s="123">
        <f t="shared" si="11"/>
        <v>7339.0713604754046</v>
      </c>
      <c r="U35" s="123">
        <f t="shared" si="12"/>
        <v>52800</v>
      </c>
      <c r="V35" s="123">
        <f t="shared" si="13"/>
        <v>39778.312559584017</v>
      </c>
      <c r="W35" s="123">
        <f t="shared" si="14"/>
        <v>6421.687440415978</v>
      </c>
      <c r="X35" s="123">
        <f t="shared" si="15"/>
        <v>46199.999999999993</v>
      </c>
      <c r="Y35" s="123">
        <f t="shared" si="16"/>
        <v>34095.69647964344</v>
      </c>
      <c r="Z35" s="123">
        <f t="shared" si="17"/>
        <v>5504.3035203565532</v>
      </c>
      <c r="AA35" s="55">
        <f t="shared" si="18"/>
        <v>39599.999999999993</v>
      </c>
      <c r="AB35" s="18"/>
      <c r="AC35" s="18"/>
      <c r="AD35" s="18"/>
      <c r="AE35" s="18"/>
      <c r="AF35" s="18"/>
      <c r="AG35" s="19"/>
      <c r="AH35" s="18"/>
      <c r="AI35" s="18"/>
    </row>
    <row r="36" spans="1:35" s="30" customFormat="1" ht="13.5" customHeight="1">
      <c r="A36" s="285">
        <v>95</v>
      </c>
      <c r="B36" s="56">
        <v>41306</v>
      </c>
      <c r="C36" s="68">
        <f>'BENEFÍCIOS-SEM JRS E SEM CORREÇ'!C36</f>
        <v>678</v>
      </c>
      <c r="D36" s="316">
        <f>'base(indices)'!G41</f>
        <v>1.41479496</v>
      </c>
      <c r="E36" s="58">
        <f t="shared" si="0"/>
        <v>959.23098288000006</v>
      </c>
      <c r="F36" s="359">
        <f>'base(indices)'!I41</f>
        <v>1.8204000000000001E-2</v>
      </c>
      <c r="G36" s="60">
        <f t="shared" si="1"/>
        <v>17.461840812347521</v>
      </c>
      <c r="H36" s="61">
        <f t="shared" si="2"/>
        <v>976.69282369234759</v>
      </c>
      <c r="I36" s="299">
        <f t="shared" si="20"/>
        <v>113638.74139638952</v>
      </c>
      <c r="J36" s="102">
        <f>IF((I36-H$45+(H$45/12*11))+K36&gt;I149,I149-K36,(I36-H$45+(H$45/12*11)))</f>
        <v>56826.160799405741</v>
      </c>
      <c r="K36" s="102">
        <f t="shared" si="3"/>
        <v>9173.8392005942551</v>
      </c>
      <c r="L36" s="102">
        <f t="shared" si="23"/>
        <v>66000</v>
      </c>
      <c r="M36" s="102">
        <f t="shared" si="24"/>
        <v>53984.852759435453</v>
      </c>
      <c r="N36" s="102">
        <f t="shared" si="21"/>
        <v>8715.1472405645418</v>
      </c>
      <c r="O36" s="102">
        <f t="shared" si="22"/>
        <v>62699.999999999993</v>
      </c>
      <c r="P36" s="102">
        <f t="shared" si="25"/>
        <v>51143.544719465172</v>
      </c>
      <c r="Q36" s="102">
        <f t="shared" si="9"/>
        <v>8256.4552805348303</v>
      </c>
      <c r="R36" s="102">
        <f t="shared" si="19"/>
        <v>59400</v>
      </c>
      <c r="S36" s="102">
        <f t="shared" si="10"/>
        <v>45460.928639524594</v>
      </c>
      <c r="T36" s="102">
        <f t="shared" si="11"/>
        <v>7339.0713604754046</v>
      </c>
      <c r="U36" s="102">
        <f t="shared" si="12"/>
        <v>52800</v>
      </c>
      <c r="V36" s="102">
        <f t="shared" si="13"/>
        <v>39778.312559584017</v>
      </c>
      <c r="W36" s="102">
        <f t="shared" si="14"/>
        <v>6421.687440415978</v>
      </c>
      <c r="X36" s="102">
        <f t="shared" si="15"/>
        <v>46199.999999999993</v>
      </c>
      <c r="Y36" s="102">
        <f t="shared" si="16"/>
        <v>34095.69647964344</v>
      </c>
      <c r="Z36" s="102">
        <f t="shared" si="17"/>
        <v>5504.3035203565532</v>
      </c>
      <c r="AA36" s="66">
        <f t="shared" si="18"/>
        <v>39599.999999999993</v>
      </c>
      <c r="AB36" s="36"/>
      <c r="AC36" s="36"/>
      <c r="AD36" s="36"/>
      <c r="AE36" s="36"/>
      <c r="AF36" s="36"/>
      <c r="AG36" s="37"/>
      <c r="AH36" s="36"/>
      <c r="AI36" s="36"/>
    </row>
    <row r="37" spans="1:35" ht="13.5" customHeight="1">
      <c r="A37" s="285">
        <v>94</v>
      </c>
      <c r="B37" s="46">
        <v>41334</v>
      </c>
      <c r="C37" s="68">
        <f>'BENEFÍCIOS-SEM JRS E SEM CORREÇ'!C37</f>
        <v>678</v>
      </c>
      <c r="D37" s="316">
        <f>'base(indices)'!G42</f>
        <v>1.41479496</v>
      </c>
      <c r="E37" s="69">
        <f t="shared" si="0"/>
        <v>959.23098288000006</v>
      </c>
      <c r="F37" s="359">
        <f>'base(indices)'!I42</f>
        <v>1.8204000000000001E-2</v>
      </c>
      <c r="G37" s="70">
        <f t="shared" si="1"/>
        <v>17.461840812347521</v>
      </c>
      <c r="H37" s="71">
        <f t="shared" si="2"/>
        <v>976.69282369234759</v>
      </c>
      <c r="I37" s="300">
        <f t="shared" si="20"/>
        <v>112662.04857269718</v>
      </c>
      <c r="J37" s="122">
        <f>IF((I37-H$45+(H$45/12*10))+K37&gt;I149,I149-K37,(I37-H$45+(H$45/12*10)))</f>
        <v>56826.160799405741</v>
      </c>
      <c r="K37" s="122">
        <f t="shared" si="3"/>
        <v>9173.8392005942551</v>
      </c>
      <c r="L37" s="104">
        <f t="shared" si="23"/>
        <v>66000</v>
      </c>
      <c r="M37" s="122">
        <f t="shared" si="24"/>
        <v>53984.852759435453</v>
      </c>
      <c r="N37" s="122">
        <f t="shared" si="21"/>
        <v>8715.1472405645418</v>
      </c>
      <c r="O37" s="122">
        <f t="shared" si="22"/>
        <v>62699.999999999993</v>
      </c>
      <c r="P37" s="104">
        <f t="shared" si="25"/>
        <v>51143.544719465172</v>
      </c>
      <c r="Q37" s="122">
        <f t="shared" si="9"/>
        <v>8256.4552805348303</v>
      </c>
      <c r="R37" s="122">
        <f>P37+Q37</f>
        <v>59400</v>
      </c>
      <c r="S37" s="122">
        <f t="shared" si="10"/>
        <v>45460.928639524594</v>
      </c>
      <c r="T37" s="122">
        <f t="shared" si="11"/>
        <v>7339.0713604754046</v>
      </c>
      <c r="U37" s="122">
        <f t="shared" si="12"/>
        <v>52800</v>
      </c>
      <c r="V37" s="122">
        <f t="shared" si="13"/>
        <v>39778.312559584017</v>
      </c>
      <c r="W37" s="122">
        <f t="shared" si="14"/>
        <v>6421.687440415978</v>
      </c>
      <c r="X37" s="122">
        <f t="shared" si="15"/>
        <v>46199.999999999993</v>
      </c>
      <c r="Y37" s="122">
        <f t="shared" si="16"/>
        <v>34095.69647964344</v>
      </c>
      <c r="Z37" s="122">
        <f t="shared" si="17"/>
        <v>5504.3035203565532</v>
      </c>
      <c r="AA37" s="52">
        <f t="shared" si="18"/>
        <v>39599.999999999993</v>
      </c>
      <c r="AB37" s="18"/>
      <c r="AC37" s="18"/>
      <c r="AD37" s="18"/>
      <c r="AE37" s="18"/>
      <c r="AF37" s="18"/>
      <c r="AG37" s="19"/>
      <c r="AH37" s="18"/>
      <c r="AI37" s="18"/>
    </row>
    <row r="38" spans="1:35" s="30" customFormat="1" ht="13.5" customHeight="1">
      <c r="A38" s="285">
        <v>93</v>
      </c>
      <c r="B38" s="56">
        <v>41365</v>
      </c>
      <c r="C38" s="68">
        <f>'BENEFÍCIOS-SEM JRS E SEM CORREÇ'!C38</f>
        <v>678</v>
      </c>
      <c r="D38" s="316">
        <f>'base(indices)'!G43</f>
        <v>1.41479496</v>
      </c>
      <c r="E38" s="58">
        <f t="shared" si="0"/>
        <v>959.23098288000006</v>
      </c>
      <c r="F38" s="359">
        <f>'base(indices)'!I43</f>
        <v>1.8204000000000001E-2</v>
      </c>
      <c r="G38" s="60">
        <f t="shared" si="1"/>
        <v>17.461840812347521</v>
      </c>
      <c r="H38" s="61">
        <f t="shared" si="2"/>
        <v>976.69282369234759</v>
      </c>
      <c r="I38" s="299">
        <f t="shared" si="20"/>
        <v>111685.35574900484</v>
      </c>
      <c r="J38" s="102">
        <f>IF((I38-H$45+(H$45/12*9))+K38&gt;I149,I149-K38,(I38-H$45+(H$45/12*9)))</f>
        <v>56826.160799405741</v>
      </c>
      <c r="K38" s="102">
        <f t="shared" si="3"/>
        <v>9173.8392005942551</v>
      </c>
      <c r="L38" s="103">
        <f t="shared" si="23"/>
        <v>66000</v>
      </c>
      <c r="M38" s="102">
        <f t="shared" si="24"/>
        <v>53984.852759435453</v>
      </c>
      <c r="N38" s="102">
        <f t="shared" si="21"/>
        <v>8715.1472405645418</v>
      </c>
      <c r="O38" s="102">
        <f t="shared" si="22"/>
        <v>62699.999999999993</v>
      </c>
      <c r="P38" s="102">
        <f>J38*$P$9</f>
        <v>51143.544719465172</v>
      </c>
      <c r="Q38" s="102">
        <f t="shared" si="9"/>
        <v>8256.4552805348303</v>
      </c>
      <c r="R38" s="102">
        <f t="shared" ref="R38:R53" si="26">P38+Q38</f>
        <v>59400</v>
      </c>
      <c r="S38" s="102">
        <f t="shared" si="10"/>
        <v>45460.928639524594</v>
      </c>
      <c r="T38" s="102">
        <f t="shared" si="11"/>
        <v>7339.0713604754046</v>
      </c>
      <c r="U38" s="102">
        <f t="shared" si="12"/>
        <v>52800</v>
      </c>
      <c r="V38" s="102">
        <f t="shared" si="13"/>
        <v>39778.312559584017</v>
      </c>
      <c r="W38" s="102">
        <f t="shared" si="14"/>
        <v>6421.687440415978</v>
      </c>
      <c r="X38" s="102">
        <f t="shared" si="15"/>
        <v>46199.999999999993</v>
      </c>
      <c r="Y38" s="102">
        <f t="shared" si="16"/>
        <v>34095.69647964344</v>
      </c>
      <c r="Z38" s="102">
        <f t="shared" si="17"/>
        <v>5504.3035203565532</v>
      </c>
      <c r="AA38" s="66">
        <f t="shared" si="18"/>
        <v>39599.999999999993</v>
      </c>
      <c r="AB38" s="36"/>
      <c r="AC38" s="36"/>
      <c r="AD38" s="36"/>
      <c r="AE38" s="36"/>
      <c r="AF38" s="36"/>
      <c r="AG38" s="37"/>
      <c r="AH38" s="36"/>
      <c r="AI38" s="36"/>
    </row>
    <row r="39" spans="1:35" ht="13.5" customHeight="1">
      <c r="A39" s="285">
        <v>92</v>
      </c>
      <c r="B39" s="46">
        <v>41395</v>
      </c>
      <c r="C39" s="68">
        <f>'BENEFÍCIOS-SEM JRS E SEM CORREÇ'!C39</f>
        <v>678</v>
      </c>
      <c r="D39" s="316">
        <f>'base(indices)'!G44</f>
        <v>1.41479496</v>
      </c>
      <c r="E39" s="69">
        <f t="shared" si="0"/>
        <v>959.23098288000006</v>
      </c>
      <c r="F39" s="359">
        <f>'base(indices)'!I44</f>
        <v>1.8204000000000001E-2</v>
      </c>
      <c r="G39" s="70">
        <f t="shared" si="1"/>
        <v>17.461840812347521</v>
      </c>
      <c r="H39" s="71">
        <f t="shared" si="2"/>
        <v>976.69282369234759</v>
      </c>
      <c r="I39" s="300">
        <f t="shared" si="20"/>
        <v>110708.6629253125</v>
      </c>
      <c r="J39" s="122">
        <f>IF((I39-H$45+(H$45/12*8))+K39&gt;I149,I149-K39,(I39-H$45+(H$45/12*8)))</f>
        <v>56826.160799405741</v>
      </c>
      <c r="K39" s="122">
        <f t="shared" si="3"/>
        <v>9173.8392005942551</v>
      </c>
      <c r="L39" s="122">
        <f t="shared" si="23"/>
        <v>66000</v>
      </c>
      <c r="M39" s="122">
        <f t="shared" si="24"/>
        <v>53984.852759435453</v>
      </c>
      <c r="N39" s="122">
        <f t="shared" si="21"/>
        <v>8715.1472405645418</v>
      </c>
      <c r="O39" s="122">
        <f t="shared" si="22"/>
        <v>62699.999999999993</v>
      </c>
      <c r="P39" s="104">
        <f t="shared" si="25"/>
        <v>51143.544719465172</v>
      </c>
      <c r="Q39" s="122">
        <f t="shared" si="9"/>
        <v>8256.4552805348303</v>
      </c>
      <c r="R39" s="122">
        <f t="shared" si="26"/>
        <v>59400</v>
      </c>
      <c r="S39" s="122">
        <f t="shared" si="10"/>
        <v>45460.928639524594</v>
      </c>
      <c r="T39" s="122">
        <f t="shared" si="11"/>
        <v>7339.0713604754046</v>
      </c>
      <c r="U39" s="122">
        <f t="shared" si="12"/>
        <v>52800</v>
      </c>
      <c r="V39" s="122">
        <f t="shared" si="13"/>
        <v>39778.312559584017</v>
      </c>
      <c r="W39" s="122">
        <f t="shared" si="14"/>
        <v>6421.687440415978</v>
      </c>
      <c r="X39" s="122">
        <f t="shared" si="15"/>
        <v>46199.999999999993</v>
      </c>
      <c r="Y39" s="122">
        <f t="shared" si="16"/>
        <v>34095.69647964344</v>
      </c>
      <c r="Z39" s="122">
        <f t="shared" si="17"/>
        <v>5504.3035203565532</v>
      </c>
      <c r="AA39" s="52">
        <f t="shared" si="18"/>
        <v>39599.999999999993</v>
      </c>
      <c r="AB39" s="18"/>
      <c r="AC39" s="18"/>
      <c r="AD39" s="18"/>
      <c r="AE39" s="18"/>
      <c r="AF39" s="18"/>
      <c r="AG39" s="19"/>
      <c r="AH39" s="18"/>
      <c r="AI39" s="18"/>
    </row>
    <row r="40" spans="1:35" s="30" customFormat="1" ht="13.5" customHeight="1">
      <c r="A40" s="285">
        <v>91</v>
      </c>
      <c r="B40" s="56">
        <v>41426</v>
      </c>
      <c r="C40" s="68">
        <f>'BENEFÍCIOS-SEM JRS E SEM CORREÇ'!C40</f>
        <v>678</v>
      </c>
      <c r="D40" s="316">
        <f>'base(indices)'!G45</f>
        <v>1.41479496</v>
      </c>
      <c r="E40" s="58">
        <f t="shared" si="0"/>
        <v>959.23098288000006</v>
      </c>
      <c r="F40" s="359">
        <f>'base(indices)'!I45</f>
        <v>1.8204000000000001E-2</v>
      </c>
      <c r="G40" s="60">
        <f t="shared" si="1"/>
        <v>17.461840812347521</v>
      </c>
      <c r="H40" s="61">
        <f t="shared" si="2"/>
        <v>976.69282369234759</v>
      </c>
      <c r="I40" s="299">
        <f t="shared" si="20"/>
        <v>109731.97010162016</v>
      </c>
      <c r="J40" s="102">
        <f>IF((I40-H$45+(H$45/12*7))+K40&gt;I149,I149-K40,(I40-H$45+(H$45/12*7)))</f>
        <v>56826.160799405741</v>
      </c>
      <c r="K40" s="102">
        <f t="shared" si="3"/>
        <v>9173.8392005942551</v>
      </c>
      <c r="L40" s="103">
        <f t="shared" si="23"/>
        <v>66000</v>
      </c>
      <c r="M40" s="102">
        <f t="shared" si="24"/>
        <v>53984.852759435453</v>
      </c>
      <c r="N40" s="102">
        <f t="shared" si="21"/>
        <v>8715.1472405645418</v>
      </c>
      <c r="O40" s="102">
        <f t="shared" si="22"/>
        <v>62699.999999999993</v>
      </c>
      <c r="P40" s="102">
        <f t="shared" si="25"/>
        <v>51143.544719465172</v>
      </c>
      <c r="Q40" s="102">
        <f t="shared" si="9"/>
        <v>8256.4552805348303</v>
      </c>
      <c r="R40" s="102">
        <f t="shared" si="26"/>
        <v>59400</v>
      </c>
      <c r="S40" s="102">
        <f t="shared" si="10"/>
        <v>45460.928639524594</v>
      </c>
      <c r="T40" s="102">
        <f t="shared" si="11"/>
        <v>7339.0713604754046</v>
      </c>
      <c r="U40" s="102">
        <f t="shared" si="12"/>
        <v>52800</v>
      </c>
      <c r="V40" s="102">
        <f t="shared" si="13"/>
        <v>39778.312559584017</v>
      </c>
      <c r="W40" s="102">
        <f t="shared" si="14"/>
        <v>6421.687440415978</v>
      </c>
      <c r="X40" s="102">
        <f t="shared" si="15"/>
        <v>46199.999999999993</v>
      </c>
      <c r="Y40" s="102">
        <f t="shared" si="16"/>
        <v>34095.69647964344</v>
      </c>
      <c r="Z40" s="102">
        <f t="shared" si="17"/>
        <v>5504.3035203565532</v>
      </c>
      <c r="AA40" s="66">
        <f t="shared" si="18"/>
        <v>39599.999999999993</v>
      </c>
      <c r="AB40" s="36"/>
      <c r="AC40" s="36"/>
      <c r="AD40" s="36"/>
      <c r="AE40" s="36"/>
      <c r="AF40" s="36"/>
      <c r="AG40" s="37"/>
      <c r="AH40" s="36"/>
      <c r="AI40" s="36"/>
    </row>
    <row r="41" spans="1:35" ht="13.5" customHeight="1">
      <c r="A41" s="285">
        <v>90</v>
      </c>
      <c r="B41" s="46">
        <v>41456</v>
      </c>
      <c r="C41" s="68">
        <f>'BENEFÍCIOS-SEM JRS E SEM CORREÇ'!C41</f>
        <v>678</v>
      </c>
      <c r="D41" s="316">
        <f>'base(indices)'!G46</f>
        <v>1.41479496</v>
      </c>
      <c r="E41" s="69">
        <f t="shared" si="0"/>
        <v>959.23098288000006</v>
      </c>
      <c r="F41" s="359">
        <f>'base(indices)'!I46</f>
        <v>1.8204000000000001E-2</v>
      </c>
      <c r="G41" s="70">
        <f t="shared" si="1"/>
        <v>17.461840812347521</v>
      </c>
      <c r="H41" s="71">
        <f t="shared" si="2"/>
        <v>976.69282369234759</v>
      </c>
      <c r="I41" s="300">
        <f t="shared" si="20"/>
        <v>108755.27727792782</v>
      </c>
      <c r="J41" s="122">
        <f>IF((I41-H$45+(H$45/12*6))+K41&gt;I149,I149-K41,(I41-H$45+(H$45/12*6)))</f>
        <v>56826.160799405741</v>
      </c>
      <c r="K41" s="122">
        <f t="shared" si="3"/>
        <v>9173.8392005942551</v>
      </c>
      <c r="L41" s="122">
        <f t="shared" si="23"/>
        <v>66000</v>
      </c>
      <c r="M41" s="122">
        <f t="shared" si="24"/>
        <v>53984.852759435453</v>
      </c>
      <c r="N41" s="122">
        <f t="shared" si="21"/>
        <v>8715.1472405645418</v>
      </c>
      <c r="O41" s="122">
        <f t="shared" si="22"/>
        <v>62699.999999999993</v>
      </c>
      <c r="P41" s="104">
        <f t="shared" si="25"/>
        <v>51143.544719465172</v>
      </c>
      <c r="Q41" s="122">
        <f t="shared" si="9"/>
        <v>8256.4552805348303</v>
      </c>
      <c r="R41" s="122">
        <f t="shared" si="26"/>
        <v>59400</v>
      </c>
      <c r="S41" s="122">
        <f t="shared" si="10"/>
        <v>45460.928639524594</v>
      </c>
      <c r="T41" s="122">
        <f t="shared" si="11"/>
        <v>7339.0713604754046</v>
      </c>
      <c r="U41" s="122">
        <f t="shared" si="12"/>
        <v>52800</v>
      </c>
      <c r="V41" s="122">
        <f t="shared" si="13"/>
        <v>39778.312559584017</v>
      </c>
      <c r="W41" s="122">
        <f t="shared" si="14"/>
        <v>6421.687440415978</v>
      </c>
      <c r="X41" s="122">
        <f t="shared" si="15"/>
        <v>46199.999999999993</v>
      </c>
      <c r="Y41" s="122">
        <f t="shared" si="16"/>
        <v>34095.69647964344</v>
      </c>
      <c r="Z41" s="122">
        <f t="shared" si="17"/>
        <v>5504.3035203565532</v>
      </c>
      <c r="AA41" s="52">
        <f t="shared" si="18"/>
        <v>39599.999999999993</v>
      </c>
      <c r="AB41" s="18"/>
      <c r="AC41" s="18"/>
      <c r="AD41" s="18"/>
      <c r="AE41" s="18"/>
      <c r="AF41" s="18"/>
      <c r="AG41" s="19"/>
      <c r="AH41" s="18"/>
      <c r="AI41" s="18"/>
    </row>
    <row r="42" spans="1:35" s="30" customFormat="1" ht="13.5" customHeight="1">
      <c r="A42" s="285">
        <v>89</v>
      </c>
      <c r="B42" s="56">
        <v>41487</v>
      </c>
      <c r="C42" s="68">
        <f>'BENEFÍCIOS-SEM JRS E SEM CORREÇ'!C42</f>
        <v>678</v>
      </c>
      <c r="D42" s="316">
        <f>'base(indices)'!G47</f>
        <v>1.4144993299999999</v>
      </c>
      <c r="E42" s="58">
        <f t="shared" si="0"/>
        <v>959.03054573999998</v>
      </c>
      <c r="F42" s="359">
        <f>'base(indices)'!I47</f>
        <v>1.8204000000000001E-2</v>
      </c>
      <c r="G42" s="60">
        <f t="shared" si="1"/>
        <v>17.458192054650961</v>
      </c>
      <c r="H42" s="61">
        <f t="shared" si="2"/>
        <v>976.48873779465089</v>
      </c>
      <c r="I42" s="299">
        <f t="shared" si="20"/>
        <v>107778.58445423548</v>
      </c>
      <c r="J42" s="102">
        <f>IF((I42-H$45+(H$45/12*5))+K42&gt;I149,I149-K42,(I42-H$45+(H$45/12*5)))</f>
        <v>56826.160799405741</v>
      </c>
      <c r="K42" s="102">
        <f t="shared" si="3"/>
        <v>9173.8392005942551</v>
      </c>
      <c r="L42" s="103">
        <f t="shared" si="23"/>
        <v>66000</v>
      </c>
      <c r="M42" s="102">
        <f t="shared" si="24"/>
        <v>53984.852759435453</v>
      </c>
      <c r="N42" s="102">
        <f t="shared" si="21"/>
        <v>8715.1472405645418</v>
      </c>
      <c r="O42" s="102">
        <f t="shared" si="22"/>
        <v>62699.999999999993</v>
      </c>
      <c r="P42" s="102">
        <f t="shared" si="25"/>
        <v>51143.544719465172</v>
      </c>
      <c r="Q42" s="102">
        <f t="shared" si="9"/>
        <v>8256.4552805348303</v>
      </c>
      <c r="R42" s="102">
        <f t="shared" si="26"/>
        <v>59400</v>
      </c>
      <c r="S42" s="102">
        <f t="shared" si="10"/>
        <v>45460.928639524594</v>
      </c>
      <c r="T42" s="102">
        <f t="shared" si="11"/>
        <v>7339.0713604754046</v>
      </c>
      <c r="U42" s="102">
        <f t="shared" si="12"/>
        <v>52800</v>
      </c>
      <c r="V42" s="102">
        <f t="shared" si="13"/>
        <v>39778.312559584017</v>
      </c>
      <c r="W42" s="102">
        <f t="shared" si="14"/>
        <v>6421.687440415978</v>
      </c>
      <c r="X42" s="102">
        <f t="shared" si="15"/>
        <v>46199.999999999993</v>
      </c>
      <c r="Y42" s="102">
        <f t="shared" si="16"/>
        <v>34095.69647964344</v>
      </c>
      <c r="Z42" s="102">
        <f t="shared" si="17"/>
        <v>5504.3035203565532</v>
      </c>
      <c r="AA42" s="66">
        <f t="shared" si="18"/>
        <v>39599.999999999993</v>
      </c>
      <c r="AB42" s="36"/>
      <c r="AC42" s="36"/>
      <c r="AD42" s="36"/>
      <c r="AE42" s="36"/>
      <c r="AF42" s="36"/>
      <c r="AG42" s="37"/>
      <c r="AH42" s="36"/>
      <c r="AI42" s="36"/>
    </row>
    <row r="43" spans="1:35" ht="13.5" customHeight="1">
      <c r="A43" s="285">
        <v>88</v>
      </c>
      <c r="B43" s="46">
        <v>41518</v>
      </c>
      <c r="C43" s="68">
        <f>'BENEFÍCIOS-SEM JRS E SEM CORREÇ'!C43</f>
        <v>678</v>
      </c>
      <c r="D43" s="316">
        <f>'base(indices)'!G48</f>
        <v>1.4144993299999999</v>
      </c>
      <c r="E43" s="69">
        <f t="shared" si="0"/>
        <v>959.03054573999998</v>
      </c>
      <c r="F43" s="359">
        <f>'base(indices)'!I48</f>
        <v>1.8204000000000001E-2</v>
      </c>
      <c r="G43" s="70">
        <f t="shared" si="1"/>
        <v>17.458192054650961</v>
      </c>
      <c r="H43" s="71">
        <f t="shared" si="2"/>
        <v>976.48873779465089</v>
      </c>
      <c r="I43" s="300">
        <f t="shared" si="20"/>
        <v>106802.09571644082</v>
      </c>
      <c r="J43" s="122">
        <f>IF((I43-H$45+(H$45/12*4))+K43&gt;I149,I149-K43,(I43-H$45+(H$45/12*4)))</f>
        <v>56826.160799405741</v>
      </c>
      <c r="K43" s="122">
        <f t="shared" si="3"/>
        <v>9173.8392005942551</v>
      </c>
      <c r="L43" s="122">
        <f t="shared" si="23"/>
        <v>66000</v>
      </c>
      <c r="M43" s="122">
        <f t="shared" si="24"/>
        <v>53984.852759435453</v>
      </c>
      <c r="N43" s="122">
        <f t="shared" si="21"/>
        <v>8715.1472405645418</v>
      </c>
      <c r="O43" s="122">
        <f t="shared" si="22"/>
        <v>62699.999999999993</v>
      </c>
      <c r="P43" s="104">
        <f t="shared" si="25"/>
        <v>51143.544719465172</v>
      </c>
      <c r="Q43" s="122">
        <f t="shared" si="9"/>
        <v>8256.4552805348303</v>
      </c>
      <c r="R43" s="122">
        <f t="shared" si="26"/>
        <v>59400</v>
      </c>
      <c r="S43" s="122">
        <f t="shared" si="10"/>
        <v>45460.928639524594</v>
      </c>
      <c r="T43" s="122">
        <f t="shared" si="11"/>
        <v>7339.0713604754046</v>
      </c>
      <c r="U43" s="122">
        <f t="shared" si="12"/>
        <v>52800</v>
      </c>
      <c r="V43" s="122">
        <f t="shared" si="13"/>
        <v>39778.312559584017</v>
      </c>
      <c r="W43" s="122">
        <f t="shared" si="14"/>
        <v>6421.687440415978</v>
      </c>
      <c r="X43" s="122">
        <f t="shared" si="15"/>
        <v>46199.999999999993</v>
      </c>
      <c r="Y43" s="122">
        <f t="shared" si="16"/>
        <v>34095.69647964344</v>
      </c>
      <c r="Z43" s="122">
        <f t="shared" si="17"/>
        <v>5504.3035203565532</v>
      </c>
      <c r="AA43" s="52">
        <f t="shared" si="18"/>
        <v>39599.999999999993</v>
      </c>
      <c r="AB43" s="18"/>
      <c r="AC43" s="18"/>
      <c r="AD43" s="18"/>
      <c r="AE43" s="18"/>
      <c r="AF43" s="18"/>
      <c r="AG43" s="19"/>
      <c r="AH43" s="18"/>
      <c r="AI43" s="18"/>
    </row>
    <row r="44" spans="1:35" s="30" customFormat="1" ht="13.5" customHeight="1">
      <c r="A44" s="285">
        <v>87</v>
      </c>
      <c r="B44" s="56">
        <v>41548</v>
      </c>
      <c r="C44" s="68">
        <f>'BENEFÍCIOS-SEM JRS E SEM CORREÇ'!C44</f>
        <v>678</v>
      </c>
      <c r="D44" s="316">
        <f>'base(indices)'!G49</f>
        <v>1.41438759</v>
      </c>
      <c r="E44" s="58">
        <f t="shared" si="0"/>
        <v>958.95478602000003</v>
      </c>
      <c r="F44" s="359">
        <f>'base(indices)'!I49</f>
        <v>1.8204000000000001E-2</v>
      </c>
      <c r="G44" s="60">
        <f t="shared" si="1"/>
        <v>17.456812924708082</v>
      </c>
      <c r="H44" s="61">
        <f t="shared" si="2"/>
        <v>976.41159894470809</v>
      </c>
      <c r="I44" s="299">
        <f t="shared" si="20"/>
        <v>105825.60697864616</v>
      </c>
      <c r="J44" s="102">
        <f>IF((I44-H$45+(H$45/12*3))+K44&gt;I149,I149-K44,(I44-H$45+(H$45/12*3)))</f>
        <v>56826.160799405741</v>
      </c>
      <c r="K44" s="102">
        <f t="shared" si="3"/>
        <v>9173.8392005942551</v>
      </c>
      <c r="L44" s="103">
        <f t="shared" si="23"/>
        <v>66000</v>
      </c>
      <c r="M44" s="102">
        <f t="shared" si="24"/>
        <v>53984.852759435453</v>
      </c>
      <c r="N44" s="102">
        <f t="shared" si="21"/>
        <v>8715.1472405645418</v>
      </c>
      <c r="O44" s="102">
        <f t="shared" si="22"/>
        <v>62699.999999999993</v>
      </c>
      <c r="P44" s="102">
        <f t="shared" si="25"/>
        <v>51143.544719465172</v>
      </c>
      <c r="Q44" s="102">
        <f t="shared" si="9"/>
        <v>8256.4552805348303</v>
      </c>
      <c r="R44" s="102">
        <f t="shared" si="26"/>
        <v>59400</v>
      </c>
      <c r="S44" s="102">
        <f t="shared" si="10"/>
        <v>45460.928639524594</v>
      </c>
      <c r="T44" s="102">
        <f t="shared" si="11"/>
        <v>7339.0713604754046</v>
      </c>
      <c r="U44" s="102">
        <f t="shared" si="12"/>
        <v>52800</v>
      </c>
      <c r="V44" s="102">
        <f t="shared" si="13"/>
        <v>39778.312559584017</v>
      </c>
      <c r="W44" s="102">
        <f t="shared" si="14"/>
        <v>6421.687440415978</v>
      </c>
      <c r="X44" s="102">
        <f t="shared" si="15"/>
        <v>46199.999999999993</v>
      </c>
      <c r="Y44" s="102">
        <f t="shared" si="16"/>
        <v>34095.69647964344</v>
      </c>
      <c r="Z44" s="102">
        <f t="shared" si="17"/>
        <v>5504.3035203565532</v>
      </c>
      <c r="AA44" s="66">
        <f t="shared" si="18"/>
        <v>39599.999999999993</v>
      </c>
      <c r="AB44" s="36"/>
      <c r="AC44" s="36"/>
      <c r="AD44" s="36"/>
      <c r="AE44" s="36"/>
      <c r="AF44" s="36"/>
      <c r="AG44" s="37"/>
      <c r="AH44" s="36"/>
      <c r="AI44" s="36"/>
    </row>
    <row r="45" spans="1:35" ht="13.5" customHeight="1">
      <c r="A45" s="285">
        <v>86</v>
      </c>
      <c r="B45" s="46">
        <v>41579</v>
      </c>
      <c r="C45" s="68">
        <f>'BENEFÍCIOS-SEM JRS E SEM CORREÇ'!C45</f>
        <v>678</v>
      </c>
      <c r="D45" s="316">
        <f>'base(indices)'!G50</f>
        <v>1.41308755</v>
      </c>
      <c r="E45" s="69">
        <f t="shared" si="0"/>
        <v>958.07335890000002</v>
      </c>
      <c r="F45" s="359">
        <f>'base(indices)'!I50</f>
        <v>1.8204000000000001E-2</v>
      </c>
      <c r="G45" s="70">
        <f t="shared" si="1"/>
        <v>17.440767425415601</v>
      </c>
      <c r="H45" s="71">
        <f t="shared" si="2"/>
        <v>975.51412632541565</v>
      </c>
      <c r="I45" s="300">
        <f t="shared" si="20"/>
        <v>104849.19537970146</v>
      </c>
      <c r="J45" s="122">
        <f>IF((I45-H$45+(H$45/12*2))+K45&gt;I149,I149-K45,(I45-H$45+(H$45/12*2)))</f>
        <v>56826.160799405741</v>
      </c>
      <c r="K45" s="122">
        <f t="shared" si="3"/>
        <v>9173.8392005942551</v>
      </c>
      <c r="L45" s="122">
        <f t="shared" si="23"/>
        <v>66000</v>
      </c>
      <c r="M45" s="122">
        <f t="shared" si="24"/>
        <v>53984.852759435453</v>
      </c>
      <c r="N45" s="122">
        <f t="shared" si="21"/>
        <v>8715.1472405645418</v>
      </c>
      <c r="O45" s="122">
        <f t="shared" si="22"/>
        <v>62699.999999999993</v>
      </c>
      <c r="P45" s="104">
        <f t="shared" si="25"/>
        <v>51143.544719465172</v>
      </c>
      <c r="Q45" s="122">
        <f t="shared" si="9"/>
        <v>8256.4552805348303</v>
      </c>
      <c r="R45" s="122">
        <f t="shared" si="26"/>
        <v>59400</v>
      </c>
      <c r="S45" s="122">
        <f t="shared" si="10"/>
        <v>45460.928639524594</v>
      </c>
      <c r="T45" s="122">
        <f t="shared" si="11"/>
        <v>7339.0713604754046</v>
      </c>
      <c r="U45" s="122">
        <f t="shared" si="12"/>
        <v>52800</v>
      </c>
      <c r="V45" s="122">
        <f t="shared" si="13"/>
        <v>39778.312559584017</v>
      </c>
      <c r="W45" s="122">
        <f t="shared" si="14"/>
        <v>6421.687440415978</v>
      </c>
      <c r="X45" s="122">
        <f t="shared" si="15"/>
        <v>46199.999999999993</v>
      </c>
      <c r="Y45" s="122">
        <f t="shared" si="16"/>
        <v>34095.69647964344</v>
      </c>
      <c r="Z45" s="122">
        <f t="shared" si="17"/>
        <v>5504.3035203565532</v>
      </c>
      <c r="AA45" s="52">
        <f t="shared" si="18"/>
        <v>39599.999999999993</v>
      </c>
      <c r="AB45" s="18"/>
      <c r="AC45" s="18"/>
      <c r="AD45" s="18"/>
      <c r="AE45" s="18"/>
      <c r="AF45" s="18"/>
      <c r="AG45" s="19"/>
      <c r="AH45" s="18"/>
      <c r="AI45" s="18"/>
    </row>
    <row r="46" spans="1:35" s="30" customFormat="1" ht="13.5" customHeight="1" thickBot="1">
      <c r="A46" s="286">
        <v>85</v>
      </c>
      <c r="B46" s="76">
        <v>41609</v>
      </c>
      <c r="C46" s="77">
        <f>'BENEFÍCIOS-SEM JRS E SEM CORREÇ'!C46</f>
        <v>1356</v>
      </c>
      <c r="D46" s="317">
        <f>'base(indices)'!G51</f>
        <v>1.4127951000000001</v>
      </c>
      <c r="E46" s="279">
        <f>C46*D46</f>
        <v>1915.7501556000002</v>
      </c>
      <c r="F46" s="360">
        <f>'base(indices)'!I51</f>
        <v>1.8204000000000001E-2</v>
      </c>
      <c r="G46" s="233">
        <f t="shared" si="1"/>
        <v>34.874315832542408</v>
      </c>
      <c r="H46" s="287">
        <f t="shared" si="2"/>
        <v>1950.6244714325426</v>
      </c>
      <c r="I46" s="301">
        <f t="shared" si="20"/>
        <v>103873.68125337604</v>
      </c>
      <c r="J46" s="95">
        <f>IF((I46-H$45+(H$45/12*1))+K46&gt;I149,I149-K46,(I46-H$45+(H$45/12*1)))</f>
        <v>56826.160799405741</v>
      </c>
      <c r="K46" s="95">
        <f t="shared" si="3"/>
        <v>9173.8392005942551</v>
      </c>
      <c r="L46" s="236">
        <f t="shared" si="23"/>
        <v>66000</v>
      </c>
      <c r="M46" s="95">
        <f t="shared" si="24"/>
        <v>53984.852759435453</v>
      </c>
      <c r="N46" s="95">
        <f t="shared" si="21"/>
        <v>8715.1472405645418</v>
      </c>
      <c r="O46" s="95">
        <f t="shared" si="22"/>
        <v>62699.999999999993</v>
      </c>
      <c r="P46" s="95">
        <f t="shared" si="25"/>
        <v>51143.544719465172</v>
      </c>
      <c r="Q46" s="95">
        <f t="shared" si="9"/>
        <v>8256.4552805348303</v>
      </c>
      <c r="R46" s="95">
        <f t="shared" si="26"/>
        <v>59400</v>
      </c>
      <c r="S46" s="95">
        <f t="shared" si="10"/>
        <v>45460.928639524594</v>
      </c>
      <c r="T46" s="95">
        <f t="shared" si="11"/>
        <v>7339.0713604754046</v>
      </c>
      <c r="U46" s="95">
        <f t="shared" si="12"/>
        <v>52800</v>
      </c>
      <c r="V46" s="95">
        <f t="shared" si="13"/>
        <v>39778.312559584017</v>
      </c>
      <c r="W46" s="95">
        <f t="shared" si="14"/>
        <v>6421.687440415978</v>
      </c>
      <c r="X46" s="95">
        <f t="shared" si="15"/>
        <v>46199.999999999993</v>
      </c>
      <c r="Y46" s="95">
        <f t="shared" si="16"/>
        <v>34095.69647964344</v>
      </c>
      <c r="Z46" s="95">
        <f t="shared" si="17"/>
        <v>5504.3035203565532</v>
      </c>
      <c r="AA46" s="237">
        <f t="shared" si="18"/>
        <v>39599.999999999993</v>
      </c>
      <c r="AB46" s="36"/>
      <c r="AC46" s="36"/>
      <c r="AD46" s="36"/>
      <c r="AE46" s="36"/>
      <c r="AF46" s="36"/>
      <c r="AG46" s="37"/>
      <c r="AH46" s="36"/>
      <c r="AI46" s="36"/>
    </row>
    <row r="47" spans="1:35" ht="13.5" customHeight="1">
      <c r="A47" s="288">
        <v>84</v>
      </c>
      <c r="B47" s="160">
        <v>41640</v>
      </c>
      <c r="C47" s="47">
        <f>'BENEFÍCIOS-SEM JRS E SEM CORREÇ'!C47</f>
        <v>724</v>
      </c>
      <c r="D47" s="306">
        <f>'base(indices)'!G52</f>
        <v>1.41209753</v>
      </c>
      <c r="E47" s="163">
        <f t="shared" si="0"/>
        <v>1022.35861172</v>
      </c>
      <c r="F47" s="358">
        <f>'base(indices)'!I52</f>
        <v>1.8204000000000001E-2</v>
      </c>
      <c r="G47" s="87">
        <f t="shared" si="1"/>
        <v>18.611016167750883</v>
      </c>
      <c r="H47" s="89">
        <f t="shared" si="2"/>
        <v>1040.9696278877509</v>
      </c>
      <c r="I47" s="298">
        <f t="shared" si="20"/>
        <v>101923.05678194349</v>
      </c>
      <c r="J47" s="123">
        <f>IF((I47-H$57+(H$57))+K47&gt;I149,I149-K47,(I47-H$57+(H$57)))</f>
        <v>56826.160799405741</v>
      </c>
      <c r="K47" s="123">
        <f t="shared" si="3"/>
        <v>9173.8392005942551</v>
      </c>
      <c r="L47" s="123">
        <f t="shared" si="23"/>
        <v>66000</v>
      </c>
      <c r="M47" s="123">
        <f t="shared" si="24"/>
        <v>53984.852759435453</v>
      </c>
      <c r="N47" s="123">
        <f t="shared" si="21"/>
        <v>8715.1472405645418</v>
      </c>
      <c r="O47" s="123">
        <f t="shared" si="22"/>
        <v>62699.999999999993</v>
      </c>
      <c r="P47" s="100">
        <f t="shared" si="25"/>
        <v>51143.544719465172</v>
      </c>
      <c r="Q47" s="123">
        <f t="shared" si="9"/>
        <v>8256.4552805348303</v>
      </c>
      <c r="R47" s="123">
        <f t="shared" si="26"/>
        <v>59400</v>
      </c>
      <c r="S47" s="123">
        <f t="shared" si="10"/>
        <v>45460.928639524594</v>
      </c>
      <c r="T47" s="123">
        <f t="shared" si="11"/>
        <v>7339.0713604754046</v>
      </c>
      <c r="U47" s="123">
        <f t="shared" si="12"/>
        <v>52800</v>
      </c>
      <c r="V47" s="123">
        <f t="shared" si="13"/>
        <v>39778.312559584017</v>
      </c>
      <c r="W47" s="123">
        <f t="shared" si="14"/>
        <v>6421.687440415978</v>
      </c>
      <c r="X47" s="123">
        <f t="shared" si="15"/>
        <v>46199.999999999993</v>
      </c>
      <c r="Y47" s="123">
        <f t="shared" si="16"/>
        <v>34095.69647964344</v>
      </c>
      <c r="Z47" s="123">
        <f t="shared" si="17"/>
        <v>5504.3035203565532</v>
      </c>
      <c r="AA47" s="55">
        <f t="shared" si="18"/>
        <v>39599.999999999993</v>
      </c>
      <c r="AB47" s="18"/>
      <c r="AC47" s="18"/>
      <c r="AD47" s="18"/>
      <c r="AE47" s="18"/>
      <c r="AF47" s="18"/>
      <c r="AG47" s="19"/>
      <c r="AH47" s="18"/>
      <c r="AI47" s="18"/>
    </row>
    <row r="48" spans="1:35" s="30" customFormat="1" ht="13.5" customHeight="1">
      <c r="A48" s="285">
        <v>83</v>
      </c>
      <c r="B48" s="56">
        <v>41671</v>
      </c>
      <c r="C48" s="68">
        <f>'BENEFÍCIOS-SEM JRS E SEM CORREÇ'!C48</f>
        <v>724</v>
      </c>
      <c r="D48" s="316">
        <f>'base(indices)'!G53</f>
        <v>1.41050929</v>
      </c>
      <c r="E48" s="58">
        <f t="shared" si="0"/>
        <v>1021.20872596</v>
      </c>
      <c r="F48" s="359">
        <f>'base(indices)'!I53</f>
        <v>1.8204000000000001E-2</v>
      </c>
      <c r="G48" s="60">
        <f t="shared" si="1"/>
        <v>18.590083647375842</v>
      </c>
      <c r="H48" s="61">
        <f t="shared" si="2"/>
        <v>1039.7988096073759</v>
      </c>
      <c r="I48" s="299">
        <f t="shared" si="20"/>
        <v>100882.08715405574</v>
      </c>
      <c r="J48" s="102">
        <f>IF((I48-H$57+(H$57/12*11))+K48&gt;I149,I149-K48,(I48-H$57+(H$57/12*11)))</f>
        <v>56826.160799405741</v>
      </c>
      <c r="K48" s="102">
        <f t="shared" si="3"/>
        <v>9173.8392005942551</v>
      </c>
      <c r="L48" s="103">
        <f t="shared" si="23"/>
        <v>66000</v>
      </c>
      <c r="M48" s="102">
        <f t="shared" si="24"/>
        <v>53984.852759435453</v>
      </c>
      <c r="N48" s="102">
        <f t="shared" si="21"/>
        <v>8715.1472405645418</v>
      </c>
      <c r="O48" s="102">
        <f t="shared" si="22"/>
        <v>62699.999999999993</v>
      </c>
      <c r="P48" s="102">
        <f t="shared" si="25"/>
        <v>51143.544719465172</v>
      </c>
      <c r="Q48" s="102">
        <f t="shared" si="9"/>
        <v>8256.4552805348303</v>
      </c>
      <c r="R48" s="102">
        <f t="shared" si="26"/>
        <v>59400</v>
      </c>
      <c r="S48" s="102">
        <f t="shared" si="10"/>
        <v>45460.928639524594</v>
      </c>
      <c r="T48" s="102">
        <f t="shared" si="11"/>
        <v>7339.0713604754046</v>
      </c>
      <c r="U48" s="102">
        <f t="shared" si="12"/>
        <v>52800</v>
      </c>
      <c r="V48" s="102">
        <f t="shared" si="13"/>
        <v>39778.312559584017</v>
      </c>
      <c r="W48" s="102">
        <f t="shared" si="14"/>
        <v>6421.687440415978</v>
      </c>
      <c r="X48" s="102">
        <f t="shared" si="15"/>
        <v>46199.999999999993</v>
      </c>
      <c r="Y48" s="102">
        <f t="shared" si="16"/>
        <v>34095.69647964344</v>
      </c>
      <c r="Z48" s="102">
        <f t="shared" si="17"/>
        <v>5504.3035203565532</v>
      </c>
      <c r="AA48" s="66">
        <f t="shared" si="18"/>
        <v>39599.999999999993</v>
      </c>
      <c r="AB48" s="36"/>
      <c r="AC48" s="36"/>
      <c r="AD48" s="36"/>
      <c r="AE48" s="36"/>
      <c r="AF48" s="36"/>
      <c r="AG48" s="37"/>
      <c r="AH48" s="36"/>
      <c r="AI48" s="36"/>
    </row>
    <row r="49" spans="1:35" ht="13.5" customHeight="1">
      <c r="A49" s="285">
        <v>82</v>
      </c>
      <c r="B49" s="46">
        <v>41699</v>
      </c>
      <c r="C49" s="68">
        <f>'BENEFÍCIOS-SEM JRS E SEM CORREÇ'!C49</f>
        <v>724</v>
      </c>
      <c r="D49" s="316">
        <f>'base(indices)'!G54</f>
        <v>1.4097522600000001</v>
      </c>
      <c r="E49" s="69">
        <f t="shared" si="0"/>
        <v>1020.66063624</v>
      </c>
      <c r="F49" s="359">
        <f>'base(indices)'!I54</f>
        <v>1.8204000000000001E-2</v>
      </c>
      <c r="G49" s="70">
        <f t="shared" si="1"/>
        <v>18.580106222112963</v>
      </c>
      <c r="H49" s="71">
        <f t="shared" si="2"/>
        <v>1039.2407424621131</v>
      </c>
      <c r="I49" s="300">
        <f t="shared" si="20"/>
        <v>99842.28834444836</v>
      </c>
      <c r="J49" s="122">
        <f>IF((I49-H$57+(H$57/12*10))+K49&gt;I149,I149-K49,(I49-H$57+(H$57/12*10)))</f>
        <v>56826.160799405741</v>
      </c>
      <c r="K49" s="122">
        <f t="shared" si="3"/>
        <v>9173.8392005942551</v>
      </c>
      <c r="L49" s="122">
        <f t="shared" si="23"/>
        <v>66000</v>
      </c>
      <c r="M49" s="122">
        <f t="shared" si="24"/>
        <v>53984.852759435453</v>
      </c>
      <c r="N49" s="122">
        <f t="shared" si="21"/>
        <v>8715.1472405645418</v>
      </c>
      <c r="O49" s="122">
        <f t="shared" si="22"/>
        <v>62699.999999999993</v>
      </c>
      <c r="P49" s="104">
        <f t="shared" si="25"/>
        <v>51143.544719465172</v>
      </c>
      <c r="Q49" s="122">
        <f t="shared" si="9"/>
        <v>8256.4552805348303</v>
      </c>
      <c r="R49" s="122">
        <f t="shared" si="26"/>
        <v>59400</v>
      </c>
      <c r="S49" s="122">
        <f t="shared" si="10"/>
        <v>45460.928639524594</v>
      </c>
      <c r="T49" s="122">
        <f t="shared" si="11"/>
        <v>7339.0713604754046</v>
      </c>
      <c r="U49" s="122">
        <f t="shared" si="12"/>
        <v>52800</v>
      </c>
      <c r="V49" s="122">
        <f t="shared" si="13"/>
        <v>39778.312559584017</v>
      </c>
      <c r="W49" s="122">
        <f t="shared" si="14"/>
        <v>6421.687440415978</v>
      </c>
      <c r="X49" s="122">
        <f t="shared" si="15"/>
        <v>46199.999999999993</v>
      </c>
      <c r="Y49" s="122">
        <f t="shared" si="16"/>
        <v>34095.69647964344</v>
      </c>
      <c r="Z49" s="122">
        <f t="shared" si="17"/>
        <v>5504.3035203565532</v>
      </c>
      <c r="AA49" s="52">
        <f t="shared" si="18"/>
        <v>39599.999999999993</v>
      </c>
      <c r="AB49" s="18"/>
      <c r="AC49" s="18"/>
      <c r="AD49" s="18"/>
      <c r="AE49" s="18"/>
      <c r="AF49" s="18"/>
      <c r="AG49" s="19"/>
      <c r="AH49" s="18"/>
      <c r="AI49" s="18"/>
    </row>
    <row r="50" spans="1:35" s="30" customFormat="1" ht="13.5" customHeight="1">
      <c r="A50" s="285">
        <v>81</v>
      </c>
      <c r="B50" s="56">
        <v>41730</v>
      </c>
      <c r="C50" s="68">
        <f>'BENEFÍCIOS-SEM JRS E SEM CORREÇ'!C50</f>
        <v>724</v>
      </c>
      <c r="D50" s="316">
        <f>'base(indices)'!G55</f>
        <v>1.4093773599999999</v>
      </c>
      <c r="E50" s="58">
        <f t="shared" si="0"/>
        <v>1020.38920864</v>
      </c>
      <c r="F50" s="359">
        <f>'base(indices)'!I55</f>
        <v>1.8204000000000001E-2</v>
      </c>
      <c r="G50" s="60">
        <f t="shared" si="1"/>
        <v>18.575165154082562</v>
      </c>
      <c r="H50" s="61">
        <f t="shared" si="2"/>
        <v>1038.9643737940826</v>
      </c>
      <c r="I50" s="299">
        <f t="shared" si="20"/>
        <v>98803.04760198624</v>
      </c>
      <c r="J50" s="102">
        <f>IF((I50-H$57+(H$57/12*9))+K50&gt;I149,I149-K50,(I50-H$57+(H$57/12*9)))</f>
        <v>56826.160799405741</v>
      </c>
      <c r="K50" s="102">
        <f t="shared" si="3"/>
        <v>9173.8392005942551</v>
      </c>
      <c r="L50" s="103">
        <f t="shared" si="23"/>
        <v>66000</v>
      </c>
      <c r="M50" s="102">
        <f t="shared" si="24"/>
        <v>53984.852759435453</v>
      </c>
      <c r="N50" s="102">
        <f t="shared" si="21"/>
        <v>8715.1472405645418</v>
      </c>
      <c r="O50" s="102">
        <f t="shared" si="22"/>
        <v>62699.999999999993</v>
      </c>
      <c r="P50" s="102">
        <f>J50*$P$9</f>
        <v>51143.544719465172</v>
      </c>
      <c r="Q50" s="102">
        <f t="shared" si="9"/>
        <v>8256.4552805348303</v>
      </c>
      <c r="R50" s="102">
        <f t="shared" si="26"/>
        <v>59400</v>
      </c>
      <c r="S50" s="102">
        <f t="shared" si="10"/>
        <v>45460.928639524594</v>
      </c>
      <c r="T50" s="102">
        <f t="shared" si="11"/>
        <v>7339.0713604754046</v>
      </c>
      <c r="U50" s="102">
        <f t="shared" si="12"/>
        <v>52800</v>
      </c>
      <c r="V50" s="102">
        <f t="shared" si="13"/>
        <v>39778.312559584017</v>
      </c>
      <c r="W50" s="102">
        <f t="shared" si="14"/>
        <v>6421.687440415978</v>
      </c>
      <c r="X50" s="102">
        <f t="shared" si="15"/>
        <v>46199.999999999993</v>
      </c>
      <c r="Y50" s="102">
        <f t="shared" si="16"/>
        <v>34095.69647964344</v>
      </c>
      <c r="Z50" s="102">
        <f t="shared" si="17"/>
        <v>5504.3035203565532</v>
      </c>
      <c r="AA50" s="66">
        <f t="shared" si="18"/>
        <v>39599.999999999993</v>
      </c>
      <c r="AB50" s="36"/>
      <c r="AC50" s="36"/>
      <c r="AD50" s="36"/>
      <c r="AE50" s="36"/>
      <c r="AF50" s="36"/>
      <c r="AG50" s="37"/>
      <c r="AH50" s="36"/>
      <c r="AI50" s="36"/>
    </row>
    <row r="51" spans="1:35" ht="13.5" customHeight="1">
      <c r="A51" s="285">
        <v>80</v>
      </c>
      <c r="B51" s="46">
        <v>41760</v>
      </c>
      <c r="C51" s="68">
        <f>'BENEFÍCIOS-SEM JRS E SEM CORREÇ'!C51</f>
        <v>724</v>
      </c>
      <c r="D51" s="316">
        <f>'base(indices)'!G56</f>
        <v>1.4087307499999999</v>
      </c>
      <c r="E51" s="69">
        <f t="shared" si="0"/>
        <v>1019.9210629999999</v>
      </c>
      <c r="F51" s="359">
        <f>'base(indices)'!I56</f>
        <v>1.8204000000000001E-2</v>
      </c>
      <c r="G51" s="70">
        <f t="shared" si="1"/>
        <v>18.566643030851999</v>
      </c>
      <c r="H51" s="71">
        <f t="shared" si="2"/>
        <v>1038.487706030852</v>
      </c>
      <c r="I51" s="300">
        <f t="shared" si="20"/>
        <v>97764.083228192161</v>
      </c>
      <c r="J51" s="122">
        <f>IF((I51-H$57+(H$57/12*8))+K51&gt;I149,I149-K51,(I51-H$57+(H$57/12*8)))</f>
        <v>56826.160799405741</v>
      </c>
      <c r="K51" s="122">
        <f t="shared" si="3"/>
        <v>9173.8392005942551</v>
      </c>
      <c r="L51" s="122">
        <f t="shared" si="23"/>
        <v>66000</v>
      </c>
      <c r="M51" s="122">
        <f t="shared" si="24"/>
        <v>53984.852759435453</v>
      </c>
      <c r="N51" s="122">
        <f t="shared" si="21"/>
        <v>8715.1472405645418</v>
      </c>
      <c r="O51" s="122">
        <f t="shared" si="22"/>
        <v>62699.999999999993</v>
      </c>
      <c r="P51" s="104">
        <f>J51*$P$9</f>
        <v>51143.544719465172</v>
      </c>
      <c r="Q51" s="122">
        <f t="shared" si="9"/>
        <v>8256.4552805348303</v>
      </c>
      <c r="R51" s="122">
        <f t="shared" si="26"/>
        <v>59400</v>
      </c>
      <c r="S51" s="122">
        <f t="shared" si="10"/>
        <v>45460.928639524594</v>
      </c>
      <c r="T51" s="122">
        <f t="shared" si="11"/>
        <v>7339.0713604754046</v>
      </c>
      <c r="U51" s="122">
        <f t="shared" si="12"/>
        <v>52800</v>
      </c>
      <c r="V51" s="122">
        <f t="shared" si="13"/>
        <v>39778.312559584017</v>
      </c>
      <c r="W51" s="122">
        <f t="shared" si="14"/>
        <v>6421.687440415978</v>
      </c>
      <c r="X51" s="122">
        <f t="shared" si="15"/>
        <v>46199.999999999993</v>
      </c>
      <c r="Y51" s="122">
        <f t="shared" si="16"/>
        <v>34095.69647964344</v>
      </c>
      <c r="Z51" s="122">
        <f t="shared" si="17"/>
        <v>5504.3035203565532</v>
      </c>
      <c r="AA51" s="52">
        <f t="shared" si="18"/>
        <v>39599.999999999993</v>
      </c>
      <c r="AB51" s="18"/>
      <c r="AC51" s="18"/>
      <c r="AD51" s="18"/>
      <c r="AE51" s="18"/>
      <c r="AF51" s="18"/>
      <c r="AG51" s="19"/>
      <c r="AH51" s="18"/>
      <c r="AI51" s="18"/>
    </row>
    <row r="52" spans="1:35" s="30" customFormat="1" ht="13.5" customHeight="1">
      <c r="A52" s="285">
        <v>79</v>
      </c>
      <c r="B52" s="56">
        <v>41791</v>
      </c>
      <c r="C52" s="68">
        <f>'BENEFÍCIOS-SEM JRS E SEM CORREÇ'!C52</f>
        <v>724</v>
      </c>
      <c r="D52" s="316">
        <f>'base(indices)'!G57</f>
        <v>1.4078803900000001</v>
      </c>
      <c r="E52" s="58">
        <f t="shared" si="0"/>
        <v>1019.30540236</v>
      </c>
      <c r="F52" s="359">
        <f>'base(indices)'!I57</f>
        <v>1.8204000000000001E-2</v>
      </c>
      <c r="G52" s="60">
        <f t="shared" si="1"/>
        <v>18.555435544561441</v>
      </c>
      <c r="H52" s="61">
        <f t="shared" si="2"/>
        <v>1037.8608379045615</v>
      </c>
      <c r="I52" s="299">
        <f t="shared" si="20"/>
        <v>96725.595522161311</v>
      </c>
      <c r="J52" s="102">
        <f>IF((I52-H$57+(H$57/12*7))+K52&gt;I149,I149-K52,(I52-H$57+(H$57/12*7)))</f>
        <v>56826.160799405741</v>
      </c>
      <c r="K52" s="102">
        <f t="shared" si="3"/>
        <v>9173.8392005942551</v>
      </c>
      <c r="L52" s="103">
        <f t="shared" si="23"/>
        <v>66000</v>
      </c>
      <c r="M52" s="102">
        <f t="shared" si="24"/>
        <v>53984.852759435453</v>
      </c>
      <c r="N52" s="102">
        <f t="shared" si="21"/>
        <v>8715.1472405645418</v>
      </c>
      <c r="O52" s="102">
        <f t="shared" si="22"/>
        <v>62699.999999999993</v>
      </c>
      <c r="P52" s="102">
        <f t="shared" ref="P52:P71" si="27">J52*$P$9</f>
        <v>51143.544719465172</v>
      </c>
      <c r="Q52" s="102">
        <f t="shared" si="9"/>
        <v>8256.4552805348303</v>
      </c>
      <c r="R52" s="102">
        <f t="shared" si="26"/>
        <v>59400</v>
      </c>
      <c r="S52" s="102">
        <f t="shared" si="10"/>
        <v>45460.928639524594</v>
      </c>
      <c r="T52" s="102">
        <f t="shared" si="11"/>
        <v>7339.0713604754046</v>
      </c>
      <c r="U52" s="102">
        <f t="shared" si="12"/>
        <v>52800</v>
      </c>
      <c r="V52" s="102">
        <f t="shared" si="13"/>
        <v>39778.312559584017</v>
      </c>
      <c r="W52" s="102">
        <f t="shared" si="14"/>
        <v>6421.687440415978</v>
      </c>
      <c r="X52" s="102">
        <f t="shared" si="15"/>
        <v>46199.999999999993</v>
      </c>
      <c r="Y52" s="102">
        <f t="shared" si="16"/>
        <v>34095.69647964344</v>
      </c>
      <c r="Z52" s="102">
        <f t="shared" si="17"/>
        <v>5504.3035203565532</v>
      </c>
      <c r="AA52" s="66">
        <f t="shared" si="18"/>
        <v>39599.999999999993</v>
      </c>
      <c r="AB52" s="36"/>
      <c r="AC52" s="36"/>
      <c r="AD52" s="36"/>
      <c r="AE52" s="36"/>
      <c r="AF52" s="36"/>
      <c r="AG52" s="37"/>
      <c r="AH52" s="36"/>
      <c r="AI52" s="36"/>
    </row>
    <row r="53" spans="1:35" ht="13.5" customHeight="1">
      <c r="A53" s="285">
        <v>78</v>
      </c>
      <c r="B53" s="46">
        <v>41821</v>
      </c>
      <c r="C53" s="68">
        <f>'BENEFÍCIOS-SEM JRS E SEM CORREÇ'!C53</f>
        <v>724</v>
      </c>
      <c r="D53" s="316">
        <f>'base(indices)'!G58</f>
        <v>1.4072260299999999</v>
      </c>
      <c r="E53" s="69">
        <f t="shared" si="0"/>
        <v>1018.83164572</v>
      </c>
      <c r="F53" s="359">
        <f>'base(indices)'!I58</f>
        <v>1.8204000000000001E-2</v>
      </c>
      <c r="G53" s="70">
        <f t="shared" si="1"/>
        <v>18.546811278686882</v>
      </c>
      <c r="H53" s="71">
        <f t="shared" si="2"/>
        <v>1037.3784569986869</v>
      </c>
      <c r="I53" s="300">
        <f t="shared" si="20"/>
        <v>95687.734684256749</v>
      </c>
      <c r="J53" s="122">
        <f>IF((I53-H$57+(H$57/12*6))+K53&gt;I149,I149-K53,(I53-H$57+(H$57/12*6)))</f>
        <v>56826.160799405741</v>
      </c>
      <c r="K53" s="122">
        <f t="shared" si="3"/>
        <v>9173.8392005942551</v>
      </c>
      <c r="L53" s="122">
        <f t="shared" si="23"/>
        <v>66000</v>
      </c>
      <c r="M53" s="122">
        <f t="shared" si="24"/>
        <v>53984.852759435453</v>
      </c>
      <c r="N53" s="122">
        <f t="shared" si="21"/>
        <v>8715.1472405645418</v>
      </c>
      <c r="O53" s="122">
        <f t="shared" si="22"/>
        <v>62699.999999999993</v>
      </c>
      <c r="P53" s="104">
        <f t="shared" si="27"/>
        <v>51143.544719465172</v>
      </c>
      <c r="Q53" s="122">
        <f t="shared" si="9"/>
        <v>8256.4552805348303</v>
      </c>
      <c r="R53" s="122">
        <f t="shared" si="26"/>
        <v>59400</v>
      </c>
      <c r="S53" s="122">
        <f t="shared" si="10"/>
        <v>45460.928639524594</v>
      </c>
      <c r="T53" s="122">
        <f t="shared" si="11"/>
        <v>7339.0713604754046</v>
      </c>
      <c r="U53" s="122">
        <f t="shared" si="12"/>
        <v>52800</v>
      </c>
      <c r="V53" s="122">
        <f t="shared" si="13"/>
        <v>39778.312559584017</v>
      </c>
      <c r="W53" s="122">
        <f t="shared" si="14"/>
        <v>6421.687440415978</v>
      </c>
      <c r="X53" s="122">
        <f t="shared" si="15"/>
        <v>46199.999999999993</v>
      </c>
      <c r="Y53" s="122">
        <f t="shared" si="16"/>
        <v>34095.69647964344</v>
      </c>
      <c r="Z53" s="122">
        <f t="shared" si="17"/>
        <v>5504.3035203565532</v>
      </c>
      <c r="AA53" s="52">
        <f t="shared" si="18"/>
        <v>39599.999999999993</v>
      </c>
      <c r="AB53" s="18"/>
      <c r="AC53" s="18"/>
      <c r="AD53" s="18"/>
      <c r="AE53" s="18"/>
      <c r="AF53" s="18"/>
      <c r="AG53" s="19"/>
      <c r="AH53" s="18"/>
      <c r="AI53" s="18"/>
    </row>
    <row r="54" spans="1:35" s="30" customFormat="1" ht="13.5" customHeight="1">
      <c r="A54" s="285">
        <v>77</v>
      </c>
      <c r="B54" s="56">
        <v>41852</v>
      </c>
      <c r="C54" s="68">
        <f>'BENEFÍCIOS-SEM JRS E SEM CORREÇ'!C54</f>
        <v>724</v>
      </c>
      <c r="D54" s="316">
        <f>'base(indices)'!G59</f>
        <v>1.40574438</v>
      </c>
      <c r="E54" s="58">
        <f t="shared" si="0"/>
        <v>1017.7589311200001</v>
      </c>
      <c r="F54" s="359">
        <f>'base(indices)'!I59</f>
        <v>1.8204000000000001E-2</v>
      </c>
      <c r="G54" s="60">
        <f t="shared" si="1"/>
        <v>18.527283582108481</v>
      </c>
      <c r="H54" s="61">
        <f t="shared" si="2"/>
        <v>1036.2862147021085</v>
      </c>
      <c r="I54" s="299">
        <f t="shared" si="20"/>
        <v>94650.35622725806</v>
      </c>
      <c r="J54" s="102">
        <f>IF((I54-H$57+(H$57/12*5))+K54&gt;I149,I149-K54,(I54-H$57+(H$57/12*5)))</f>
        <v>56826.160799405741</v>
      </c>
      <c r="K54" s="102">
        <f t="shared" si="3"/>
        <v>9173.8392005942551</v>
      </c>
      <c r="L54" s="103">
        <f t="shared" si="23"/>
        <v>66000</v>
      </c>
      <c r="M54" s="102">
        <f t="shared" si="24"/>
        <v>53984.852759435453</v>
      </c>
      <c r="N54" s="102">
        <f t="shared" si="21"/>
        <v>8715.1472405645418</v>
      </c>
      <c r="O54" s="102">
        <f t="shared" si="22"/>
        <v>62699.999999999993</v>
      </c>
      <c r="P54" s="102">
        <f t="shared" si="27"/>
        <v>51143.544719465172</v>
      </c>
      <c r="Q54" s="102">
        <f t="shared" si="9"/>
        <v>8256.4552805348303</v>
      </c>
      <c r="R54" s="102">
        <f>P54+Q54</f>
        <v>59400</v>
      </c>
      <c r="S54" s="102">
        <f t="shared" si="10"/>
        <v>45460.928639524594</v>
      </c>
      <c r="T54" s="102">
        <f t="shared" si="11"/>
        <v>7339.0713604754046</v>
      </c>
      <c r="U54" s="102">
        <f t="shared" si="12"/>
        <v>52800</v>
      </c>
      <c r="V54" s="102">
        <f t="shared" si="13"/>
        <v>39778.312559584017</v>
      </c>
      <c r="W54" s="102">
        <f t="shared" si="14"/>
        <v>6421.687440415978</v>
      </c>
      <c r="X54" s="102">
        <f t="shared" si="15"/>
        <v>46199.999999999993</v>
      </c>
      <c r="Y54" s="102">
        <f t="shared" si="16"/>
        <v>34095.69647964344</v>
      </c>
      <c r="Z54" s="102">
        <f t="shared" si="17"/>
        <v>5504.3035203565532</v>
      </c>
      <c r="AA54" s="66">
        <f t="shared" si="18"/>
        <v>39599.999999999993</v>
      </c>
      <c r="AB54" s="36"/>
      <c r="AC54" s="36"/>
      <c r="AD54" s="36"/>
      <c r="AE54" s="36"/>
      <c r="AF54" s="36"/>
      <c r="AG54" s="37"/>
      <c r="AH54" s="36"/>
      <c r="AI54" s="36"/>
    </row>
    <row r="55" spans="1:35" ht="13.5" customHeight="1">
      <c r="A55" s="285">
        <v>76</v>
      </c>
      <c r="B55" s="46">
        <v>41883</v>
      </c>
      <c r="C55" s="68">
        <f>'BENEFÍCIOS-SEM JRS E SEM CORREÇ'!C55</f>
        <v>724</v>
      </c>
      <c r="D55" s="316">
        <f>'base(indices)'!G60</f>
        <v>1.4048986299999999</v>
      </c>
      <c r="E55" s="69">
        <f t="shared" si="0"/>
        <v>1017.14660812</v>
      </c>
      <c r="F55" s="359">
        <f>'base(indices)'!I60</f>
        <v>1.8204000000000001E-2</v>
      </c>
      <c r="G55" s="70">
        <f t="shared" si="1"/>
        <v>18.51613685421648</v>
      </c>
      <c r="H55" s="71">
        <f t="shared" si="2"/>
        <v>1035.6627449742164</v>
      </c>
      <c r="I55" s="300">
        <f t="shared" si="20"/>
        <v>93614.070012555952</v>
      </c>
      <c r="J55" s="122">
        <f>IF((I55-H$57+(H$57/12*4))+K55&gt;I149,I149-K55,(I55-H$57+(H$57/12*4)))</f>
        <v>56826.160799405741</v>
      </c>
      <c r="K55" s="122">
        <f t="shared" si="3"/>
        <v>9173.8392005942551</v>
      </c>
      <c r="L55" s="122">
        <f t="shared" si="23"/>
        <v>66000</v>
      </c>
      <c r="M55" s="122">
        <f t="shared" si="24"/>
        <v>53984.852759435453</v>
      </c>
      <c r="N55" s="122">
        <f t="shared" si="21"/>
        <v>8715.1472405645418</v>
      </c>
      <c r="O55" s="122">
        <f t="shared" si="22"/>
        <v>62699.999999999993</v>
      </c>
      <c r="P55" s="104">
        <f t="shared" si="27"/>
        <v>51143.544719465172</v>
      </c>
      <c r="Q55" s="122">
        <f t="shared" si="9"/>
        <v>8256.4552805348303</v>
      </c>
      <c r="R55" s="122">
        <f t="shared" ref="R55:R73" si="28">P55+Q55</f>
        <v>59400</v>
      </c>
      <c r="S55" s="122">
        <f t="shared" si="10"/>
        <v>45460.928639524594</v>
      </c>
      <c r="T55" s="122">
        <f t="shared" si="11"/>
        <v>7339.0713604754046</v>
      </c>
      <c r="U55" s="122">
        <f t="shared" si="12"/>
        <v>52800</v>
      </c>
      <c r="V55" s="122">
        <f t="shared" si="13"/>
        <v>39778.312559584017</v>
      </c>
      <c r="W55" s="122">
        <f t="shared" si="14"/>
        <v>6421.687440415978</v>
      </c>
      <c r="X55" s="122">
        <f t="shared" si="15"/>
        <v>46199.999999999993</v>
      </c>
      <c r="Y55" s="122">
        <f t="shared" si="16"/>
        <v>34095.69647964344</v>
      </c>
      <c r="Z55" s="122">
        <f t="shared" si="17"/>
        <v>5504.3035203565532</v>
      </c>
      <c r="AA55" s="52">
        <f t="shared" si="18"/>
        <v>39599.999999999993</v>
      </c>
      <c r="AB55" s="18"/>
      <c r="AC55" s="18"/>
      <c r="AD55" s="18"/>
      <c r="AE55" s="18"/>
      <c r="AF55" s="18"/>
      <c r="AG55" s="19"/>
      <c r="AH55" s="18"/>
      <c r="AI55" s="18"/>
    </row>
    <row r="56" spans="1:35" s="30" customFormat="1" ht="13.5" customHeight="1">
      <c r="A56" s="285">
        <v>75</v>
      </c>
      <c r="B56" s="56">
        <v>41913</v>
      </c>
      <c r="C56" s="68">
        <f>'BENEFÍCIOS-SEM JRS E SEM CORREÇ'!C56</f>
        <v>724</v>
      </c>
      <c r="D56" s="316">
        <f>'base(indices)'!G61</f>
        <v>1.4036732199999999</v>
      </c>
      <c r="E56" s="58">
        <f t="shared" si="0"/>
        <v>1016.25941128</v>
      </c>
      <c r="F56" s="359">
        <f>'base(indices)'!I61</f>
        <v>1.8204000000000001E-2</v>
      </c>
      <c r="G56" s="60">
        <f t="shared" si="1"/>
        <v>18.499986322941123</v>
      </c>
      <c r="H56" s="61">
        <f t="shared" si="2"/>
        <v>1034.7593976029411</v>
      </c>
      <c r="I56" s="299">
        <f t="shared" si="20"/>
        <v>92578.40726758173</v>
      </c>
      <c r="J56" s="102">
        <f>IF((I56-H$57+(H$57/12*3))+K56&gt;I149,I149-K56,(I56-H$57+(H$57/12*3)))</f>
        <v>56826.160799405741</v>
      </c>
      <c r="K56" s="102">
        <f t="shared" si="3"/>
        <v>9173.8392005942551</v>
      </c>
      <c r="L56" s="103">
        <f t="shared" si="23"/>
        <v>66000</v>
      </c>
      <c r="M56" s="102">
        <f t="shared" si="24"/>
        <v>53984.852759435453</v>
      </c>
      <c r="N56" s="102">
        <f t="shared" si="21"/>
        <v>8715.1472405645418</v>
      </c>
      <c r="O56" s="102">
        <f t="shared" si="22"/>
        <v>62699.999999999993</v>
      </c>
      <c r="P56" s="102">
        <f t="shared" si="27"/>
        <v>51143.544719465172</v>
      </c>
      <c r="Q56" s="102">
        <f t="shared" si="9"/>
        <v>8256.4552805348303</v>
      </c>
      <c r="R56" s="102">
        <f t="shared" si="28"/>
        <v>59400</v>
      </c>
      <c r="S56" s="102">
        <f t="shared" si="10"/>
        <v>45460.928639524594</v>
      </c>
      <c r="T56" s="102">
        <f t="shared" si="11"/>
        <v>7339.0713604754046</v>
      </c>
      <c r="U56" s="102">
        <f t="shared" si="12"/>
        <v>52800</v>
      </c>
      <c r="V56" s="102">
        <f t="shared" si="13"/>
        <v>39778.312559584017</v>
      </c>
      <c r="W56" s="102">
        <f t="shared" si="14"/>
        <v>6421.687440415978</v>
      </c>
      <c r="X56" s="102">
        <f t="shared" si="15"/>
        <v>46199.999999999993</v>
      </c>
      <c r="Y56" s="102">
        <f t="shared" si="16"/>
        <v>34095.69647964344</v>
      </c>
      <c r="Z56" s="102">
        <f t="shared" si="17"/>
        <v>5504.3035203565532</v>
      </c>
      <c r="AA56" s="66">
        <f t="shared" si="18"/>
        <v>39599.999999999993</v>
      </c>
      <c r="AB56" s="36"/>
      <c r="AC56" s="36"/>
      <c r="AD56" s="36"/>
      <c r="AE56" s="36"/>
      <c r="AF56" s="36"/>
      <c r="AG56" s="37"/>
      <c r="AH56" s="36"/>
      <c r="AI56" s="36"/>
    </row>
    <row r="57" spans="1:35" ht="13.5" customHeight="1">
      <c r="A57" s="285">
        <v>74</v>
      </c>
      <c r="B57" s="46">
        <v>41944</v>
      </c>
      <c r="C57" s="68">
        <f>'BENEFÍCIOS-SEM JRS E SEM CORREÇ'!C57</f>
        <v>724</v>
      </c>
      <c r="D57" s="316">
        <f>'base(indices)'!G62</f>
        <v>1.4022177199999999</v>
      </c>
      <c r="E57" s="69">
        <f t="shared" si="0"/>
        <v>1015.2056292799999</v>
      </c>
      <c r="F57" s="359">
        <f>'base(indices)'!I62</f>
        <v>1.8204000000000001E-2</v>
      </c>
      <c r="G57" s="70">
        <f t="shared" si="1"/>
        <v>18.48080327541312</v>
      </c>
      <c r="H57" s="71">
        <f t="shared" si="2"/>
        <v>1033.6864325554131</v>
      </c>
      <c r="I57" s="300">
        <f t="shared" si="20"/>
        <v>91543.647869978784</v>
      </c>
      <c r="J57" s="122">
        <f>IF((I57-H$57+(H$57/12*2))+K57&gt;I149,I149-K57,(I57-H$57+(H$57/12*2)))</f>
        <v>56826.160799405741</v>
      </c>
      <c r="K57" s="122">
        <f t="shared" si="3"/>
        <v>9173.8392005942551</v>
      </c>
      <c r="L57" s="122">
        <f t="shared" si="23"/>
        <v>66000</v>
      </c>
      <c r="M57" s="122">
        <f t="shared" si="24"/>
        <v>53984.852759435453</v>
      </c>
      <c r="N57" s="122">
        <f t="shared" si="21"/>
        <v>8715.1472405645418</v>
      </c>
      <c r="O57" s="122">
        <f t="shared" si="22"/>
        <v>62699.999999999993</v>
      </c>
      <c r="P57" s="104">
        <f t="shared" si="27"/>
        <v>51143.544719465172</v>
      </c>
      <c r="Q57" s="122">
        <f t="shared" si="9"/>
        <v>8256.4552805348303</v>
      </c>
      <c r="R57" s="122">
        <f t="shared" si="28"/>
        <v>59400</v>
      </c>
      <c r="S57" s="122">
        <f t="shared" si="10"/>
        <v>45460.928639524594</v>
      </c>
      <c r="T57" s="122">
        <f t="shared" si="11"/>
        <v>7339.0713604754046</v>
      </c>
      <c r="U57" s="122">
        <f t="shared" si="12"/>
        <v>52800</v>
      </c>
      <c r="V57" s="122">
        <f t="shared" si="13"/>
        <v>39778.312559584017</v>
      </c>
      <c r="W57" s="122">
        <f t="shared" si="14"/>
        <v>6421.687440415978</v>
      </c>
      <c r="X57" s="122">
        <f t="shared" si="15"/>
        <v>46199.999999999993</v>
      </c>
      <c r="Y57" s="122">
        <f t="shared" si="16"/>
        <v>34095.69647964344</v>
      </c>
      <c r="Z57" s="122">
        <f t="shared" si="17"/>
        <v>5504.3035203565532</v>
      </c>
      <c r="AA57" s="52">
        <f t="shared" si="18"/>
        <v>39599.999999999993</v>
      </c>
      <c r="AB57" s="18"/>
      <c r="AC57" s="18"/>
      <c r="AD57" s="18"/>
      <c r="AE57" s="18"/>
      <c r="AF57" s="18"/>
      <c r="AG57" s="19"/>
      <c r="AH57" s="18"/>
      <c r="AI57" s="18"/>
    </row>
    <row r="58" spans="1:35" s="30" customFormat="1" ht="13.5" customHeight="1" thickBot="1">
      <c r="A58" s="286">
        <v>73</v>
      </c>
      <c r="B58" s="76">
        <v>41974</v>
      </c>
      <c r="C58" s="77">
        <f>'BENEFÍCIOS-SEM JRS E SEM CORREÇ'!C58</f>
        <v>1448</v>
      </c>
      <c r="D58" s="317">
        <f>'base(indices)'!G63</f>
        <v>1.4015407799999999</v>
      </c>
      <c r="E58" s="279">
        <f t="shared" si="0"/>
        <v>2029.4310494399999</v>
      </c>
      <c r="F58" s="360">
        <f>'base(indices)'!I63</f>
        <v>1.8204000000000001E-2</v>
      </c>
      <c r="G58" s="233">
        <f t="shared" si="1"/>
        <v>36.943762824005759</v>
      </c>
      <c r="H58" s="287">
        <f t="shared" si="2"/>
        <v>2066.3748122640059</v>
      </c>
      <c r="I58" s="301">
        <f t="shared" si="20"/>
        <v>90509.961437423364</v>
      </c>
      <c r="J58" s="95">
        <f>IF((I58-H$57+(H$57/12*1))+K58&gt;I149,I149-K58,(I58-H$57+(H$57/12*1)))</f>
        <v>56826.160799405741</v>
      </c>
      <c r="K58" s="95">
        <f t="shared" si="3"/>
        <v>9173.8392005942551</v>
      </c>
      <c r="L58" s="236">
        <f t="shared" si="23"/>
        <v>66000</v>
      </c>
      <c r="M58" s="95">
        <f t="shared" si="24"/>
        <v>53984.852759435453</v>
      </c>
      <c r="N58" s="95">
        <f t="shared" si="21"/>
        <v>8715.1472405645418</v>
      </c>
      <c r="O58" s="95">
        <f t="shared" si="22"/>
        <v>62699.999999999993</v>
      </c>
      <c r="P58" s="95">
        <f t="shared" si="27"/>
        <v>51143.544719465172</v>
      </c>
      <c r="Q58" s="95">
        <f t="shared" si="9"/>
        <v>8256.4552805348303</v>
      </c>
      <c r="R58" s="95">
        <f t="shared" si="28"/>
        <v>59400</v>
      </c>
      <c r="S58" s="95">
        <f t="shared" si="10"/>
        <v>45460.928639524594</v>
      </c>
      <c r="T58" s="95">
        <f t="shared" si="11"/>
        <v>7339.0713604754046</v>
      </c>
      <c r="U58" s="95">
        <f t="shared" si="12"/>
        <v>52800</v>
      </c>
      <c r="V58" s="95">
        <f t="shared" si="13"/>
        <v>39778.312559584017</v>
      </c>
      <c r="W58" s="95">
        <f t="shared" si="14"/>
        <v>6421.687440415978</v>
      </c>
      <c r="X58" s="95">
        <f t="shared" si="15"/>
        <v>46199.999999999993</v>
      </c>
      <c r="Y58" s="95">
        <f t="shared" si="16"/>
        <v>34095.69647964344</v>
      </c>
      <c r="Z58" s="95">
        <f t="shared" si="17"/>
        <v>5504.3035203565532</v>
      </c>
      <c r="AA58" s="237">
        <f t="shared" si="18"/>
        <v>39599.999999999993</v>
      </c>
      <c r="AB58" s="36"/>
      <c r="AC58" s="36"/>
      <c r="AD58" s="36"/>
      <c r="AE58" s="36"/>
      <c r="AF58" s="36"/>
      <c r="AG58" s="37"/>
      <c r="AH58" s="36"/>
      <c r="AI58" s="36"/>
    </row>
    <row r="59" spans="1:35" ht="13.5" customHeight="1">
      <c r="A59" s="288">
        <v>72</v>
      </c>
      <c r="B59" s="160">
        <v>42005</v>
      </c>
      <c r="C59" s="47">
        <f>'BENEFÍCIOS-SEM JRS E SEM CORREÇ'!C59</f>
        <v>788</v>
      </c>
      <c r="D59" s="306">
        <f>'base(indices)'!G64</f>
        <v>1.40006651</v>
      </c>
      <c r="E59" s="163">
        <f t="shared" si="0"/>
        <v>1103.25240988</v>
      </c>
      <c r="F59" s="358">
        <f>'base(indices)'!I64</f>
        <v>1.8204000000000001E-2</v>
      </c>
      <c r="G59" s="87">
        <f t="shared" si="1"/>
        <v>20.083606869455522</v>
      </c>
      <c r="H59" s="89">
        <f t="shared" si="2"/>
        <v>1123.3360167494554</v>
      </c>
      <c r="I59" s="298">
        <f t="shared" si="20"/>
        <v>88443.586625159354</v>
      </c>
      <c r="J59" s="123">
        <f>IF((I59-H$69+(H$69))+K59&gt;I149,I149-K59,(I59-H$69+(H$69)))</f>
        <v>56826.160799405741</v>
      </c>
      <c r="K59" s="123">
        <f t="shared" si="3"/>
        <v>9173.8392005942551</v>
      </c>
      <c r="L59" s="123">
        <f t="shared" si="23"/>
        <v>66000</v>
      </c>
      <c r="M59" s="123">
        <f t="shared" si="24"/>
        <v>53984.852759435453</v>
      </c>
      <c r="N59" s="123">
        <f t="shared" si="21"/>
        <v>8715.1472405645418</v>
      </c>
      <c r="O59" s="123">
        <f t="shared" si="22"/>
        <v>62699.999999999993</v>
      </c>
      <c r="P59" s="100">
        <f t="shared" si="27"/>
        <v>51143.544719465172</v>
      </c>
      <c r="Q59" s="123">
        <f t="shared" si="9"/>
        <v>8256.4552805348303</v>
      </c>
      <c r="R59" s="123">
        <f t="shared" si="28"/>
        <v>59400</v>
      </c>
      <c r="S59" s="123">
        <f t="shared" si="10"/>
        <v>45460.928639524594</v>
      </c>
      <c r="T59" s="123">
        <f t="shared" si="11"/>
        <v>7339.0713604754046</v>
      </c>
      <c r="U59" s="123">
        <f t="shared" si="12"/>
        <v>52800</v>
      </c>
      <c r="V59" s="123">
        <f t="shared" si="13"/>
        <v>39778.312559584017</v>
      </c>
      <c r="W59" s="123">
        <f t="shared" si="14"/>
        <v>6421.687440415978</v>
      </c>
      <c r="X59" s="123">
        <f t="shared" si="15"/>
        <v>46199.999999999993</v>
      </c>
      <c r="Y59" s="123">
        <f t="shared" si="16"/>
        <v>34095.69647964344</v>
      </c>
      <c r="Z59" s="123">
        <f t="shared" si="17"/>
        <v>5504.3035203565532</v>
      </c>
      <c r="AA59" s="55">
        <f t="shared" si="18"/>
        <v>39599.999999999993</v>
      </c>
      <c r="AB59" s="18"/>
      <c r="AC59" s="18"/>
      <c r="AD59" s="18"/>
      <c r="AE59" s="18"/>
      <c r="AF59" s="18"/>
      <c r="AG59" s="19"/>
      <c r="AH59" s="18"/>
      <c r="AI59" s="18"/>
    </row>
    <row r="60" spans="1:35" s="30" customFormat="1" ht="13.5" customHeight="1">
      <c r="A60" s="285">
        <v>71</v>
      </c>
      <c r="B60" s="56">
        <v>42036</v>
      </c>
      <c r="C60" s="68">
        <f>'BENEFÍCIOS-SEM JRS E SEM CORREÇ'!C60</f>
        <v>788</v>
      </c>
      <c r="D60" s="316">
        <f>'base(indices)'!G65</f>
        <v>1.39883833</v>
      </c>
      <c r="E60" s="58">
        <f t="shared" si="0"/>
        <v>1102.28460404</v>
      </c>
      <c r="F60" s="359">
        <f>'base(indices)'!I65</f>
        <v>1.8204000000000001E-2</v>
      </c>
      <c r="G60" s="60">
        <f t="shared" si="1"/>
        <v>20.065988931944162</v>
      </c>
      <c r="H60" s="61">
        <f t="shared" si="2"/>
        <v>1122.350592971944</v>
      </c>
      <c r="I60" s="299">
        <f t="shared" si="20"/>
        <v>87320.2506084099</v>
      </c>
      <c r="J60" s="102">
        <f>IF((I60-H$69+(H$69/12*11))+K60&gt;I149,I149-K60,(I60-H$69+(H$69/12*11)))</f>
        <v>56826.160799405741</v>
      </c>
      <c r="K60" s="102">
        <f t="shared" si="3"/>
        <v>9173.8392005942551</v>
      </c>
      <c r="L60" s="103">
        <f t="shared" si="23"/>
        <v>66000</v>
      </c>
      <c r="M60" s="102">
        <f t="shared" si="24"/>
        <v>53984.852759435453</v>
      </c>
      <c r="N60" s="102">
        <f t="shared" si="21"/>
        <v>8715.1472405645418</v>
      </c>
      <c r="O60" s="102">
        <f t="shared" si="22"/>
        <v>62699.999999999993</v>
      </c>
      <c r="P60" s="102">
        <f t="shared" si="27"/>
        <v>51143.544719465172</v>
      </c>
      <c r="Q60" s="102">
        <f t="shared" si="9"/>
        <v>8256.4552805348303</v>
      </c>
      <c r="R60" s="102">
        <f t="shared" si="28"/>
        <v>59400</v>
      </c>
      <c r="S60" s="102">
        <f t="shared" si="10"/>
        <v>45460.928639524594</v>
      </c>
      <c r="T60" s="102">
        <f t="shared" si="11"/>
        <v>7339.0713604754046</v>
      </c>
      <c r="U60" s="102">
        <f t="shared" si="12"/>
        <v>52800</v>
      </c>
      <c r="V60" s="102">
        <f t="shared" si="13"/>
        <v>39778.312559584017</v>
      </c>
      <c r="W60" s="102">
        <f t="shared" si="14"/>
        <v>6421.687440415978</v>
      </c>
      <c r="X60" s="102">
        <f t="shared" si="15"/>
        <v>46199.999999999993</v>
      </c>
      <c r="Y60" s="102">
        <f t="shared" si="16"/>
        <v>34095.69647964344</v>
      </c>
      <c r="Z60" s="102">
        <f t="shared" si="17"/>
        <v>5504.3035203565532</v>
      </c>
      <c r="AA60" s="66">
        <f t="shared" si="18"/>
        <v>39599.999999999993</v>
      </c>
      <c r="AB60" s="36"/>
      <c r="AC60" s="36"/>
      <c r="AD60" s="36"/>
      <c r="AE60" s="36"/>
      <c r="AF60" s="36"/>
      <c r="AG60" s="37"/>
      <c r="AH60" s="36"/>
      <c r="AI60" s="36"/>
    </row>
    <row r="61" spans="1:35" ht="13.5" customHeight="1">
      <c r="A61" s="285">
        <v>70</v>
      </c>
      <c r="B61" s="46">
        <v>42064</v>
      </c>
      <c r="C61" s="68">
        <f>'BENEFÍCIOS-SEM JRS E SEM CORREÇ'!C61</f>
        <v>788</v>
      </c>
      <c r="D61" s="316">
        <f>'base(indices)'!G66</f>
        <v>1.3986033600000001</v>
      </c>
      <c r="E61" s="69">
        <f t="shared" si="0"/>
        <v>1102.0994476800001</v>
      </c>
      <c r="F61" s="359">
        <f>'base(indices)'!I66</f>
        <v>1.8204000000000001E-2</v>
      </c>
      <c r="G61" s="70">
        <f t="shared" si="1"/>
        <v>20.062618345566722</v>
      </c>
      <c r="H61" s="71">
        <f t="shared" si="2"/>
        <v>1122.1620660255669</v>
      </c>
      <c r="I61" s="300">
        <f t="shared" si="20"/>
        <v>86197.900015437961</v>
      </c>
      <c r="J61" s="122">
        <f>IF((I61-H$69+(H$69/12*10))+K61&gt;I149,I149-K61,(I61-H$69+(H$69/12*10)))</f>
        <v>56826.160799405741</v>
      </c>
      <c r="K61" s="122">
        <f t="shared" si="3"/>
        <v>9173.8392005942551</v>
      </c>
      <c r="L61" s="122">
        <f t="shared" si="23"/>
        <v>66000</v>
      </c>
      <c r="M61" s="122">
        <f t="shared" si="24"/>
        <v>53984.852759435453</v>
      </c>
      <c r="N61" s="122">
        <f t="shared" si="21"/>
        <v>8715.1472405645418</v>
      </c>
      <c r="O61" s="122">
        <f t="shared" si="22"/>
        <v>62699.999999999993</v>
      </c>
      <c r="P61" s="104">
        <f t="shared" si="27"/>
        <v>51143.544719465172</v>
      </c>
      <c r="Q61" s="122">
        <f t="shared" si="9"/>
        <v>8256.4552805348303</v>
      </c>
      <c r="R61" s="122">
        <f t="shared" si="28"/>
        <v>59400</v>
      </c>
      <c r="S61" s="122">
        <f t="shared" si="10"/>
        <v>45460.928639524594</v>
      </c>
      <c r="T61" s="122">
        <f t="shared" si="11"/>
        <v>7339.0713604754046</v>
      </c>
      <c r="U61" s="122">
        <f t="shared" si="12"/>
        <v>52800</v>
      </c>
      <c r="V61" s="122">
        <f t="shared" si="13"/>
        <v>39778.312559584017</v>
      </c>
      <c r="W61" s="122">
        <f t="shared" si="14"/>
        <v>6421.687440415978</v>
      </c>
      <c r="X61" s="122">
        <f t="shared" si="15"/>
        <v>46199.999999999993</v>
      </c>
      <c r="Y61" s="122">
        <f t="shared" si="16"/>
        <v>34095.69647964344</v>
      </c>
      <c r="Z61" s="122">
        <f t="shared" si="17"/>
        <v>5504.3035203565532</v>
      </c>
      <c r="AA61" s="52">
        <f t="shared" si="18"/>
        <v>39599.999999999993</v>
      </c>
      <c r="AB61" s="18"/>
      <c r="AC61" s="18"/>
      <c r="AD61" s="18"/>
      <c r="AE61" s="18"/>
      <c r="AF61" s="18"/>
      <c r="AG61" s="19"/>
      <c r="AH61" s="18"/>
      <c r="AI61" s="18"/>
    </row>
    <row r="62" spans="1:35" s="30" customFormat="1" ht="13.5" customHeight="1">
      <c r="A62" s="285">
        <v>69</v>
      </c>
      <c r="B62" s="56">
        <v>42095</v>
      </c>
      <c r="C62" s="68">
        <f>'BENEFÍCIOS-SEM JRS E SEM CORREÇ'!C62</f>
        <v>788</v>
      </c>
      <c r="D62" s="316">
        <f>'base(indices)'!G67</f>
        <v>1.3967931200000001</v>
      </c>
      <c r="E62" s="58">
        <f t="shared" si="0"/>
        <v>1100.67297856</v>
      </c>
      <c r="F62" s="359">
        <f>'base(indices)'!I67</f>
        <v>1.8204000000000001E-2</v>
      </c>
      <c r="G62" s="60">
        <f t="shared" si="1"/>
        <v>20.036650901706242</v>
      </c>
      <c r="H62" s="61">
        <f t="shared" si="2"/>
        <v>1120.7096294617063</v>
      </c>
      <c r="I62" s="299">
        <f t="shared" si="20"/>
        <v>85075.737949412389</v>
      </c>
      <c r="J62" s="102">
        <f>IF((I62-H$69+(H$69/12*9))+K62&gt;I149,I149-K62,(I62-H$69+(H$69/12*9)))</f>
        <v>56826.160799405741</v>
      </c>
      <c r="K62" s="102">
        <f t="shared" si="3"/>
        <v>9173.8392005942551</v>
      </c>
      <c r="L62" s="103">
        <f t="shared" si="23"/>
        <v>66000</v>
      </c>
      <c r="M62" s="102">
        <f t="shared" si="24"/>
        <v>53984.852759435453</v>
      </c>
      <c r="N62" s="102">
        <f t="shared" si="21"/>
        <v>8715.1472405645418</v>
      </c>
      <c r="O62" s="102">
        <f t="shared" si="22"/>
        <v>62699.999999999993</v>
      </c>
      <c r="P62" s="102">
        <f t="shared" si="27"/>
        <v>51143.544719465172</v>
      </c>
      <c r="Q62" s="102">
        <f t="shared" si="9"/>
        <v>8256.4552805348303</v>
      </c>
      <c r="R62" s="102">
        <f t="shared" si="28"/>
        <v>59400</v>
      </c>
      <c r="S62" s="102">
        <f t="shared" si="10"/>
        <v>45460.928639524594</v>
      </c>
      <c r="T62" s="102">
        <f t="shared" si="11"/>
        <v>7339.0713604754046</v>
      </c>
      <c r="U62" s="102">
        <f t="shared" si="12"/>
        <v>52800</v>
      </c>
      <c r="V62" s="102">
        <f t="shared" si="13"/>
        <v>39778.312559584017</v>
      </c>
      <c r="W62" s="102">
        <f t="shared" si="14"/>
        <v>6421.687440415978</v>
      </c>
      <c r="X62" s="102">
        <f t="shared" si="15"/>
        <v>46199.999999999993</v>
      </c>
      <c r="Y62" s="102">
        <f t="shared" si="16"/>
        <v>34095.69647964344</v>
      </c>
      <c r="Z62" s="102">
        <f t="shared" si="17"/>
        <v>5504.3035203565532</v>
      </c>
      <c r="AA62" s="66">
        <f t="shared" si="18"/>
        <v>39599.999999999993</v>
      </c>
      <c r="AB62" s="36"/>
      <c r="AC62" s="36"/>
      <c r="AD62" s="36"/>
      <c r="AE62" s="36"/>
      <c r="AF62" s="36"/>
      <c r="AG62" s="37"/>
      <c r="AH62" s="36"/>
      <c r="AI62" s="36"/>
    </row>
    <row r="63" spans="1:35" ht="13.5" customHeight="1">
      <c r="A63" s="285">
        <v>68</v>
      </c>
      <c r="B63" s="46">
        <v>42125</v>
      </c>
      <c r="C63" s="68">
        <f>'BENEFÍCIOS-SEM JRS E SEM CORREÇ'!C63</f>
        <v>788</v>
      </c>
      <c r="D63" s="316">
        <f>'base(indices)'!G68</f>
        <v>1.3820056599999999</v>
      </c>
      <c r="E63" s="69">
        <f t="shared" si="0"/>
        <v>1089.02046008</v>
      </c>
      <c r="F63" s="359">
        <f>'base(indices)'!I68</f>
        <v>1.8204000000000001E-2</v>
      </c>
      <c r="G63" s="70">
        <f t="shared" si="1"/>
        <v>19.824528455296321</v>
      </c>
      <c r="H63" s="71">
        <f t="shared" si="2"/>
        <v>1108.8449885352964</v>
      </c>
      <c r="I63" s="300">
        <f t="shared" si="20"/>
        <v>83955.028319950681</v>
      </c>
      <c r="J63" s="122">
        <f>IF((I63-H$69+(H$69/12*8))+K63&gt;I149,I149-K63,(I63-H$69+(H$69/12*8)))</f>
        <v>56826.160799405741</v>
      </c>
      <c r="K63" s="122">
        <f t="shared" si="3"/>
        <v>9173.8392005942551</v>
      </c>
      <c r="L63" s="122">
        <f t="shared" si="23"/>
        <v>66000</v>
      </c>
      <c r="M63" s="122">
        <f t="shared" si="24"/>
        <v>53984.852759435453</v>
      </c>
      <c r="N63" s="122">
        <f t="shared" si="21"/>
        <v>8715.1472405645418</v>
      </c>
      <c r="O63" s="122">
        <f t="shared" si="22"/>
        <v>62699.999999999993</v>
      </c>
      <c r="P63" s="104">
        <f t="shared" si="27"/>
        <v>51143.544719465172</v>
      </c>
      <c r="Q63" s="122">
        <f t="shared" si="9"/>
        <v>8256.4552805348303</v>
      </c>
      <c r="R63" s="122">
        <f t="shared" si="28"/>
        <v>59400</v>
      </c>
      <c r="S63" s="122">
        <f t="shared" si="10"/>
        <v>45460.928639524594</v>
      </c>
      <c r="T63" s="122">
        <f t="shared" si="11"/>
        <v>7339.0713604754046</v>
      </c>
      <c r="U63" s="122">
        <f t="shared" si="12"/>
        <v>52800</v>
      </c>
      <c r="V63" s="122">
        <f t="shared" si="13"/>
        <v>39778.312559584017</v>
      </c>
      <c r="W63" s="122">
        <f t="shared" si="14"/>
        <v>6421.687440415978</v>
      </c>
      <c r="X63" s="122">
        <f t="shared" si="15"/>
        <v>46199.999999999993</v>
      </c>
      <c r="Y63" s="122">
        <f t="shared" si="16"/>
        <v>34095.69647964344</v>
      </c>
      <c r="Z63" s="122">
        <f t="shared" si="17"/>
        <v>5504.3035203565532</v>
      </c>
      <c r="AA63" s="52">
        <f t="shared" si="18"/>
        <v>39599.999999999993</v>
      </c>
      <c r="AB63" s="18"/>
      <c r="AC63" s="18"/>
      <c r="AD63" s="18"/>
      <c r="AE63" s="18"/>
      <c r="AF63" s="18"/>
      <c r="AG63" s="19"/>
      <c r="AH63" s="18"/>
      <c r="AI63" s="18"/>
    </row>
    <row r="64" spans="1:35" s="30" customFormat="1" ht="13.5" customHeight="1">
      <c r="A64" s="285">
        <v>67</v>
      </c>
      <c r="B64" s="56">
        <v>42156</v>
      </c>
      <c r="C64" s="68">
        <f>'BENEFÍCIOS-SEM JRS E SEM CORREÇ'!C64</f>
        <v>788</v>
      </c>
      <c r="D64" s="316">
        <f>'base(indices)'!G69</f>
        <v>1.37376308</v>
      </c>
      <c r="E64" s="58">
        <f t="shared" si="0"/>
        <v>1082.5253070399999</v>
      </c>
      <c r="F64" s="359">
        <f>'base(indices)'!I69</f>
        <v>1.8204000000000001E-2</v>
      </c>
      <c r="G64" s="60">
        <f t="shared" si="1"/>
        <v>19.706290689356159</v>
      </c>
      <c r="H64" s="61">
        <f t="shared" si="2"/>
        <v>1102.2315977293561</v>
      </c>
      <c r="I64" s="299">
        <f t="shared" si="20"/>
        <v>82846.183331415392</v>
      </c>
      <c r="J64" s="102">
        <f>IF((I64-H$69+(H$69/12*7))+K64&gt;I149,I149-K64,(I64-H$69+(H$69/12*7)))</f>
        <v>56826.160799405741</v>
      </c>
      <c r="K64" s="102">
        <f t="shared" si="3"/>
        <v>9173.8392005942551</v>
      </c>
      <c r="L64" s="103">
        <f t="shared" si="23"/>
        <v>66000</v>
      </c>
      <c r="M64" s="102">
        <f t="shared" si="24"/>
        <v>53984.852759435453</v>
      </c>
      <c r="N64" s="102">
        <f t="shared" si="21"/>
        <v>8715.1472405645418</v>
      </c>
      <c r="O64" s="102">
        <f t="shared" si="22"/>
        <v>62699.999999999993</v>
      </c>
      <c r="P64" s="102">
        <f t="shared" si="27"/>
        <v>51143.544719465172</v>
      </c>
      <c r="Q64" s="102">
        <f t="shared" si="9"/>
        <v>8256.4552805348303</v>
      </c>
      <c r="R64" s="102">
        <f t="shared" si="28"/>
        <v>59400</v>
      </c>
      <c r="S64" s="102">
        <f t="shared" si="10"/>
        <v>45460.928639524594</v>
      </c>
      <c r="T64" s="102">
        <f t="shared" si="11"/>
        <v>7339.0713604754046</v>
      </c>
      <c r="U64" s="102">
        <f t="shared" si="12"/>
        <v>52800</v>
      </c>
      <c r="V64" s="102">
        <f t="shared" si="13"/>
        <v>39778.312559584017</v>
      </c>
      <c r="W64" s="102">
        <f t="shared" si="14"/>
        <v>6421.687440415978</v>
      </c>
      <c r="X64" s="102">
        <f t="shared" si="15"/>
        <v>46199.999999999993</v>
      </c>
      <c r="Y64" s="102">
        <f t="shared" si="16"/>
        <v>34095.69647964344</v>
      </c>
      <c r="Z64" s="102">
        <f t="shared" si="17"/>
        <v>5504.3035203565532</v>
      </c>
      <c r="AA64" s="66">
        <f t="shared" si="18"/>
        <v>39599.999999999993</v>
      </c>
      <c r="AB64" s="36"/>
      <c r="AC64" s="36"/>
      <c r="AD64" s="36"/>
      <c r="AE64" s="36"/>
      <c r="AF64" s="36"/>
      <c r="AG64" s="37"/>
      <c r="AH64" s="36"/>
      <c r="AI64" s="36"/>
    </row>
    <row r="65" spans="1:35" ht="13.5" customHeight="1">
      <c r="A65" s="285">
        <v>66</v>
      </c>
      <c r="B65" s="46">
        <v>42186</v>
      </c>
      <c r="C65" s="68">
        <f>'BENEFÍCIOS-SEM JRS E SEM CORREÇ'!C65</f>
        <v>788</v>
      </c>
      <c r="D65" s="316">
        <f>'base(indices)'!G70</f>
        <v>1.3602961499999999</v>
      </c>
      <c r="E65" s="69">
        <f t="shared" si="0"/>
        <v>1071.9133661999999</v>
      </c>
      <c r="F65" s="359">
        <f>'base(indices)'!I70</f>
        <v>1.8204000000000001E-2</v>
      </c>
      <c r="G65" s="70">
        <f t="shared" si="1"/>
        <v>19.5131109183048</v>
      </c>
      <c r="H65" s="71">
        <f t="shared" si="2"/>
        <v>1091.4264771183048</v>
      </c>
      <c r="I65" s="300">
        <f t="shared" si="20"/>
        <v>81743.95173368603</v>
      </c>
      <c r="J65" s="122">
        <f>IF((I65-H$69+(H$69/12*6))+K65&gt;I149,I149-K65,(I65-H$69+(H$69/12*6)))</f>
        <v>56826.160799405741</v>
      </c>
      <c r="K65" s="122">
        <f t="shared" si="3"/>
        <v>9173.8392005942551</v>
      </c>
      <c r="L65" s="122">
        <f t="shared" si="23"/>
        <v>66000</v>
      </c>
      <c r="M65" s="122">
        <f t="shared" si="24"/>
        <v>53984.852759435453</v>
      </c>
      <c r="N65" s="122">
        <f t="shared" si="21"/>
        <v>8715.1472405645418</v>
      </c>
      <c r="O65" s="122">
        <f t="shared" si="22"/>
        <v>62699.999999999993</v>
      </c>
      <c r="P65" s="104">
        <f t="shared" si="27"/>
        <v>51143.544719465172</v>
      </c>
      <c r="Q65" s="122">
        <f t="shared" si="9"/>
        <v>8256.4552805348303</v>
      </c>
      <c r="R65" s="122">
        <f t="shared" si="28"/>
        <v>59400</v>
      </c>
      <c r="S65" s="122">
        <f t="shared" si="10"/>
        <v>45460.928639524594</v>
      </c>
      <c r="T65" s="122">
        <f t="shared" si="11"/>
        <v>7339.0713604754046</v>
      </c>
      <c r="U65" s="122">
        <f t="shared" si="12"/>
        <v>52800</v>
      </c>
      <c r="V65" s="122">
        <f t="shared" si="13"/>
        <v>39778.312559584017</v>
      </c>
      <c r="W65" s="122">
        <f t="shared" si="14"/>
        <v>6421.687440415978</v>
      </c>
      <c r="X65" s="122">
        <f t="shared" si="15"/>
        <v>46199.999999999993</v>
      </c>
      <c r="Y65" s="122">
        <f t="shared" si="16"/>
        <v>34095.69647964344</v>
      </c>
      <c r="Z65" s="122">
        <f t="shared" si="17"/>
        <v>5504.3035203565532</v>
      </c>
      <c r="AA65" s="52">
        <f t="shared" si="18"/>
        <v>39599.999999999993</v>
      </c>
      <c r="AB65" s="18"/>
      <c r="AC65" s="18"/>
      <c r="AD65" s="18"/>
      <c r="AE65" s="18"/>
      <c r="AF65" s="18"/>
      <c r="AG65" s="19"/>
      <c r="AH65" s="18"/>
      <c r="AI65" s="18"/>
    </row>
    <row r="66" spans="1:35" s="30" customFormat="1" ht="13.5" customHeight="1">
      <c r="A66" s="285">
        <v>65</v>
      </c>
      <c r="B66" s="56">
        <v>42217</v>
      </c>
      <c r="C66" s="68">
        <f>'BENEFÍCIOS-SEM JRS E SEM CORREÇ'!C66</f>
        <v>788</v>
      </c>
      <c r="D66" s="316">
        <f>'base(indices)'!G71</f>
        <v>1.35231747</v>
      </c>
      <c r="E66" s="58">
        <f t="shared" si="0"/>
        <v>1065.6261663600001</v>
      </c>
      <c r="F66" s="359">
        <f>'base(indices)'!I71</f>
        <v>1.8204000000000001E-2</v>
      </c>
      <c r="G66" s="60">
        <f t="shared" si="1"/>
        <v>19.398658732417442</v>
      </c>
      <c r="H66" s="61">
        <f t="shared" si="2"/>
        <v>1085.0248250924176</v>
      </c>
      <c r="I66" s="299">
        <f t="shared" si="20"/>
        <v>80652.525256567722</v>
      </c>
      <c r="J66" s="102">
        <f>IF((I66-H$69+(H$69/12*5))+K66&gt;I149,I149-K66,(I66-H$69+(H$69/12*5)))</f>
        <v>56826.160799405741</v>
      </c>
      <c r="K66" s="102">
        <f t="shared" si="3"/>
        <v>9173.8392005942551</v>
      </c>
      <c r="L66" s="103">
        <f t="shared" si="23"/>
        <v>66000</v>
      </c>
      <c r="M66" s="102">
        <f t="shared" si="24"/>
        <v>53984.852759435453</v>
      </c>
      <c r="N66" s="102">
        <f t="shared" si="21"/>
        <v>8715.1472405645418</v>
      </c>
      <c r="O66" s="102">
        <f t="shared" si="22"/>
        <v>62699.999999999993</v>
      </c>
      <c r="P66" s="102">
        <f t="shared" si="27"/>
        <v>51143.544719465172</v>
      </c>
      <c r="Q66" s="102">
        <f t="shared" si="9"/>
        <v>8256.4552805348303</v>
      </c>
      <c r="R66" s="102">
        <f t="shared" si="28"/>
        <v>59400</v>
      </c>
      <c r="S66" s="102">
        <f t="shared" si="10"/>
        <v>45460.928639524594</v>
      </c>
      <c r="T66" s="102">
        <f t="shared" si="11"/>
        <v>7339.0713604754046</v>
      </c>
      <c r="U66" s="102">
        <f t="shared" si="12"/>
        <v>52800</v>
      </c>
      <c r="V66" s="102">
        <f t="shared" si="13"/>
        <v>39778.312559584017</v>
      </c>
      <c r="W66" s="102">
        <f t="shared" si="14"/>
        <v>6421.687440415978</v>
      </c>
      <c r="X66" s="102">
        <f t="shared" si="15"/>
        <v>46199.999999999993</v>
      </c>
      <c r="Y66" s="102">
        <f t="shared" si="16"/>
        <v>34095.69647964344</v>
      </c>
      <c r="Z66" s="102">
        <f t="shared" si="17"/>
        <v>5504.3035203565532</v>
      </c>
      <c r="AA66" s="66">
        <f t="shared" si="18"/>
        <v>39599.999999999993</v>
      </c>
      <c r="AB66" s="36"/>
      <c r="AC66" s="36"/>
      <c r="AD66" s="36"/>
      <c r="AE66" s="36"/>
      <c r="AF66" s="36"/>
      <c r="AG66" s="37"/>
      <c r="AH66" s="36"/>
      <c r="AI66" s="36"/>
    </row>
    <row r="67" spans="1:35" ht="13.5" customHeight="1">
      <c r="A67" s="285">
        <v>64</v>
      </c>
      <c r="B67" s="46">
        <v>42248</v>
      </c>
      <c r="C67" s="68">
        <f>'BENEFÍCIOS-SEM JRS E SEM CORREÇ'!C67</f>
        <v>788</v>
      </c>
      <c r="D67" s="316">
        <f>'base(indices)'!G72</f>
        <v>1.3465274</v>
      </c>
      <c r="E67" s="69">
        <f t="shared" si="0"/>
        <v>1061.0635912</v>
      </c>
      <c r="F67" s="359">
        <f>'base(indices)'!I72</f>
        <v>1.8204000000000001E-2</v>
      </c>
      <c r="G67" s="70">
        <f t="shared" si="1"/>
        <v>19.315601614204802</v>
      </c>
      <c r="H67" s="71">
        <f t="shared" si="2"/>
        <v>1080.3791928142048</v>
      </c>
      <c r="I67" s="300">
        <f t="shared" si="20"/>
        <v>79567.500431475302</v>
      </c>
      <c r="J67" s="122">
        <f>IF((I67-H$69+(H$69/12*4))+K67&gt;I149,I149-K67,(I67-H$69+(H$69/12*4)))</f>
        <v>56826.160799405741</v>
      </c>
      <c r="K67" s="122">
        <f t="shared" si="3"/>
        <v>9173.8392005942551</v>
      </c>
      <c r="L67" s="122">
        <f t="shared" si="23"/>
        <v>66000</v>
      </c>
      <c r="M67" s="122">
        <f t="shared" si="24"/>
        <v>53984.852759435453</v>
      </c>
      <c r="N67" s="122">
        <f t="shared" si="21"/>
        <v>8715.1472405645418</v>
      </c>
      <c r="O67" s="122">
        <f t="shared" si="22"/>
        <v>62699.999999999993</v>
      </c>
      <c r="P67" s="104">
        <f t="shared" si="27"/>
        <v>51143.544719465172</v>
      </c>
      <c r="Q67" s="122">
        <f t="shared" si="9"/>
        <v>8256.4552805348303</v>
      </c>
      <c r="R67" s="122">
        <f t="shared" si="28"/>
        <v>59400</v>
      </c>
      <c r="S67" s="122">
        <f t="shared" si="10"/>
        <v>45460.928639524594</v>
      </c>
      <c r="T67" s="122">
        <f t="shared" si="11"/>
        <v>7339.0713604754046</v>
      </c>
      <c r="U67" s="122">
        <f t="shared" si="12"/>
        <v>52800</v>
      </c>
      <c r="V67" s="122">
        <f t="shared" si="13"/>
        <v>39778.312559584017</v>
      </c>
      <c r="W67" s="122">
        <f t="shared" si="14"/>
        <v>6421.687440415978</v>
      </c>
      <c r="X67" s="122">
        <f t="shared" si="15"/>
        <v>46199.999999999993</v>
      </c>
      <c r="Y67" s="122">
        <f t="shared" si="16"/>
        <v>34095.69647964344</v>
      </c>
      <c r="Z67" s="122">
        <f t="shared" si="17"/>
        <v>5504.3035203565532</v>
      </c>
      <c r="AA67" s="52">
        <f t="shared" si="18"/>
        <v>39599.999999999993</v>
      </c>
      <c r="AB67" s="18"/>
      <c r="AC67" s="18"/>
      <c r="AD67" s="18"/>
      <c r="AE67" s="18"/>
      <c r="AF67" s="18"/>
      <c r="AG67" s="19"/>
      <c r="AH67" s="18"/>
      <c r="AI67" s="18"/>
    </row>
    <row r="68" spans="1:35" s="30" customFormat="1" ht="13.5" customHeight="1">
      <c r="A68" s="285">
        <v>63</v>
      </c>
      <c r="B68" s="56">
        <v>42278</v>
      </c>
      <c r="C68" s="68">
        <f>'BENEFÍCIOS-SEM JRS E SEM CORREÇ'!C68</f>
        <v>788</v>
      </c>
      <c r="D68" s="316">
        <f>'base(indices)'!G73</f>
        <v>1.3412963499999999</v>
      </c>
      <c r="E68" s="58">
        <f t="shared" si="0"/>
        <v>1056.9415237999999</v>
      </c>
      <c r="F68" s="359">
        <f>'base(indices)'!I73</f>
        <v>1.8204000000000001E-2</v>
      </c>
      <c r="G68" s="60">
        <f t="shared" si="1"/>
        <v>19.240563499255199</v>
      </c>
      <c r="H68" s="61">
        <f t="shared" si="2"/>
        <v>1076.182087299255</v>
      </c>
      <c r="I68" s="299">
        <f t="shared" si="20"/>
        <v>78487.121238661101</v>
      </c>
      <c r="J68" s="102">
        <f>IF((I68-H$69+(H$69/12*3))+K68&gt;I149,I149-K68,(I68-H$69+(H$69/12*3)))</f>
        <v>56826.160799405741</v>
      </c>
      <c r="K68" s="102">
        <f t="shared" si="3"/>
        <v>9173.8392005942551</v>
      </c>
      <c r="L68" s="103">
        <f t="shared" si="23"/>
        <v>66000</v>
      </c>
      <c r="M68" s="102">
        <f t="shared" si="24"/>
        <v>53984.852759435453</v>
      </c>
      <c r="N68" s="102">
        <f t="shared" si="21"/>
        <v>8715.1472405645418</v>
      </c>
      <c r="O68" s="102">
        <f t="shared" si="22"/>
        <v>62699.999999999993</v>
      </c>
      <c r="P68" s="102">
        <f t="shared" si="27"/>
        <v>51143.544719465172</v>
      </c>
      <c r="Q68" s="102">
        <f t="shared" si="9"/>
        <v>8256.4552805348303</v>
      </c>
      <c r="R68" s="102">
        <f t="shared" si="28"/>
        <v>59400</v>
      </c>
      <c r="S68" s="102">
        <f t="shared" si="10"/>
        <v>45460.928639524594</v>
      </c>
      <c r="T68" s="102">
        <f t="shared" si="11"/>
        <v>7339.0713604754046</v>
      </c>
      <c r="U68" s="102">
        <f t="shared" si="12"/>
        <v>52800</v>
      </c>
      <c r="V68" s="102">
        <f t="shared" si="13"/>
        <v>39778.312559584017</v>
      </c>
      <c r="W68" s="102">
        <f t="shared" si="14"/>
        <v>6421.687440415978</v>
      </c>
      <c r="X68" s="102">
        <f t="shared" si="15"/>
        <v>46199.999999999993</v>
      </c>
      <c r="Y68" s="102">
        <f t="shared" si="16"/>
        <v>34095.69647964344</v>
      </c>
      <c r="Z68" s="102">
        <f t="shared" si="17"/>
        <v>5504.3035203565532</v>
      </c>
      <c r="AA68" s="66">
        <f t="shared" si="18"/>
        <v>39599.999999999993</v>
      </c>
      <c r="AB68" s="36"/>
      <c r="AC68" s="36"/>
      <c r="AD68" s="36"/>
      <c r="AE68" s="36"/>
      <c r="AF68" s="36"/>
      <c r="AG68" s="37"/>
      <c r="AH68" s="36"/>
      <c r="AI68" s="36"/>
    </row>
    <row r="69" spans="1:35" ht="13.5" customHeight="1">
      <c r="A69" s="285">
        <v>62</v>
      </c>
      <c r="B69" s="46">
        <v>42309</v>
      </c>
      <c r="C69" s="68">
        <f>'BENEFÍCIOS-SEM JRS E SEM CORREÇ'!C69</f>
        <v>788</v>
      </c>
      <c r="D69" s="316">
        <f>'base(indices)'!G74</f>
        <v>1.3325018399999999</v>
      </c>
      <c r="E69" s="69">
        <f t="shared" si="0"/>
        <v>1050.0114499199999</v>
      </c>
      <c r="F69" s="359">
        <f>'base(indices)'!I74</f>
        <v>1.8204000000000001E-2</v>
      </c>
      <c r="G69" s="70">
        <f t="shared" si="1"/>
        <v>19.11440843434368</v>
      </c>
      <c r="H69" s="71">
        <f t="shared" si="2"/>
        <v>1069.1258583543436</v>
      </c>
      <c r="I69" s="300">
        <f t="shared" si="20"/>
        <v>77410.939151361847</v>
      </c>
      <c r="J69" s="122">
        <f>IF((I69-H$69+(H$69/12*2))+K69&gt;I149,I149-K69,(I69-H$69+(H$69/12*2)))</f>
        <v>56826.160799405741</v>
      </c>
      <c r="K69" s="122">
        <f t="shared" si="3"/>
        <v>9173.8392005942551</v>
      </c>
      <c r="L69" s="122">
        <f t="shared" si="23"/>
        <v>66000</v>
      </c>
      <c r="M69" s="122">
        <f t="shared" si="24"/>
        <v>53984.852759435453</v>
      </c>
      <c r="N69" s="122">
        <f t="shared" si="21"/>
        <v>8715.1472405645418</v>
      </c>
      <c r="O69" s="122">
        <f t="shared" si="22"/>
        <v>62699.999999999993</v>
      </c>
      <c r="P69" s="104">
        <f t="shared" si="27"/>
        <v>51143.544719465172</v>
      </c>
      <c r="Q69" s="122">
        <f t="shared" si="9"/>
        <v>8256.4552805348303</v>
      </c>
      <c r="R69" s="122">
        <f t="shared" si="28"/>
        <v>59400</v>
      </c>
      <c r="S69" s="122">
        <f t="shared" si="10"/>
        <v>45460.928639524594</v>
      </c>
      <c r="T69" s="122">
        <f t="shared" si="11"/>
        <v>7339.0713604754046</v>
      </c>
      <c r="U69" s="122">
        <f t="shared" si="12"/>
        <v>52800</v>
      </c>
      <c r="V69" s="122">
        <f t="shared" si="13"/>
        <v>39778.312559584017</v>
      </c>
      <c r="W69" s="122">
        <f t="shared" si="14"/>
        <v>6421.687440415978</v>
      </c>
      <c r="X69" s="122">
        <f t="shared" si="15"/>
        <v>46199.999999999993</v>
      </c>
      <c r="Y69" s="122">
        <f t="shared" si="16"/>
        <v>34095.69647964344</v>
      </c>
      <c r="Z69" s="122">
        <f t="shared" si="17"/>
        <v>5504.3035203565532</v>
      </c>
      <c r="AA69" s="52">
        <f t="shared" si="18"/>
        <v>39599.999999999993</v>
      </c>
      <c r="AB69" s="18"/>
      <c r="AC69" s="18"/>
      <c r="AD69" s="18"/>
      <c r="AE69" s="18"/>
      <c r="AF69" s="18"/>
      <c r="AG69" s="19"/>
      <c r="AH69" s="18"/>
      <c r="AI69" s="18"/>
    </row>
    <row r="70" spans="1:35" s="30" customFormat="1" ht="13.5" customHeight="1" thickBot="1">
      <c r="A70" s="286">
        <v>61</v>
      </c>
      <c r="B70" s="76">
        <v>42339</v>
      </c>
      <c r="C70" s="77">
        <f>'BENEFÍCIOS-SEM JRS E SEM CORREÇ'!C70</f>
        <v>1576</v>
      </c>
      <c r="D70" s="317">
        <f>'base(indices)'!G75</f>
        <v>1.3212710299999999</v>
      </c>
      <c r="E70" s="279">
        <f t="shared" si="0"/>
        <v>2082.3231432799998</v>
      </c>
      <c r="F70" s="360">
        <f>'base(indices)'!I75</f>
        <v>1.8204000000000001E-2</v>
      </c>
      <c r="G70" s="233">
        <f t="shared" si="1"/>
        <v>37.906610500269117</v>
      </c>
      <c r="H70" s="287">
        <f t="shared" si="2"/>
        <v>2120.2297537802688</v>
      </c>
      <c r="I70" s="301">
        <f t="shared" si="20"/>
        <v>76341.813293007508</v>
      </c>
      <c r="J70" s="95">
        <f>IF((I70-H$69+(H$69/12*1))+K70&gt;I149,I149-K70,(I70-H$69+(H$69/12*1)))</f>
        <v>56826.160799405741</v>
      </c>
      <c r="K70" s="95">
        <f t="shared" si="3"/>
        <v>9173.8392005942551</v>
      </c>
      <c r="L70" s="236">
        <f t="shared" si="23"/>
        <v>66000</v>
      </c>
      <c r="M70" s="95">
        <f t="shared" si="24"/>
        <v>53984.852759435453</v>
      </c>
      <c r="N70" s="95">
        <f t="shared" si="21"/>
        <v>8715.1472405645418</v>
      </c>
      <c r="O70" s="95">
        <f t="shared" si="22"/>
        <v>62699.999999999993</v>
      </c>
      <c r="P70" s="95">
        <f t="shared" si="27"/>
        <v>51143.544719465172</v>
      </c>
      <c r="Q70" s="95">
        <f t="shared" si="9"/>
        <v>8256.4552805348303</v>
      </c>
      <c r="R70" s="95">
        <f t="shared" si="28"/>
        <v>59400</v>
      </c>
      <c r="S70" s="95">
        <f t="shared" si="10"/>
        <v>45460.928639524594</v>
      </c>
      <c r="T70" s="95">
        <f t="shared" si="11"/>
        <v>7339.0713604754046</v>
      </c>
      <c r="U70" s="95">
        <f t="shared" si="12"/>
        <v>52800</v>
      </c>
      <c r="V70" s="95">
        <f t="shared" si="13"/>
        <v>39778.312559584017</v>
      </c>
      <c r="W70" s="95">
        <f t="shared" si="14"/>
        <v>6421.687440415978</v>
      </c>
      <c r="X70" s="95">
        <f t="shared" si="15"/>
        <v>46199.999999999993</v>
      </c>
      <c r="Y70" s="95">
        <f t="shared" si="16"/>
        <v>34095.69647964344</v>
      </c>
      <c r="Z70" s="95">
        <f t="shared" si="17"/>
        <v>5504.3035203565532</v>
      </c>
      <c r="AA70" s="237">
        <f t="shared" si="18"/>
        <v>39599.999999999993</v>
      </c>
      <c r="AB70" s="36"/>
      <c r="AC70" s="36"/>
      <c r="AD70" s="36"/>
      <c r="AE70" s="36"/>
      <c r="AF70" s="36"/>
      <c r="AG70" s="37"/>
      <c r="AH70" s="36"/>
      <c r="AI70" s="36"/>
    </row>
    <row r="71" spans="1:35" ht="13.5" customHeight="1">
      <c r="A71" s="288">
        <v>60</v>
      </c>
      <c r="B71" s="160">
        <v>42370</v>
      </c>
      <c r="C71" s="47">
        <f>'BENEFÍCIOS-SEM JRS E SEM CORREÇ'!C71</f>
        <v>880</v>
      </c>
      <c r="D71" s="306">
        <f>'base(indices)'!G76</f>
        <v>1.30586186</v>
      </c>
      <c r="E71" s="163">
        <f t="shared" si="0"/>
        <v>1149.1584368000001</v>
      </c>
      <c r="F71" s="358">
        <f>'base(indices)'!I76</f>
        <v>1.8204000000000001E-2</v>
      </c>
      <c r="G71" s="87">
        <f t="shared" si="1"/>
        <v>20.919280183507205</v>
      </c>
      <c r="H71" s="89">
        <f t="shared" si="2"/>
        <v>1170.0777169835073</v>
      </c>
      <c r="I71" s="298">
        <f t="shared" si="20"/>
        <v>74221.583539227242</v>
      </c>
      <c r="J71" s="123">
        <f>IF((I71-H$81+(H$81))+K71&gt;I149,I149-K71,(I71-H$81+(H$81)))</f>
        <v>56826.160799405741</v>
      </c>
      <c r="K71" s="123">
        <f t="shared" si="3"/>
        <v>9173.8392005942551</v>
      </c>
      <c r="L71" s="123">
        <f t="shared" si="23"/>
        <v>66000</v>
      </c>
      <c r="M71" s="123">
        <f t="shared" si="24"/>
        <v>53984.852759435453</v>
      </c>
      <c r="N71" s="123">
        <f t="shared" si="21"/>
        <v>8715.1472405645418</v>
      </c>
      <c r="O71" s="123">
        <f t="shared" si="22"/>
        <v>62699.999999999993</v>
      </c>
      <c r="P71" s="100">
        <f t="shared" si="27"/>
        <v>51143.544719465172</v>
      </c>
      <c r="Q71" s="123">
        <f t="shared" si="9"/>
        <v>8256.4552805348303</v>
      </c>
      <c r="R71" s="123">
        <f t="shared" si="28"/>
        <v>59400</v>
      </c>
      <c r="S71" s="123">
        <f t="shared" si="10"/>
        <v>45460.928639524594</v>
      </c>
      <c r="T71" s="123">
        <f t="shared" si="11"/>
        <v>7339.0713604754046</v>
      </c>
      <c r="U71" s="123">
        <f t="shared" si="12"/>
        <v>52800</v>
      </c>
      <c r="V71" s="123">
        <f t="shared" si="13"/>
        <v>39778.312559584017</v>
      </c>
      <c r="W71" s="123">
        <f t="shared" si="14"/>
        <v>6421.687440415978</v>
      </c>
      <c r="X71" s="123">
        <f t="shared" si="15"/>
        <v>46199.999999999993</v>
      </c>
      <c r="Y71" s="123">
        <f t="shared" si="16"/>
        <v>34095.69647964344</v>
      </c>
      <c r="Z71" s="123">
        <f t="shared" si="17"/>
        <v>5504.3035203565532</v>
      </c>
      <c r="AA71" s="55">
        <f t="shared" si="18"/>
        <v>39599.999999999993</v>
      </c>
      <c r="AB71" s="18"/>
      <c r="AC71" s="18"/>
      <c r="AD71" s="18"/>
      <c r="AE71" s="18"/>
      <c r="AF71" s="18"/>
      <c r="AG71" s="19"/>
      <c r="AH71" s="18"/>
      <c r="AI71" s="18"/>
    </row>
    <row r="72" spans="1:35" s="30" customFormat="1" ht="13.5" customHeight="1">
      <c r="A72" s="285">
        <v>59</v>
      </c>
      <c r="B72" s="56">
        <v>42401</v>
      </c>
      <c r="C72" s="68">
        <f>'BENEFÍCIOS-SEM JRS E SEM CORREÇ'!C72</f>
        <v>880</v>
      </c>
      <c r="D72" s="316">
        <f>'base(indices)'!G77</f>
        <v>1.29395745</v>
      </c>
      <c r="E72" s="58">
        <f t="shared" si="0"/>
        <v>1138.682556</v>
      </c>
      <c r="F72" s="359">
        <f>'base(indices)'!I77</f>
        <v>1.8204000000000001E-2</v>
      </c>
      <c r="G72" s="60">
        <f t="shared" si="1"/>
        <v>20.728577249424003</v>
      </c>
      <c r="H72" s="61">
        <f t="shared" si="2"/>
        <v>1159.411133249424</v>
      </c>
      <c r="I72" s="299">
        <f t="shared" si="20"/>
        <v>73051.505822243736</v>
      </c>
      <c r="J72" s="102">
        <f>IF((I72-H$81+(H$81/12*11))+K72&gt;I149,I149-K72,(I72-H$81+(H$81/12*11)))</f>
        <v>56826.160799405741</v>
      </c>
      <c r="K72" s="102">
        <f t="shared" si="3"/>
        <v>9173.8392005942551</v>
      </c>
      <c r="L72" s="103">
        <f t="shared" si="23"/>
        <v>66000</v>
      </c>
      <c r="M72" s="102">
        <f t="shared" si="24"/>
        <v>53984.852759435453</v>
      </c>
      <c r="N72" s="102">
        <f t="shared" si="21"/>
        <v>8715.1472405645418</v>
      </c>
      <c r="O72" s="102">
        <f t="shared" si="22"/>
        <v>62699.999999999993</v>
      </c>
      <c r="P72" s="102">
        <f>J72*$P$9</f>
        <v>51143.544719465172</v>
      </c>
      <c r="Q72" s="102">
        <f t="shared" si="9"/>
        <v>8256.4552805348303</v>
      </c>
      <c r="R72" s="102">
        <f t="shared" si="28"/>
        <v>59400</v>
      </c>
      <c r="S72" s="102">
        <f t="shared" si="10"/>
        <v>45460.928639524594</v>
      </c>
      <c r="T72" s="102">
        <f t="shared" si="11"/>
        <v>7339.0713604754046</v>
      </c>
      <c r="U72" s="102">
        <f t="shared" si="12"/>
        <v>52800</v>
      </c>
      <c r="V72" s="102">
        <f t="shared" si="13"/>
        <v>39778.312559584017</v>
      </c>
      <c r="W72" s="102">
        <f t="shared" si="14"/>
        <v>6421.687440415978</v>
      </c>
      <c r="X72" s="102">
        <f t="shared" si="15"/>
        <v>46199.999999999993</v>
      </c>
      <c r="Y72" s="102">
        <f t="shared" si="16"/>
        <v>34095.69647964344</v>
      </c>
      <c r="Z72" s="102">
        <f t="shared" si="17"/>
        <v>5504.3035203565532</v>
      </c>
      <c r="AA72" s="66">
        <f t="shared" si="18"/>
        <v>39599.999999999993</v>
      </c>
      <c r="AB72" s="36"/>
      <c r="AC72" s="36"/>
      <c r="AD72" s="36"/>
      <c r="AE72" s="36"/>
      <c r="AF72" s="36"/>
      <c r="AG72" s="37"/>
      <c r="AH72" s="36"/>
      <c r="AI72" s="36"/>
    </row>
    <row r="73" spans="1:35" ht="13.5" customHeight="1">
      <c r="A73" s="285">
        <v>58</v>
      </c>
      <c r="B73" s="46">
        <v>42430</v>
      </c>
      <c r="C73" s="68">
        <f>'BENEFÍCIOS-SEM JRS E SEM CORREÇ'!C73</f>
        <v>880</v>
      </c>
      <c r="D73" s="316">
        <f>'base(indices)'!G78</f>
        <v>1.27584052</v>
      </c>
      <c r="E73" s="69">
        <f t="shared" si="0"/>
        <v>1122.7396576000001</v>
      </c>
      <c r="F73" s="359">
        <f>'base(indices)'!I78</f>
        <v>1.8204000000000001E-2</v>
      </c>
      <c r="G73" s="70">
        <f t="shared" si="1"/>
        <v>20.438352726950402</v>
      </c>
      <c r="H73" s="71">
        <f t="shared" si="2"/>
        <v>1143.1780103269505</v>
      </c>
      <c r="I73" s="300">
        <f t="shared" si="20"/>
        <v>71892.094688994315</v>
      </c>
      <c r="J73" s="122">
        <f>IF((I73-H$81+(H$81/12*10))+K73&gt;I149,I149-K73,(I73-H$81+(H$81/12*10)))</f>
        <v>56826.160799405741</v>
      </c>
      <c r="K73" s="122">
        <f t="shared" si="3"/>
        <v>9173.8392005942551</v>
      </c>
      <c r="L73" s="122">
        <f t="shared" si="23"/>
        <v>66000</v>
      </c>
      <c r="M73" s="122">
        <f t="shared" si="24"/>
        <v>53984.852759435453</v>
      </c>
      <c r="N73" s="122">
        <f t="shared" si="21"/>
        <v>8715.1472405645418</v>
      </c>
      <c r="O73" s="122">
        <f t="shared" si="22"/>
        <v>62699.999999999993</v>
      </c>
      <c r="P73" s="104">
        <f>J73*$P$9</f>
        <v>51143.544719465172</v>
      </c>
      <c r="Q73" s="122">
        <f t="shared" si="9"/>
        <v>8256.4552805348303</v>
      </c>
      <c r="R73" s="122">
        <f t="shared" si="28"/>
        <v>59400</v>
      </c>
      <c r="S73" s="122">
        <f t="shared" si="10"/>
        <v>45460.928639524594</v>
      </c>
      <c r="T73" s="122">
        <f t="shared" si="11"/>
        <v>7339.0713604754046</v>
      </c>
      <c r="U73" s="122">
        <f t="shared" si="12"/>
        <v>52800</v>
      </c>
      <c r="V73" s="122">
        <f t="shared" si="13"/>
        <v>39778.312559584017</v>
      </c>
      <c r="W73" s="122">
        <f t="shared" si="14"/>
        <v>6421.687440415978</v>
      </c>
      <c r="X73" s="122">
        <f t="shared" si="15"/>
        <v>46199.999999999993</v>
      </c>
      <c r="Y73" s="122">
        <f t="shared" si="16"/>
        <v>34095.69647964344</v>
      </c>
      <c r="Z73" s="122">
        <f t="shared" si="17"/>
        <v>5504.3035203565532</v>
      </c>
      <c r="AA73" s="52">
        <f t="shared" si="18"/>
        <v>39599.999999999993</v>
      </c>
      <c r="AB73" s="18"/>
      <c r="AC73" s="18"/>
      <c r="AD73" s="18"/>
      <c r="AE73" s="18"/>
      <c r="AF73" s="18"/>
      <c r="AG73" s="19"/>
      <c r="AH73" s="18"/>
      <c r="AI73" s="18"/>
    </row>
    <row r="74" spans="1:35" s="30" customFormat="1" ht="13.5" customHeight="1">
      <c r="A74" s="285">
        <v>57</v>
      </c>
      <c r="B74" s="56">
        <v>42461</v>
      </c>
      <c r="C74" s="68">
        <f>'BENEFÍCIOS-SEM JRS E SEM CORREÇ'!C74</f>
        <v>880</v>
      </c>
      <c r="D74" s="316">
        <f>'base(indices)'!G79</f>
        <v>1.27037789</v>
      </c>
      <c r="E74" s="58">
        <f t="shared" si="0"/>
        <v>1117.9325432000001</v>
      </c>
      <c r="F74" s="359">
        <f>'base(indices)'!I79</f>
        <v>1.8204000000000001E-2</v>
      </c>
      <c r="G74" s="60">
        <f t="shared" si="1"/>
        <v>20.350844016412804</v>
      </c>
      <c r="H74" s="61">
        <f t="shared" si="2"/>
        <v>1138.2833872164128</v>
      </c>
      <c r="I74" s="299">
        <f t="shared" si="20"/>
        <v>70748.91667866736</v>
      </c>
      <c r="J74" s="102">
        <f>IF((I74-H$81+(H$81/12*9))+K74&gt;I149,I149-K74,(I74-H$81+(H$81/12*9)))</f>
        <v>56826.160799405741</v>
      </c>
      <c r="K74" s="102">
        <f t="shared" si="3"/>
        <v>9173.8392005942551</v>
      </c>
      <c r="L74" s="103">
        <f t="shared" si="23"/>
        <v>66000</v>
      </c>
      <c r="M74" s="102">
        <f t="shared" si="24"/>
        <v>53984.852759435453</v>
      </c>
      <c r="N74" s="102">
        <f t="shared" si="21"/>
        <v>8715.1472405645418</v>
      </c>
      <c r="O74" s="102">
        <f t="shared" si="22"/>
        <v>62699.999999999993</v>
      </c>
      <c r="P74" s="102">
        <f t="shared" ref="P74:P130" si="29">J74*$P$9</f>
        <v>51143.544719465172</v>
      </c>
      <c r="Q74" s="102">
        <f t="shared" si="9"/>
        <v>8256.4552805348303</v>
      </c>
      <c r="R74" s="102">
        <f>P74+Q74</f>
        <v>59400</v>
      </c>
      <c r="S74" s="102">
        <f t="shared" si="10"/>
        <v>45460.928639524594</v>
      </c>
      <c r="T74" s="102">
        <f t="shared" si="11"/>
        <v>7339.0713604754046</v>
      </c>
      <c r="U74" s="102">
        <f t="shared" si="12"/>
        <v>52800</v>
      </c>
      <c r="V74" s="102">
        <f t="shared" si="13"/>
        <v>39778.312559584017</v>
      </c>
      <c r="W74" s="102">
        <f t="shared" si="14"/>
        <v>6421.687440415978</v>
      </c>
      <c r="X74" s="102">
        <f t="shared" si="15"/>
        <v>46199.999999999993</v>
      </c>
      <c r="Y74" s="102">
        <f t="shared" si="16"/>
        <v>34095.69647964344</v>
      </c>
      <c r="Z74" s="102">
        <f t="shared" si="17"/>
        <v>5504.3035203565532</v>
      </c>
      <c r="AA74" s="66">
        <f t="shared" si="18"/>
        <v>39599.999999999993</v>
      </c>
      <c r="AB74" s="36"/>
      <c r="AC74" s="36"/>
      <c r="AD74" s="36"/>
      <c r="AE74" s="36"/>
      <c r="AF74" s="36"/>
      <c r="AG74" s="37"/>
      <c r="AH74" s="36"/>
      <c r="AI74" s="36"/>
    </row>
    <row r="75" spans="1:35" ht="13.5" customHeight="1">
      <c r="A75" s="285">
        <v>56</v>
      </c>
      <c r="B75" s="46">
        <v>42491</v>
      </c>
      <c r="C75" s="68">
        <f>'BENEFÍCIOS-SEM JRS E SEM CORREÇ'!C75</f>
        <v>880</v>
      </c>
      <c r="D75" s="316">
        <f>'base(indices)'!G80</f>
        <v>1.2639318399999999</v>
      </c>
      <c r="E75" s="69">
        <f t="shared" ref="E75:E130" si="30">C75*D75</f>
        <v>1112.2600192</v>
      </c>
      <c r="F75" s="359">
        <f>'base(indices)'!I80</f>
        <v>1.8204000000000001E-2</v>
      </c>
      <c r="G75" s="70">
        <f t="shared" ref="G75:G130" si="31">E75*F75</f>
        <v>20.247581389516803</v>
      </c>
      <c r="H75" s="71">
        <f t="shared" ref="H75:H130" si="32">E75+G75</f>
        <v>1132.5076005895169</v>
      </c>
      <c r="I75" s="300">
        <f t="shared" si="20"/>
        <v>69610.63329145094</v>
      </c>
      <c r="J75" s="122">
        <f>IF((I75-H$81+(H$81/12*8))+K75&gt;I149,I149-K75,(I75-H$81+(H$81/12*8)))</f>
        <v>56826.160799405741</v>
      </c>
      <c r="K75" s="122">
        <f t="shared" ref="K75:K130" si="33">I$148</f>
        <v>9173.8392005942551</v>
      </c>
      <c r="L75" s="122">
        <f t="shared" si="23"/>
        <v>66000</v>
      </c>
      <c r="M75" s="122">
        <f t="shared" si="24"/>
        <v>53984.852759435453</v>
      </c>
      <c r="N75" s="122">
        <f t="shared" si="21"/>
        <v>8715.1472405645418</v>
      </c>
      <c r="O75" s="122">
        <f t="shared" si="22"/>
        <v>62699.999999999993</v>
      </c>
      <c r="P75" s="104">
        <f t="shared" si="29"/>
        <v>51143.544719465172</v>
      </c>
      <c r="Q75" s="122">
        <f t="shared" ref="Q75:Q130" si="34">K75*P$9</f>
        <v>8256.4552805348303</v>
      </c>
      <c r="R75" s="122">
        <f t="shared" ref="R75:R130" si="35">P75+Q75</f>
        <v>59400</v>
      </c>
      <c r="S75" s="122">
        <f t="shared" ref="S75:S93" si="36">J75*S$9</f>
        <v>45460.928639524594</v>
      </c>
      <c r="T75" s="122">
        <f t="shared" ref="T75:T130" si="37">K75*S$9</f>
        <v>7339.0713604754046</v>
      </c>
      <c r="U75" s="122">
        <f t="shared" ref="U75:U93" si="38">S75+T75</f>
        <v>52800</v>
      </c>
      <c r="V75" s="122">
        <f t="shared" ref="V75:V130" si="39">J75*V$9</f>
        <v>39778.312559584017</v>
      </c>
      <c r="W75" s="122">
        <f t="shared" ref="W75:W130" si="40">K75*V$9</f>
        <v>6421.687440415978</v>
      </c>
      <c r="X75" s="122">
        <f t="shared" ref="X75:X130" si="41">V75+W75</f>
        <v>46199.999999999993</v>
      </c>
      <c r="Y75" s="122">
        <f t="shared" ref="Y75:Y130" si="42">J75*Y$9</f>
        <v>34095.69647964344</v>
      </c>
      <c r="Z75" s="122">
        <f t="shared" ref="Z75:Z130" si="43">K75*Y$9</f>
        <v>5504.3035203565532</v>
      </c>
      <c r="AA75" s="52">
        <f t="shared" ref="AA75:AA130" si="44">Y75+Z75</f>
        <v>39599.999999999993</v>
      </c>
      <c r="AB75" s="18"/>
      <c r="AC75" s="18"/>
      <c r="AD75" s="18"/>
      <c r="AE75" s="18"/>
      <c r="AF75" s="18"/>
      <c r="AG75" s="19"/>
      <c r="AH75" s="18"/>
      <c r="AI75" s="18"/>
    </row>
    <row r="76" spans="1:35" s="30" customFormat="1" ht="13.5" customHeight="1">
      <c r="A76" s="285">
        <v>55</v>
      </c>
      <c r="B76" s="56">
        <v>42522</v>
      </c>
      <c r="C76" s="68">
        <f>'BENEFÍCIOS-SEM JRS E SEM CORREÇ'!C76</f>
        <v>880</v>
      </c>
      <c r="D76" s="316">
        <f>'base(indices)'!G81</f>
        <v>1.25315471</v>
      </c>
      <c r="E76" s="58">
        <f t="shared" si="30"/>
        <v>1102.7761448000001</v>
      </c>
      <c r="F76" s="359">
        <f>'base(indices)'!I81</f>
        <v>1.8204000000000001E-2</v>
      </c>
      <c r="G76" s="60">
        <f t="shared" si="31"/>
        <v>20.074936939939203</v>
      </c>
      <c r="H76" s="61">
        <f t="shared" si="32"/>
        <v>1122.8510817399392</v>
      </c>
      <c r="I76" s="299">
        <f t="shared" si="20"/>
        <v>68478.12569086143</v>
      </c>
      <c r="J76" s="102">
        <f>IF((I76-H$81+(H$81/12*7))+K76&gt;I149,I149-K76,(I76-H$81+(H$81/12*7)))</f>
        <v>56826.160799405741</v>
      </c>
      <c r="K76" s="102">
        <f t="shared" si="33"/>
        <v>9173.8392005942551</v>
      </c>
      <c r="L76" s="103">
        <f t="shared" si="23"/>
        <v>66000</v>
      </c>
      <c r="M76" s="102">
        <f t="shared" si="24"/>
        <v>53984.852759435453</v>
      </c>
      <c r="N76" s="102">
        <f t="shared" si="21"/>
        <v>8715.1472405645418</v>
      </c>
      <c r="O76" s="102">
        <f t="shared" si="22"/>
        <v>62699.999999999993</v>
      </c>
      <c r="P76" s="102">
        <f t="shared" si="29"/>
        <v>51143.544719465172</v>
      </c>
      <c r="Q76" s="102">
        <f t="shared" si="34"/>
        <v>8256.4552805348303</v>
      </c>
      <c r="R76" s="102">
        <f t="shared" si="35"/>
        <v>59400</v>
      </c>
      <c r="S76" s="102">
        <f t="shared" si="36"/>
        <v>45460.928639524594</v>
      </c>
      <c r="T76" s="102">
        <f t="shared" si="37"/>
        <v>7339.0713604754046</v>
      </c>
      <c r="U76" s="102">
        <f t="shared" si="38"/>
        <v>52800</v>
      </c>
      <c r="V76" s="102">
        <f t="shared" si="39"/>
        <v>39778.312559584017</v>
      </c>
      <c r="W76" s="102">
        <f t="shared" si="40"/>
        <v>6421.687440415978</v>
      </c>
      <c r="X76" s="102">
        <f t="shared" si="41"/>
        <v>46199.999999999993</v>
      </c>
      <c r="Y76" s="102">
        <f t="shared" si="42"/>
        <v>34095.69647964344</v>
      </c>
      <c r="Z76" s="102">
        <f t="shared" si="43"/>
        <v>5504.3035203565532</v>
      </c>
      <c r="AA76" s="66">
        <f t="shared" si="44"/>
        <v>39599.999999999993</v>
      </c>
      <c r="AB76" s="36"/>
      <c r="AC76" s="36"/>
      <c r="AD76" s="36"/>
      <c r="AE76" s="36"/>
      <c r="AF76" s="36"/>
      <c r="AG76" s="37"/>
      <c r="AH76" s="36"/>
      <c r="AI76" s="36"/>
    </row>
    <row r="77" spans="1:35" ht="13.5" customHeight="1">
      <c r="A77" s="285">
        <v>54</v>
      </c>
      <c r="B77" s="46">
        <v>42552</v>
      </c>
      <c r="C77" s="68">
        <f>'BENEFÍCIOS-SEM JRS E SEM CORREÇ'!C77</f>
        <v>880</v>
      </c>
      <c r="D77" s="316">
        <f>'base(indices)'!G82</f>
        <v>1.2481620600000001</v>
      </c>
      <c r="E77" s="69">
        <f t="shared" si="30"/>
        <v>1098.3826128000001</v>
      </c>
      <c r="F77" s="359">
        <f>'base(indices)'!I82</f>
        <v>1.8204000000000001E-2</v>
      </c>
      <c r="G77" s="70">
        <f t="shared" si="31"/>
        <v>19.994957083411201</v>
      </c>
      <c r="H77" s="71">
        <f t="shared" si="32"/>
        <v>1118.3775698834113</v>
      </c>
      <c r="I77" s="300">
        <f t="shared" ref="I77:I130" si="45">I76-H76</f>
        <v>67355.274609121494</v>
      </c>
      <c r="J77" s="122">
        <f>IF((I77-H$81+(H$81/12*6))+K77&gt;I149,I149-K77,(I77-H$81+(H$81/12*6)))</f>
        <v>56826.160799405741</v>
      </c>
      <c r="K77" s="122">
        <f t="shared" si="33"/>
        <v>9173.8392005942551</v>
      </c>
      <c r="L77" s="122">
        <f t="shared" si="23"/>
        <v>66000</v>
      </c>
      <c r="M77" s="122">
        <f t="shared" si="24"/>
        <v>53984.852759435453</v>
      </c>
      <c r="N77" s="122">
        <f t="shared" si="21"/>
        <v>8715.1472405645418</v>
      </c>
      <c r="O77" s="122">
        <f t="shared" si="22"/>
        <v>62699.999999999993</v>
      </c>
      <c r="P77" s="104">
        <f t="shared" si="29"/>
        <v>51143.544719465172</v>
      </c>
      <c r="Q77" s="122">
        <f t="shared" si="34"/>
        <v>8256.4552805348303</v>
      </c>
      <c r="R77" s="122">
        <f t="shared" si="35"/>
        <v>59400</v>
      </c>
      <c r="S77" s="122">
        <f t="shared" si="36"/>
        <v>45460.928639524594</v>
      </c>
      <c r="T77" s="122">
        <f t="shared" si="37"/>
        <v>7339.0713604754046</v>
      </c>
      <c r="U77" s="122">
        <f t="shared" si="38"/>
        <v>52800</v>
      </c>
      <c r="V77" s="122">
        <f t="shared" si="39"/>
        <v>39778.312559584017</v>
      </c>
      <c r="W77" s="122">
        <f t="shared" si="40"/>
        <v>6421.687440415978</v>
      </c>
      <c r="X77" s="122">
        <f t="shared" si="41"/>
        <v>46199.999999999993</v>
      </c>
      <c r="Y77" s="122">
        <f t="shared" si="42"/>
        <v>34095.69647964344</v>
      </c>
      <c r="Z77" s="122">
        <f t="shared" si="43"/>
        <v>5504.3035203565532</v>
      </c>
      <c r="AA77" s="52">
        <f t="shared" si="44"/>
        <v>39599.999999999993</v>
      </c>
      <c r="AB77" s="18"/>
      <c r="AC77" s="18"/>
      <c r="AD77" s="18"/>
      <c r="AE77" s="18"/>
      <c r="AF77" s="18"/>
      <c r="AG77" s="19"/>
      <c r="AH77" s="18"/>
      <c r="AI77" s="18"/>
    </row>
    <row r="78" spans="1:35" s="30" customFormat="1" ht="13.5" customHeight="1">
      <c r="A78" s="285">
        <v>53</v>
      </c>
      <c r="B78" s="56">
        <v>42583</v>
      </c>
      <c r="C78" s="68">
        <f>'BENEFÍCIOS-SEM JRS E SEM CORREÇ'!C78</f>
        <v>880</v>
      </c>
      <c r="D78" s="316">
        <f>'base(indices)'!G83</f>
        <v>1.2414581899999999</v>
      </c>
      <c r="E78" s="58">
        <f t="shared" si="30"/>
        <v>1092.4832071999999</v>
      </c>
      <c r="F78" s="359">
        <f>'base(indices)'!I83</f>
        <v>1.8204000000000001E-2</v>
      </c>
      <c r="G78" s="60">
        <f t="shared" si="31"/>
        <v>19.8875643038688</v>
      </c>
      <c r="H78" s="61">
        <f t="shared" si="32"/>
        <v>1112.3707715038688</v>
      </c>
      <c r="I78" s="299">
        <f t="shared" si="45"/>
        <v>66236.897039238087</v>
      </c>
      <c r="J78" s="102">
        <f>IF((I78-H$81+(H$81/12*5))+K78&gt;I149,I149-K78,(I78-H$81+(H$81/12*5)))</f>
        <v>56826.160799405741</v>
      </c>
      <c r="K78" s="102">
        <f t="shared" si="33"/>
        <v>9173.8392005942551</v>
      </c>
      <c r="L78" s="103">
        <f t="shared" si="23"/>
        <v>66000</v>
      </c>
      <c r="M78" s="102">
        <f t="shared" si="24"/>
        <v>53984.852759435453</v>
      </c>
      <c r="N78" s="102">
        <f t="shared" si="21"/>
        <v>8715.1472405645418</v>
      </c>
      <c r="O78" s="102">
        <f t="shared" si="22"/>
        <v>62699.999999999993</v>
      </c>
      <c r="P78" s="102">
        <f t="shared" si="29"/>
        <v>51143.544719465172</v>
      </c>
      <c r="Q78" s="102">
        <f t="shared" si="34"/>
        <v>8256.4552805348303</v>
      </c>
      <c r="R78" s="102">
        <f t="shared" si="35"/>
        <v>59400</v>
      </c>
      <c r="S78" s="102">
        <f t="shared" si="36"/>
        <v>45460.928639524594</v>
      </c>
      <c r="T78" s="102">
        <f t="shared" si="37"/>
        <v>7339.0713604754046</v>
      </c>
      <c r="U78" s="102">
        <f t="shared" si="38"/>
        <v>52800</v>
      </c>
      <c r="V78" s="102">
        <f t="shared" si="39"/>
        <v>39778.312559584017</v>
      </c>
      <c r="W78" s="102">
        <f t="shared" si="40"/>
        <v>6421.687440415978</v>
      </c>
      <c r="X78" s="102">
        <f t="shared" si="41"/>
        <v>46199.999999999993</v>
      </c>
      <c r="Y78" s="102">
        <f t="shared" si="42"/>
        <v>34095.69647964344</v>
      </c>
      <c r="Z78" s="102">
        <f t="shared" si="43"/>
        <v>5504.3035203565532</v>
      </c>
      <c r="AA78" s="66">
        <f t="shared" si="44"/>
        <v>39599.999999999993</v>
      </c>
      <c r="AB78" s="36"/>
      <c r="AC78" s="36"/>
      <c r="AD78" s="36"/>
      <c r="AE78" s="36"/>
      <c r="AF78" s="36"/>
      <c r="AG78" s="37"/>
      <c r="AH78" s="36"/>
      <c r="AI78" s="36"/>
    </row>
    <row r="79" spans="1:35" ht="13.5" customHeight="1">
      <c r="A79" s="285">
        <v>52</v>
      </c>
      <c r="B79" s="46">
        <v>42614</v>
      </c>
      <c r="C79" s="68">
        <f>'BENEFÍCIOS-SEM JRS E SEM CORREÇ'!C79</f>
        <v>880</v>
      </c>
      <c r="D79" s="316">
        <f>'base(indices)'!G84</f>
        <v>1.2358966499999999</v>
      </c>
      <c r="E79" s="69">
        <f t="shared" si="30"/>
        <v>1087.589052</v>
      </c>
      <c r="F79" s="359">
        <f>'base(indices)'!I84</f>
        <v>1.8204000000000001E-2</v>
      </c>
      <c r="G79" s="70">
        <f t="shared" si="31"/>
        <v>19.798471102608001</v>
      </c>
      <c r="H79" s="71">
        <f t="shared" si="32"/>
        <v>1107.3875231026079</v>
      </c>
      <c r="I79" s="300">
        <f t="shared" si="45"/>
        <v>65124.526267734218</v>
      </c>
      <c r="J79" s="122">
        <f>IF((I79-H$81+(H$81/12*4))+K79&gt;I149,I149-K79,(I79-H$81+(H$81/12*4)))</f>
        <v>56826.160799405741</v>
      </c>
      <c r="K79" s="122">
        <f t="shared" si="33"/>
        <v>9173.8392005942551</v>
      </c>
      <c r="L79" s="122">
        <f t="shared" si="23"/>
        <v>66000</v>
      </c>
      <c r="M79" s="122">
        <f t="shared" si="24"/>
        <v>53984.852759435453</v>
      </c>
      <c r="N79" s="122">
        <f t="shared" si="21"/>
        <v>8715.1472405645418</v>
      </c>
      <c r="O79" s="122">
        <f t="shared" si="22"/>
        <v>62699.999999999993</v>
      </c>
      <c r="P79" s="104">
        <f t="shared" si="29"/>
        <v>51143.544719465172</v>
      </c>
      <c r="Q79" s="122">
        <f t="shared" si="34"/>
        <v>8256.4552805348303</v>
      </c>
      <c r="R79" s="122">
        <f t="shared" si="35"/>
        <v>59400</v>
      </c>
      <c r="S79" s="122">
        <f t="shared" si="36"/>
        <v>45460.928639524594</v>
      </c>
      <c r="T79" s="122">
        <f t="shared" si="37"/>
        <v>7339.0713604754046</v>
      </c>
      <c r="U79" s="122">
        <f t="shared" si="38"/>
        <v>52800</v>
      </c>
      <c r="V79" s="122">
        <f t="shared" si="39"/>
        <v>39778.312559584017</v>
      </c>
      <c r="W79" s="122">
        <f t="shared" si="40"/>
        <v>6421.687440415978</v>
      </c>
      <c r="X79" s="122">
        <f t="shared" si="41"/>
        <v>46199.999999999993</v>
      </c>
      <c r="Y79" s="122">
        <f t="shared" si="42"/>
        <v>34095.69647964344</v>
      </c>
      <c r="Z79" s="122">
        <f t="shared" si="43"/>
        <v>5504.3035203565532</v>
      </c>
      <c r="AA79" s="52">
        <f t="shared" si="44"/>
        <v>39599.999999999993</v>
      </c>
      <c r="AB79" s="18"/>
      <c r="AC79" s="18"/>
      <c r="AD79" s="18"/>
      <c r="AE79" s="18"/>
      <c r="AF79" s="18"/>
      <c r="AG79" s="19"/>
      <c r="AH79" s="18"/>
      <c r="AI79" s="18"/>
    </row>
    <row r="80" spans="1:35" s="30" customFormat="1" ht="13.5" customHeight="1">
      <c r="A80" s="285">
        <v>51</v>
      </c>
      <c r="B80" s="56">
        <v>42644</v>
      </c>
      <c r="C80" s="68">
        <f>'BENEFÍCIOS-SEM JRS E SEM CORREÇ'!C80</f>
        <v>880</v>
      </c>
      <c r="D80" s="316">
        <f>'base(indices)'!G85</f>
        <v>1.2330606099999999</v>
      </c>
      <c r="E80" s="58">
        <f t="shared" si="30"/>
        <v>1085.0933367999999</v>
      </c>
      <c r="F80" s="359">
        <f>'base(indices)'!I85</f>
        <v>1.8204000000000001E-2</v>
      </c>
      <c r="G80" s="60">
        <f t="shared" si="31"/>
        <v>19.753039103107199</v>
      </c>
      <c r="H80" s="61">
        <f t="shared" si="32"/>
        <v>1104.8463759031069</v>
      </c>
      <c r="I80" s="299">
        <f t="shared" si="45"/>
        <v>64017.138744631608</v>
      </c>
      <c r="J80" s="102">
        <f>IF((I80-H$81+(H$81/12*3))+K80&gt;I149,I149-K80,(I80-H$81+(H$81/12*3)))</f>
        <v>56826.160799405741</v>
      </c>
      <c r="K80" s="102">
        <f t="shared" si="33"/>
        <v>9173.8392005942551</v>
      </c>
      <c r="L80" s="103">
        <f t="shared" si="23"/>
        <v>66000</v>
      </c>
      <c r="M80" s="102">
        <f t="shared" si="24"/>
        <v>53984.852759435453</v>
      </c>
      <c r="N80" s="102">
        <f t="shared" si="21"/>
        <v>8715.1472405645418</v>
      </c>
      <c r="O80" s="102">
        <f t="shared" si="22"/>
        <v>62699.999999999993</v>
      </c>
      <c r="P80" s="102">
        <f t="shared" si="29"/>
        <v>51143.544719465172</v>
      </c>
      <c r="Q80" s="102">
        <f t="shared" si="34"/>
        <v>8256.4552805348303</v>
      </c>
      <c r="R80" s="102">
        <f t="shared" si="35"/>
        <v>59400</v>
      </c>
      <c r="S80" s="102">
        <f t="shared" si="36"/>
        <v>45460.928639524594</v>
      </c>
      <c r="T80" s="102">
        <f t="shared" si="37"/>
        <v>7339.0713604754046</v>
      </c>
      <c r="U80" s="102">
        <f t="shared" si="38"/>
        <v>52800</v>
      </c>
      <c r="V80" s="102">
        <f t="shared" si="39"/>
        <v>39778.312559584017</v>
      </c>
      <c r="W80" s="102">
        <f t="shared" si="40"/>
        <v>6421.687440415978</v>
      </c>
      <c r="X80" s="102">
        <f t="shared" si="41"/>
        <v>46199.999999999993</v>
      </c>
      <c r="Y80" s="102">
        <f t="shared" si="42"/>
        <v>34095.69647964344</v>
      </c>
      <c r="Z80" s="102">
        <f t="shared" si="43"/>
        <v>5504.3035203565532</v>
      </c>
      <c r="AA80" s="66">
        <f t="shared" si="44"/>
        <v>39599.999999999993</v>
      </c>
      <c r="AB80" s="36"/>
      <c r="AC80" s="36"/>
      <c r="AD80" s="36"/>
      <c r="AE80" s="36"/>
      <c r="AF80" s="36"/>
      <c r="AG80" s="37"/>
      <c r="AH80" s="36"/>
      <c r="AI80" s="36"/>
    </row>
    <row r="81" spans="1:35" ht="13.5" customHeight="1">
      <c r="A81" s="285">
        <v>50</v>
      </c>
      <c r="B81" s="46">
        <v>42675</v>
      </c>
      <c r="C81" s="68">
        <f>'BENEFÍCIOS-SEM JRS E SEM CORREÇ'!C81</f>
        <v>880</v>
      </c>
      <c r="D81" s="316">
        <f>'base(indices)'!G86</f>
        <v>1.23072224</v>
      </c>
      <c r="E81" s="69">
        <f t="shared" si="30"/>
        <v>1083.0355712</v>
      </c>
      <c r="F81" s="359">
        <f>'base(indices)'!I86</f>
        <v>1.8204000000000001E-2</v>
      </c>
      <c r="G81" s="70">
        <f t="shared" si="31"/>
        <v>19.715579538124803</v>
      </c>
      <c r="H81" s="71">
        <f t="shared" si="32"/>
        <v>1102.7511507381248</v>
      </c>
      <c r="I81" s="300">
        <f t="shared" si="45"/>
        <v>62912.2923687285</v>
      </c>
      <c r="J81" s="122">
        <f>IF((I81-H$81+(H$81/12*2))+K81&gt;I149,I149-K81,(I81-H$81+(H$81/12*2)))</f>
        <v>56826.160799405741</v>
      </c>
      <c r="K81" s="122">
        <f t="shared" si="33"/>
        <v>9173.8392005942551</v>
      </c>
      <c r="L81" s="122">
        <f t="shared" si="23"/>
        <v>66000</v>
      </c>
      <c r="M81" s="122">
        <f t="shared" si="24"/>
        <v>53984.852759435453</v>
      </c>
      <c r="N81" s="122">
        <f t="shared" si="21"/>
        <v>8715.1472405645418</v>
      </c>
      <c r="O81" s="122">
        <f t="shared" si="22"/>
        <v>62699.999999999993</v>
      </c>
      <c r="P81" s="104">
        <f t="shared" si="29"/>
        <v>51143.544719465172</v>
      </c>
      <c r="Q81" s="122">
        <f t="shared" si="34"/>
        <v>8256.4552805348303</v>
      </c>
      <c r="R81" s="122">
        <f t="shared" si="35"/>
        <v>59400</v>
      </c>
      <c r="S81" s="122">
        <f t="shared" si="36"/>
        <v>45460.928639524594</v>
      </c>
      <c r="T81" s="122">
        <f t="shared" si="37"/>
        <v>7339.0713604754046</v>
      </c>
      <c r="U81" s="122">
        <f t="shared" si="38"/>
        <v>52800</v>
      </c>
      <c r="V81" s="122">
        <f t="shared" si="39"/>
        <v>39778.312559584017</v>
      </c>
      <c r="W81" s="122">
        <f t="shared" si="40"/>
        <v>6421.687440415978</v>
      </c>
      <c r="X81" s="122">
        <f t="shared" si="41"/>
        <v>46199.999999999993</v>
      </c>
      <c r="Y81" s="122">
        <f t="shared" si="42"/>
        <v>34095.69647964344</v>
      </c>
      <c r="Z81" s="122">
        <f t="shared" si="43"/>
        <v>5504.3035203565532</v>
      </c>
      <c r="AA81" s="52">
        <f t="shared" si="44"/>
        <v>39599.999999999993</v>
      </c>
      <c r="AB81" s="18"/>
      <c r="AC81" s="18"/>
      <c r="AD81" s="18"/>
      <c r="AE81" s="18"/>
      <c r="AF81" s="18"/>
      <c r="AG81" s="19"/>
      <c r="AH81" s="18"/>
      <c r="AI81" s="18"/>
    </row>
    <row r="82" spans="1:35" s="30" customFormat="1" ht="13.5" customHeight="1" thickBot="1">
      <c r="A82" s="286">
        <v>49</v>
      </c>
      <c r="B82" s="76">
        <v>42705</v>
      </c>
      <c r="C82" s="77">
        <f>'BENEFÍCIOS-SEM JRS E SEM CORREÇ'!C82</f>
        <v>1760</v>
      </c>
      <c r="D82" s="317">
        <f>'base(indices)'!G87</f>
        <v>1.22753066</v>
      </c>
      <c r="E82" s="279">
        <f t="shared" si="30"/>
        <v>2160.4539616000002</v>
      </c>
      <c r="F82" s="360">
        <f>'base(indices)'!I87</f>
        <v>1.8204000000000001E-2</v>
      </c>
      <c r="G82" s="233">
        <f t="shared" si="31"/>
        <v>39.328903916966404</v>
      </c>
      <c r="H82" s="287">
        <f t="shared" si="32"/>
        <v>2199.7828655169665</v>
      </c>
      <c r="I82" s="301">
        <f t="shared" si="45"/>
        <v>61809.541217990372</v>
      </c>
      <c r="J82" s="95">
        <f>IF((I82-H$81+(H$81/12*1))+K82&gt;I149,I149-K82,(I82-H$81+(H$81/12*1)))</f>
        <v>56826.160799405741</v>
      </c>
      <c r="K82" s="95">
        <f t="shared" si="33"/>
        <v>9173.8392005942551</v>
      </c>
      <c r="L82" s="236">
        <f t="shared" si="23"/>
        <v>66000</v>
      </c>
      <c r="M82" s="95">
        <f t="shared" si="24"/>
        <v>53984.852759435453</v>
      </c>
      <c r="N82" s="95">
        <f t="shared" si="21"/>
        <v>8715.1472405645418</v>
      </c>
      <c r="O82" s="95">
        <f t="shared" si="22"/>
        <v>62699.999999999993</v>
      </c>
      <c r="P82" s="95">
        <f t="shared" si="29"/>
        <v>51143.544719465172</v>
      </c>
      <c r="Q82" s="95">
        <f t="shared" si="34"/>
        <v>8256.4552805348303</v>
      </c>
      <c r="R82" s="95">
        <f t="shared" si="35"/>
        <v>59400</v>
      </c>
      <c r="S82" s="95">
        <f t="shared" si="36"/>
        <v>45460.928639524594</v>
      </c>
      <c r="T82" s="95">
        <f t="shared" si="37"/>
        <v>7339.0713604754046</v>
      </c>
      <c r="U82" s="95">
        <f t="shared" si="38"/>
        <v>52800</v>
      </c>
      <c r="V82" s="95">
        <f t="shared" si="39"/>
        <v>39778.312559584017</v>
      </c>
      <c r="W82" s="95">
        <f t="shared" si="40"/>
        <v>6421.687440415978</v>
      </c>
      <c r="X82" s="95">
        <f t="shared" si="41"/>
        <v>46199.999999999993</v>
      </c>
      <c r="Y82" s="95">
        <f t="shared" si="42"/>
        <v>34095.69647964344</v>
      </c>
      <c r="Z82" s="95">
        <f t="shared" si="43"/>
        <v>5504.3035203565532</v>
      </c>
      <c r="AA82" s="237">
        <f t="shared" si="44"/>
        <v>39599.999999999993</v>
      </c>
      <c r="AB82" s="36"/>
      <c r="AC82" s="36"/>
      <c r="AD82" s="36"/>
      <c r="AE82" s="36"/>
      <c r="AF82" s="36"/>
      <c r="AG82" s="37"/>
      <c r="AH82" s="36"/>
      <c r="AI82" s="36"/>
    </row>
    <row r="83" spans="1:35" ht="13.5" customHeight="1">
      <c r="A83" s="288">
        <v>48</v>
      </c>
      <c r="B83" s="160">
        <v>42736</v>
      </c>
      <c r="C83" s="47">
        <f>'BENEFÍCIOS-SEM JRS E SEM CORREÇ'!C83</f>
        <v>937</v>
      </c>
      <c r="D83" s="306">
        <f>'base(indices)'!G88</f>
        <v>1.22520278</v>
      </c>
      <c r="E83" s="163">
        <f t="shared" si="30"/>
        <v>1148.0150048600001</v>
      </c>
      <c r="F83" s="358">
        <f>'base(indices)'!I88</f>
        <v>1.8204000000000001E-2</v>
      </c>
      <c r="G83" s="87">
        <f t="shared" si="31"/>
        <v>20.898465148471445</v>
      </c>
      <c r="H83" s="89">
        <f t="shared" si="32"/>
        <v>1168.9134700084714</v>
      </c>
      <c r="I83" s="298">
        <f t="shared" si="45"/>
        <v>59609.758352473407</v>
      </c>
      <c r="J83" s="123">
        <f>IF((I83-H$93+(H$93))+K83&gt;I149,I149-K83,(I83-H$93+(H$93)))</f>
        <v>56826.160799405741</v>
      </c>
      <c r="K83" s="123">
        <f t="shared" si="33"/>
        <v>9173.8392005942551</v>
      </c>
      <c r="L83" s="123">
        <f t="shared" si="23"/>
        <v>66000</v>
      </c>
      <c r="M83" s="123">
        <f t="shared" si="24"/>
        <v>53984.852759435453</v>
      </c>
      <c r="N83" s="123">
        <f t="shared" si="21"/>
        <v>8715.1472405645418</v>
      </c>
      <c r="O83" s="123">
        <f t="shared" si="22"/>
        <v>62699.999999999993</v>
      </c>
      <c r="P83" s="100">
        <f t="shared" si="29"/>
        <v>51143.544719465172</v>
      </c>
      <c r="Q83" s="123">
        <f t="shared" si="34"/>
        <v>8256.4552805348303</v>
      </c>
      <c r="R83" s="123">
        <f t="shared" si="35"/>
        <v>59400</v>
      </c>
      <c r="S83" s="123">
        <f t="shared" si="36"/>
        <v>45460.928639524594</v>
      </c>
      <c r="T83" s="123">
        <f t="shared" si="37"/>
        <v>7339.0713604754046</v>
      </c>
      <c r="U83" s="123">
        <f t="shared" si="38"/>
        <v>52800</v>
      </c>
      <c r="V83" s="123">
        <f t="shared" si="39"/>
        <v>39778.312559584017</v>
      </c>
      <c r="W83" s="123">
        <f t="shared" si="40"/>
        <v>6421.687440415978</v>
      </c>
      <c r="X83" s="123">
        <f t="shared" si="41"/>
        <v>46199.999999999993</v>
      </c>
      <c r="Y83" s="123">
        <f t="shared" si="42"/>
        <v>34095.69647964344</v>
      </c>
      <c r="Z83" s="123">
        <f t="shared" si="43"/>
        <v>5504.3035203565532</v>
      </c>
      <c r="AA83" s="55">
        <f t="shared" si="44"/>
        <v>39599.999999999993</v>
      </c>
      <c r="AB83" s="18"/>
      <c r="AC83" s="18"/>
      <c r="AD83" s="18"/>
      <c r="AE83" s="18"/>
      <c r="AF83" s="18"/>
      <c r="AG83" s="19"/>
      <c r="AH83" s="18"/>
      <c r="AI83" s="18"/>
    </row>
    <row r="84" spans="1:35" s="30" customFormat="1" ht="13.5" customHeight="1">
      <c r="A84" s="285">
        <v>47</v>
      </c>
      <c r="B84" s="56">
        <v>42767</v>
      </c>
      <c r="C84" s="68">
        <f>'BENEFÍCIOS-SEM JRS E SEM CORREÇ'!C84</f>
        <v>937</v>
      </c>
      <c r="D84" s="316">
        <f>'base(indices)'!G89</f>
        <v>1.2214163899999999</v>
      </c>
      <c r="E84" s="58">
        <f t="shared" si="30"/>
        <v>1144.4671574299998</v>
      </c>
      <c r="F84" s="359">
        <f>'base(indices)'!I89</f>
        <v>1.8204000000000001E-2</v>
      </c>
      <c r="G84" s="60">
        <f t="shared" si="31"/>
        <v>20.833880133855718</v>
      </c>
      <c r="H84" s="61">
        <f t="shared" si="32"/>
        <v>1165.3010375638555</v>
      </c>
      <c r="I84" s="299">
        <f t="shared" si="45"/>
        <v>58440.844882464939</v>
      </c>
      <c r="J84" s="102">
        <f>IF((I84-H$93+(H$93/12*11))+K84&gt;I149,I149-K84,(I84-H$93+(H$93/12*11)))</f>
        <v>56826.160799405741</v>
      </c>
      <c r="K84" s="102">
        <f t="shared" si="33"/>
        <v>9173.8392005942551</v>
      </c>
      <c r="L84" s="103">
        <f t="shared" si="23"/>
        <v>66000</v>
      </c>
      <c r="M84" s="102">
        <f t="shared" si="24"/>
        <v>53984.852759435453</v>
      </c>
      <c r="N84" s="102">
        <f t="shared" si="21"/>
        <v>8715.1472405645418</v>
      </c>
      <c r="O84" s="102">
        <f t="shared" si="22"/>
        <v>62699.999999999993</v>
      </c>
      <c r="P84" s="102">
        <f t="shared" si="29"/>
        <v>51143.544719465172</v>
      </c>
      <c r="Q84" s="102">
        <f t="shared" si="34"/>
        <v>8256.4552805348303</v>
      </c>
      <c r="R84" s="102">
        <f t="shared" si="35"/>
        <v>59400</v>
      </c>
      <c r="S84" s="102">
        <f t="shared" si="36"/>
        <v>45460.928639524594</v>
      </c>
      <c r="T84" s="102">
        <f t="shared" si="37"/>
        <v>7339.0713604754046</v>
      </c>
      <c r="U84" s="102">
        <f t="shared" si="38"/>
        <v>52800</v>
      </c>
      <c r="V84" s="102">
        <f t="shared" si="39"/>
        <v>39778.312559584017</v>
      </c>
      <c r="W84" s="102">
        <f t="shared" si="40"/>
        <v>6421.687440415978</v>
      </c>
      <c r="X84" s="102">
        <f t="shared" si="41"/>
        <v>46199.999999999993</v>
      </c>
      <c r="Y84" s="102">
        <f t="shared" si="42"/>
        <v>34095.69647964344</v>
      </c>
      <c r="Z84" s="102">
        <f t="shared" si="43"/>
        <v>5504.3035203565532</v>
      </c>
      <c r="AA84" s="66">
        <f t="shared" si="44"/>
        <v>39599.999999999993</v>
      </c>
      <c r="AB84" s="36"/>
      <c r="AC84" s="36"/>
      <c r="AD84" s="36"/>
      <c r="AE84" s="36"/>
      <c r="AF84" s="36"/>
      <c r="AG84" s="37"/>
      <c r="AH84" s="36"/>
      <c r="AI84" s="36"/>
    </row>
    <row r="85" spans="1:35" ht="13.5" customHeight="1">
      <c r="A85" s="285">
        <v>46</v>
      </c>
      <c r="B85" s="46">
        <v>42795</v>
      </c>
      <c r="C85" s="68">
        <f>'BENEFÍCIOS-SEM JRS E SEM CORREÇ'!C85</f>
        <v>937</v>
      </c>
      <c r="D85" s="316">
        <f>'base(indices)'!G90</f>
        <v>1.2148561600000001</v>
      </c>
      <c r="E85" s="69">
        <f t="shared" si="30"/>
        <v>1138.32022192</v>
      </c>
      <c r="F85" s="359">
        <f>'base(indices)'!I90</f>
        <v>1.8204000000000001E-2</v>
      </c>
      <c r="G85" s="70">
        <f t="shared" si="31"/>
        <v>20.721981319831681</v>
      </c>
      <c r="H85" s="71">
        <f t="shared" si="32"/>
        <v>1159.0422032398317</v>
      </c>
      <c r="I85" s="300">
        <f t="shared" si="45"/>
        <v>57275.543844901084</v>
      </c>
      <c r="J85" s="122">
        <f>IF((I85-H$93+(H$93/12*10))+K85&gt;I149,I149-K85,(I85-H$93+(H$93/12*10)))</f>
        <v>56826.160799405741</v>
      </c>
      <c r="K85" s="122">
        <f t="shared" si="33"/>
        <v>9173.8392005942551</v>
      </c>
      <c r="L85" s="122">
        <f t="shared" si="23"/>
        <v>66000</v>
      </c>
      <c r="M85" s="122">
        <f t="shared" si="24"/>
        <v>53984.852759435453</v>
      </c>
      <c r="N85" s="122">
        <f t="shared" si="21"/>
        <v>8715.1472405645418</v>
      </c>
      <c r="O85" s="122">
        <f t="shared" si="22"/>
        <v>62699.999999999993</v>
      </c>
      <c r="P85" s="104">
        <f t="shared" si="29"/>
        <v>51143.544719465172</v>
      </c>
      <c r="Q85" s="122">
        <f t="shared" si="34"/>
        <v>8256.4552805348303</v>
      </c>
      <c r="R85" s="122">
        <f t="shared" si="35"/>
        <v>59400</v>
      </c>
      <c r="S85" s="122">
        <f t="shared" si="36"/>
        <v>45460.928639524594</v>
      </c>
      <c r="T85" s="122">
        <f t="shared" si="37"/>
        <v>7339.0713604754046</v>
      </c>
      <c r="U85" s="122">
        <f t="shared" si="38"/>
        <v>52800</v>
      </c>
      <c r="V85" s="122">
        <f t="shared" si="39"/>
        <v>39778.312559584017</v>
      </c>
      <c r="W85" s="122">
        <f t="shared" si="40"/>
        <v>6421.687440415978</v>
      </c>
      <c r="X85" s="122">
        <f t="shared" si="41"/>
        <v>46199.999999999993</v>
      </c>
      <c r="Y85" s="122">
        <f t="shared" si="42"/>
        <v>34095.69647964344</v>
      </c>
      <c r="Z85" s="122">
        <f t="shared" si="43"/>
        <v>5504.3035203565532</v>
      </c>
      <c r="AA85" s="52">
        <f t="shared" si="44"/>
        <v>39599.999999999993</v>
      </c>
      <c r="AB85" s="18"/>
      <c r="AC85" s="18"/>
      <c r="AD85" s="18"/>
      <c r="AE85" s="18"/>
      <c r="AF85" s="18"/>
      <c r="AG85" s="19"/>
      <c r="AH85" s="18"/>
      <c r="AI85" s="18"/>
    </row>
    <row r="86" spans="1:35" s="30" customFormat="1" ht="13.5" customHeight="1">
      <c r="A86" s="285">
        <v>45</v>
      </c>
      <c r="B86" s="56">
        <v>42826</v>
      </c>
      <c r="C86" s="68">
        <f>'BENEFÍCIOS-SEM JRS E SEM CORREÇ'!C86</f>
        <v>937</v>
      </c>
      <c r="D86" s="316">
        <f>'base(indices)'!G91</f>
        <v>1.2130366100000001</v>
      </c>
      <c r="E86" s="58">
        <f t="shared" si="30"/>
        <v>1136.6153035700002</v>
      </c>
      <c r="F86" s="359">
        <f>'base(indices)'!I91</f>
        <v>1.8204000000000001E-2</v>
      </c>
      <c r="G86" s="60">
        <f t="shared" si="31"/>
        <v>20.690944986188285</v>
      </c>
      <c r="H86" s="61">
        <f t="shared" si="32"/>
        <v>1157.3062485561884</v>
      </c>
      <c r="I86" s="299">
        <f t="shared" si="45"/>
        <v>56116.501641661249</v>
      </c>
      <c r="J86" s="102">
        <f>IF((I86-H$93+(H$93/12*9))+K86&gt;I149,I149-K86,(I86-H$93+(H$93/12*9)))</f>
        <v>55830.706152358383</v>
      </c>
      <c r="K86" s="102">
        <f t="shared" si="33"/>
        <v>9173.8392005942551</v>
      </c>
      <c r="L86" s="103">
        <f t="shared" si="23"/>
        <v>65004.545352952642</v>
      </c>
      <c r="M86" s="102">
        <f t="shared" si="24"/>
        <v>53039.17084474046</v>
      </c>
      <c r="N86" s="102">
        <f t="shared" ref="N86:N130" si="46">K86*M$9</f>
        <v>8715.1472405645418</v>
      </c>
      <c r="O86" s="102">
        <f t="shared" ref="O86:O130" si="47">M86+N86</f>
        <v>61754.318085305</v>
      </c>
      <c r="P86" s="102">
        <f t="shared" si="29"/>
        <v>50247.635537122544</v>
      </c>
      <c r="Q86" s="102">
        <f t="shared" si="34"/>
        <v>8256.4552805348303</v>
      </c>
      <c r="R86" s="102">
        <f t="shared" si="35"/>
        <v>58504.090817657372</v>
      </c>
      <c r="S86" s="102">
        <f t="shared" si="36"/>
        <v>44664.564921886711</v>
      </c>
      <c r="T86" s="102">
        <f t="shared" si="37"/>
        <v>7339.0713604754046</v>
      </c>
      <c r="U86" s="102">
        <f t="shared" si="38"/>
        <v>52003.636282362117</v>
      </c>
      <c r="V86" s="102">
        <f t="shared" si="39"/>
        <v>39081.494306650864</v>
      </c>
      <c r="W86" s="102">
        <f t="shared" si="40"/>
        <v>6421.687440415978</v>
      </c>
      <c r="X86" s="102">
        <f t="shared" si="41"/>
        <v>45503.181747066839</v>
      </c>
      <c r="Y86" s="102">
        <f t="shared" si="42"/>
        <v>33498.423691415031</v>
      </c>
      <c r="Z86" s="102">
        <f t="shared" si="43"/>
        <v>5504.3035203565532</v>
      </c>
      <c r="AA86" s="66">
        <f t="shared" si="44"/>
        <v>39002.727211771584</v>
      </c>
      <c r="AB86" s="36"/>
      <c r="AC86" s="36"/>
      <c r="AD86" s="36"/>
      <c r="AE86" s="36"/>
      <c r="AF86" s="36"/>
      <c r="AG86" s="37"/>
      <c r="AH86" s="36"/>
      <c r="AI86" s="36"/>
    </row>
    <row r="87" spans="1:35" ht="13.5" customHeight="1">
      <c r="A87" s="285">
        <v>44</v>
      </c>
      <c r="B87" s="46">
        <v>42856</v>
      </c>
      <c r="C87" s="68">
        <f>'BENEFÍCIOS-SEM JRS E SEM CORREÇ'!C87</f>
        <v>937</v>
      </c>
      <c r="D87" s="316">
        <f>'base(indices)'!G92</f>
        <v>1.21049457</v>
      </c>
      <c r="E87" s="69">
        <f t="shared" si="30"/>
        <v>1134.23341209</v>
      </c>
      <c r="F87" s="359">
        <f>'base(indices)'!I92</f>
        <v>1.8204000000000001E-2</v>
      </c>
      <c r="G87" s="70">
        <f t="shared" si="31"/>
        <v>20.647585033686362</v>
      </c>
      <c r="H87" s="71">
        <f t="shared" si="32"/>
        <v>1154.8809971236863</v>
      </c>
      <c r="I87" s="300">
        <f t="shared" si="45"/>
        <v>54959.195393105059</v>
      </c>
      <c r="J87" s="122">
        <f>IF((I87-H$93+(H$93/12*8))+K87&gt;I149,I149-K87,(I87-H$93+(H$93/12*8)))</f>
        <v>54578.134740701236</v>
      </c>
      <c r="K87" s="122">
        <f t="shared" si="33"/>
        <v>9173.8392005942551</v>
      </c>
      <c r="L87" s="122">
        <f t="shared" ref="L87:L130" si="48">J87+K87</f>
        <v>63751.973941295495</v>
      </c>
      <c r="M87" s="122">
        <f t="shared" ref="M87:M130" si="49">J87*M$9</f>
        <v>51849.228003666169</v>
      </c>
      <c r="N87" s="122">
        <f t="shared" si="46"/>
        <v>8715.1472405645418</v>
      </c>
      <c r="O87" s="122">
        <f t="shared" si="47"/>
        <v>60564.375244230709</v>
      </c>
      <c r="P87" s="104">
        <f t="shared" si="29"/>
        <v>49120.321266631116</v>
      </c>
      <c r="Q87" s="122">
        <f t="shared" si="34"/>
        <v>8256.4552805348303</v>
      </c>
      <c r="R87" s="122">
        <f t="shared" si="35"/>
        <v>57376.776547165944</v>
      </c>
      <c r="S87" s="122">
        <f t="shared" si="36"/>
        <v>43662.507792560995</v>
      </c>
      <c r="T87" s="122">
        <f t="shared" si="37"/>
        <v>7339.0713604754046</v>
      </c>
      <c r="U87" s="122">
        <f t="shared" si="38"/>
        <v>51001.5791530364</v>
      </c>
      <c r="V87" s="122">
        <f t="shared" si="39"/>
        <v>38204.69431849086</v>
      </c>
      <c r="W87" s="122">
        <f t="shared" si="40"/>
        <v>6421.687440415978</v>
      </c>
      <c r="X87" s="122">
        <f t="shared" si="41"/>
        <v>44626.381758906835</v>
      </c>
      <c r="Y87" s="122">
        <f t="shared" si="42"/>
        <v>32746.880844420739</v>
      </c>
      <c r="Z87" s="122">
        <f t="shared" si="43"/>
        <v>5504.3035203565532</v>
      </c>
      <c r="AA87" s="52">
        <f t="shared" si="44"/>
        <v>38251.184364777291</v>
      </c>
      <c r="AB87" s="18"/>
      <c r="AC87" s="18"/>
      <c r="AD87" s="18"/>
      <c r="AE87" s="18"/>
      <c r="AF87" s="18"/>
      <c r="AG87" s="19"/>
      <c r="AH87" s="18"/>
      <c r="AI87" s="18"/>
    </row>
    <row r="88" spans="1:35" s="30" customFormat="1" ht="13.5" customHeight="1">
      <c r="A88" s="285">
        <v>43</v>
      </c>
      <c r="B88" s="56">
        <v>42887</v>
      </c>
      <c r="C88" s="68">
        <f>'BENEFÍCIOS-SEM JRS E SEM CORREÇ'!C88</f>
        <v>937</v>
      </c>
      <c r="D88" s="316">
        <f>'base(indices)'!G93</f>
        <v>1.20759634</v>
      </c>
      <c r="E88" s="58">
        <f t="shared" si="30"/>
        <v>1131.5177705799999</v>
      </c>
      <c r="F88" s="359">
        <f>'base(indices)'!I93</f>
        <v>1.8204000000000001E-2</v>
      </c>
      <c r="G88" s="60">
        <f t="shared" si="31"/>
        <v>20.598149495638321</v>
      </c>
      <c r="H88" s="61">
        <f t="shared" si="32"/>
        <v>1152.1159200756383</v>
      </c>
      <c r="I88" s="299">
        <f t="shared" si="45"/>
        <v>53804.314395981375</v>
      </c>
      <c r="J88" s="102">
        <f>IF((I88-H$93+(H$93/12*7))+K88&gt;I149,I149-K88,(I88-H$93+(H$93/12*7)))</f>
        <v>53327.988580476595</v>
      </c>
      <c r="K88" s="102">
        <f t="shared" si="33"/>
        <v>9173.8392005942551</v>
      </c>
      <c r="L88" s="103">
        <f t="shared" si="48"/>
        <v>62501.827781070853</v>
      </c>
      <c r="M88" s="102">
        <f t="shared" si="49"/>
        <v>50661.589151452761</v>
      </c>
      <c r="N88" s="102">
        <f t="shared" si="46"/>
        <v>8715.1472405645418</v>
      </c>
      <c r="O88" s="102">
        <f t="shared" si="47"/>
        <v>59376.736392017301</v>
      </c>
      <c r="P88" s="102">
        <f t="shared" si="29"/>
        <v>47995.189722428935</v>
      </c>
      <c r="Q88" s="102">
        <f t="shared" si="34"/>
        <v>8256.4552805348303</v>
      </c>
      <c r="R88" s="102">
        <f t="shared" si="35"/>
        <v>56251.645002963764</v>
      </c>
      <c r="S88" s="102">
        <f t="shared" si="36"/>
        <v>42662.390864381276</v>
      </c>
      <c r="T88" s="102">
        <f t="shared" si="37"/>
        <v>7339.0713604754046</v>
      </c>
      <c r="U88" s="102">
        <f t="shared" si="38"/>
        <v>50001.462224856681</v>
      </c>
      <c r="V88" s="102">
        <f t="shared" si="39"/>
        <v>37329.592006333616</v>
      </c>
      <c r="W88" s="102">
        <f t="shared" si="40"/>
        <v>6421.687440415978</v>
      </c>
      <c r="X88" s="102">
        <f t="shared" si="41"/>
        <v>43751.279446749591</v>
      </c>
      <c r="Y88" s="102">
        <f t="shared" si="42"/>
        <v>31996.793148285957</v>
      </c>
      <c r="Z88" s="102">
        <f t="shared" si="43"/>
        <v>5504.3035203565532</v>
      </c>
      <c r="AA88" s="66">
        <f t="shared" si="44"/>
        <v>37501.096668642509</v>
      </c>
      <c r="AB88" s="36"/>
      <c r="AC88" s="36"/>
      <c r="AD88" s="36"/>
      <c r="AE88" s="36"/>
      <c r="AF88" s="36"/>
      <c r="AG88" s="37"/>
      <c r="AH88" s="36"/>
      <c r="AI88" s="36"/>
    </row>
    <row r="89" spans="1:35" ht="13.5" customHeight="1">
      <c r="A89" s="285">
        <v>42</v>
      </c>
      <c r="B89" s="46">
        <v>42917</v>
      </c>
      <c r="C89" s="68">
        <f>'BENEFÍCIOS-SEM JRS E SEM CORREÇ'!C89</f>
        <v>937</v>
      </c>
      <c r="D89" s="316">
        <f>'base(indices)'!G94</f>
        <v>1.20566727</v>
      </c>
      <c r="E89" s="69">
        <f t="shared" si="30"/>
        <v>1129.71023199</v>
      </c>
      <c r="F89" s="359">
        <f>'base(indices)'!I94</f>
        <v>1.8204000000000001E-2</v>
      </c>
      <c r="G89" s="70">
        <f t="shared" si="31"/>
        <v>20.565245063145962</v>
      </c>
      <c r="H89" s="71">
        <f t="shared" si="32"/>
        <v>1150.275477053146</v>
      </c>
      <c r="I89" s="300">
        <f t="shared" si="45"/>
        <v>52652.198475905738</v>
      </c>
      <c r="J89" s="122">
        <f>IF((I89-H$93+(H$93/12*6))+K89&gt;I149,I149-K89,(I89-H$93+(H$93/12*6)))</f>
        <v>52080.6074973</v>
      </c>
      <c r="K89" s="122">
        <f t="shared" si="33"/>
        <v>9173.8392005942551</v>
      </c>
      <c r="L89" s="122">
        <f t="shared" si="48"/>
        <v>61254.446697894251</v>
      </c>
      <c r="M89" s="122">
        <f t="shared" si="49"/>
        <v>49476.577122434996</v>
      </c>
      <c r="N89" s="122">
        <f t="shared" si="46"/>
        <v>8715.1472405645418</v>
      </c>
      <c r="O89" s="122">
        <f t="shared" si="47"/>
        <v>58191.724362999536</v>
      </c>
      <c r="P89" s="104">
        <f t="shared" si="29"/>
        <v>46872.546747569999</v>
      </c>
      <c r="Q89" s="122">
        <f t="shared" si="34"/>
        <v>8256.4552805348303</v>
      </c>
      <c r="R89" s="122">
        <f t="shared" si="35"/>
        <v>55129.002028104827</v>
      </c>
      <c r="S89" s="122">
        <f t="shared" si="36"/>
        <v>41664.485997840005</v>
      </c>
      <c r="T89" s="122">
        <f t="shared" si="37"/>
        <v>7339.0713604754046</v>
      </c>
      <c r="U89" s="122">
        <f t="shared" si="38"/>
        <v>49003.557358315411</v>
      </c>
      <c r="V89" s="122">
        <f t="shared" si="39"/>
        <v>36456.425248109997</v>
      </c>
      <c r="W89" s="122">
        <f t="shared" si="40"/>
        <v>6421.687440415978</v>
      </c>
      <c r="X89" s="122">
        <f t="shared" si="41"/>
        <v>42878.112688525973</v>
      </c>
      <c r="Y89" s="122">
        <f t="shared" si="42"/>
        <v>31248.364498379997</v>
      </c>
      <c r="Z89" s="122">
        <f t="shared" si="43"/>
        <v>5504.3035203565532</v>
      </c>
      <c r="AA89" s="52">
        <f t="shared" si="44"/>
        <v>36752.668018736549</v>
      </c>
      <c r="AB89" s="18"/>
      <c r="AC89" s="18"/>
      <c r="AD89" s="18"/>
      <c r="AE89" s="18"/>
      <c r="AF89" s="18"/>
      <c r="AG89" s="19"/>
      <c r="AH89" s="18"/>
      <c r="AI89" s="18"/>
    </row>
    <row r="90" spans="1:35" s="30" customFormat="1" ht="13.5" customHeight="1">
      <c r="A90" s="285">
        <v>41</v>
      </c>
      <c r="B90" s="56">
        <v>42948</v>
      </c>
      <c r="C90" s="68">
        <f>'BENEFÍCIOS-SEM JRS E SEM CORREÇ'!C90</f>
        <v>937</v>
      </c>
      <c r="D90" s="316">
        <f>'base(indices)'!G95</f>
        <v>1.20784139</v>
      </c>
      <c r="E90" s="58">
        <f t="shared" si="30"/>
        <v>1131.74738243</v>
      </c>
      <c r="F90" s="359">
        <f>'base(indices)'!I95</f>
        <v>1.8204000000000001E-2</v>
      </c>
      <c r="G90" s="60">
        <f t="shared" si="31"/>
        <v>20.602329349755721</v>
      </c>
      <c r="H90" s="61">
        <f t="shared" si="32"/>
        <v>1152.3497117797558</v>
      </c>
      <c r="I90" s="299">
        <f t="shared" si="45"/>
        <v>51501.922998852591</v>
      </c>
      <c r="J90" s="102">
        <f>IF((I90-H$93+(H$93/12*5))+K90&gt;I149,I149-K90,(I90-H$93+(H$93/12*5)))</f>
        <v>50835.066857145895</v>
      </c>
      <c r="K90" s="102">
        <f t="shared" si="33"/>
        <v>9173.8392005942551</v>
      </c>
      <c r="L90" s="103">
        <f t="shared" si="48"/>
        <v>60008.906057740154</v>
      </c>
      <c r="M90" s="102">
        <f t="shared" si="49"/>
        <v>48293.313514288595</v>
      </c>
      <c r="N90" s="102">
        <f t="shared" si="46"/>
        <v>8715.1472405645418</v>
      </c>
      <c r="O90" s="102">
        <f t="shared" si="47"/>
        <v>57008.460754853135</v>
      </c>
      <c r="P90" s="102">
        <f t="shared" si="29"/>
        <v>45751.560171431309</v>
      </c>
      <c r="Q90" s="102">
        <f t="shared" si="34"/>
        <v>8256.4552805348303</v>
      </c>
      <c r="R90" s="102">
        <f t="shared" si="35"/>
        <v>54008.015451966137</v>
      </c>
      <c r="S90" s="102">
        <f t="shared" si="36"/>
        <v>40668.053485716722</v>
      </c>
      <c r="T90" s="102">
        <f t="shared" si="37"/>
        <v>7339.0713604754046</v>
      </c>
      <c r="U90" s="102">
        <f t="shared" si="38"/>
        <v>48007.124846192128</v>
      </c>
      <c r="V90" s="102">
        <f t="shared" si="39"/>
        <v>35584.546800002121</v>
      </c>
      <c r="W90" s="102">
        <f t="shared" si="40"/>
        <v>6421.687440415978</v>
      </c>
      <c r="X90" s="102">
        <f t="shared" si="41"/>
        <v>42006.234240418096</v>
      </c>
      <c r="Y90" s="102">
        <f t="shared" si="42"/>
        <v>30501.040114287534</v>
      </c>
      <c r="Z90" s="102">
        <f t="shared" si="43"/>
        <v>5504.3035203565532</v>
      </c>
      <c r="AA90" s="66">
        <f t="shared" si="44"/>
        <v>36005.343634644087</v>
      </c>
      <c r="AB90" s="36"/>
      <c r="AC90" s="36"/>
      <c r="AD90" s="36"/>
      <c r="AE90" s="36"/>
      <c r="AF90" s="36"/>
      <c r="AG90" s="37"/>
      <c r="AH90" s="36"/>
      <c r="AI90" s="36"/>
    </row>
    <row r="91" spans="1:35" ht="13.5" customHeight="1">
      <c r="A91" s="285">
        <v>40</v>
      </c>
      <c r="B91" s="46">
        <v>42979</v>
      </c>
      <c r="C91" s="68">
        <f>'BENEFÍCIOS-SEM JRS E SEM CORREÇ'!C91</f>
        <v>937</v>
      </c>
      <c r="D91" s="316">
        <f>'base(indices)'!G96</f>
        <v>1.2036286899999999</v>
      </c>
      <c r="E91" s="69">
        <f t="shared" si="30"/>
        <v>1127.8000825300001</v>
      </c>
      <c r="F91" s="359">
        <f>'base(indices)'!I96</f>
        <v>1.8204000000000001E-2</v>
      </c>
      <c r="G91" s="70">
        <f t="shared" si="31"/>
        <v>20.530472702376123</v>
      </c>
      <c r="H91" s="71">
        <f t="shared" si="32"/>
        <v>1148.3305552323761</v>
      </c>
      <c r="I91" s="300">
        <f t="shared" si="45"/>
        <v>50349.573287072839</v>
      </c>
      <c r="J91" s="122">
        <f>IF((I91-H$93+(H$93/12*4))+K91&gt;I149,I149-K91,(I91-H$93+(H$93/12*4)))</f>
        <v>49587.451982265186</v>
      </c>
      <c r="K91" s="122">
        <f t="shared" si="33"/>
        <v>9173.8392005942551</v>
      </c>
      <c r="L91" s="122">
        <f t="shared" si="48"/>
        <v>58761.291182859437</v>
      </c>
      <c r="M91" s="122">
        <f t="shared" si="49"/>
        <v>47108.079383151926</v>
      </c>
      <c r="N91" s="122">
        <f t="shared" si="46"/>
        <v>8715.1472405645418</v>
      </c>
      <c r="O91" s="122">
        <f t="shared" si="47"/>
        <v>55823.226623716466</v>
      </c>
      <c r="P91" s="104">
        <f t="shared" si="29"/>
        <v>44628.706784038666</v>
      </c>
      <c r="Q91" s="122">
        <f t="shared" si="34"/>
        <v>8256.4552805348303</v>
      </c>
      <c r="R91" s="122">
        <f t="shared" si="35"/>
        <v>52885.162064573495</v>
      </c>
      <c r="S91" s="122">
        <f t="shared" si="36"/>
        <v>39669.961585812154</v>
      </c>
      <c r="T91" s="122">
        <f t="shared" si="37"/>
        <v>7339.0713604754046</v>
      </c>
      <c r="U91" s="122">
        <f t="shared" si="38"/>
        <v>47009.03294628756</v>
      </c>
      <c r="V91" s="122">
        <f t="shared" si="39"/>
        <v>34711.216387585628</v>
      </c>
      <c r="W91" s="122">
        <f t="shared" si="40"/>
        <v>6421.687440415978</v>
      </c>
      <c r="X91" s="122">
        <f t="shared" si="41"/>
        <v>41132.903828001603</v>
      </c>
      <c r="Y91" s="122">
        <f t="shared" si="42"/>
        <v>29752.471189359108</v>
      </c>
      <c r="Z91" s="122">
        <f t="shared" si="43"/>
        <v>5504.3035203565532</v>
      </c>
      <c r="AA91" s="52">
        <f t="shared" si="44"/>
        <v>35256.774709715661</v>
      </c>
      <c r="AB91" s="18"/>
      <c r="AC91" s="18"/>
      <c r="AD91" s="18"/>
      <c r="AE91" s="18"/>
      <c r="AF91" s="18"/>
      <c r="AG91" s="19"/>
      <c r="AH91" s="18"/>
      <c r="AI91" s="18"/>
    </row>
    <row r="92" spans="1:35" s="30" customFormat="1" ht="13.5" customHeight="1">
      <c r="A92" s="285">
        <v>39</v>
      </c>
      <c r="B92" s="56">
        <v>43009</v>
      </c>
      <c r="C92" s="68">
        <f>'BENEFÍCIOS-SEM JRS E SEM CORREÇ'!C92</f>
        <v>937</v>
      </c>
      <c r="D92" s="316">
        <f>'base(indices)'!G97</f>
        <v>1.2023061500000001</v>
      </c>
      <c r="E92" s="58">
        <f t="shared" si="30"/>
        <v>1126.5608625500001</v>
      </c>
      <c r="F92" s="359">
        <f>'base(indices)'!I97</f>
        <v>1.8204000000000001E-2</v>
      </c>
      <c r="G92" s="60">
        <f t="shared" si="31"/>
        <v>20.507913941860203</v>
      </c>
      <c r="H92" s="61">
        <f t="shared" si="32"/>
        <v>1147.0687764918603</v>
      </c>
      <c r="I92" s="299">
        <f t="shared" si="45"/>
        <v>49201.242731840466</v>
      </c>
      <c r="J92" s="102">
        <f>IF((I92-H$93+(H$93/12*3))+K92&gt;I149,I149-K92,(I92-H$93+(H$93/12*3)))</f>
        <v>48343.856263931862</v>
      </c>
      <c r="K92" s="102">
        <f t="shared" si="33"/>
        <v>9173.8392005942551</v>
      </c>
      <c r="L92" s="103">
        <f t="shared" si="48"/>
        <v>57517.695464526114</v>
      </c>
      <c r="M92" s="102">
        <f t="shared" si="49"/>
        <v>45926.663450735265</v>
      </c>
      <c r="N92" s="102">
        <f t="shared" si="46"/>
        <v>8715.1472405645418</v>
      </c>
      <c r="O92" s="102">
        <f t="shared" si="47"/>
        <v>54641.810691299805</v>
      </c>
      <c r="P92" s="102">
        <f t="shared" si="29"/>
        <v>43509.470637538674</v>
      </c>
      <c r="Q92" s="102">
        <f t="shared" si="34"/>
        <v>8256.4552805348303</v>
      </c>
      <c r="R92" s="102">
        <f t="shared" si="35"/>
        <v>51765.925918073503</v>
      </c>
      <c r="S92" s="102">
        <f t="shared" si="36"/>
        <v>38675.085011145493</v>
      </c>
      <c r="T92" s="102">
        <f t="shared" si="37"/>
        <v>7339.0713604754046</v>
      </c>
      <c r="U92" s="102">
        <f t="shared" si="38"/>
        <v>46014.156371620898</v>
      </c>
      <c r="V92" s="102">
        <f t="shared" si="39"/>
        <v>33840.699384752304</v>
      </c>
      <c r="W92" s="102">
        <f t="shared" si="40"/>
        <v>6421.687440415978</v>
      </c>
      <c r="X92" s="102">
        <f t="shared" si="41"/>
        <v>40262.38682516828</v>
      </c>
      <c r="Y92" s="102">
        <f t="shared" si="42"/>
        <v>29006.313758359116</v>
      </c>
      <c r="Z92" s="102">
        <f t="shared" si="43"/>
        <v>5504.3035203565532</v>
      </c>
      <c r="AA92" s="66">
        <f t="shared" si="44"/>
        <v>34510.617278715668</v>
      </c>
      <c r="AB92" s="36"/>
      <c r="AC92" s="36"/>
      <c r="AD92" s="36"/>
      <c r="AE92" s="36"/>
      <c r="AF92" s="36"/>
      <c r="AG92" s="37"/>
      <c r="AH92" s="36"/>
      <c r="AI92" s="36"/>
    </row>
    <row r="93" spans="1:35" ht="13.5" customHeight="1">
      <c r="A93" s="285">
        <v>38</v>
      </c>
      <c r="B93" s="46">
        <v>43040</v>
      </c>
      <c r="C93" s="68">
        <f>'BENEFÍCIOS-SEM JRS E SEM CORREÇ'!C93</f>
        <v>937</v>
      </c>
      <c r="D93" s="316">
        <f>'base(indices)'!G98</f>
        <v>1.1982321600000001</v>
      </c>
      <c r="E93" s="69">
        <f t="shared" si="30"/>
        <v>1122.7435339200001</v>
      </c>
      <c r="F93" s="359">
        <f>'base(indices)'!I98</f>
        <v>1.8204000000000001E-2</v>
      </c>
      <c r="G93" s="70">
        <f t="shared" si="31"/>
        <v>20.438423291479683</v>
      </c>
      <c r="H93" s="71">
        <f t="shared" si="32"/>
        <v>1143.1819572114798</v>
      </c>
      <c r="I93" s="300">
        <f t="shared" si="45"/>
        <v>48054.173955348604</v>
      </c>
      <c r="J93" s="122">
        <f>IF((I93-H$93+(H$93/12*2))+K93&gt;I149,I149-K93,(I93-H$93+(H$93/12*2)))</f>
        <v>47101.522324339043</v>
      </c>
      <c r="K93" s="122">
        <f t="shared" si="33"/>
        <v>9173.8392005942551</v>
      </c>
      <c r="L93" s="122">
        <f t="shared" si="48"/>
        <v>56275.361524933294</v>
      </c>
      <c r="M93" s="122">
        <f t="shared" si="49"/>
        <v>44746.446208122092</v>
      </c>
      <c r="N93" s="122">
        <f t="shared" si="46"/>
        <v>8715.1472405645418</v>
      </c>
      <c r="O93" s="122">
        <f t="shared" si="47"/>
        <v>53461.593448686632</v>
      </c>
      <c r="P93" s="104">
        <f t="shared" si="29"/>
        <v>42391.370091905141</v>
      </c>
      <c r="Q93" s="122">
        <f t="shared" si="34"/>
        <v>8256.4552805348303</v>
      </c>
      <c r="R93" s="122">
        <f t="shared" si="35"/>
        <v>50647.825372439969</v>
      </c>
      <c r="S93" s="122">
        <f t="shared" si="36"/>
        <v>37681.217859471239</v>
      </c>
      <c r="T93" s="122">
        <f t="shared" si="37"/>
        <v>7339.0713604754046</v>
      </c>
      <c r="U93" s="122">
        <f t="shared" si="38"/>
        <v>45020.289219946644</v>
      </c>
      <c r="V93" s="122">
        <f t="shared" si="39"/>
        <v>32971.065627037329</v>
      </c>
      <c r="W93" s="122">
        <f t="shared" si="40"/>
        <v>6421.687440415978</v>
      </c>
      <c r="X93" s="122">
        <f t="shared" si="41"/>
        <v>39392.753067453305</v>
      </c>
      <c r="Y93" s="122">
        <f t="shared" si="42"/>
        <v>28260.913394603424</v>
      </c>
      <c r="Z93" s="122">
        <f t="shared" si="43"/>
        <v>5504.3035203565532</v>
      </c>
      <c r="AA93" s="52">
        <f t="shared" si="44"/>
        <v>33765.216914959979</v>
      </c>
      <c r="AB93" s="18"/>
      <c r="AC93" s="18"/>
      <c r="AD93" s="18"/>
      <c r="AE93" s="18"/>
      <c r="AF93" s="18"/>
      <c r="AG93" s="19"/>
      <c r="AH93" s="18"/>
      <c r="AI93" s="18"/>
    </row>
    <row r="94" spans="1:35" s="30" customFormat="1" ht="13.5" customHeight="1" thickBot="1">
      <c r="A94" s="286">
        <v>37</v>
      </c>
      <c r="B94" s="76">
        <v>43070</v>
      </c>
      <c r="C94" s="77">
        <f>'BENEFÍCIOS-SEM JRS E SEM CORREÇ'!C94</f>
        <v>1874</v>
      </c>
      <c r="D94" s="317">
        <f>'base(indices)'!G99</f>
        <v>1.1944100499999999</v>
      </c>
      <c r="E94" s="279">
        <f t="shared" si="30"/>
        <v>2238.3244336999996</v>
      </c>
      <c r="F94" s="360">
        <f>'base(indices)'!I99</f>
        <v>1.8204000000000001E-2</v>
      </c>
      <c r="G94" s="233">
        <f t="shared" si="31"/>
        <v>40.746457991074799</v>
      </c>
      <c r="H94" s="287">
        <f t="shared" si="32"/>
        <v>2279.0708916910744</v>
      </c>
      <c r="I94" s="301">
        <f t="shared" si="45"/>
        <v>46910.991998137128</v>
      </c>
      <c r="J94" s="95">
        <f>IF((I94-H$93+(H$93/12*1))+K94&gt;I149,I149-K94,(I94-H$93+(H$93/12*1)))</f>
        <v>45863.075204026609</v>
      </c>
      <c r="K94" s="95">
        <f t="shared" si="33"/>
        <v>9173.8392005942551</v>
      </c>
      <c r="L94" s="236">
        <f t="shared" si="48"/>
        <v>55036.914404620868</v>
      </c>
      <c r="M94" s="95">
        <f t="shared" si="49"/>
        <v>43569.921443825275</v>
      </c>
      <c r="N94" s="95">
        <f t="shared" si="46"/>
        <v>8715.1472405645418</v>
      </c>
      <c r="O94" s="95">
        <f t="shared" si="47"/>
        <v>52285.068684389815</v>
      </c>
      <c r="P94" s="95">
        <f t="shared" si="29"/>
        <v>41276.767683623948</v>
      </c>
      <c r="Q94" s="95">
        <f t="shared" si="34"/>
        <v>8256.4552805348303</v>
      </c>
      <c r="R94" s="95">
        <f t="shared" si="35"/>
        <v>49533.222964158776</v>
      </c>
      <c r="S94" s="95">
        <f>J94*S$9</f>
        <v>36690.460163221287</v>
      </c>
      <c r="T94" s="95">
        <f t="shared" si="37"/>
        <v>7339.0713604754046</v>
      </c>
      <c r="U94" s="95">
        <f>S94+T94</f>
        <v>44029.531523696693</v>
      </c>
      <c r="V94" s="95">
        <f t="shared" si="39"/>
        <v>32104.152642818623</v>
      </c>
      <c r="W94" s="95">
        <f t="shared" si="40"/>
        <v>6421.687440415978</v>
      </c>
      <c r="X94" s="95">
        <f t="shared" si="41"/>
        <v>38525.840083234601</v>
      </c>
      <c r="Y94" s="95">
        <f t="shared" si="42"/>
        <v>27517.845122415965</v>
      </c>
      <c r="Z94" s="95">
        <f t="shared" si="43"/>
        <v>5504.3035203565532</v>
      </c>
      <c r="AA94" s="237">
        <f t="shared" si="44"/>
        <v>33022.148642772518</v>
      </c>
      <c r="AB94" s="36"/>
      <c r="AC94" s="36"/>
      <c r="AD94" s="36"/>
      <c r="AE94" s="36"/>
      <c r="AF94" s="36"/>
      <c r="AG94" s="37"/>
      <c r="AH94" s="36"/>
      <c r="AI94" s="36"/>
    </row>
    <row r="95" spans="1:35" s="30" customFormat="1" ht="13.5" customHeight="1">
      <c r="A95" s="288">
        <v>36</v>
      </c>
      <c r="B95" s="160">
        <v>43101</v>
      </c>
      <c r="C95" s="47">
        <f>'BENEFÍCIOS-SEM JRS E SEM CORREÇ'!C95</f>
        <v>954</v>
      </c>
      <c r="D95" s="306">
        <f>'base(indices)'!G100</f>
        <v>1.19024419</v>
      </c>
      <c r="E95" s="282">
        <f t="shared" si="30"/>
        <v>1135.4929572600001</v>
      </c>
      <c r="F95" s="358">
        <f>'base(indices)'!I100</f>
        <v>1.8204000000000001E-2</v>
      </c>
      <c r="G95" s="283">
        <f t="shared" si="31"/>
        <v>20.670513793961046</v>
      </c>
      <c r="H95" s="289">
        <f t="shared" si="32"/>
        <v>1156.1634710539611</v>
      </c>
      <c r="I95" s="298">
        <f t="shared" si="45"/>
        <v>44631.921106446054</v>
      </c>
      <c r="J95" s="123">
        <f>IF((I95-H$105+(H$105))+K95&gt;$I$149,$I$149-K95,(I95-H$105+(H$105)))</f>
        <v>44631.921106446054</v>
      </c>
      <c r="K95" s="123">
        <f t="shared" si="33"/>
        <v>9173.8392005942551</v>
      </c>
      <c r="L95" s="123">
        <f t="shared" si="48"/>
        <v>53805.760307040313</v>
      </c>
      <c r="M95" s="123">
        <f t="shared" si="49"/>
        <v>42400.325051123749</v>
      </c>
      <c r="N95" s="123">
        <f t="shared" si="46"/>
        <v>8715.1472405645418</v>
      </c>
      <c r="O95" s="123">
        <f t="shared" si="47"/>
        <v>51115.472291688289</v>
      </c>
      <c r="P95" s="100">
        <f t="shared" si="29"/>
        <v>40168.728995801452</v>
      </c>
      <c r="Q95" s="123">
        <f t="shared" si="34"/>
        <v>8256.4552805348303</v>
      </c>
      <c r="R95" s="123">
        <f t="shared" si="35"/>
        <v>48425.18427633628</v>
      </c>
      <c r="S95" s="123">
        <f t="shared" ref="S95:S105" si="50">J95*S$9</f>
        <v>35705.536885156842</v>
      </c>
      <c r="T95" s="123">
        <f t="shared" si="37"/>
        <v>7339.0713604754046</v>
      </c>
      <c r="U95" s="123">
        <f t="shared" ref="U95:U105" si="51">S95+T95</f>
        <v>43044.608245632247</v>
      </c>
      <c r="V95" s="123">
        <f t="shared" si="39"/>
        <v>31242.344774512236</v>
      </c>
      <c r="W95" s="123">
        <f t="shared" si="40"/>
        <v>6421.687440415978</v>
      </c>
      <c r="X95" s="123">
        <f t="shared" si="41"/>
        <v>37664.032214928215</v>
      </c>
      <c r="Y95" s="123">
        <f t="shared" si="42"/>
        <v>26779.152663867633</v>
      </c>
      <c r="Z95" s="123">
        <f t="shared" si="43"/>
        <v>5504.3035203565532</v>
      </c>
      <c r="AA95" s="55">
        <f t="shared" si="44"/>
        <v>32283.456184224186</v>
      </c>
      <c r="AB95" s="36"/>
      <c r="AC95" s="36"/>
      <c r="AD95" s="36"/>
      <c r="AE95" s="36"/>
      <c r="AF95" s="36"/>
      <c r="AG95" s="37"/>
      <c r="AH95" s="36"/>
      <c r="AI95" s="36"/>
    </row>
    <row r="96" spans="1:35" s="30" customFormat="1" ht="13.5" customHeight="1">
      <c r="A96" s="285">
        <v>35</v>
      </c>
      <c r="B96" s="56">
        <v>43132</v>
      </c>
      <c r="C96" s="68">
        <f>'BENEFÍCIOS-SEM JRS E SEM CORREÇ'!C96</f>
        <v>954</v>
      </c>
      <c r="D96" s="316">
        <f>'base(indices)'!G101</f>
        <v>1.18562027</v>
      </c>
      <c r="E96" s="58">
        <f t="shared" si="30"/>
        <v>1131.08173758</v>
      </c>
      <c r="F96" s="359">
        <f>'base(indices)'!I101</f>
        <v>1.8204000000000001E-2</v>
      </c>
      <c r="G96" s="60">
        <f t="shared" si="31"/>
        <v>20.590211950906323</v>
      </c>
      <c r="H96" s="61">
        <f t="shared" si="32"/>
        <v>1151.6719495309062</v>
      </c>
      <c r="I96" s="299">
        <f t="shared" si="45"/>
        <v>43475.757635392096</v>
      </c>
      <c r="J96" s="102">
        <f>IF((I96-H$105+(H$105/12*11))+K96&gt;$I$149,$I$149-K96,(I96-H$105+(H$105/12*11)))</f>
        <v>43382.964392666152</v>
      </c>
      <c r="K96" s="102">
        <f t="shared" si="33"/>
        <v>9173.8392005942551</v>
      </c>
      <c r="L96" s="103">
        <f t="shared" si="48"/>
        <v>52556.803593260411</v>
      </c>
      <c r="M96" s="102">
        <f t="shared" si="49"/>
        <v>41213.816173032843</v>
      </c>
      <c r="N96" s="102">
        <f t="shared" si="46"/>
        <v>8715.1472405645418</v>
      </c>
      <c r="O96" s="102">
        <f t="shared" si="47"/>
        <v>49928.963413597383</v>
      </c>
      <c r="P96" s="102">
        <f t="shared" si="29"/>
        <v>39044.667953399541</v>
      </c>
      <c r="Q96" s="102">
        <f t="shared" si="34"/>
        <v>8256.4552805348303</v>
      </c>
      <c r="R96" s="102">
        <f t="shared" si="35"/>
        <v>47301.12323393437</v>
      </c>
      <c r="S96" s="102">
        <f t="shared" si="50"/>
        <v>34706.371514132923</v>
      </c>
      <c r="T96" s="102">
        <f t="shared" si="37"/>
        <v>7339.0713604754046</v>
      </c>
      <c r="U96" s="102">
        <f t="shared" si="51"/>
        <v>42045.442874608329</v>
      </c>
      <c r="V96" s="102">
        <f t="shared" si="39"/>
        <v>30368.075074866305</v>
      </c>
      <c r="W96" s="102">
        <f t="shared" si="40"/>
        <v>6421.687440415978</v>
      </c>
      <c r="X96" s="102">
        <f t="shared" si="41"/>
        <v>36789.76251528228</v>
      </c>
      <c r="Y96" s="102">
        <f t="shared" si="42"/>
        <v>26029.77863559969</v>
      </c>
      <c r="Z96" s="102">
        <f t="shared" si="43"/>
        <v>5504.3035203565532</v>
      </c>
      <c r="AA96" s="66">
        <f t="shared" si="44"/>
        <v>31534.082155956243</v>
      </c>
      <c r="AB96" s="36"/>
      <c r="AC96" s="36"/>
      <c r="AD96" s="36"/>
      <c r="AE96" s="36"/>
      <c r="AF96" s="36"/>
      <c r="AG96" s="37"/>
      <c r="AH96" s="36"/>
      <c r="AI96" s="36"/>
    </row>
    <row r="97" spans="1:35" s="30" customFormat="1" ht="13.5" customHeight="1">
      <c r="A97" s="285">
        <v>34</v>
      </c>
      <c r="B97" s="46">
        <v>43160</v>
      </c>
      <c r="C97" s="68">
        <f>'BENEFÍCIOS-SEM JRS E SEM CORREÇ'!C97</f>
        <v>954</v>
      </c>
      <c r="D97" s="316">
        <f>'base(indices)'!G102</f>
        <v>1.18113197</v>
      </c>
      <c r="E97" s="58">
        <f t="shared" si="30"/>
        <v>1126.7998993799999</v>
      </c>
      <c r="F97" s="359">
        <f>'base(indices)'!I102</f>
        <v>1.8204000000000001E-2</v>
      </c>
      <c r="G97" s="60">
        <f t="shared" si="31"/>
        <v>20.512265368313521</v>
      </c>
      <c r="H97" s="61">
        <f t="shared" si="32"/>
        <v>1147.3121647483135</v>
      </c>
      <c r="I97" s="300">
        <f t="shared" si="45"/>
        <v>42324.085685861188</v>
      </c>
      <c r="J97" s="122">
        <f>IF((I97-H$105+(H$105/12*10))+K97&gt;$I$149,$I$149-K97,(I97-H$105+(H$105/12*10)))</f>
        <v>42138.4992004093</v>
      </c>
      <c r="K97" s="122">
        <f t="shared" si="33"/>
        <v>9173.8392005942551</v>
      </c>
      <c r="L97" s="122">
        <f t="shared" si="48"/>
        <v>51312.338401003552</v>
      </c>
      <c r="M97" s="122">
        <f t="shared" si="49"/>
        <v>40031.574240388836</v>
      </c>
      <c r="N97" s="122">
        <f t="shared" si="46"/>
        <v>8715.1472405645418</v>
      </c>
      <c r="O97" s="122">
        <f t="shared" si="47"/>
        <v>48746.721480953376</v>
      </c>
      <c r="P97" s="104">
        <f t="shared" si="29"/>
        <v>37924.649280368372</v>
      </c>
      <c r="Q97" s="122">
        <f t="shared" si="34"/>
        <v>8256.4552805348303</v>
      </c>
      <c r="R97" s="122">
        <f t="shared" si="35"/>
        <v>46181.104560903201</v>
      </c>
      <c r="S97" s="122">
        <f t="shared" si="50"/>
        <v>33710.799360327444</v>
      </c>
      <c r="T97" s="122">
        <f t="shared" si="37"/>
        <v>7339.0713604754046</v>
      </c>
      <c r="U97" s="122">
        <f t="shared" si="51"/>
        <v>41049.87072080285</v>
      </c>
      <c r="V97" s="122">
        <f t="shared" si="39"/>
        <v>29496.949440286509</v>
      </c>
      <c r="W97" s="122">
        <f t="shared" si="40"/>
        <v>6421.687440415978</v>
      </c>
      <c r="X97" s="122">
        <f t="shared" si="41"/>
        <v>35918.636880702485</v>
      </c>
      <c r="Y97" s="122">
        <f t="shared" si="42"/>
        <v>25283.099520245578</v>
      </c>
      <c r="Z97" s="122">
        <f t="shared" si="43"/>
        <v>5504.3035203565532</v>
      </c>
      <c r="AA97" s="52">
        <f t="shared" si="44"/>
        <v>30787.40304060213</v>
      </c>
      <c r="AB97" s="36"/>
      <c r="AC97" s="36"/>
      <c r="AD97" s="36"/>
      <c r="AE97" s="36"/>
      <c r="AF97" s="36"/>
      <c r="AG97" s="37"/>
      <c r="AH97" s="36"/>
      <c r="AI97" s="36"/>
    </row>
    <row r="98" spans="1:35" s="30" customFormat="1" ht="13.5" customHeight="1">
      <c r="A98" s="285">
        <v>33</v>
      </c>
      <c r="B98" s="56">
        <v>43191</v>
      </c>
      <c r="C98" s="68">
        <f>'BENEFÍCIOS-SEM JRS E SEM CORREÇ'!C98</f>
        <v>954</v>
      </c>
      <c r="D98" s="316">
        <f>'base(indices)'!G103</f>
        <v>1.17995202</v>
      </c>
      <c r="E98" s="58">
        <f t="shared" si="30"/>
        <v>1125.67422708</v>
      </c>
      <c r="F98" s="359">
        <f>'base(indices)'!I103</f>
        <v>1.8204000000000001E-2</v>
      </c>
      <c r="G98" s="60">
        <f t="shared" si="31"/>
        <v>20.491773629764321</v>
      </c>
      <c r="H98" s="61">
        <f t="shared" si="32"/>
        <v>1146.1660007097644</v>
      </c>
      <c r="I98" s="299">
        <f t="shared" si="45"/>
        <v>41176.773521112875</v>
      </c>
      <c r="J98" s="102">
        <f>IF((I98-H$105+(H$105/12*9))+K98&gt;$I$149,$I$149-K98,(I98-H$105+(H$105/12*9)))</f>
        <v>40898.393792935043</v>
      </c>
      <c r="K98" s="102">
        <f t="shared" si="33"/>
        <v>9173.8392005942551</v>
      </c>
      <c r="L98" s="103">
        <f t="shared" si="48"/>
        <v>50072.232993529295</v>
      </c>
      <c r="M98" s="102">
        <f t="shared" si="49"/>
        <v>38853.474103288288</v>
      </c>
      <c r="N98" s="102">
        <f t="shared" si="46"/>
        <v>8715.1472405645418</v>
      </c>
      <c r="O98" s="102">
        <f t="shared" si="47"/>
        <v>47568.621343852828</v>
      </c>
      <c r="P98" s="102">
        <f t="shared" si="29"/>
        <v>36808.554413641541</v>
      </c>
      <c r="Q98" s="102">
        <f t="shared" si="34"/>
        <v>8256.4552805348303</v>
      </c>
      <c r="R98" s="102">
        <f t="shared" si="35"/>
        <v>45065.00969417637</v>
      </c>
      <c r="S98" s="102">
        <f t="shared" si="50"/>
        <v>32718.715034348035</v>
      </c>
      <c r="T98" s="102">
        <f t="shared" si="37"/>
        <v>7339.0713604754046</v>
      </c>
      <c r="U98" s="102">
        <f t="shared" si="51"/>
        <v>40057.786394823437</v>
      </c>
      <c r="V98" s="102">
        <f t="shared" si="39"/>
        <v>28628.875655054529</v>
      </c>
      <c r="W98" s="102">
        <f t="shared" si="40"/>
        <v>6421.687440415978</v>
      </c>
      <c r="X98" s="102">
        <f t="shared" si="41"/>
        <v>35050.563095470505</v>
      </c>
      <c r="Y98" s="102">
        <f t="shared" si="42"/>
        <v>24539.036275761024</v>
      </c>
      <c r="Z98" s="102">
        <f t="shared" si="43"/>
        <v>5504.3035203565532</v>
      </c>
      <c r="AA98" s="66">
        <f t="shared" si="44"/>
        <v>30043.339796117576</v>
      </c>
      <c r="AB98" s="36"/>
      <c r="AC98" s="36"/>
      <c r="AD98" s="36"/>
      <c r="AE98" s="36"/>
      <c r="AF98" s="36"/>
      <c r="AG98" s="37"/>
      <c r="AH98" s="36"/>
      <c r="AI98" s="36"/>
    </row>
    <row r="99" spans="1:35" s="30" customFormat="1" ht="13.5" customHeight="1">
      <c r="A99" s="285">
        <v>32</v>
      </c>
      <c r="B99" s="46">
        <v>43221</v>
      </c>
      <c r="C99" s="68">
        <f>'BENEFÍCIOS-SEM JRS E SEM CORREÇ'!C99</f>
        <v>954</v>
      </c>
      <c r="D99" s="316">
        <f>'base(indices)'!G104</f>
        <v>1.1774793100000001</v>
      </c>
      <c r="E99" s="58">
        <f t="shared" si="30"/>
        <v>1123.3152617400001</v>
      </c>
      <c r="F99" s="359">
        <f>'base(indices)'!I104</f>
        <v>1.8204000000000001E-2</v>
      </c>
      <c r="G99" s="60">
        <f t="shared" si="31"/>
        <v>20.448831024714963</v>
      </c>
      <c r="H99" s="61">
        <f t="shared" si="32"/>
        <v>1143.7640927647151</v>
      </c>
      <c r="I99" s="300">
        <f t="shared" si="45"/>
        <v>40030.607520403108</v>
      </c>
      <c r="J99" s="122">
        <f>IF((I99-H$105+(H$105/12*8))+K99&gt;$I$149,$I$149-K99,(I99-H$105+(H$105/12*8)))</f>
        <v>39659.434549499332</v>
      </c>
      <c r="K99" s="122">
        <f t="shared" si="33"/>
        <v>9173.8392005942551</v>
      </c>
      <c r="L99" s="122">
        <f t="shared" si="48"/>
        <v>48833.273750093591</v>
      </c>
      <c r="M99" s="122">
        <f t="shared" si="49"/>
        <v>37676.462822024361</v>
      </c>
      <c r="N99" s="122">
        <f t="shared" si="46"/>
        <v>8715.1472405645418</v>
      </c>
      <c r="O99" s="122">
        <f t="shared" si="47"/>
        <v>46391.610062588901</v>
      </c>
      <c r="P99" s="104">
        <f t="shared" si="29"/>
        <v>35693.491094549398</v>
      </c>
      <c r="Q99" s="122">
        <f t="shared" si="34"/>
        <v>8256.4552805348303</v>
      </c>
      <c r="R99" s="122">
        <f t="shared" si="35"/>
        <v>43949.946375084226</v>
      </c>
      <c r="S99" s="122">
        <f t="shared" si="50"/>
        <v>31727.547639599466</v>
      </c>
      <c r="T99" s="122">
        <f t="shared" si="37"/>
        <v>7339.0713604754046</v>
      </c>
      <c r="U99" s="122">
        <f t="shared" si="51"/>
        <v>39066.619000074868</v>
      </c>
      <c r="V99" s="122">
        <f t="shared" si="39"/>
        <v>27761.604184649532</v>
      </c>
      <c r="W99" s="122">
        <f t="shared" si="40"/>
        <v>6421.687440415978</v>
      </c>
      <c r="X99" s="122">
        <f t="shared" si="41"/>
        <v>34183.291625065511</v>
      </c>
      <c r="Y99" s="122">
        <f t="shared" si="42"/>
        <v>23795.660729699597</v>
      </c>
      <c r="Z99" s="122">
        <f t="shared" si="43"/>
        <v>5504.3035203565532</v>
      </c>
      <c r="AA99" s="52">
        <f t="shared" si="44"/>
        <v>29299.964250056149</v>
      </c>
      <c r="AB99" s="36"/>
      <c r="AC99" s="36"/>
      <c r="AD99" s="36"/>
      <c r="AE99" s="36"/>
      <c r="AF99" s="36"/>
      <c r="AG99" s="37"/>
      <c r="AH99" s="36"/>
      <c r="AI99" s="36"/>
    </row>
    <row r="100" spans="1:35" s="30" customFormat="1" ht="13.5" customHeight="1">
      <c r="A100" s="285">
        <v>31</v>
      </c>
      <c r="B100" s="56">
        <v>43252</v>
      </c>
      <c r="C100" s="68">
        <f>'BENEFÍCIOS-SEM JRS E SEM CORREÇ'!C100</f>
        <v>954</v>
      </c>
      <c r="D100" s="316">
        <f>'base(indices)'!G105</f>
        <v>1.1758331500000001</v>
      </c>
      <c r="E100" s="58">
        <f t="shared" si="30"/>
        <v>1121.7448251000001</v>
      </c>
      <c r="F100" s="359">
        <f>'base(indices)'!I105</f>
        <v>1.8204000000000001E-2</v>
      </c>
      <c r="G100" s="60">
        <f t="shared" si="31"/>
        <v>20.420242796120402</v>
      </c>
      <c r="H100" s="61">
        <f t="shared" si="32"/>
        <v>1142.1650678961205</v>
      </c>
      <c r="I100" s="299">
        <f t="shared" si="45"/>
        <v>38886.843427638392</v>
      </c>
      <c r="J100" s="102">
        <f>IF((I100-H$105+(H$105/12*7))+K100&gt;$I$149,$I$149-K100,(I100-H$105+(H$105/12*7)))</f>
        <v>38422.87721400868</v>
      </c>
      <c r="K100" s="102">
        <f t="shared" si="33"/>
        <v>9173.8392005942551</v>
      </c>
      <c r="L100" s="103">
        <f t="shared" si="48"/>
        <v>47596.716414602939</v>
      </c>
      <c r="M100" s="102">
        <f t="shared" si="49"/>
        <v>36501.733353308242</v>
      </c>
      <c r="N100" s="102">
        <f t="shared" si="46"/>
        <v>8715.1472405645418</v>
      </c>
      <c r="O100" s="102">
        <f t="shared" si="47"/>
        <v>45216.880593872782</v>
      </c>
      <c r="P100" s="102">
        <f t="shared" si="29"/>
        <v>34580.589492607811</v>
      </c>
      <c r="Q100" s="102">
        <f t="shared" si="34"/>
        <v>8256.4552805348303</v>
      </c>
      <c r="R100" s="102">
        <f t="shared" si="35"/>
        <v>42837.044773142639</v>
      </c>
      <c r="S100" s="102">
        <f t="shared" si="50"/>
        <v>30738.301771206945</v>
      </c>
      <c r="T100" s="102">
        <f t="shared" si="37"/>
        <v>7339.0713604754046</v>
      </c>
      <c r="U100" s="102">
        <f t="shared" si="51"/>
        <v>38077.373131682347</v>
      </c>
      <c r="V100" s="102">
        <f t="shared" si="39"/>
        <v>26896.014049806075</v>
      </c>
      <c r="W100" s="102">
        <f t="shared" si="40"/>
        <v>6421.687440415978</v>
      </c>
      <c r="X100" s="102">
        <f t="shared" si="41"/>
        <v>33317.701490222054</v>
      </c>
      <c r="Y100" s="102">
        <f t="shared" si="42"/>
        <v>23053.726328405206</v>
      </c>
      <c r="Z100" s="102">
        <f t="shared" si="43"/>
        <v>5504.3035203565532</v>
      </c>
      <c r="AA100" s="66">
        <f t="shared" si="44"/>
        <v>28558.029848761758</v>
      </c>
      <c r="AB100" s="36"/>
      <c r="AC100" s="36"/>
      <c r="AD100" s="36"/>
      <c r="AE100" s="36"/>
      <c r="AF100" s="36"/>
      <c r="AG100" s="37"/>
      <c r="AH100" s="36"/>
      <c r="AI100" s="36"/>
    </row>
    <row r="101" spans="1:35" s="30" customFormat="1" ht="13.5" customHeight="1">
      <c r="A101" s="285">
        <v>30</v>
      </c>
      <c r="B101" s="46">
        <v>43282</v>
      </c>
      <c r="C101" s="68">
        <f>'BENEFÍCIOS-SEM JRS E SEM CORREÇ'!C101</f>
        <v>954</v>
      </c>
      <c r="D101" s="316">
        <f>'base(indices)'!G106</f>
        <v>1.1629246799999999</v>
      </c>
      <c r="E101" s="58">
        <f t="shared" si="30"/>
        <v>1109.43014472</v>
      </c>
      <c r="F101" s="359">
        <f>'base(indices)'!I106</f>
        <v>1.8204000000000001E-2</v>
      </c>
      <c r="G101" s="60">
        <f t="shared" si="31"/>
        <v>20.196066354482884</v>
      </c>
      <c r="H101" s="61">
        <f t="shared" si="32"/>
        <v>1129.6262110744829</v>
      </c>
      <c r="I101" s="300">
        <f t="shared" si="45"/>
        <v>37744.678359742269</v>
      </c>
      <c r="J101" s="122">
        <f>IF((I101-H$105+(H$105/12*6))+K101&gt;$I$149,$I$149-K101,(I101-H$105+(H$105/12*6)))</f>
        <v>37187.918903386613</v>
      </c>
      <c r="K101" s="122">
        <f t="shared" si="33"/>
        <v>9173.8392005942551</v>
      </c>
      <c r="L101" s="122">
        <f t="shared" si="48"/>
        <v>46361.758103980872</v>
      </c>
      <c r="M101" s="122">
        <f t="shared" si="49"/>
        <v>35328.522958217283</v>
      </c>
      <c r="N101" s="122">
        <f t="shared" si="46"/>
        <v>8715.1472405645418</v>
      </c>
      <c r="O101" s="122">
        <f t="shared" si="47"/>
        <v>44043.670198781823</v>
      </c>
      <c r="P101" s="104">
        <f t="shared" si="29"/>
        <v>33469.127013047953</v>
      </c>
      <c r="Q101" s="122">
        <f t="shared" si="34"/>
        <v>8256.4552805348303</v>
      </c>
      <c r="R101" s="122">
        <f t="shared" si="35"/>
        <v>41725.582293582782</v>
      </c>
      <c r="S101" s="122">
        <f t="shared" si="50"/>
        <v>29750.335122709294</v>
      </c>
      <c r="T101" s="122">
        <f t="shared" si="37"/>
        <v>7339.0713604754046</v>
      </c>
      <c r="U101" s="122">
        <f t="shared" si="51"/>
        <v>37089.406483184699</v>
      </c>
      <c r="V101" s="122">
        <f t="shared" si="39"/>
        <v>26031.543232370626</v>
      </c>
      <c r="W101" s="122">
        <f t="shared" si="40"/>
        <v>6421.687440415978</v>
      </c>
      <c r="X101" s="122">
        <f t="shared" si="41"/>
        <v>32453.230672786605</v>
      </c>
      <c r="Y101" s="122">
        <f t="shared" si="42"/>
        <v>22312.751342031966</v>
      </c>
      <c r="Z101" s="122">
        <f t="shared" si="43"/>
        <v>5504.3035203565532</v>
      </c>
      <c r="AA101" s="52">
        <f t="shared" si="44"/>
        <v>27817.054862388519</v>
      </c>
      <c r="AB101" s="36"/>
      <c r="AC101" s="36"/>
      <c r="AD101" s="36"/>
      <c r="AE101" s="36"/>
      <c r="AF101" s="36"/>
      <c r="AG101" s="37"/>
      <c r="AH101" s="36"/>
      <c r="AI101" s="36"/>
    </row>
    <row r="102" spans="1:35" s="30" customFormat="1" ht="13.5" customHeight="1">
      <c r="A102" s="285">
        <v>29</v>
      </c>
      <c r="B102" s="56">
        <v>43313</v>
      </c>
      <c r="C102" s="68">
        <f>'BENEFÍCIOS-SEM JRS E SEM CORREÇ'!C102</f>
        <v>954</v>
      </c>
      <c r="D102" s="316">
        <f>'base(indices)'!G107</f>
        <v>1.1555293</v>
      </c>
      <c r="E102" s="58">
        <f t="shared" si="30"/>
        <v>1102.3749522000001</v>
      </c>
      <c r="F102" s="359">
        <f>'base(indices)'!I107</f>
        <v>1.8204000000000001E-2</v>
      </c>
      <c r="G102" s="60">
        <f t="shared" si="31"/>
        <v>20.067633629848803</v>
      </c>
      <c r="H102" s="61">
        <f t="shared" si="32"/>
        <v>1122.4425858298489</v>
      </c>
      <c r="I102" s="299">
        <f t="shared" si="45"/>
        <v>36615.05214866779</v>
      </c>
      <c r="J102" s="102">
        <f>IF((I102-H$105+(H$105/12*5))+K102&gt;$I$149,$I$149-K102,(I102-H$105+(H$105/12*5)))</f>
        <v>35965.49944958619</v>
      </c>
      <c r="K102" s="102">
        <f t="shared" si="33"/>
        <v>9173.8392005942551</v>
      </c>
      <c r="L102" s="103">
        <f t="shared" si="48"/>
        <v>45139.338650180449</v>
      </c>
      <c r="M102" s="102">
        <f t="shared" si="49"/>
        <v>34167.22447710688</v>
      </c>
      <c r="N102" s="102">
        <f t="shared" si="46"/>
        <v>8715.1472405645418</v>
      </c>
      <c r="O102" s="102">
        <f t="shared" si="47"/>
        <v>42882.37171767142</v>
      </c>
      <c r="P102" s="102">
        <f t="shared" si="29"/>
        <v>32368.949504627573</v>
      </c>
      <c r="Q102" s="102">
        <f t="shared" si="34"/>
        <v>8256.4552805348303</v>
      </c>
      <c r="R102" s="102">
        <f t="shared" si="35"/>
        <v>40625.404785162405</v>
      </c>
      <c r="S102" s="102">
        <f t="shared" si="50"/>
        <v>28772.399559668953</v>
      </c>
      <c r="T102" s="102">
        <f t="shared" si="37"/>
        <v>7339.0713604754046</v>
      </c>
      <c r="U102" s="102">
        <f t="shared" si="51"/>
        <v>36111.470920144355</v>
      </c>
      <c r="V102" s="102">
        <f t="shared" si="39"/>
        <v>25175.849614710332</v>
      </c>
      <c r="W102" s="102">
        <f t="shared" si="40"/>
        <v>6421.687440415978</v>
      </c>
      <c r="X102" s="102">
        <f t="shared" si="41"/>
        <v>31597.537055126311</v>
      </c>
      <c r="Y102" s="102">
        <f t="shared" si="42"/>
        <v>21579.299669751712</v>
      </c>
      <c r="Z102" s="102">
        <f t="shared" si="43"/>
        <v>5504.3035203565532</v>
      </c>
      <c r="AA102" s="66">
        <f t="shared" si="44"/>
        <v>27083.603190108264</v>
      </c>
      <c r="AB102" s="36"/>
      <c r="AC102" s="36"/>
      <c r="AD102" s="36"/>
      <c r="AE102" s="36"/>
      <c r="AF102" s="36"/>
      <c r="AG102" s="37"/>
      <c r="AH102" s="36"/>
      <c r="AI102" s="36"/>
    </row>
    <row r="103" spans="1:35" s="30" customFormat="1" ht="13.5" customHeight="1">
      <c r="A103" s="285">
        <v>28</v>
      </c>
      <c r="B103" s="46">
        <v>43344</v>
      </c>
      <c r="C103" s="68">
        <f>'BENEFÍCIOS-SEM JRS E SEM CORREÇ'!C103</f>
        <v>954</v>
      </c>
      <c r="D103" s="316">
        <f>'base(indices)'!G108</f>
        <v>1.1540290600000001</v>
      </c>
      <c r="E103" s="58">
        <f t="shared" si="30"/>
        <v>1100.9437232400001</v>
      </c>
      <c r="F103" s="359">
        <f>'base(indices)'!I108</f>
        <v>1.8204000000000001E-2</v>
      </c>
      <c r="G103" s="60">
        <f t="shared" si="31"/>
        <v>20.041579537860962</v>
      </c>
      <c r="H103" s="61">
        <f t="shared" si="32"/>
        <v>1120.9853027778611</v>
      </c>
      <c r="I103" s="300">
        <f t="shared" si="45"/>
        <v>35492.609562837941</v>
      </c>
      <c r="J103" s="122">
        <f>IF((I103-H$105+(H$105/12*4))+K103&gt;$I$149,$I$149-K103,(I103-H$105+(H$105/12*4)))</f>
        <v>34750.263621030397</v>
      </c>
      <c r="K103" s="122">
        <f t="shared" si="33"/>
        <v>9173.8392005942551</v>
      </c>
      <c r="L103" s="122">
        <f t="shared" si="48"/>
        <v>43924.102821624649</v>
      </c>
      <c r="M103" s="122">
        <f t="shared" si="49"/>
        <v>33012.750439978874</v>
      </c>
      <c r="N103" s="122">
        <f t="shared" si="46"/>
        <v>8715.1472405645418</v>
      </c>
      <c r="O103" s="122">
        <f t="shared" si="47"/>
        <v>41727.897680543414</v>
      </c>
      <c r="P103" s="104">
        <f t="shared" si="29"/>
        <v>31275.237258927358</v>
      </c>
      <c r="Q103" s="122">
        <f t="shared" si="34"/>
        <v>8256.4552805348303</v>
      </c>
      <c r="R103" s="122">
        <f t="shared" si="35"/>
        <v>39531.692539462187</v>
      </c>
      <c r="S103" s="122">
        <f t="shared" si="50"/>
        <v>27800.210896824319</v>
      </c>
      <c r="T103" s="122">
        <f t="shared" si="37"/>
        <v>7339.0713604754046</v>
      </c>
      <c r="U103" s="122">
        <f t="shared" si="51"/>
        <v>35139.282257299725</v>
      </c>
      <c r="V103" s="122">
        <f t="shared" si="39"/>
        <v>24325.184534721277</v>
      </c>
      <c r="W103" s="122">
        <f t="shared" si="40"/>
        <v>6421.687440415978</v>
      </c>
      <c r="X103" s="122">
        <f t="shared" si="41"/>
        <v>30746.871975137256</v>
      </c>
      <c r="Y103" s="122">
        <f t="shared" si="42"/>
        <v>20850.158172618238</v>
      </c>
      <c r="Z103" s="122">
        <f t="shared" si="43"/>
        <v>5504.3035203565532</v>
      </c>
      <c r="AA103" s="52">
        <f t="shared" si="44"/>
        <v>26354.46169297479</v>
      </c>
      <c r="AB103" s="36"/>
      <c r="AC103" s="36"/>
      <c r="AD103" s="36"/>
      <c r="AE103" s="36"/>
      <c r="AF103" s="36"/>
      <c r="AG103" s="37"/>
      <c r="AH103" s="36"/>
      <c r="AI103" s="36"/>
    </row>
    <row r="104" spans="1:35" s="30" customFormat="1" ht="13.5" customHeight="1">
      <c r="A104" s="285">
        <v>27</v>
      </c>
      <c r="B104" s="56">
        <v>43374</v>
      </c>
      <c r="C104" s="68">
        <f>'BENEFÍCIOS-SEM JRS E SEM CORREÇ'!C104</f>
        <v>954</v>
      </c>
      <c r="D104" s="316">
        <f>'base(indices)'!G109</f>
        <v>1.1529913700000001</v>
      </c>
      <c r="E104" s="58">
        <f t="shared" si="30"/>
        <v>1099.95376698</v>
      </c>
      <c r="F104" s="359">
        <f>'base(indices)'!I109</f>
        <v>1.8204000000000001E-2</v>
      </c>
      <c r="G104" s="60">
        <f t="shared" si="31"/>
        <v>20.023558374103921</v>
      </c>
      <c r="H104" s="61">
        <f t="shared" si="32"/>
        <v>1119.9773253541039</v>
      </c>
      <c r="I104" s="299">
        <f t="shared" si="45"/>
        <v>34371.624260060082</v>
      </c>
      <c r="J104" s="102">
        <f>IF((I104-H$105+(H$105/12*3))+K104&gt;$I$149,$I$149-K104,(I104-H$105+(H$105/12*3)))</f>
        <v>33536.485075526594</v>
      </c>
      <c r="K104" s="102">
        <f t="shared" si="33"/>
        <v>9173.8392005942551</v>
      </c>
      <c r="L104" s="103">
        <f t="shared" si="48"/>
        <v>42710.324276120853</v>
      </c>
      <c r="M104" s="102">
        <f t="shared" si="49"/>
        <v>31859.660821750262</v>
      </c>
      <c r="N104" s="102">
        <f t="shared" si="46"/>
        <v>8715.1472405645418</v>
      </c>
      <c r="O104" s="102">
        <f t="shared" si="47"/>
        <v>40574.808062314805</v>
      </c>
      <c r="P104" s="102">
        <f t="shared" si="29"/>
        <v>30182.836567973936</v>
      </c>
      <c r="Q104" s="102">
        <f t="shared" si="34"/>
        <v>8256.4552805348303</v>
      </c>
      <c r="R104" s="102">
        <f t="shared" si="35"/>
        <v>38439.291848508765</v>
      </c>
      <c r="S104" s="102">
        <f t="shared" si="50"/>
        <v>26829.188060421278</v>
      </c>
      <c r="T104" s="102">
        <f t="shared" si="37"/>
        <v>7339.0713604754046</v>
      </c>
      <c r="U104" s="102">
        <f t="shared" si="51"/>
        <v>34168.259420896684</v>
      </c>
      <c r="V104" s="102">
        <f t="shared" si="39"/>
        <v>23475.539552868613</v>
      </c>
      <c r="W104" s="102">
        <f t="shared" si="40"/>
        <v>6421.687440415978</v>
      </c>
      <c r="X104" s="102">
        <f t="shared" si="41"/>
        <v>29897.226993284592</v>
      </c>
      <c r="Y104" s="102">
        <f t="shared" si="42"/>
        <v>20121.891045315955</v>
      </c>
      <c r="Z104" s="102">
        <f t="shared" si="43"/>
        <v>5504.3035203565532</v>
      </c>
      <c r="AA104" s="66">
        <f t="shared" si="44"/>
        <v>25626.194565672507</v>
      </c>
      <c r="AB104" s="36"/>
      <c r="AC104" s="36"/>
      <c r="AD104" s="36"/>
      <c r="AE104" s="36"/>
      <c r="AF104" s="36"/>
      <c r="AG104" s="37"/>
      <c r="AH104" s="36"/>
      <c r="AI104" s="36"/>
    </row>
    <row r="105" spans="1:35" s="30" customFormat="1" ht="13.5" customHeight="1">
      <c r="A105" s="285">
        <v>26</v>
      </c>
      <c r="B105" s="46">
        <v>43405</v>
      </c>
      <c r="C105" s="68">
        <f>'BENEFÍCIOS-SEM JRS E SEM CORREÇ'!C105</f>
        <v>954</v>
      </c>
      <c r="D105" s="316">
        <f>'base(indices)'!G110</f>
        <v>1.14634258</v>
      </c>
      <c r="E105" s="58">
        <f t="shared" si="30"/>
        <v>1093.61082132</v>
      </c>
      <c r="F105" s="359">
        <f>'base(indices)'!I110</f>
        <v>1.8204000000000001E-2</v>
      </c>
      <c r="G105" s="60">
        <f t="shared" si="31"/>
        <v>19.908091391309281</v>
      </c>
      <c r="H105" s="61">
        <f t="shared" si="32"/>
        <v>1113.5189127113092</v>
      </c>
      <c r="I105" s="300">
        <f t="shared" si="45"/>
        <v>33251.646934705976</v>
      </c>
      <c r="J105" s="122">
        <f>IF((I105-H$105+(H$105/12*2))+K105&gt;$I$149,$I$149-K105,(I105-H$105+(H$105/12*2)))</f>
        <v>32323.714507446552</v>
      </c>
      <c r="K105" s="122">
        <f t="shared" si="33"/>
        <v>9173.8392005942551</v>
      </c>
      <c r="L105" s="122">
        <f t="shared" si="48"/>
        <v>41497.55370804081</v>
      </c>
      <c r="M105" s="122">
        <f t="shared" si="49"/>
        <v>30707.528782074223</v>
      </c>
      <c r="N105" s="122">
        <f t="shared" si="46"/>
        <v>8715.1472405645418</v>
      </c>
      <c r="O105" s="122">
        <f t="shared" si="47"/>
        <v>39422.676022638763</v>
      </c>
      <c r="P105" s="104">
        <f t="shared" si="29"/>
        <v>29091.343056701899</v>
      </c>
      <c r="Q105" s="122">
        <f t="shared" si="34"/>
        <v>8256.4552805348303</v>
      </c>
      <c r="R105" s="122">
        <f t="shared" si="35"/>
        <v>37347.798337236731</v>
      </c>
      <c r="S105" s="122">
        <f t="shared" si="50"/>
        <v>25858.971605957242</v>
      </c>
      <c r="T105" s="122">
        <f t="shared" si="37"/>
        <v>7339.0713604754046</v>
      </c>
      <c r="U105" s="122">
        <f t="shared" si="51"/>
        <v>33198.042966432644</v>
      </c>
      <c r="V105" s="122">
        <f t="shared" si="39"/>
        <v>22626.600155212585</v>
      </c>
      <c r="W105" s="122">
        <f t="shared" si="40"/>
        <v>6421.687440415978</v>
      </c>
      <c r="X105" s="122">
        <f t="shared" si="41"/>
        <v>29048.287595628564</v>
      </c>
      <c r="Y105" s="122">
        <f t="shared" si="42"/>
        <v>19394.228704467929</v>
      </c>
      <c r="Z105" s="122">
        <f t="shared" si="43"/>
        <v>5504.3035203565532</v>
      </c>
      <c r="AA105" s="52">
        <f t="shared" si="44"/>
        <v>24898.532224824481</v>
      </c>
      <c r="AB105" s="36"/>
      <c r="AC105" s="36"/>
      <c r="AD105" s="36"/>
      <c r="AE105" s="36"/>
      <c r="AF105" s="36"/>
      <c r="AG105" s="37"/>
      <c r="AH105" s="36"/>
      <c r="AI105" s="36"/>
    </row>
    <row r="106" spans="1:35" s="30" customFormat="1" ht="13.5" customHeight="1" thickBot="1">
      <c r="A106" s="286">
        <v>25</v>
      </c>
      <c r="B106" s="76">
        <v>43435</v>
      </c>
      <c r="C106" s="77">
        <f>'BENEFÍCIOS-SEM JRS E SEM CORREÇ'!C106</f>
        <v>1908</v>
      </c>
      <c r="D106" s="317">
        <f>'base(indices)'!G111</f>
        <v>1.1441686600000001</v>
      </c>
      <c r="E106" s="279">
        <f t="shared" si="30"/>
        <v>2183.07380328</v>
      </c>
      <c r="F106" s="360">
        <f>'base(indices)'!I111</f>
        <v>1.8204000000000001E-2</v>
      </c>
      <c r="G106" s="233">
        <f t="shared" si="31"/>
        <v>39.740675514909121</v>
      </c>
      <c r="H106" s="287">
        <f t="shared" si="32"/>
        <v>2222.8144787949091</v>
      </c>
      <c r="I106" s="301">
        <f t="shared" si="45"/>
        <v>32138.128021994668</v>
      </c>
      <c r="J106" s="95">
        <f>IF((I106-H$105+(H$105/12*1))+K106&gt;$I$149,$I$149-K106,(I106-H$105+(H$105/12*1)))</f>
        <v>31117.402352009303</v>
      </c>
      <c r="K106" s="95">
        <f t="shared" si="33"/>
        <v>9173.8392005942551</v>
      </c>
      <c r="L106" s="236">
        <f t="shared" si="48"/>
        <v>40291.241552603562</v>
      </c>
      <c r="M106" s="95">
        <f t="shared" si="49"/>
        <v>29561.532234408838</v>
      </c>
      <c r="N106" s="95">
        <f t="shared" si="46"/>
        <v>8715.1472405645418</v>
      </c>
      <c r="O106" s="95">
        <f t="shared" si="47"/>
        <v>38276.679474973382</v>
      </c>
      <c r="P106" s="95">
        <f t="shared" si="29"/>
        <v>28005.662116808373</v>
      </c>
      <c r="Q106" s="95">
        <f t="shared" si="34"/>
        <v>8256.4552805348303</v>
      </c>
      <c r="R106" s="95">
        <f t="shared" si="35"/>
        <v>36262.117397343201</v>
      </c>
      <c r="S106" s="95">
        <f>J106*S$9</f>
        <v>24893.921881607443</v>
      </c>
      <c r="T106" s="95">
        <f t="shared" si="37"/>
        <v>7339.0713604754046</v>
      </c>
      <c r="U106" s="95">
        <f>S106+T106</f>
        <v>32232.993242082848</v>
      </c>
      <c r="V106" s="95">
        <f t="shared" si="39"/>
        <v>21782.181646406512</v>
      </c>
      <c r="W106" s="95">
        <f t="shared" si="40"/>
        <v>6421.687440415978</v>
      </c>
      <c r="X106" s="95">
        <f t="shared" si="41"/>
        <v>28203.869086822491</v>
      </c>
      <c r="Y106" s="95">
        <f t="shared" si="42"/>
        <v>18670.441411205582</v>
      </c>
      <c r="Z106" s="95">
        <f t="shared" si="43"/>
        <v>5504.3035203565532</v>
      </c>
      <c r="AA106" s="237">
        <f t="shared" si="44"/>
        <v>24174.744931562134</v>
      </c>
      <c r="AB106" s="36"/>
      <c r="AC106" s="36"/>
      <c r="AD106" s="36"/>
      <c r="AE106" s="36"/>
      <c r="AF106" s="36"/>
      <c r="AG106" s="37"/>
      <c r="AH106" s="36"/>
      <c r="AI106" s="36"/>
    </row>
    <row r="107" spans="1:35" ht="13.5" customHeight="1">
      <c r="A107" s="288">
        <v>24</v>
      </c>
      <c r="B107" s="160">
        <v>43466</v>
      </c>
      <c r="C107" s="164">
        <f>'BENEFÍCIOS-SEM JRS E SEM CORREÇ'!C107</f>
        <v>998</v>
      </c>
      <c r="D107" s="306">
        <f>'base(indices)'!G112</f>
        <v>1.1460022599999999</v>
      </c>
      <c r="E107" s="163">
        <f t="shared" si="30"/>
        <v>1143.7102554799999</v>
      </c>
      <c r="F107" s="358">
        <f>'base(indices)'!I112</f>
        <v>1.8204000000000001E-2</v>
      </c>
      <c r="G107" s="87">
        <f t="shared" si="31"/>
        <v>20.820101490757921</v>
      </c>
      <c r="H107" s="89">
        <f t="shared" si="32"/>
        <v>1164.5303569707578</v>
      </c>
      <c r="I107" s="298">
        <f t="shared" si="45"/>
        <v>29915.313543199758</v>
      </c>
      <c r="J107" s="123">
        <f>IF((I107-H$117+(H$117))+K107&gt;I149,I149-K107,(I107-H$117+(H$117)))</f>
        <v>29915.313543199758</v>
      </c>
      <c r="K107" s="123">
        <f t="shared" si="33"/>
        <v>9173.8392005942551</v>
      </c>
      <c r="L107" s="123">
        <f t="shared" si="48"/>
        <v>39089.152743794009</v>
      </c>
      <c r="M107" s="123">
        <f t="shared" si="49"/>
        <v>28419.547866039768</v>
      </c>
      <c r="N107" s="123">
        <f t="shared" si="46"/>
        <v>8715.1472405645418</v>
      </c>
      <c r="O107" s="123">
        <f t="shared" si="47"/>
        <v>37134.695106604311</v>
      </c>
      <c r="P107" s="100">
        <f t="shared" si="29"/>
        <v>26923.782188879784</v>
      </c>
      <c r="Q107" s="123">
        <f t="shared" si="34"/>
        <v>8256.4552805348303</v>
      </c>
      <c r="R107" s="123">
        <f t="shared" si="35"/>
        <v>35180.237469414613</v>
      </c>
      <c r="S107" s="123">
        <f>J107*S$9</f>
        <v>23932.250834559807</v>
      </c>
      <c r="T107" s="123">
        <f t="shared" si="37"/>
        <v>7339.0713604754046</v>
      </c>
      <c r="U107" s="123">
        <f>S107+T107</f>
        <v>31271.322195035213</v>
      </c>
      <c r="V107" s="123">
        <f t="shared" si="39"/>
        <v>20940.71948023983</v>
      </c>
      <c r="W107" s="123">
        <f t="shared" si="40"/>
        <v>6421.687440415978</v>
      </c>
      <c r="X107" s="123">
        <f t="shared" si="41"/>
        <v>27362.406920655809</v>
      </c>
      <c r="Y107" s="123">
        <f t="shared" si="42"/>
        <v>17949.188125919853</v>
      </c>
      <c r="Z107" s="123">
        <f t="shared" si="43"/>
        <v>5504.3035203565532</v>
      </c>
      <c r="AA107" s="55">
        <f t="shared" si="44"/>
        <v>23453.491646276405</v>
      </c>
    </row>
    <row r="108" spans="1:35" ht="13.5" customHeight="1">
      <c r="A108" s="285">
        <v>23</v>
      </c>
      <c r="B108" s="56">
        <v>43497</v>
      </c>
      <c r="C108" s="57">
        <f>'BENEFÍCIOS-SEM JRS E SEM CORREÇ'!C108</f>
        <v>998</v>
      </c>
      <c r="D108" s="316">
        <f>'base(indices)'!G113</f>
        <v>1.14257454</v>
      </c>
      <c r="E108" s="58">
        <f t="shared" si="30"/>
        <v>1140.28939092</v>
      </c>
      <c r="F108" s="359">
        <f>'base(indices)'!I113</f>
        <v>1.8204000000000001E-2</v>
      </c>
      <c r="G108" s="60">
        <f t="shared" si="31"/>
        <v>20.757828072307682</v>
      </c>
      <c r="H108" s="61">
        <f t="shared" si="32"/>
        <v>1161.0472189923075</v>
      </c>
      <c r="I108" s="299">
        <f t="shared" si="45"/>
        <v>28750.783186229</v>
      </c>
      <c r="J108" s="102">
        <f>IF((I108-H$117+(H$117/12*11))+K108&gt;I149,I149-K108,(I108-H$117+(H$117/12*11)))</f>
        <v>28656.280816186885</v>
      </c>
      <c r="K108" s="102">
        <f t="shared" si="33"/>
        <v>9173.8392005942551</v>
      </c>
      <c r="L108" s="103">
        <f t="shared" si="48"/>
        <v>37830.12001678114</v>
      </c>
      <c r="M108" s="102">
        <f t="shared" si="49"/>
        <v>27223.466775377539</v>
      </c>
      <c r="N108" s="102">
        <f t="shared" si="46"/>
        <v>8715.1472405645418</v>
      </c>
      <c r="O108" s="102">
        <f t="shared" si="47"/>
        <v>35938.614015942083</v>
      </c>
      <c r="P108" s="102">
        <f t="shared" si="29"/>
        <v>25790.652734568197</v>
      </c>
      <c r="Q108" s="102">
        <f t="shared" si="34"/>
        <v>8256.4552805348303</v>
      </c>
      <c r="R108" s="102">
        <f t="shared" si="35"/>
        <v>34047.108015103026</v>
      </c>
      <c r="S108" s="102">
        <f t="shared" ref="S108:S130" si="52">J108*S$9</f>
        <v>22925.024652949509</v>
      </c>
      <c r="T108" s="102">
        <f t="shared" si="37"/>
        <v>7339.0713604754046</v>
      </c>
      <c r="U108" s="102">
        <f t="shared" ref="U108:U130" si="53">S108+T108</f>
        <v>30264.096013424914</v>
      </c>
      <c r="V108" s="102">
        <f t="shared" si="39"/>
        <v>20059.396571330817</v>
      </c>
      <c r="W108" s="102">
        <f t="shared" si="40"/>
        <v>6421.687440415978</v>
      </c>
      <c r="X108" s="102">
        <f t="shared" si="41"/>
        <v>26481.084011746796</v>
      </c>
      <c r="Y108" s="102">
        <f t="shared" si="42"/>
        <v>17193.768489712129</v>
      </c>
      <c r="Z108" s="102">
        <f t="shared" si="43"/>
        <v>5504.3035203565532</v>
      </c>
      <c r="AA108" s="66">
        <f t="shared" si="44"/>
        <v>22698.072010068681</v>
      </c>
    </row>
    <row r="109" spans="1:35" ht="13.5" customHeight="1">
      <c r="A109" s="285">
        <v>22</v>
      </c>
      <c r="B109" s="46">
        <v>43525</v>
      </c>
      <c r="C109" s="57">
        <f>'BENEFÍCIOS-SEM JRS E SEM CORREÇ'!C109</f>
        <v>998</v>
      </c>
      <c r="D109" s="316">
        <f>'base(indices)'!G114</f>
        <v>1.1387029500000001</v>
      </c>
      <c r="E109" s="69">
        <f t="shared" si="30"/>
        <v>1136.4255441</v>
      </c>
      <c r="F109" s="359">
        <f>'base(indices)'!I114</f>
        <v>1.8204000000000001E-2</v>
      </c>
      <c r="G109" s="70">
        <f t="shared" si="31"/>
        <v>20.687490604796402</v>
      </c>
      <c r="H109" s="71">
        <f t="shared" si="32"/>
        <v>1157.1130347047965</v>
      </c>
      <c r="I109" s="300">
        <f t="shared" si="45"/>
        <v>27589.735967236695</v>
      </c>
      <c r="J109" s="122">
        <f>IF((I109-H$117+(H$117/12*10))+K109&gt;I149,I149-K109,(I109-H$117+(H$117/12*10)))</f>
        <v>27400.731227152464</v>
      </c>
      <c r="K109" s="122">
        <f t="shared" si="33"/>
        <v>9173.8392005942551</v>
      </c>
      <c r="L109" s="122">
        <f t="shared" si="48"/>
        <v>36574.570427746716</v>
      </c>
      <c r="M109" s="122">
        <f t="shared" si="49"/>
        <v>26030.694665794839</v>
      </c>
      <c r="N109" s="122">
        <f t="shared" si="46"/>
        <v>8715.1472405645418</v>
      </c>
      <c r="O109" s="122">
        <f t="shared" si="47"/>
        <v>34745.841906359383</v>
      </c>
      <c r="P109" s="104">
        <f t="shared" si="29"/>
        <v>24660.658104437218</v>
      </c>
      <c r="Q109" s="122">
        <f t="shared" si="34"/>
        <v>8256.4552805348303</v>
      </c>
      <c r="R109" s="122">
        <f t="shared" si="35"/>
        <v>32917.11338497205</v>
      </c>
      <c r="S109" s="122">
        <f t="shared" si="52"/>
        <v>21920.584981721971</v>
      </c>
      <c r="T109" s="122">
        <f t="shared" si="37"/>
        <v>7339.0713604754046</v>
      </c>
      <c r="U109" s="122">
        <f t="shared" si="53"/>
        <v>29259.656342197377</v>
      </c>
      <c r="V109" s="122">
        <f t="shared" si="39"/>
        <v>19180.511859006725</v>
      </c>
      <c r="W109" s="122">
        <f t="shared" si="40"/>
        <v>6421.687440415978</v>
      </c>
      <c r="X109" s="122">
        <f t="shared" si="41"/>
        <v>25602.199299422704</v>
      </c>
      <c r="Y109" s="122">
        <f t="shared" si="42"/>
        <v>16440.438736291479</v>
      </c>
      <c r="Z109" s="122">
        <f t="shared" si="43"/>
        <v>5504.3035203565532</v>
      </c>
      <c r="AA109" s="52">
        <f t="shared" si="44"/>
        <v>21944.742256648031</v>
      </c>
    </row>
    <row r="110" spans="1:35" ht="13.5" customHeight="1">
      <c r="A110" s="285">
        <v>21</v>
      </c>
      <c r="B110" s="56">
        <v>43556</v>
      </c>
      <c r="C110" s="57">
        <f>'BENEFÍCIOS-SEM JRS E SEM CORREÇ'!C110</f>
        <v>998</v>
      </c>
      <c r="D110" s="316">
        <f>'base(indices)'!G115</f>
        <v>1.1325869799999999</v>
      </c>
      <c r="E110" s="58">
        <f t="shared" si="30"/>
        <v>1130.32180604</v>
      </c>
      <c r="F110" s="359">
        <f>'base(indices)'!I115</f>
        <v>1.8204000000000001E-2</v>
      </c>
      <c r="G110" s="60">
        <f t="shared" si="31"/>
        <v>20.57637815715216</v>
      </c>
      <c r="H110" s="61">
        <f t="shared" si="32"/>
        <v>1150.8981841971522</v>
      </c>
      <c r="I110" s="299">
        <f t="shared" si="45"/>
        <v>26432.6229325319</v>
      </c>
      <c r="J110" s="102">
        <f>IF((I110-H$117+(H$117/12*9))+K110&gt;I149,I149-K110,(I110-H$117+(H$117/12*9)))</f>
        <v>26149.115822405554</v>
      </c>
      <c r="K110" s="102">
        <f t="shared" si="33"/>
        <v>9173.8392005942551</v>
      </c>
      <c r="L110" s="103">
        <f t="shared" si="48"/>
        <v>35322.955022999813</v>
      </c>
      <c r="M110" s="102">
        <f t="shared" si="49"/>
        <v>24841.660031285275</v>
      </c>
      <c r="N110" s="102">
        <f t="shared" si="46"/>
        <v>8715.1472405645418</v>
      </c>
      <c r="O110" s="102">
        <f t="shared" si="47"/>
        <v>33556.807271849815</v>
      </c>
      <c r="P110" s="102">
        <f t="shared" si="29"/>
        <v>23534.204240165</v>
      </c>
      <c r="Q110" s="102">
        <f t="shared" si="34"/>
        <v>8256.4552805348303</v>
      </c>
      <c r="R110" s="102">
        <f t="shared" si="35"/>
        <v>31790.659520699832</v>
      </c>
      <c r="S110" s="102">
        <f t="shared" si="52"/>
        <v>20919.292657924445</v>
      </c>
      <c r="T110" s="102">
        <f t="shared" si="37"/>
        <v>7339.0713604754046</v>
      </c>
      <c r="U110" s="102">
        <f t="shared" si="53"/>
        <v>28258.36401839985</v>
      </c>
      <c r="V110" s="102">
        <f t="shared" si="39"/>
        <v>18304.381075683887</v>
      </c>
      <c r="W110" s="102">
        <f t="shared" si="40"/>
        <v>6421.687440415978</v>
      </c>
      <c r="X110" s="102">
        <f t="shared" si="41"/>
        <v>24726.068516099866</v>
      </c>
      <c r="Y110" s="102">
        <f t="shared" si="42"/>
        <v>15689.469493443332</v>
      </c>
      <c r="Z110" s="102">
        <f t="shared" si="43"/>
        <v>5504.3035203565532</v>
      </c>
      <c r="AA110" s="66">
        <f t="shared" si="44"/>
        <v>21193.773013799884</v>
      </c>
    </row>
    <row r="111" spans="1:35" ht="13.5" customHeight="1">
      <c r="A111" s="285">
        <v>20</v>
      </c>
      <c r="B111" s="46">
        <v>43586</v>
      </c>
      <c r="C111" s="57">
        <f>'BENEFÍCIOS-SEM JRS E SEM CORREÇ'!C111</f>
        <v>998</v>
      </c>
      <c r="D111" s="316">
        <f>'base(indices)'!G116</f>
        <v>1.12449065</v>
      </c>
      <c r="E111" s="69">
        <f t="shared" si="30"/>
        <v>1122.2416687</v>
      </c>
      <c r="F111" s="359">
        <f>'base(indices)'!I116</f>
        <v>1.8204000000000001E-2</v>
      </c>
      <c r="G111" s="70">
        <f t="shared" si="31"/>
        <v>20.429287337014802</v>
      </c>
      <c r="H111" s="71">
        <f t="shared" si="32"/>
        <v>1142.6709560370148</v>
      </c>
      <c r="I111" s="300">
        <f t="shared" si="45"/>
        <v>25281.724748334749</v>
      </c>
      <c r="J111" s="122">
        <f>IF((I111-H$117+(H$117/12*8))+K111&gt;I149,I149-K111,(I111-H$117+(H$117/12*8)))</f>
        <v>24903.715268166288</v>
      </c>
      <c r="K111" s="122">
        <f t="shared" si="33"/>
        <v>9173.8392005942551</v>
      </c>
      <c r="L111" s="122">
        <f t="shared" si="48"/>
        <v>34077.554468760543</v>
      </c>
      <c r="M111" s="122">
        <f t="shared" si="49"/>
        <v>23658.529504757971</v>
      </c>
      <c r="N111" s="122">
        <f t="shared" si="46"/>
        <v>8715.1472405645418</v>
      </c>
      <c r="O111" s="122">
        <f t="shared" si="47"/>
        <v>32373.676745322511</v>
      </c>
      <c r="P111" s="104">
        <f t="shared" si="29"/>
        <v>22413.343741349661</v>
      </c>
      <c r="Q111" s="122">
        <f t="shared" si="34"/>
        <v>8256.4552805348303</v>
      </c>
      <c r="R111" s="122">
        <f t="shared" si="35"/>
        <v>30669.799021884493</v>
      </c>
      <c r="S111" s="122">
        <f t="shared" si="52"/>
        <v>19922.972214533031</v>
      </c>
      <c r="T111" s="122">
        <f t="shared" si="37"/>
        <v>7339.0713604754046</v>
      </c>
      <c r="U111" s="122">
        <f t="shared" si="53"/>
        <v>27262.043575008436</v>
      </c>
      <c r="V111" s="122">
        <f t="shared" si="39"/>
        <v>17432.6006877164</v>
      </c>
      <c r="W111" s="122">
        <f t="shared" si="40"/>
        <v>6421.687440415978</v>
      </c>
      <c r="X111" s="122">
        <f t="shared" si="41"/>
        <v>23854.288128132379</v>
      </c>
      <c r="Y111" s="122">
        <f t="shared" si="42"/>
        <v>14942.229160899773</v>
      </c>
      <c r="Z111" s="122">
        <f t="shared" si="43"/>
        <v>5504.3035203565532</v>
      </c>
      <c r="AA111" s="52">
        <f t="shared" si="44"/>
        <v>20446.532681256325</v>
      </c>
    </row>
    <row r="112" spans="1:35" ht="13.5" customHeight="1">
      <c r="A112" s="285">
        <v>19</v>
      </c>
      <c r="B112" s="56">
        <v>43617</v>
      </c>
      <c r="C112" s="57">
        <f>'BENEFÍCIOS-SEM JRS E SEM CORREÇ'!C112</f>
        <v>998</v>
      </c>
      <c r="D112" s="316">
        <f>'base(indices)'!G117</f>
        <v>1.12056866</v>
      </c>
      <c r="E112" s="58">
        <f t="shared" si="30"/>
        <v>1118.3275226799999</v>
      </c>
      <c r="F112" s="359">
        <f>'base(indices)'!I117</f>
        <v>1.8204000000000001E-2</v>
      </c>
      <c r="G112" s="60">
        <f t="shared" si="31"/>
        <v>20.358034222866721</v>
      </c>
      <c r="H112" s="61">
        <f t="shared" si="32"/>
        <v>1138.6855569028667</v>
      </c>
      <c r="I112" s="299">
        <f t="shared" si="45"/>
        <v>24139.053792297735</v>
      </c>
      <c r="J112" s="102">
        <f>IF((I112-H$117+(H$117/12*7))+K112&gt;I149,I149-K112,(I112-H$117+(H$117/12*7)))</f>
        <v>23666.541942087159</v>
      </c>
      <c r="K112" s="102">
        <f t="shared" si="33"/>
        <v>9173.8392005942551</v>
      </c>
      <c r="L112" s="103">
        <f t="shared" si="48"/>
        <v>32840.381142681414</v>
      </c>
      <c r="M112" s="102">
        <f t="shared" si="49"/>
        <v>22483.214844982798</v>
      </c>
      <c r="N112" s="102">
        <f t="shared" si="46"/>
        <v>8715.1472405645418</v>
      </c>
      <c r="O112" s="102">
        <f t="shared" si="47"/>
        <v>31198.362085547342</v>
      </c>
      <c r="P112" s="102">
        <f t="shared" si="29"/>
        <v>21299.887747878442</v>
      </c>
      <c r="Q112" s="102">
        <f t="shared" si="34"/>
        <v>8256.4552805348303</v>
      </c>
      <c r="R112" s="102">
        <f t="shared" si="35"/>
        <v>29556.34302841327</v>
      </c>
      <c r="S112" s="102">
        <f t="shared" si="52"/>
        <v>18933.233553669728</v>
      </c>
      <c r="T112" s="102">
        <f t="shared" si="37"/>
        <v>7339.0713604754046</v>
      </c>
      <c r="U112" s="102">
        <f t="shared" si="53"/>
        <v>26272.304914145134</v>
      </c>
      <c r="V112" s="102">
        <f t="shared" si="39"/>
        <v>16566.579359461011</v>
      </c>
      <c r="W112" s="102">
        <f t="shared" si="40"/>
        <v>6421.687440415978</v>
      </c>
      <c r="X112" s="102">
        <f t="shared" si="41"/>
        <v>22988.26679987699</v>
      </c>
      <c r="Y112" s="102">
        <f t="shared" si="42"/>
        <v>14199.925165252294</v>
      </c>
      <c r="Z112" s="102">
        <f t="shared" si="43"/>
        <v>5504.3035203565532</v>
      </c>
      <c r="AA112" s="66">
        <f t="shared" si="44"/>
        <v>19704.228685608847</v>
      </c>
    </row>
    <row r="113" spans="1:27" ht="13.5" customHeight="1">
      <c r="A113" s="285">
        <v>18</v>
      </c>
      <c r="B113" s="46">
        <v>43647</v>
      </c>
      <c r="C113" s="57">
        <f>'BENEFÍCIOS-SEM JRS E SEM CORREÇ'!C113</f>
        <v>998</v>
      </c>
      <c r="D113" s="316">
        <f>'base(indices)'!G118</f>
        <v>1.1198967200000001</v>
      </c>
      <c r="E113" s="69">
        <f t="shared" si="30"/>
        <v>1117.6569265600001</v>
      </c>
      <c r="F113" s="359">
        <f>'base(indices)'!I118</f>
        <v>1.8204000000000001E-2</v>
      </c>
      <c r="G113" s="70">
        <f t="shared" si="31"/>
        <v>20.345826691098242</v>
      </c>
      <c r="H113" s="71">
        <f t="shared" si="32"/>
        <v>1138.0027532510983</v>
      </c>
      <c r="I113" s="300">
        <f t="shared" si="45"/>
        <v>23000.368235394868</v>
      </c>
      <c r="J113" s="122">
        <f>IF((I113-H$117+(H$117/12*6))+K113&gt;I149,I149-K113,(I113-H$117+(H$117/12*6)))</f>
        <v>22433.354015142177</v>
      </c>
      <c r="K113" s="122">
        <f t="shared" si="33"/>
        <v>9173.8392005942551</v>
      </c>
      <c r="L113" s="122">
        <f t="shared" si="48"/>
        <v>31607.193215736432</v>
      </c>
      <c r="M113" s="122">
        <f t="shared" si="49"/>
        <v>21311.686314385068</v>
      </c>
      <c r="N113" s="122">
        <f t="shared" si="46"/>
        <v>8715.1472405645418</v>
      </c>
      <c r="O113" s="122">
        <f t="shared" si="47"/>
        <v>30026.833554949611</v>
      </c>
      <c r="P113" s="104">
        <f t="shared" si="29"/>
        <v>20190.018613627959</v>
      </c>
      <c r="Q113" s="122">
        <f t="shared" si="34"/>
        <v>8256.4552805348303</v>
      </c>
      <c r="R113" s="122">
        <f t="shared" si="35"/>
        <v>28446.473894162787</v>
      </c>
      <c r="S113" s="122">
        <f t="shared" si="52"/>
        <v>17946.683212113741</v>
      </c>
      <c r="T113" s="122">
        <f t="shared" si="37"/>
        <v>7339.0713604754046</v>
      </c>
      <c r="U113" s="122">
        <f t="shared" si="53"/>
        <v>25285.754572589147</v>
      </c>
      <c r="V113" s="122">
        <f t="shared" si="39"/>
        <v>15703.347810599522</v>
      </c>
      <c r="W113" s="122">
        <f t="shared" si="40"/>
        <v>6421.687440415978</v>
      </c>
      <c r="X113" s="122">
        <f t="shared" si="41"/>
        <v>22125.035251015499</v>
      </c>
      <c r="Y113" s="122">
        <f t="shared" si="42"/>
        <v>13460.012409085306</v>
      </c>
      <c r="Z113" s="122">
        <f t="shared" si="43"/>
        <v>5504.3035203565532</v>
      </c>
      <c r="AA113" s="52">
        <f t="shared" si="44"/>
        <v>18964.315929441858</v>
      </c>
    </row>
    <row r="114" spans="1:27" ht="13.5" customHeight="1">
      <c r="A114" s="285">
        <v>17</v>
      </c>
      <c r="B114" s="56">
        <v>43678</v>
      </c>
      <c r="C114" s="57">
        <f>'BENEFÍCIOS-SEM JRS E SEM CORREÇ'!C114</f>
        <v>998</v>
      </c>
      <c r="D114" s="316">
        <f>'base(indices)'!G119</f>
        <v>1.1188897200000001</v>
      </c>
      <c r="E114" s="58">
        <f t="shared" si="30"/>
        <v>1116.6519405600002</v>
      </c>
      <c r="F114" s="359">
        <f>'base(indices)'!I119</f>
        <v>1.8204000000000001E-2</v>
      </c>
      <c r="G114" s="60">
        <f t="shared" si="31"/>
        <v>20.327531925954244</v>
      </c>
      <c r="H114" s="61">
        <f t="shared" si="32"/>
        <v>1136.9794724859544</v>
      </c>
      <c r="I114" s="299">
        <f t="shared" si="45"/>
        <v>21862.36548214377</v>
      </c>
      <c r="J114" s="102">
        <f>IF((I114-H$117+(H$117/12*5))+K114&gt;I149,I149-K114,(I114-H$117+(H$117/12*5)))</f>
        <v>21200.848891848967</v>
      </c>
      <c r="K114" s="102">
        <f t="shared" si="33"/>
        <v>9173.8392005942551</v>
      </c>
      <c r="L114" s="103">
        <f t="shared" si="48"/>
        <v>30374.688092443223</v>
      </c>
      <c r="M114" s="102">
        <f t="shared" si="49"/>
        <v>20140.806447256517</v>
      </c>
      <c r="N114" s="102">
        <f t="shared" si="46"/>
        <v>8715.1472405645418</v>
      </c>
      <c r="O114" s="102">
        <f t="shared" si="47"/>
        <v>28855.953687821057</v>
      </c>
      <c r="P114" s="102">
        <f t="shared" si="29"/>
        <v>19080.764002664073</v>
      </c>
      <c r="Q114" s="102">
        <f t="shared" si="34"/>
        <v>8256.4552805348303</v>
      </c>
      <c r="R114" s="102">
        <f t="shared" si="35"/>
        <v>27337.219283198901</v>
      </c>
      <c r="S114" s="102">
        <f t="shared" si="52"/>
        <v>16960.679113479175</v>
      </c>
      <c r="T114" s="102">
        <f t="shared" si="37"/>
        <v>7339.0713604754046</v>
      </c>
      <c r="U114" s="102">
        <f t="shared" si="53"/>
        <v>24299.75047395458</v>
      </c>
      <c r="V114" s="102">
        <f t="shared" si="39"/>
        <v>14840.594224294277</v>
      </c>
      <c r="W114" s="102">
        <f t="shared" si="40"/>
        <v>6421.687440415978</v>
      </c>
      <c r="X114" s="102">
        <f t="shared" si="41"/>
        <v>21262.281664710255</v>
      </c>
      <c r="Y114" s="102">
        <f t="shared" si="42"/>
        <v>12720.50933510938</v>
      </c>
      <c r="Z114" s="102">
        <f t="shared" si="43"/>
        <v>5504.3035203565532</v>
      </c>
      <c r="AA114" s="66">
        <f t="shared" si="44"/>
        <v>18224.812855465934</v>
      </c>
    </row>
    <row r="115" spans="1:27" ht="13.5" customHeight="1">
      <c r="A115" s="285">
        <v>16</v>
      </c>
      <c r="B115" s="46">
        <v>43709</v>
      </c>
      <c r="C115" s="57">
        <f>'BENEFÍCIOS-SEM JRS E SEM CORREÇ'!C115</f>
        <v>998</v>
      </c>
      <c r="D115" s="316">
        <f>'base(indices)'!G120</f>
        <v>1.1179953199999999</v>
      </c>
      <c r="E115" s="69">
        <f t="shared" si="30"/>
        <v>1115.7593293599998</v>
      </c>
      <c r="F115" s="359">
        <f>'base(indices)'!I120</f>
        <v>1.8204000000000001E-2</v>
      </c>
      <c r="G115" s="70">
        <f t="shared" si="31"/>
        <v>20.311282831669438</v>
      </c>
      <c r="H115" s="71">
        <f t="shared" si="32"/>
        <v>1136.0706121916692</v>
      </c>
      <c r="I115" s="300">
        <f t="shared" si="45"/>
        <v>20725.386009657817</v>
      </c>
      <c r="J115" s="122">
        <f>IF((I115-H$117+(H$117/12*4))+K115&gt;I149,I149-K115,(I115-H$117+(H$117/12*4)))</f>
        <v>19969.367049320899</v>
      </c>
      <c r="K115" s="122">
        <f t="shared" si="33"/>
        <v>9173.8392005942551</v>
      </c>
      <c r="L115" s="122">
        <f t="shared" si="48"/>
        <v>29143.206249915154</v>
      </c>
      <c r="M115" s="122">
        <f t="shared" si="49"/>
        <v>18970.898696854852</v>
      </c>
      <c r="N115" s="122">
        <f t="shared" si="46"/>
        <v>8715.1472405645418</v>
      </c>
      <c r="O115" s="122">
        <f t="shared" si="47"/>
        <v>27686.045937419396</v>
      </c>
      <c r="P115" s="104">
        <f t="shared" si="29"/>
        <v>17972.430344388809</v>
      </c>
      <c r="Q115" s="122">
        <f t="shared" si="34"/>
        <v>8256.4552805348303</v>
      </c>
      <c r="R115" s="122">
        <f t="shared" si="35"/>
        <v>26228.885624923641</v>
      </c>
      <c r="S115" s="122">
        <f t="shared" si="52"/>
        <v>15975.493639456719</v>
      </c>
      <c r="T115" s="122">
        <f t="shared" si="37"/>
        <v>7339.0713604754046</v>
      </c>
      <c r="U115" s="122">
        <f t="shared" si="53"/>
        <v>23314.564999932125</v>
      </c>
      <c r="V115" s="122">
        <f t="shared" si="39"/>
        <v>13978.556934524629</v>
      </c>
      <c r="W115" s="122">
        <f t="shared" si="40"/>
        <v>6421.687440415978</v>
      </c>
      <c r="X115" s="122">
        <f t="shared" si="41"/>
        <v>20400.244374940608</v>
      </c>
      <c r="Y115" s="122">
        <f t="shared" si="42"/>
        <v>11981.62022959254</v>
      </c>
      <c r="Z115" s="122">
        <f t="shared" si="43"/>
        <v>5504.3035203565532</v>
      </c>
      <c r="AA115" s="52">
        <f t="shared" si="44"/>
        <v>17485.923749949092</v>
      </c>
    </row>
    <row r="116" spans="1:27" ht="13.5" customHeight="1">
      <c r="A116" s="285">
        <v>15</v>
      </c>
      <c r="B116" s="56">
        <v>43739</v>
      </c>
      <c r="C116" s="57">
        <f>'BENEFÍCIOS-SEM JRS E SEM CORREÇ'!C116</f>
        <v>998</v>
      </c>
      <c r="D116" s="316">
        <f>'base(indices)'!G121</f>
        <v>1.11699003</v>
      </c>
      <c r="E116" s="58">
        <f t="shared" si="30"/>
        <v>1114.7560499399999</v>
      </c>
      <c r="F116" s="359">
        <f>'base(indices)'!I121</f>
        <v>1.8204000000000001E-2</v>
      </c>
      <c r="G116" s="60">
        <f t="shared" si="31"/>
        <v>20.293019133107759</v>
      </c>
      <c r="H116" s="61">
        <f t="shared" si="32"/>
        <v>1135.0490690731076</v>
      </c>
      <c r="I116" s="299">
        <f t="shared" si="45"/>
        <v>19589.315397466147</v>
      </c>
      <c r="J116" s="102">
        <f>IF((I116-H$117+(H$117/12*3))+K116&gt;I149,I149-K116,(I116-H$117+(H$117/12*3)))</f>
        <v>18738.794067087114</v>
      </c>
      <c r="K116" s="102">
        <f t="shared" si="33"/>
        <v>9173.8392005942551</v>
      </c>
      <c r="L116" s="103">
        <f t="shared" si="48"/>
        <v>27912.633267681369</v>
      </c>
      <c r="M116" s="102">
        <f t="shared" si="49"/>
        <v>17801.854363732757</v>
      </c>
      <c r="N116" s="102">
        <f t="shared" si="46"/>
        <v>8715.1472405645418</v>
      </c>
      <c r="O116" s="102">
        <f t="shared" si="47"/>
        <v>26517.0016042973</v>
      </c>
      <c r="P116" s="102">
        <f t="shared" si="29"/>
        <v>16864.914660378403</v>
      </c>
      <c r="Q116" s="102">
        <f t="shared" si="34"/>
        <v>8256.4552805348303</v>
      </c>
      <c r="R116" s="102">
        <f t="shared" si="35"/>
        <v>25121.369940913231</v>
      </c>
      <c r="S116" s="102">
        <f t="shared" si="52"/>
        <v>14991.035253669692</v>
      </c>
      <c r="T116" s="102">
        <f t="shared" si="37"/>
        <v>7339.0713604754046</v>
      </c>
      <c r="U116" s="102">
        <f t="shared" si="53"/>
        <v>22330.106614145097</v>
      </c>
      <c r="V116" s="102">
        <f t="shared" si="39"/>
        <v>13117.155846960979</v>
      </c>
      <c r="W116" s="102">
        <f t="shared" si="40"/>
        <v>6421.687440415978</v>
      </c>
      <c r="X116" s="102">
        <f t="shared" si="41"/>
        <v>19538.843287376956</v>
      </c>
      <c r="Y116" s="102">
        <f t="shared" si="42"/>
        <v>11243.276440252268</v>
      </c>
      <c r="Z116" s="102">
        <f t="shared" si="43"/>
        <v>5504.3035203565532</v>
      </c>
      <c r="AA116" s="66">
        <f t="shared" si="44"/>
        <v>16747.579960608822</v>
      </c>
    </row>
    <row r="117" spans="1:27" ht="13.5" customHeight="1">
      <c r="A117" s="285">
        <v>14</v>
      </c>
      <c r="B117" s="46">
        <v>43770</v>
      </c>
      <c r="C117" s="57">
        <f>'BENEFÍCIOS-SEM JRS E SEM CORREÇ'!C117</f>
        <v>998</v>
      </c>
      <c r="D117" s="316">
        <f>'base(indices)'!G122</f>
        <v>1.1159856399999999</v>
      </c>
      <c r="E117" s="69">
        <f t="shared" si="30"/>
        <v>1113.75366872</v>
      </c>
      <c r="F117" s="359">
        <f>'base(indices)'!I122</f>
        <v>1.8204000000000001E-2</v>
      </c>
      <c r="G117" s="70">
        <f t="shared" si="31"/>
        <v>20.274771785378881</v>
      </c>
      <c r="H117" s="71">
        <f t="shared" si="32"/>
        <v>1134.0284405053787</v>
      </c>
      <c r="I117" s="300">
        <f t="shared" si="45"/>
        <v>18454.266328393038</v>
      </c>
      <c r="J117" s="122">
        <f>IF((I117-H$117+(H$117/12*2))+K117&gt;I149,I149-K117,(I117-H$117+(H$117/12*2)))</f>
        <v>17509.242627971889</v>
      </c>
      <c r="K117" s="122">
        <f t="shared" si="33"/>
        <v>9173.8392005942551</v>
      </c>
      <c r="L117" s="122">
        <f t="shared" si="48"/>
        <v>26683.081828566144</v>
      </c>
      <c r="M117" s="122">
        <f t="shared" si="49"/>
        <v>16633.780496573294</v>
      </c>
      <c r="N117" s="122">
        <f t="shared" si="46"/>
        <v>8715.1472405645418</v>
      </c>
      <c r="O117" s="122">
        <f t="shared" si="47"/>
        <v>25348.927737137834</v>
      </c>
      <c r="P117" s="104">
        <f t="shared" si="29"/>
        <v>15758.3183651747</v>
      </c>
      <c r="Q117" s="122">
        <f t="shared" si="34"/>
        <v>8256.4552805348303</v>
      </c>
      <c r="R117" s="122">
        <f t="shared" si="35"/>
        <v>24014.773645709531</v>
      </c>
      <c r="S117" s="122">
        <f t="shared" si="52"/>
        <v>14007.394102377511</v>
      </c>
      <c r="T117" s="122">
        <f t="shared" si="37"/>
        <v>7339.0713604754046</v>
      </c>
      <c r="U117" s="122">
        <f t="shared" si="53"/>
        <v>21346.465462852917</v>
      </c>
      <c r="V117" s="122">
        <f t="shared" si="39"/>
        <v>12256.469839580323</v>
      </c>
      <c r="W117" s="122">
        <f t="shared" si="40"/>
        <v>6421.687440415978</v>
      </c>
      <c r="X117" s="122">
        <f t="shared" si="41"/>
        <v>18678.1572799963</v>
      </c>
      <c r="Y117" s="122">
        <f t="shared" si="42"/>
        <v>10505.545576783134</v>
      </c>
      <c r="Z117" s="122">
        <f t="shared" si="43"/>
        <v>5504.3035203565532</v>
      </c>
      <c r="AA117" s="52">
        <f t="shared" si="44"/>
        <v>16009.849097139686</v>
      </c>
    </row>
    <row r="118" spans="1:27" ht="13.5" customHeight="1" thickBot="1">
      <c r="A118" s="286">
        <v>13</v>
      </c>
      <c r="B118" s="284">
        <v>43800</v>
      </c>
      <c r="C118" s="231">
        <f>'BENEFÍCIOS-SEM JRS E SEM CORREÇ'!C118</f>
        <v>1996</v>
      </c>
      <c r="D118" s="317">
        <f>'base(indices)'!G123</f>
        <v>1.1144254499999999</v>
      </c>
      <c r="E118" s="233">
        <f t="shared" si="30"/>
        <v>2224.3931981999999</v>
      </c>
      <c r="F118" s="360">
        <f>'base(indices)'!I123</f>
        <v>1.8204000000000001E-2</v>
      </c>
      <c r="G118" s="233">
        <f t="shared" si="31"/>
        <v>40.492853780032803</v>
      </c>
      <c r="H118" s="231">
        <f t="shared" si="32"/>
        <v>2264.8860519800328</v>
      </c>
      <c r="I118" s="301">
        <f t="shared" si="45"/>
        <v>17320.237887887659</v>
      </c>
      <c r="J118" s="95">
        <f>IF((I118-H$117+(H$117/12*1))+K118&gt;I149,I149-K118,(I118-H$117+(H$117/12*1)))</f>
        <v>16280.711817424395</v>
      </c>
      <c r="K118" s="95">
        <f t="shared" si="33"/>
        <v>9173.8392005942551</v>
      </c>
      <c r="L118" s="236">
        <f t="shared" si="48"/>
        <v>25454.55101801865</v>
      </c>
      <c r="M118" s="95">
        <f t="shared" si="49"/>
        <v>15466.676226553174</v>
      </c>
      <c r="N118" s="95">
        <f t="shared" si="46"/>
        <v>8715.1472405645418</v>
      </c>
      <c r="O118" s="95">
        <f t="shared" si="47"/>
        <v>24181.823467117716</v>
      </c>
      <c r="P118" s="95">
        <f t="shared" si="29"/>
        <v>14652.640635681955</v>
      </c>
      <c r="Q118" s="95">
        <f t="shared" si="34"/>
        <v>8256.4552805348303</v>
      </c>
      <c r="R118" s="95">
        <f t="shared" si="35"/>
        <v>22909.095916216786</v>
      </c>
      <c r="S118" s="95">
        <f t="shared" si="52"/>
        <v>13024.569453939517</v>
      </c>
      <c r="T118" s="95">
        <f t="shared" si="37"/>
        <v>7339.0713604754046</v>
      </c>
      <c r="U118" s="95">
        <f t="shared" si="53"/>
        <v>20363.640814414921</v>
      </c>
      <c r="V118" s="95">
        <f t="shared" si="39"/>
        <v>11396.498272197075</v>
      </c>
      <c r="W118" s="95">
        <f t="shared" si="40"/>
        <v>6421.687440415978</v>
      </c>
      <c r="X118" s="95">
        <f t="shared" si="41"/>
        <v>17818.185712613053</v>
      </c>
      <c r="Y118" s="95">
        <f t="shared" si="42"/>
        <v>9768.4270904546374</v>
      </c>
      <c r="Z118" s="95">
        <f t="shared" si="43"/>
        <v>5504.3035203565532</v>
      </c>
      <c r="AA118" s="237">
        <f t="shared" si="44"/>
        <v>15272.730610811192</v>
      </c>
    </row>
    <row r="119" spans="1:27" ht="13.5" customHeight="1">
      <c r="A119" s="210">
        <v>12</v>
      </c>
      <c r="B119" s="211">
        <v>43831</v>
      </c>
      <c r="C119" s="202">
        <f>'BENEFÍCIOS-SEM JRS E SEM CORREÇ'!C119</f>
        <v>1039</v>
      </c>
      <c r="D119" s="316">
        <f>'base(indices)'!G124</f>
        <v>1.1028455699999999</v>
      </c>
      <c r="E119" s="203">
        <f t="shared" si="30"/>
        <v>1145.8565472299999</v>
      </c>
      <c r="F119" s="359">
        <f>'base(indices)'!I124</f>
        <v>1.8204000000000001E-2</v>
      </c>
      <c r="G119" s="203">
        <f t="shared" si="31"/>
        <v>20.859172585774921</v>
      </c>
      <c r="H119" s="204">
        <f t="shared" si="32"/>
        <v>1166.7157198157749</v>
      </c>
      <c r="I119" s="302">
        <f t="shared" si="45"/>
        <v>15055.351835907626</v>
      </c>
      <c r="J119" s="205">
        <f>IF((I119-H$129+(H$129/12*12))+K119&gt;I$149,I$149-K119,(I119-H$129+(H$129/12*12)))</f>
        <v>15055.351835907626</v>
      </c>
      <c r="K119" s="205">
        <f t="shared" si="33"/>
        <v>9173.8392005942551</v>
      </c>
      <c r="L119" s="205">
        <f t="shared" si="48"/>
        <v>24229.191036501881</v>
      </c>
      <c r="M119" s="205">
        <f t="shared" si="49"/>
        <v>14302.584244112244</v>
      </c>
      <c r="N119" s="205">
        <f t="shared" si="46"/>
        <v>8715.1472405645418</v>
      </c>
      <c r="O119" s="205">
        <f t="shared" si="47"/>
        <v>23017.731484676784</v>
      </c>
      <c r="P119" s="197">
        <f t="shared" si="29"/>
        <v>13549.816652316864</v>
      </c>
      <c r="Q119" s="205">
        <f t="shared" si="34"/>
        <v>8256.4552805348303</v>
      </c>
      <c r="R119" s="205">
        <f t="shared" si="35"/>
        <v>21806.271932851694</v>
      </c>
      <c r="S119" s="205">
        <f t="shared" si="52"/>
        <v>12044.281468726102</v>
      </c>
      <c r="T119" s="205">
        <f t="shared" si="37"/>
        <v>7339.0713604754046</v>
      </c>
      <c r="U119" s="205">
        <f t="shared" si="53"/>
        <v>19383.352829201507</v>
      </c>
      <c r="V119" s="205">
        <f t="shared" si="39"/>
        <v>10538.746285135338</v>
      </c>
      <c r="W119" s="205">
        <f t="shared" si="40"/>
        <v>6421.687440415978</v>
      </c>
      <c r="X119" s="205">
        <f t="shared" si="41"/>
        <v>16960.433725551316</v>
      </c>
      <c r="Y119" s="205">
        <f t="shared" si="42"/>
        <v>9033.2111015445753</v>
      </c>
      <c r="Z119" s="205">
        <f t="shared" si="43"/>
        <v>5504.3035203565532</v>
      </c>
      <c r="AA119" s="205">
        <f t="shared" si="44"/>
        <v>14537.514621901129</v>
      </c>
    </row>
    <row r="120" spans="1:27" ht="13.5" customHeight="1">
      <c r="A120" s="182">
        <v>11</v>
      </c>
      <c r="B120" s="119">
        <v>43862</v>
      </c>
      <c r="C120" s="57">
        <f>'BENEFÍCIOS-SEM JRS E SEM CORREÇ'!C120</f>
        <v>1045</v>
      </c>
      <c r="D120" s="316">
        <f>'base(indices)'!G125</f>
        <v>1.0950705700000001</v>
      </c>
      <c r="E120" s="60">
        <f t="shared" si="30"/>
        <v>1144.3487456500002</v>
      </c>
      <c r="F120" s="359">
        <f>'base(indices)'!I125</f>
        <v>1.8204000000000001E-2</v>
      </c>
      <c r="G120" s="60">
        <f t="shared" si="31"/>
        <v>20.831724565812603</v>
      </c>
      <c r="H120" s="57">
        <f t="shared" si="32"/>
        <v>1165.1804702158129</v>
      </c>
      <c r="I120" s="299">
        <f t="shared" si="45"/>
        <v>13888.636116091851</v>
      </c>
      <c r="J120" s="102">
        <f>IF((I120-H$129+(H$129/12*11))+K120&gt;I$149,I$149-K120,(I120-H$129+(H$129/12*11)))</f>
        <v>13793.26969581278</v>
      </c>
      <c r="K120" s="102">
        <f t="shared" si="33"/>
        <v>9173.8392005942551</v>
      </c>
      <c r="L120" s="103">
        <f t="shared" si="48"/>
        <v>22967.108896407037</v>
      </c>
      <c r="M120" s="102">
        <f t="shared" si="49"/>
        <v>13103.606211022141</v>
      </c>
      <c r="N120" s="102">
        <f t="shared" si="46"/>
        <v>8715.1472405645418</v>
      </c>
      <c r="O120" s="102">
        <f t="shared" si="47"/>
        <v>21818.753451586683</v>
      </c>
      <c r="P120" s="102">
        <f t="shared" si="29"/>
        <v>12413.942726231502</v>
      </c>
      <c r="Q120" s="102">
        <f t="shared" si="34"/>
        <v>8256.4552805348303</v>
      </c>
      <c r="R120" s="102">
        <f t="shared" si="35"/>
        <v>20670.398006766332</v>
      </c>
      <c r="S120" s="102">
        <f t="shared" si="52"/>
        <v>11034.615756650224</v>
      </c>
      <c r="T120" s="102">
        <f t="shared" si="37"/>
        <v>7339.0713604754046</v>
      </c>
      <c r="U120" s="102">
        <f t="shared" si="53"/>
        <v>18373.687117125628</v>
      </c>
      <c r="V120" s="102">
        <f t="shared" si="39"/>
        <v>9655.2887870689447</v>
      </c>
      <c r="W120" s="102">
        <f t="shared" si="40"/>
        <v>6421.687440415978</v>
      </c>
      <c r="X120" s="102">
        <f t="shared" si="41"/>
        <v>16076.976227484924</v>
      </c>
      <c r="Y120" s="102">
        <f t="shared" si="42"/>
        <v>8275.9618174876668</v>
      </c>
      <c r="Z120" s="102">
        <f t="shared" si="43"/>
        <v>5504.3035203565532</v>
      </c>
      <c r="AA120" s="102">
        <f t="shared" si="44"/>
        <v>13780.265337844219</v>
      </c>
    </row>
    <row r="121" spans="1:27" ht="13.5" customHeight="1">
      <c r="A121" s="182">
        <v>10</v>
      </c>
      <c r="B121" s="120">
        <v>43891</v>
      </c>
      <c r="C121" s="57">
        <f>'BENEFÍCIOS-SEM JRS E SEM CORREÇ'!C121</f>
        <v>1045</v>
      </c>
      <c r="D121" s="316">
        <f>'base(indices)'!G126</f>
        <v>1.0926667000000001</v>
      </c>
      <c r="E121" s="70">
        <f t="shared" si="30"/>
        <v>1141.8367015000001</v>
      </c>
      <c r="F121" s="359">
        <f>'base(indices)'!I126</f>
        <v>1.8204000000000001E-2</v>
      </c>
      <c r="G121" s="70">
        <f t="shared" si="31"/>
        <v>20.785995314106003</v>
      </c>
      <c r="H121" s="68">
        <f t="shared" si="32"/>
        <v>1162.6226968141061</v>
      </c>
      <c r="I121" s="300">
        <f t="shared" si="45"/>
        <v>12723.455645876038</v>
      </c>
      <c r="J121" s="122">
        <f>IF((I121-H$129+(H$129/12*10))+K121&gt;I$149,I$149-K121,(I121-H$129+(H$129/12*10)))</f>
        <v>12532.722805317891</v>
      </c>
      <c r="K121" s="122">
        <f t="shared" si="33"/>
        <v>9173.8392005942551</v>
      </c>
      <c r="L121" s="122">
        <f t="shared" si="48"/>
        <v>21706.562005912147</v>
      </c>
      <c r="M121" s="122">
        <f t="shared" si="49"/>
        <v>11906.086665051997</v>
      </c>
      <c r="N121" s="122">
        <f t="shared" si="46"/>
        <v>8715.1472405645418</v>
      </c>
      <c r="O121" s="122">
        <f t="shared" si="47"/>
        <v>20621.233905616537</v>
      </c>
      <c r="P121" s="104">
        <f t="shared" si="29"/>
        <v>11279.450524786103</v>
      </c>
      <c r="Q121" s="122">
        <f t="shared" si="34"/>
        <v>8256.4552805348303</v>
      </c>
      <c r="R121" s="122">
        <f t="shared" si="35"/>
        <v>19535.905805320934</v>
      </c>
      <c r="S121" s="122">
        <f t="shared" si="52"/>
        <v>10026.178244254314</v>
      </c>
      <c r="T121" s="122">
        <f t="shared" si="37"/>
        <v>7339.0713604754046</v>
      </c>
      <c r="U121" s="122">
        <f t="shared" si="53"/>
        <v>17365.249604729717</v>
      </c>
      <c r="V121" s="122">
        <f t="shared" si="39"/>
        <v>8772.9059637225237</v>
      </c>
      <c r="W121" s="122">
        <f t="shared" si="40"/>
        <v>6421.687440415978</v>
      </c>
      <c r="X121" s="122">
        <f t="shared" si="41"/>
        <v>15194.593404138501</v>
      </c>
      <c r="Y121" s="122">
        <f t="shared" si="42"/>
        <v>7519.6336831907347</v>
      </c>
      <c r="Z121" s="122">
        <f t="shared" si="43"/>
        <v>5504.3035203565532</v>
      </c>
      <c r="AA121" s="122">
        <f t="shared" si="44"/>
        <v>13023.937203547288</v>
      </c>
    </row>
    <row r="122" spans="1:27" ht="13.5" customHeight="1">
      <c r="A122" s="182">
        <v>9</v>
      </c>
      <c r="B122" s="119">
        <v>43922</v>
      </c>
      <c r="C122" s="57">
        <f>'BENEFÍCIOS-SEM JRS E SEM CORREÇ'!C122</f>
        <v>1045</v>
      </c>
      <c r="D122" s="316">
        <f>'base(indices)'!G127</f>
        <v>1.0924482099999999</v>
      </c>
      <c r="E122" s="60">
        <f t="shared" si="30"/>
        <v>1141.60837945</v>
      </c>
      <c r="F122" s="359">
        <f>'base(indices)'!I127</f>
        <v>1.8204000000000001E-2</v>
      </c>
      <c r="G122" s="60">
        <f t="shared" si="31"/>
        <v>20.781838939507804</v>
      </c>
      <c r="H122" s="57">
        <f t="shared" si="32"/>
        <v>1162.3902183895079</v>
      </c>
      <c r="I122" s="299">
        <f t="shared" si="45"/>
        <v>11560.832949061933</v>
      </c>
      <c r="J122" s="102">
        <f>IF((I122-H$129+(H$129/12*9))+K122&gt;I$149,I$149-K122,(I122-H$129+(H$129/12*9)))</f>
        <v>11274.733688224713</v>
      </c>
      <c r="K122" s="102">
        <f t="shared" si="33"/>
        <v>9173.8392005942551</v>
      </c>
      <c r="L122" s="103">
        <f t="shared" si="48"/>
        <v>20448.57288881897</v>
      </c>
      <c r="M122" s="102">
        <f t="shared" si="49"/>
        <v>10710.997003813476</v>
      </c>
      <c r="N122" s="102">
        <f t="shared" si="46"/>
        <v>8715.1472405645418</v>
      </c>
      <c r="O122" s="102">
        <f t="shared" si="47"/>
        <v>19426.144244378018</v>
      </c>
      <c r="P122" s="102">
        <f t="shared" si="29"/>
        <v>10147.260319402241</v>
      </c>
      <c r="Q122" s="102">
        <f t="shared" si="34"/>
        <v>8256.4552805348303</v>
      </c>
      <c r="R122" s="102">
        <f t="shared" si="35"/>
        <v>18403.715599937073</v>
      </c>
      <c r="S122" s="102">
        <f t="shared" si="52"/>
        <v>9019.7869505797698</v>
      </c>
      <c r="T122" s="102">
        <f t="shared" si="37"/>
        <v>7339.0713604754046</v>
      </c>
      <c r="U122" s="102">
        <f t="shared" si="53"/>
        <v>16358.858311055174</v>
      </c>
      <c r="V122" s="102">
        <f t="shared" si="39"/>
        <v>7892.3135817572984</v>
      </c>
      <c r="W122" s="102">
        <f t="shared" si="40"/>
        <v>6421.687440415978</v>
      </c>
      <c r="X122" s="102">
        <f t="shared" si="41"/>
        <v>14314.001022173277</v>
      </c>
      <c r="Y122" s="102">
        <f t="shared" si="42"/>
        <v>6764.8402129348278</v>
      </c>
      <c r="Z122" s="102">
        <f t="shared" si="43"/>
        <v>5504.3035203565532</v>
      </c>
      <c r="AA122" s="102">
        <f t="shared" si="44"/>
        <v>12269.143733291381</v>
      </c>
    </row>
    <row r="123" spans="1:27" ht="13.5" customHeight="1">
      <c r="A123" s="182">
        <v>8</v>
      </c>
      <c r="B123" s="120">
        <v>43952</v>
      </c>
      <c r="C123" s="57">
        <f>'BENEFÍCIOS-SEM JRS E SEM CORREÇ'!C123</f>
        <v>1045</v>
      </c>
      <c r="D123" s="316">
        <f>'base(indices)'!G128</f>
        <v>1.09255747</v>
      </c>
      <c r="E123" s="70">
        <f t="shared" si="30"/>
        <v>1141.7225561499999</v>
      </c>
      <c r="F123" s="359">
        <f>'base(indices)'!I128</f>
        <v>1.8204000000000001E-2</v>
      </c>
      <c r="G123" s="70">
        <f t="shared" si="31"/>
        <v>20.783917412154601</v>
      </c>
      <c r="H123" s="68">
        <f t="shared" si="32"/>
        <v>1162.5064735621545</v>
      </c>
      <c r="I123" s="300">
        <f t="shared" si="45"/>
        <v>10398.442730672425</v>
      </c>
      <c r="J123" s="122">
        <f>IF((I123-H$129+(H$129/12*8))+K123&gt;I$149,I$149-K123,(I123-H$117+(H$129/12*8)))</f>
        <v>10027.345652399628</v>
      </c>
      <c r="K123" s="122">
        <f t="shared" si="33"/>
        <v>9173.8392005942551</v>
      </c>
      <c r="L123" s="122">
        <f t="shared" si="48"/>
        <v>19201.184852993883</v>
      </c>
      <c r="M123" s="122">
        <f t="shared" si="49"/>
        <v>9525.9783697796465</v>
      </c>
      <c r="N123" s="122">
        <f t="shared" si="46"/>
        <v>8715.1472405645418</v>
      </c>
      <c r="O123" s="122">
        <f t="shared" si="47"/>
        <v>18241.125610344188</v>
      </c>
      <c r="P123" s="104">
        <f t="shared" si="29"/>
        <v>9024.6110871596666</v>
      </c>
      <c r="Q123" s="122">
        <f t="shared" si="34"/>
        <v>8256.4552805348303</v>
      </c>
      <c r="R123" s="122">
        <f t="shared" si="35"/>
        <v>17281.066367694497</v>
      </c>
      <c r="S123" s="122">
        <f t="shared" si="52"/>
        <v>8021.876521919703</v>
      </c>
      <c r="T123" s="122">
        <f t="shared" si="37"/>
        <v>7339.0713604754046</v>
      </c>
      <c r="U123" s="122">
        <f t="shared" si="53"/>
        <v>15360.947882395107</v>
      </c>
      <c r="V123" s="122">
        <f t="shared" si="39"/>
        <v>7019.1419566797395</v>
      </c>
      <c r="W123" s="122">
        <f t="shared" si="40"/>
        <v>6421.687440415978</v>
      </c>
      <c r="X123" s="122">
        <f t="shared" si="41"/>
        <v>13440.829397095717</v>
      </c>
      <c r="Y123" s="122">
        <f t="shared" si="42"/>
        <v>6016.4073914397768</v>
      </c>
      <c r="Z123" s="122">
        <f t="shared" si="43"/>
        <v>5504.3035203565532</v>
      </c>
      <c r="AA123" s="122">
        <f t="shared" si="44"/>
        <v>11520.71091179633</v>
      </c>
    </row>
    <row r="124" spans="1:27" ht="13.5" customHeight="1">
      <c r="A124" s="182">
        <v>7</v>
      </c>
      <c r="B124" s="119">
        <v>43983</v>
      </c>
      <c r="C124" s="57">
        <f>'BENEFÍCIOS-SEM JRS E SEM CORREÇ'!C124</f>
        <v>1045</v>
      </c>
      <c r="D124" s="316">
        <f>'base(indices)'!G129</f>
        <v>1.0990418099999999</v>
      </c>
      <c r="E124" s="60">
        <f t="shared" si="30"/>
        <v>1148.4986914499998</v>
      </c>
      <c r="F124" s="359">
        <f>'base(indices)'!I129</f>
        <v>1.8204000000000001E-2</v>
      </c>
      <c r="G124" s="60">
        <f t="shared" si="31"/>
        <v>20.907270179155798</v>
      </c>
      <c r="H124" s="57">
        <f t="shared" si="32"/>
        <v>1169.4059616291556</v>
      </c>
      <c r="I124" s="299">
        <f t="shared" si="45"/>
        <v>9235.9362571102702</v>
      </c>
      <c r="J124" s="102">
        <f>IF((I124-H$129+(H$129/12*7))+K124&gt;I$149,I$149-K124,(I124-H$129+(H$129/12*7)))</f>
        <v>8759.1041557149056</v>
      </c>
      <c r="K124" s="102">
        <f t="shared" si="33"/>
        <v>9173.8392005942551</v>
      </c>
      <c r="L124" s="103">
        <f t="shared" si="48"/>
        <v>17932.943356309159</v>
      </c>
      <c r="M124" s="102">
        <f t="shared" si="49"/>
        <v>8321.1489479291595</v>
      </c>
      <c r="N124" s="102">
        <f t="shared" si="46"/>
        <v>8715.1472405645418</v>
      </c>
      <c r="O124" s="102">
        <f t="shared" si="47"/>
        <v>17036.296188493703</v>
      </c>
      <c r="P124" s="102">
        <f t="shared" si="29"/>
        <v>7883.1937401434152</v>
      </c>
      <c r="Q124" s="102">
        <f t="shared" si="34"/>
        <v>8256.4552805348303</v>
      </c>
      <c r="R124" s="102">
        <f t="shared" si="35"/>
        <v>16139.649020678246</v>
      </c>
      <c r="S124" s="102">
        <f t="shared" si="52"/>
        <v>7007.2833245719248</v>
      </c>
      <c r="T124" s="102">
        <f t="shared" si="37"/>
        <v>7339.0713604754046</v>
      </c>
      <c r="U124" s="102">
        <f t="shared" si="53"/>
        <v>14346.354685047329</v>
      </c>
      <c r="V124" s="102">
        <f t="shared" si="39"/>
        <v>6131.3729090004335</v>
      </c>
      <c r="W124" s="102">
        <f t="shared" si="40"/>
        <v>6421.687440415978</v>
      </c>
      <c r="X124" s="102">
        <f t="shared" si="41"/>
        <v>12553.060349416412</v>
      </c>
      <c r="Y124" s="102">
        <f t="shared" si="42"/>
        <v>5255.4624934289432</v>
      </c>
      <c r="Z124" s="102">
        <f t="shared" si="43"/>
        <v>5504.3035203565532</v>
      </c>
      <c r="AA124" s="102">
        <f t="shared" si="44"/>
        <v>10759.766013785496</v>
      </c>
    </row>
    <row r="125" spans="1:27" ht="13.5" customHeight="1">
      <c r="A125" s="182">
        <v>6</v>
      </c>
      <c r="B125" s="120">
        <v>44013</v>
      </c>
      <c r="C125" s="57">
        <f>'BENEFÍCIOS-SEM JRS E SEM CORREÇ'!C125</f>
        <v>1045</v>
      </c>
      <c r="D125" s="316">
        <f>'base(indices)'!G130</f>
        <v>1.0988220500000001</v>
      </c>
      <c r="E125" s="70">
        <f t="shared" si="30"/>
        <v>1148.2690422500002</v>
      </c>
      <c r="F125" s="359">
        <f>'base(indices)'!I130</f>
        <v>1.8204000000000001E-2</v>
      </c>
      <c r="G125" s="70">
        <f t="shared" si="31"/>
        <v>20.903089645119007</v>
      </c>
      <c r="H125" s="68">
        <f t="shared" si="32"/>
        <v>1169.1721318951193</v>
      </c>
      <c r="I125" s="300">
        <f t="shared" si="45"/>
        <v>8066.5302954811141</v>
      </c>
      <c r="J125" s="122">
        <f>IF((I125-H$129+(H$129/12*6))+K125&gt;I$149,I$149-K125,(I125-H$117+(H$129/12*6)))</f>
        <v>7504.700376650173</v>
      </c>
      <c r="K125" s="122">
        <f t="shared" si="33"/>
        <v>9173.8392005942551</v>
      </c>
      <c r="L125" s="122">
        <f t="shared" si="48"/>
        <v>16678.539577244428</v>
      </c>
      <c r="M125" s="122">
        <f t="shared" si="49"/>
        <v>7129.465357817664</v>
      </c>
      <c r="N125" s="122">
        <f t="shared" si="46"/>
        <v>8715.1472405645418</v>
      </c>
      <c r="O125" s="122">
        <f t="shared" si="47"/>
        <v>15844.612598382206</v>
      </c>
      <c r="P125" s="104">
        <f t="shared" si="29"/>
        <v>6754.2303389851559</v>
      </c>
      <c r="Q125" s="122">
        <f t="shared" si="34"/>
        <v>8256.4552805348303</v>
      </c>
      <c r="R125" s="122">
        <f t="shared" si="35"/>
        <v>15010.685619519987</v>
      </c>
      <c r="S125" s="122">
        <f t="shared" si="52"/>
        <v>6003.7603013201388</v>
      </c>
      <c r="T125" s="122">
        <f t="shared" si="37"/>
        <v>7339.0713604754046</v>
      </c>
      <c r="U125" s="122">
        <f t="shared" si="53"/>
        <v>13342.831661795542</v>
      </c>
      <c r="V125" s="122">
        <f t="shared" si="39"/>
        <v>5253.2902636551207</v>
      </c>
      <c r="W125" s="122">
        <f t="shared" si="40"/>
        <v>6421.687440415978</v>
      </c>
      <c r="X125" s="122">
        <f t="shared" si="41"/>
        <v>11674.977704071098</v>
      </c>
      <c r="Y125" s="122">
        <f t="shared" si="42"/>
        <v>4502.8202259901036</v>
      </c>
      <c r="Z125" s="122">
        <f t="shared" si="43"/>
        <v>5504.3035203565532</v>
      </c>
      <c r="AA125" s="122">
        <f t="shared" si="44"/>
        <v>10007.123746346657</v>
      </c>
    </row>
    <row r="126" spans="1:27" ht="13.5" customHeight="1">
      <c r="A126" s="182">
        <v>5</v>
      </c>
      <c r="B126" s="119">
        <v>44044</v>
      </c>
      <c r="C126" s="57">
        <f>'BENEFÍCIOS-SEM JRS E SEM CORREÇ'!C126</f>
        <v>1045</v>
      </c>
      <c r="D126" s="316">
        <f>'base(indices)'!G131</f>
        <v>1.0955354399999999</v>
      </c>
      <c r="E126" s="60">
        <f t="shared" si="30"/>
        <v>1144.8345347999998</v>
      </c>
      <c r="F126" s="359">
        <f>'base(indices)'!I131</f>
        <v>1.8204000000000001E-2</v>
      </c>
      <c r="G126" s="60">
        <f t="shared" si="31"/>
        <v>20.840567871499196</v>
      </c>
      <c r="H126" s="57">
        <f t="shared" si="32"/>
        <v>1165.675102671499</v>
      </c>
      <c r="I126" s="299">
        <f t="shared" si="45"/>
        <v>6897.3581635859946</v>
      </c>
      <c r="J126" s="102">
        <f>IF((I126-H$129+(H$129/12*5))+K126&gt;I$149,I$149-K126,(I126-H$129+(H$129/12*5)))</f>
        <v>6229.7932216324843</v>
      </c>
      <c r="K126" s="102">
        <f t="shared" si="33"/>
        <v>9173.8392005942551</v>
      </c>
      <c r="L126" s="103">
        <f t="shared" si="48"/>
        <v>15403.632422226739</v>
      </c>
      <c r="M126" s="102">
        <f t="shared" si="49"/>
        <v>5918.3035605508594</v>
      </c>
      <c r="N126" s="102">
        <f t="shared" si="46"/>
        <v>8715.1472405645418</v>
      </c>
      <c r="O126" s="102">
        <f t="shared" si="47"/>
        <v>14633.450801115401</v>
      </c>
      <c r="P126" s="102">
        <f t="shared" si="29"/>
        <v>5606.8138994692363</v>
      </c>
      <c r="Q126" s="102">
        <f t="shared" si="34"/>
        <v>8256.4552805348303</v>
      </c>
      <c r="R126" s="102">
        <f t="shared" si="35"/>
        <v>13863.269180004067</v>
      </c>
      <c r="S126" s="102">
        <f t="shared" si="52"/>
        <v>4983.8345773059882</v>
      </c>
      <c r="T126" s="102">
        <f t="shared" si="37"/>
        <v>7339.0713604754046</v>
      </c>
      <c r="U126" s="102">
        <f t="shared" si="53"/>
        <v>12322.905937781394</v>
      </c>
      <c r="V126" s="102">
        <f t="shared" si="39"/>
        <v>4360.8552551427383</v>
      </c>
      <c r="W126" s="102">
        <f t="shared" si="40"/>
        <v>6421.687440415978</v>
      </c>
      <c r="X126" s="102">
        <f t="shared" si="41"/>
        <v>10782.542695558717</v>
      </c>
      <c r="Y126" s="102">
        <f t="shared" si="42"/>
        <v>3737.8759329794902</v>
      </c>
      <c r="Z126" s="102">
        <f t="shared" si="43"/>
        <v>5504.3035203565532</v>
      </c>
      <c r="AA126" s="102">
        <f t="shared" si="44"/>
        <v>9242.1794533360444</v>
      </c>
    </row>
    <row r="127" spans="1:27" ht="13.5" customHeight="1">
      <c r="A127" s="182">
        <v>4</v>
      </c>
      <c r="B127" s="120">
        <v>44075</v>
      </c>
      <c r="C127" s="57">
        <f>'BENEFÍCIOS-SEM JRS E SEM CORREÇ'!C127</f>
        <v>1045</v>
      </c>
      <c r="D127" s="316">
        <f>'base(indices)'!G132</f>
        <v>1.0930214899999999</v>
      </c>
      <c r="E127" s="70">
        <f t="shared" si="30"/>
        <v>1142.2074570499999</v>
      </c>
      <c r="F127" s="359">
        <f>'base(indices)'!I132</f>
        <v>1.8204000000000001E-2</v>
      </c>
      <c r="G127" s="70">
        <f t="shared" si="31"/>
        <v>20.792744548138199</v>
      </c>
      <c r="H127" s="68">
        <f t="shared" si="32"/>
        <v>1163.0002015981381</v>
      </c>
      <c r="I127" s="300">
        <f t="shared" si="45"/>
        <v>5731.6830609144954</v>
      </c>
      <c r="J127" s="122">
        <f>IF((I127-H$129+(H$129/12*4))+K127&gt;I$149,I$149-K127,(I127-H$117+(H$129/12*4)))</f>
        <v>4979.1203015254077</v>
      </c>
      <c r="K127" s="122">
        <f t="shared" si="33"/>
        <v>9173.8392005942551</v>
      </c>
      <c r="L127" s="122">
        <f t="shared" si="48"/>
        <v>14152.959502119662</v>
      </c>
      <c r="M127" s="122">
        <f t="shared" si="49"/>
        <v>4730.1642864491369</v>
      </c>
      <c r="N127" s="122">
        <f t="shared" si="46"/>
        <v>8715.1472405645418</v>
      </c>
      <c r="O127" s="122">
        <f t="shared" si="47"/>
        <v>13445.311527013679</v>
      </c>
      <c r="P127" s="104">
        <f t="shared" si="29"/>
        <v>4481.2082713728669</v>
      </c>
      <c r="Q127" s="122">
        <f t="shared" si="34"/>
        <v>8256.4552805348303</v>
      </c>
      <c r="R127" s="122">
        <f t="shared" si="35"/>
        <v>12737.663551907697</v>
      </c>
      <c r="S127" s="122">
        <f t="shared" si="52"/>
        <v>3983.2962412203265</v>
      </c>
      <c r="T127" s="122">
        <f t="shared" si="37"/>
        <v>7339.0713604754046</v>
      </c>
      <c r="U127" s="122">
        <f t="shared" si="53"/>
        <v>11322.367601695731</v>
      </c>
      <c r="V127" s="122">
        <f t="shared" si="39"/>
        <v>3485.3842110677851</v>
      </c>
      <c r="W127" s="122">
        <f t="shared" si="40"/>
        <v>6421.687440415978</v>
      </c>
      <c r="X127" s="122">
        <f t="shared" si="41"/>
        <v>9907.0716514837623</v>
      </c>
      <c r="Y127" s="122">
        <f t="shared" si="42"/>
        <v>2987.4721809152447</v>
      </c>
      <c r="Z127" s="122">
        <f t="shared" si="43"/>
        <v>5504.3035203565532</v>
      </c>
      <c r="AA127" s="122">
        <f t="shared" si="44"/>
        <v>8491.7757012717975</v>
      </c>
    </row>
    <row r="128" spans="1:27" ht="13.5" customHeight="1">
      <c r="A128" s="182">
        <v>3</v>
      </c>
      <c r="B128" s="119">
        <v>44105</v>
      </c>
      <c r="C128" s="57">
        <f>'BENEFÍCIOS-SEM JRS E SEM CORREÇ'!C128</f>
        <v>1045</v>
      </c>
      <c r="D128" s="316">
        <f>'base(indices)'!G133</f>
        <v>1.08812493</v>
      </c>
      <c r="E128" s="60">
        <f t="shared" si="30"/>
        <v>1137.0905518499999</v>
      </c>
      <c r="F128" s="359">
        <f>'base(indices)'!I133</f>
        <v>1.7045000000000001E-2</v>
      </c>
      <c r="G128" s="60">
        <f t="shared" si="31"/>
        <v>19.381708456283249</v>
      </c>
      <c r="H128" s="57">
        <f t="shared" si="32"/>
        <v>1156.472260306283</v>
      </c>
      <c r="I128" s="299">
        <f t="shared" si="45"/>
        <v>4568.6828593163573</v>
      </c>
      <c r="J128" s="102">
        <f>IF((I128-H$129+(H$129/12*3))+K128&gt;I$149,I$149-K128,(I128-H$129+(H$129/12*3)))</f>
        <v>3710.3850768047014</v>
      </c>
      <c r="K128" s="102">
        <f t="shared" si="33"/>
        <v>9173.8392005942551</v>
      </c>
      <c r="L128" s="103">
        <f t="shared" si="48"/>
        <v>12884.224277398956</v>
      </c>
      <c r="M128" s="102">
        <f t="shared" si="49"/>
        <v>3524.8658229644661</v>
      </c>
      <c r="N128" s="102">
        <f t="shared" si="46"/>
        <v>8715.1472405645418</v>
      </c>
      <c r="O128" s="102">
        <f t="shared" si="47"/>
        <v>12240.013063529008</v>
      </c>
      <c r="P128" s="102">
        <f t="shared" si="29"/>
        <v>3339.3465691242313</v>
      </c>
      <c r="Q128" s="102">
        <f t="shared" si="34"/>
        <v>8256.4552805348303</v>
      </c>
      <c r="R128" s="102">
        <f t="shared" si="35"/>
        <v>11595.801849659061</v>
      </c>
      <c r="S128" s="102">
        <f t="shared" si="52"/>
        <v>2968.3080614437613</v>
      </c>
      <c r="T128" s="102">
        <f t="shared" si="37"/>
        <v>7339.0713604754046</v>
      </c>
      <c r="U128" s="102">
        <f t="shared" si="53"/>
        <v>10307.379421919166</v>
      </c>
      <c r="V128" s="102">
        <f t="shared" si="39"/>
        <v>2597.2695537632908</v>
      </c>
      <c r="W128" s="102">
        <f t="shared" si="40"/>
        <v>6421.687440415978</v>
      </c>
      <c r="X128" s="102">
        <f t="shared" si="41"/>
        <v>9018.9569941792688</v>
      </c>
      <c r="Y128" s="102">
        <f t="shared" si="42"/>
        <v>2226.2310460828207</v>
      </c>
      <c r="Z128" s="102">
        <f t="shared" si="43"/>
        <v>5504.3035203565532</v>
      </c>
      <c r="AA128" s="102">
        <f t="shared" si="44"/>
        <v>7730.5345664393735</v>
      </c>
    </row>
    <row r="129" spans="1:35" ht="13.5" customHeight="1">
      <c r="A129" s="182">
        <v>2</v>
      </c>
      <c r="B129" s="120">
        <v>44136</v>
      </c>
      <c r="C129" s="57">
        <f>'BENEFÍCIOS-SEM JRS E SEM CORREÇ'!C129</f>
        <v>1045</v>
      </c>
      <c r="D129" s="316">
        <f>'base(indices)'!G134</f>
        <v>1.0779918100000001</v>
      </c>
      <c r="E129" s="70">
        <f t="shared" si="30"/>
        <v>1126.5014414500001</v>
      </c>
      <c r="F129" s="359">
        <f>'base(indices)'!I134</f>
        <v>1.5886000000000001E-2</v>
      </c>
      <c r="G129" s="70">
        <f t="shared" si="31"/>
        <v>17.895601898874702</v>
      </c>
      <c r="H129" s="68">
        <f t="shared" si="32"/>
        <v>1144.3970433488748</v>
      </c>
      <c r="I129" s="300">
        <f t="shared" si="45"/>
        <v>3412.2105990100745</v>
      </c>
      <c r="J129" s="122">
        <f>IF((I129-H$129+(H$129/12*2))+K129&gt;I$149,I$149-K129,(I129-H$117+(H$129/12*2)))</f>
        <v>2468.9149990628412</v>
      </c>
      <c r="K129" s="122">
        <f t="shared" si="33"/>
        <v>9173.8392005942551</v>
      </c>
      <c r="L129" s="122">
        <f t="shared" si="48"/>
        <v>11642.754199657096</v>
      </c>
      <c r="M129" s="122">
        <f t="shared" si="49"/>
        <v>2345.4692491096989</v>
      </c>
      <c r="N129" s="122">
        <f t="shared" si="46"/>
        <v>8715.1472405645418</v>
      </c>
      <c r="O129" s="122">
        <f t="shared" si="47"/>
        <v>11060.616489674241</v>
      </c>
      <c r="P129" s="104">
        <f t="shared" si="29"/>
        <v>2222.0234991565571</v>
      </c>
      <c r="Q129" s="122">
        <f t="shared" si="34"/>
        <v>8256.4552805348303</v>
      </c>
      <c r="R129" s="122">
        <f t="shared" si="35"/>
        <v>10478.478779691388</v>
      </c>
      <c r="S129" s="122">
        <f t="shared" si="52"/>
        <v>1975.1319992502731</v>
      </c>
      <c r="T129" s="122">
        <f t="shared" si="37"/>
        <v>7339.0713604754046</v>
      </c>
      <c r="U129" s="122">
        <f t="shared" si="53"/>
        <v>9314.2033597256777</v>
      </c>
      <c r="V129" s="122">
        <f t="shared" si="39"/>
        <v>1728.2404993439886</v>
      </c>
      <c r="W129" s="122">
        <f t="shared" si="40"/>
        <v>6421.687440415978</v>
      </c>
      <c r="X129" s="122">
        <f t="shared" si="41"/>
        <v>8149.9279397599666</v>
      </c>
      <c r="Y129" s="122">
        <f t="shared" si="42"/>
        <v>1481.3489994377046</v>
      </c>
      <c r="Z129" s="122">
        <f t="shared" si="43"/>
        <v>5504.3035203565532</v>
      </c>
      <c r="AA129" s="122">
        <f t="shared" si="44"/>
        <v>6985.6525197942574</v>
      </c>
    </row>
    <row r="130" spans="1:35" ht="13.5" customHeight="1" thickBot="1">
      <c r="A130" s="267">
        <v>1</v>
      </c>
      <c r="B130" s="268">
        <v>44166</v>
      </c>
      <c r="C130" s="174">
        <f>'BENEFÍCIOS-SEM JRS E SEM CORREÇ'!C130</f>
        <v>2090</v>
      </c>
      <c r="D130" s="318">
        <f>'base(indices)'!G135</f>
        <v>1.06933023</v>
      </c>
      <c r="E130" s="247">
        <f t="shared" si="30"/>
        <v>2234.9001807</v>
      </c>
      <c r="F130" s="361">
        <f>'base(indices)'!I135</f>
        <v>1.4727000000000001E-2</v>
      </c>
      <c r="G130" s="247">
        <f t="shared" si="31"/>
        <v>32.913374961168898</v>
      </c>
      <c r="H130" s="174">
        <f t="shared" si="32"/>
        <v>2267.8135556611687</v>
      </c>
      <c r="I130" s="303">
        <f t="shared" si="45"/>
        <v>2267.8135556611996</v>
      </c>
      <c r="J130" s="102">
        <f>IF((I130-H$129+(H$129/12*1))+K130&gt;I$149,I$149-K130,(I130-H$129+(H$129/12*1)))</f>
        <v>1218.7829325913976</v>
      </c>
      <c r="K130" s="102">
        <f t="shared" si="33"/>
        <v>9173.8392005942551</v>
      </c>
      <c r="L130" s="103">
        <f t="shared" si="48"/>
        <v>10392.622133185652</v>
      </c>
      <c r="M130" s="102">
        <f t="shared" si="49"/>
        <v>1157.8437859618277</v>
      </c>
      <c r="N130" s="102">
        <f t="shared" si="46"/>
        <v>8715.1472405645418</v>
      </c>
      <c r="O130" s="102">
        <f t="shared" si="47"/>
        <v>9872.9910265263698</v>
      </c>
      <c r="P130" s="102">
        <f t="shared" si="29"/>
        <v>1096.9046393322578</v>
      </c>
      <c r="Q130" s="102">
        <f t="shared" si="34"/>
        <v>8256.4552805348303</v>
      </c>
      <c r="R130" s="102">
        <f t="shared" si="35"/>
        <v>9353.359919867089</v>
      </c>
      <c r="S130" s="102">
        <f t="shared" si="52"/>
        <v>975.02634607311813</v>
      </c>
      <c r="T130" s="102">
        <f t="shared" si="37"/>
        <v>7339.0713604754046</v>
      </c>
      <c r="U130" s="102">
        <f t="shared" si="53"/>
        <v>8314.0977065485222</v>
      </c>
      <c r="V130" s="102">
        <f t="shared" si="39"/>
        <v>853.14805281397832</v>
      </c>
      <c r="W130" s="102">
        <f t="shared" si="40"/>
        <v>6421.687440415978</v>
      </c>
      <c r="X130" s="102">
        <f t="shared" si="41"/>
        <v>7274.8354932299562</v>
      </c>
      <c r="Y130" s="102">
        <f t="shared" si="42"/>
        <v>731.26975955483852</v>
      </c>
      <c r="Z130" s="102">
        <f t="shared" si="43"/>
        <v>5504.3035203565532</v>
      </c>
      <c r="AA130" s="102">
        <f t="shared" si="44"/>
        <v>6235.5732799113921</v>
      </c>
    </row>
    <row r="131" spans="1:35" ht="12.75" customHeight="1" thickBot="1">
      <c r="A131" s="248"/>
      <c r="B131" s="249" t="s">
        <v>169</v>
      </c>
      <c r="C131" s="249"/>
      <c r="D131" s="307"/>
      <c r="E131" s="251"/>
      <c r="F131" s="445">
        <f>'BENEFÍCIOS-SEM JRS E SEM CORREÇ'!F131:G131</f>
        <v>44440</v>
      </c>
      <c r="G131" s="445"/>
      <c r="H131" s="418">
        <f>SUM(H11:H130)</f>
        <v>136557.430126033</v>
      </c>
      <c r="I131" s="419"/>
      <c r="K131" s="41"/>
      <c r="L131" s="41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Y131" s="38"/>
      <c r="Z131" s="38"/>
    </row>
    <row r="132" spans="1:35" ht="12" customHeight="1">
      <c r="A132" s="244"/>
      <c r="B132" s="158"/>
      <c r="C132" s="158"/>
      <c r="D132" s="308"/>
      <c r="E132" s="159"/>
      <c r="F132" s="195"/>
      <c r="G132" s="195"/>
      <c r="H132" s="191"/>
      <c r="I132" s="191"/>
      <c r="J132" s="263"/>
      <c r="K132" s="264"/>
      <c r="L132" s="264"/>
      <c r="M132" s="265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3"/>
      <c r="Y132" s="266"/>
      <c r="Z132" s="266"/>
      <c r="AA132" s="263"/>
    </row>
    <row r="133" spans="1:35" ht="2.25" customHeight="1" thickBot="1">
      <c r="A133" s="244"/>
      <c r="B133" s="158"/>
      <c r="C133" s="158"/>
      <c r="D133" s="308"/>
      <c r="E133" s="159"/>
      <c r="F133" s="195"/>
      <c r="G133" s="195"/>
      <c r="H133" s="191"/>
      <c r="I133" s="191"/>
      <c r="J133" s="263"/>
      <c r="K133" s="264"/>
      <c r="L133" s="264"/>
      <c r="M133" s="265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3"/>
      <c r="Y133" s="266"/>
      <c r="Z133" s="266"/>
      <c r="AA133" s="263"/>
    </row>
    <row r="134" spans="1:35" ht="14.25" customHeight="1">
      <c r="A134" s="238">
        <v>1</v>
      </c>
      <c r="B134" s="160">
        <v>44197</v>
      </c>
      <c r="C134" s="139">
        <f>'BENEFÍCIOS-SEM JRS E SEM CORREÇ'!C134</f>
        <v>1100</v>
      </c>
      <c r="D134" s="319">
        <f>'base(indices)'!G136</f>
        <v>1.05811422</v>
      </c>
      <c r="E134" s="144">
        <f>C134*D134</f>
        <v>1163.9256419999999</v>
      </c>
      <c r="F134" s="319">
        <f>'base(indices)'!I136</f>
        <v>1.3568E-2</v>
      </c>
      <c r="G134" s="87">
        <f t="shared" ref="G134:G145" si="54">E134*F134</f>
        <v>15.792143110655999</v>
      </c>
      <c r="H134" s="89">
        <f>E134+G134</f>
        <v>1179.717785110656</v>
      </c>
      <c r="I134" s="90">
        <f>I148</f>
        <v>9173.8392005942551</v>
      </c>
      <c r="J134" s="128">
        <v>0</v>
      </c>
      <c r="K134" s="100">
        <f t="shared" ref="K134:K144" si="55">I134</f>
        <v>9173.8392005942551</v>
      </c>
      <c r="L134" s="101">
        <f t="shared" ref="L134:L144" si="56">J134+K134</f>
        <v>9173.8392005942551</v>
      </c>
      <c r="M134" s="54">
        <f>$J134*M$9</f>
        <v>0</v>
      </c>
      <c r="N134" s="54">
        <f>$K134*M$9</f>
        <v>8715.1472405645418</v>
      </c>
      <c r="O134" s="55">
        <f>M134+N134</f>
        <v>8715.1472405645418</v>
      </c>
      <c r="P134" s="54">
        <f>$J134*P$9</f>
        <v>0</v>
      </c>
      <c r="Q134" s="165">
        <f>$K134*P$9</f>
        <v>8256.4552805348303</v>
      </c>
      <c r="R134" s="166">
        <f>P134+Q134</f>
        <v>8256.4552805348303</v>
      </c>
      <c r="S134" s="54">
        <f>$J134*S$9</f>
        <v>0</v>
      </c>
      <c r="T134" s="165">
        <f>$K134*S$9</f>
        <v>7339.0713604754046</v>
      </c>
      <c r="U134" s="166">
        <f>S134+T134</f>
        <v>7339.0713604754046</v>
      </c>
      <c r="V134" s="54">
        <f>$J134*V$9</f>
        <v>0</v>
      </c>
      <c r="W134" s="165">
        <f>$K134*V$9</f>
        <v>6421.687440415978</v>
      </c>
      <c r="X134" s="55">
        <f>V134+W134</f>
        <v>6421.687440415978</v>
      </c>
      <c r="Y134" s="54">
        <f>$J134*Y$9</f>
        <v>0</v>
      </c>
      <c r="Z134" s="165">
        <f>$K134*Y$9</f>
        <v>5504.3035203565532</v>
      </c>
      <c r="AA134" s="55">
        <f>Y134+Z134</f>
        <v>5504.3035203565532</v>
      </c>
      <c r="AB134" s="18"/>
      <c r="AC134" s="18"/>
      <c r="AD134" s="18"/>
      <c r="AE134" s="18"/>
      <c r="AF134" s="18"/>
      <c r="AG134" s="19"/>
      <c r="AH134" s="18"/>
      <c r="AI134" s="18"/>
    </row>
    <row r="135" spans="1:35" s="30" customFormat="1" ht="14.25" customHeight="1">
      <c r="A135" s="118">
        <v>2</v>
      </c>
      <c r="B135" s="56">
        <v>44228</v>
      </c>
      <c r="C135" s="68">
        <f>'BENEFÍCIOS-SEM JRS E SEM CORREÇ'!C135</f>
        <v>1100</v>
      </c>
      <c r="D135" s="305">
        <f>'base(indices)'!G137</f>
        <v>1.04992481</v>
      </c>
      <c r="E135" s="70">
        <f>C135*D135</f>
        <v>1154.917291</v>
      </c>
      <c r="F135" s="222">
        <f>'base(indices)'!I137</f>
        <v>1.2409E-2</v>
      </c>
      <c r="G135" s="60">
        <f t="shared" si="54"/>
        <v>14.331368664018999</v>
      </c>
      <c r="H135" s="61">
        <f>E135+G135</f>
        <v>1169.248659664019</v>
      </c>
      <c r="I135" s="62">
        <f t="shared" ref="I135:I145" si="57">I134-H134</f>
        <v>7994.1214154835989</v>
      </c>
      <c r="J135" s="63">
        <v>0</v>
      </c>
      <c r="K135" s="102">
        <f t="shared" si="55"/>
        <v>7994.1214154835989</v>
      </c>
      <c r="L135" s="103">
        <f t="shared" si="56"/>
        <v>7994.1214154835989</v>
      </c>
      <c r="M135" s="65">
        <f t="shared" ref="M135:M145" si="58">$J135*M$9</f>
        <v>0</v>
      </c>
      <c r="N135" s="65">
        <f t="shared" ref="N135:N140" si="59">$K135*M$9</f>
        <v>7594.4153447094186</v>
      </c>
      <c r="O135" s="66">
        <f t="shared" ref="O135:O140" si="60">M135+N135</f>
        <v>7594.4153447094186</v>
      </c>
      <c r="P135" s="65">
        <f t="shared" ref="P135:P145" si="61">$J135*P$9</f>
        <v>0</v>
      </c>
      <c r="Q135" s="63">
        <f t="shared" ref="Q135:Q140" si="62">$K135*P$9</f>
        <v>7194.7092739352393</v>
      </c>
      <c r="R135" s="67">
        <f t="shared" ref="R135:R140" si="63">P135+Q135</f>
        <v>7194.7092739352393</v>
      </c>
      <c r="S135" s="65">
        <f t="shared" ref="S135:S145" si="64">$J135*S$9</f>
        <v>0</v>
      </c>
      <c r="T135" s="63">
        <f t="shared" ref="T135:T140" si="65">$K135*S$9</f>
        <v>6395.2971323868796</v>
      </c>
      <c r="U135" s="67">
        <f t="shared" ref="U135:U140" si="66">S135+T135</f>
        <v>6395.2971323868796</v>
      </c>
      <c r="V135" s="65">
        <f t="shared" ref="V135:V145" si="67">$J135*V$9</f>
        <v>0</v>
      </c>
      <c r="W135" s="63">
        <f t="shared" ref="W135:W140" si="68">$K135*V$9</f>
        <v>5595.8849908385191</v>
      </c>
      <c r="X135" s="66">
        <f t="shared" ref="X135:X140" si="69">V135+W135</f>
        <v>5595.8849908385191</v>
      </c>
      <c r="Y135" s="65">
        <f t="shared" ref="Y135:Y145" si="70">$J135*Y$9</f>
        <v>0</v>
      </c>
      <c r="Z135" s="63">
        <f t="shared" ref="Z135:Z144" si="71">$K135*Y$9</f>
        <v>4796.4728492901595</v>
      </c>
      <c r="AA135" s="66">
        <f t="shared" ref="AA135:AA144" si="72">Y135+Z135</f>
        <v>4796.4728492901595</v>
      </c>
      <c r="AB135" s="36"/>
      <c r="AC135" s="36"/>
      <c r="AD135" s="36"/>
      <c r="AE135" s="36"/>
      <c r="AF135" s="36"/>
      <c r="AG135" s="37"/>
      <c r="AH135" s="36"/>
      <c r="AI135" s="36"/>
    </row>
    <row r="136" spans="1:35" ht="14.25" customHeight="1">
      <c r="A136" s="117">
        <v>3</v>
      </c>
      <c r="B136" s="46">
        <v>44256</v>
      </c>
      <c r="C136" s="68">
        <f>'BENEFÍCIOS-SEM JRS E SEM CORREÇ'!C136</f>
        <v>1100</v>
      </c>
      <c r="D136" s="305">
        <f>'base(indices)'!G138</f>
        <v>1.0449092499999999</v>
      </c>
      <c r="E136" s="70">
        <f>C136*D136</f>
        <v>1149.400175</v>
      </c>
      <c r="F136" s="222">
        <f>'base(indices)'!I138</f>
        <v>1.125E-2</v>
      </c>
      <c r="G136" s="70">
        <f t="shared" si="54"/>
        <v>12.93075196875</v>
      </c>
      <c r="H136" s="71">
        <f>E136+G136</f>
        <v>1162.33092696875</v>
      </c>
      <c r="I136" s="72">
        <f t="shared" si="57"/>
        <v>6824.8727558195797</v>
      </c>
      <c r="J136" s="73">
        <v>0</v>
      </c>
      <c r="K136" s="104">
        <f t="shared" si="55"/>
        <v>6824.8727558195797</v>
      </c>
      <c r="L136" s="105">
        <f>J136+K136</f>
        <v>6824.8727558195797</v>
      </c>
      <c r="M136" s="51">
        <f t="shared" si="58"/>
        <v>0</v>
      </c>
      <c r="N136" s="51">
        <f t="shared" si="59"/>
        <v>6483.6291180286007</v>
      </c>
      <c r="O136" s="52">
        <f t="shared" si="60"/>
        <v>6483.6291180286007</v>
      </c>
      <c r="P136" s="51">
        <f t="shared" si="61"/>
        <v>0</v>
      </c>
      <c r="Q136" s="49">
        <f t="shared" si="62"/>
        <v>6142.3854802376218</v>
      </c>
      <c r="R136" s="53">
        <f t="shared" si="63"/>
        <v>6142.3854802376218</v>
      </c>
      <c r="S136" s="51">
        <f t="shared" si="64"/>
        <v>0</v>
      </c>
      <c r="T136" s="49">
        <f t="shared" si="65"/>
        <v>5459.8982046556639</v>
      </c>
      <c r="U136" s="53">
        <f t="shared" si="66"/>
        <v>5459.8982046556639</v>
      </c>
      <c r="V136" s="51">
        <f t="shared" si="67"/>
        <v>0</v>
      </c>
      <c r="W136" s="49">
        <f t="shared" si="68"/>
        <v>4777.4109290737051</v>
      </c>
      <c r="X136" s="52">
        <f t="shared" si="69"/>
        <v>4777.4109290737051</v>
      </c>
      <c r="Y136" s="51">
        <f t="shared" si="70"/>
        <v>0</v>
      </c>
      <c r="Z136" s="49">
        <f t="shared" si="71"/>
        <v>4094.9236534917477</v>
      </c>
      <c r="AA136" s="52">
        <f t="shared" si="72"/>
        <v>4094.9236534917477</v>
      </c>
      <c r="AB136" s="18"/>
      <c r="AC136" s="18"/>
      <c r="AD136" s="18"/>
      <c r="AE136" s="18"/>
      <c r="AF136" s="18"/>
      <c r="AG136" s="19"/>
      <c r="AH136" s="18"/>
      <c r="AI136" s="18"/>
    </row>
    <row r="137" spans="1:35" s="30" customFormat="1" ht="14.25" customHeight="1">
      <c r="A137" s="118">
        <v>4</v>
      </c>
      <c r="B137" s="56">
        <v>44287</v>
      </c>
      <c r="C137" s="68">
        <f>'BENEFÍCIOS-SEM JRS E SEM CORREÇ'!C137</f>
        <v>1100</v>
      </c>
      <c r="D137" s="305">
        <f>'base(indices)'!G139</f>
        <v>1.03528113</v>
      </c>
      <c r="E137" s="70">
        <f>C137*D137</f>
        <v>1138.8092429999999</v>
      </c>
      <c r="F137" s="305">
        <f>'base(indices)'!I139</f>
        <v>1.0090999999999999E-2</v>
      </c>
      <c r="G137" s="60">
        <f t="shared" si="54"/>
        <v>11.491724071112998</v>
      </c>
      <c r="H137" s="61">
        <f t="shared" ref="H137:H145" si="73">E137+G137</f>
        <v>1150.3009670711128</v>
      </c>
      <c r="I137" s="62">
        <f t="shared" si="57"/>
        <v>5662.5418288508299</v>
      </c>
      <c r="J137" s="63">
        <v>0</v>
      </c>
      <c r="K137" s="102">
        <f t="shared" si="55"/>
        <v>5662.5418288508299</v>
      </c>
      <c r="L137" s="103">
        <f t="shared" si="56"/>
        <v>5662.5418288508299</v>
      </c>
      <c r="M137" s="65">
        <f t="shared" si="58"/>
        <v>0</v>
      </c>
      <c r="N137" s="65">
        <f t="shared" si="59"/>
        <v>5379.4147374082886</v>
      </c>
      <c r="O137" s="66">
        <f t="shared" si="60"/>
        <v>5379.4147374082886</v>
      </c>
      <c r="P137" s="65">
        <f t="shared" si="61"/>
        <v>0</v>
      </c>
      <c r="Q137" s="63">
        <f t="shared" si="62"/>
        <v>5096.2876459657473</v>
      </c>
      <c r="R137" s="67">
        <f t="shared" si="63"/>
        <v>5096.2876459657473</v>
      </c>
      <c r="S137" s="65">
        <f t="shared" si="64"/>
        <v>0</v>
      </c>
      <c r="T137" s="63">
        <f t="shared" si="65"/>
        <v>4530.0334630806638</v>
      </c>
      <c r="U137" s="67">
        <f t="shared" si="66"/>
        <v>4530.0334630806638</v>
      </c>
      <c r="V137" s="65">
        <f t="shared" si="67"/>
        <v>0</v>
      </c>
      <c r="W137" s="63">
        <f t="shared" si="68"/>
        <v>3963.7792801955807</v>
      </c>
      <c r="X137" s="66">
        <f t="shared" si="69"/>
        <v>3963.7792801955807</v>
      </c>
      <c r="Y137" s="65">
        <f t="shared" si="70"/>
        <v>0</v>
      </c>
      <c r="Z137" s="63">
        <f t="shared" si="71"/>
        <v>3397.525097310498</v>
      </c>
      <c r="AA137" s="66">
        <f t="shared" si="72"/>
        <v>3397.525097310498</v>
      </c>
      <c r="AB137" s="36"/>
      <c r="AC137" s="36"/>
      <c r="AD137" s="36"/>
      <c r="AE137" s="36"/>
      <c r="AF137" s="36"/>
      <c r="AG137" s="37"/>
      <c r="AH137" s="36"/>
      <c r="AI137" s="36"/>
    </row>
    <row r="138" spans="1:35" ht="14.25" customHeight="1">
      <c r="A138" s="118">
        <v>5</v>
      </c>
      <c r="B138" s="46">
        <v>44317</v>
      </c>
      <c r="C138" s="68">
        <f>'BENEFÍCIOS-SEM JRS E SEM CORREÇ'!C138</f>
        <v>1100</v>
      </c>
      <c r="D138" s="305">
        <f>'base(indices)'!G140</f>
        <v>1.02910649</v>
      </c>
      <c r="E138" s="70">
        <f>C138*D138</f>
        <v>1132.017139</v>
      </c>
      <c r="F138" s="305">
        <f>'base(indices)'!I140</f>
        <v>8.5009999999999999E-3</v>
      </c>
      <c r="G138" s="70">
        <f t="shared" si="54"/>
        <v>9.6232776986390007</v>
      </c>
      <c r="H138" s="71">
        <f t="shared" si="73"/>
        <v>1141.640416698639</v>
      </c>
      <c r="I138" s="92">
        <f t="shared" si="57"/>
        <v>4512.2408617797173</v>
      </c>
      <c r="J138" s="73">
        <v>0</v>
      </c>
      <c r="K138" s="104">
        <f t="shared" si="55"/>
        <v>4512.2408617797173</v>
      </c>
      <c r="L138" s="105">
        <f t="shared" si="56"/>
        <v>4512.2408617797173</v>
      </c>
      <c r="M138" s="51">
        <f t="shared" si="58"/>
        <v>0</v>
      </c>
      <c r="N138" s="51">
        <f t="shared" si="59"/>
        <v>4286.6288186907314</v>
      </c>
      <c r="O138" s="52">
        <f t="shared" si="60"/>
        <v>4286.6288186907314</v>
      </c>
      <c r="P138" s="51">
        <f t="shared" si="61"/>
        <v>0</v>
      </c>
      <c r="Q138" s="49">
        <f t="shared" si="62"/>
        <v>4061.0167756017458</v>
      </c>
      <c r="R138" s="53">
        <f t="shared" si="63"/>
        <v>4061.0167756017458</v>
      </c>
      <c r="S138" s="51">
        <f t="shared" si="64"/>
        <v>0</v>
      </c>
      <c r="T138" s="49">
        <f t="shared" si="65"/>
        <v>3609.7926894237739</v>
      </c>
      <c r="U138" s="53">
        <f t="shared" si="66"/>
        <v>3609.7926894237739</v>
      </c>
      <c r="V138" s="51">
        <f t="shared" si="67"/>
        <v>0</v>
      </c>
      <c r="W138" s="49">
        <f t="shared" si="68"/>
        <v>3158.568603245802</v>
      </c>
      <c r="X138" s="52">
        <f t="shared" si="69"/>
        <v>3158.568603245802</v>
      </c>
      <c r="Y138" s="51">
        <f t="shared" si="70"/>
        <v>0</v>
      </c>
      <c r="Z138" s="49">
        <f t="shared" si="71"/>
        <v>2707.3445170678301</v>
      </c>
      <c r="AA138" s="52">
        <f t="shared" si="72"/>
        <v>2707.3445170678301</v>
      </c>
      <c r="AB138" s="18"/>
      <c r="AC138" s="18"/>
      <c r="AD138" s="18"/>
      <c r="AE138" s="18"/>
      <c r="AF138" s="18"/>
      <c r="AG138" s="19"/>
      <c r="AH138" s="18"/>
      <c r="AI138" s="18"/>
    </row>
    <row r="139" spans="1:35" s="30" customFormat="1" ht="14.25" customHeight="1">
      <c r="A139" s="117">
        <v>6</v>
      </c>
      <c r="B139" s="56">
        <v>44348</v>
      </c>
      <c r="C139" s="68">
        <f>'BENEFÍCIOS-SEM JRS E SEM CORREÇ'!C139</f>
        <v>1100</v>
      </c>
      <c r="D139" s="305">
        <f>'base(indices)'!G141</f>
        <v>1.0245982600000001</v>
      </c>
      <c r="E139" s="70">
        <f t="shared" ref="E139:E145" si="74">C139*D139</f>
        <v>1127.058086</v>
      </c>
      <c r="F139" s="305">
        <f>'base(indices)'!I141</f>
        <v>6.9109999999999996E-3</v>
      </c>
      <c r="G139" s="60">
        <f t="shared" si="54"/>
        <v>7.789098432346</v>
      </c>
      <c r="H139" s="61">
        <f t="shared" si="73"/>
        <v>1134.847184432346</v>
      </c>
      <c r="I139" s="62">
        <f t="shared" si="57"/>
        <v>3370.6004450810783</v>
      </c>
      <c r="J139" s="63">
        <v>0</v>
      </c>
      <c r="K139" s="102">
        <f t="shared" si="55"/>
        <v>3370.6004450810783</v>
      </c>
      <c r="L139" s="103">
        <f t="shared" si="56"/>
        <v>3370.6004450810783</v>
      </c>
      <c r="M139" s="65">
        <f t="shared" si="58"/>
        <v>0</v>
      </c>
      <c r="N139" s="65">
        <f t="shared" si="59"/>
        <v>3202.0704228270242</v>
      </c>
      <c r="O139" s="66">
        <f t="shared" si="60"/>
        <v>3202.0704228270242</v>
      </c>
      <c r="P139" s="65">
        <f t="shared" si="61"/>
        <v>0</v>
      </c>
      <c r="Q139" s="63">
        <f t="shared" si="62"/>
        <v>3033.5404005729706</v>
      </c>
      <c r="R139" s="67">
        <f t="shared" si="63"/>
        <v>3033.5404005729706</v>
      </c>
      <c r="S139" s="65">
        <f t="shared" si="64"/>
        <v>0</v>
      </c>
      <c r="T139" s="63">
        <f t="shared" si="65"/>
        <v>2696.4803560648629</v>
      </c>
      <c r="U139" s="67">
        <f t="shared" si="66"/>
        <v>2696.4803560648629</v>
      </c>
      <c r="V139" s="65">
        <f t="shared" si="67"/>
        <v>0</v>
      </c>
      <c r="W139" s="63">
        <f t="shared" si="68"/>
        <v>2359.4203115567548</v>
      </c>
      <c r="X139" s="66">
        <f t="shared" si="69"/>
        <v>2359.4203115567548</v>
      </c>
      <c r="Y139" s="65">
        <f t="shared" si="70"/>
        <v>0</v>
      </c>
      <c r="Z139" s="63">
        <f t="shared" si="71"/>
        <v>2022.3602670486468</v>
      </c>
      <c r="AA139" s="66">
        <f t="shared" si="72"/>
        <v>2022.3602670486468</v>
      </c>
      <c r="AB139" s="36"/>
      <c r="AC139" s="36"/>
      <c r="AD139" s="36"/>
      <c r="AE139" s="36"/>
      <c r="AF139" s="36"/>
      <c r="AG139" s="37"/>
      <c r="AH139" s="36"/>
      <c r="AI139" s="36"/>
    </row>
    <row r="140" spans="1:35" ht="14.25" customHeight="1">
      <c r="A140" s="118">
        <v>7</v>
      </c>
      <c r="B140" s="46">
        <v>44378</v>
      </c>
      <c r="C140" s="68">
        <f>'BENEFÍCIOS-SEM JRS E SEM CORREÇ'!C140</f>
        <v>1100</v>
      </c>
      <c r="D140" s="305">
        <f>'base(indices)'!G142</f>
        <v>1.0161640999999999</v>
      </c>
      <c r="E140" s="70">
        <f t="shared" si="74"/>
        <v>1117.7805099999998</v>
      </c>
      <c r="F140" s="305">
        <f>'base(indices)'!I142</f>
        <v>4.8919999999999996E-3</v>
      </c>
      <c r="G140" s="70">
        <f t="shared" si="54"/>
        <v>5.4681822549199985</v>
      </c>
      <c r="H140" s="61">
        <f t="shared" si="73"/>
        <v>1123.2486922549199</v>
      </c>
      <c r="I140" s="72">
        <f t="shared" si="57"/>
        <v>2235.7532606487321</v>
      </c>
      <c r="J140" s="73">
        <v>0</v>
      </c>
      <c r="K140" s="104">
        <f t="shared" si="55"/>
        <v>2235.7532606487321</v>
      </c>
      <c r="L140" s="105">
        <f t="shared" si="56"/>
        <v>2235.7532606487321</v>
      </c>
      <c r="M140" s="51">
        <f t="shared" si="58"/>
        <v>0</v>
      </c>
      <c r="N140" s="51">
        <f t="shared" si="59"/>
        <v>2123.9655976162953</v>
      </c>
      <c r="O140" s="52">
        <f t="shared" si="60"/>
        <v>2123.9655976162953</v>
      </c>
      <c r="P140" s="51">
        <f t="shared" si="61"/>
        <v>0</v>
      </c>
      <c r="Q140" s="49">
        <f t="shared" si="62"/>
        <v>2012.1779345838588</v>
      </c>
      <c r="R140" s="53">
        <f t="shared" si="63"/>
        <v>2012.1779345838588</v>
      </c>
      <c r="S140" s="51">
        <f t="shared" si="64"/>
        <v>0</v>
      </c>
      <c r="T140" s="49">
        <f t="shared" si="65"/>
        <v>1788.6026085189858</v>
      </c>
      <c r="U140" s="53">
        <f t="shared" si="66"/>
        <v>1788.6026085189858</v>
      </c>
      <c r="V140" s="51">
        <f t="shared" si="67"/>
        <v>0</v>
      </c>
      <c r="W140" s="49">
        <f t="shared" si="68"/>
        <v>1565.0272824541123</v>
      </c>
      <c r="X140" s="52">
        <f t="shared" si="69"/>
        <v>1565.0272824541123</v>
      </c>
      <c r="Y140" s="51">
        <f t="shared" si="70"/>
        <v>0</v>
      </c>
      <c r="Z140" s="49">
        <f t="shared" si="71"/>
        <v>1341.4519563892393</v>
      </c>
      <c r="AA140" s="52">
        <f t="shared" si="72"/>
        <v>1341.4519563892393</v>
      </c>
      <c r="AB140" s="18"/>
      <c r="AC140" s="18"/>
      <c r="AD140" s="18"/>
      <c r="AE140" s="18"/>
      <c r="AF140" s="18"/>
      <c r="AG140" s="19"/>
      <c r="AH140" s="18"/>
      <c r="AI140" s="18"/>
    </row>
    <row r="141" spans="1:35" s="30" customFormat="1" ht="14.25" customHeight="1">
      <c r="A141" s="118">
        <v>8</v>
      </c>
      <c r="B141" s="56">
        <v>44409</v>
      </c>
      <c r="C141" s="68">
        <f>'BENEFÍCIOS-SEM JRS E SEM CORREÇ'!C141</f>
        <v>1100</v>
      </c>
      <c r="D141" s="305">
        <f>'base(indices)'!G143</f>
        <v>1.00890002</v>
      </c>
      <c r="E141" s="70">
        <f t="shared" si="74"/>
        <v>1109.7900219999999</v>
      </c>
      <c r="F141" s="305">
        <f>'base(indices)'!I143</f>
        <v>2.4459999999999998E-3</v>
      </c>
      <c r="G141" s="70">
        <f t="shared" si="54"/>
        <v>2.7145463938119994</v>
      </c>
      <c r="H141" s="61">
        <f t="shared" si="73"/>
        <v>1112.504568393812</v>
      </c>
      <c r="I141" s="62">
        <f t="shared" si="57"/>
        <v>1112.5045683938122</v>
      </c>
      <c r="J141" s="63">
        <v>0</v>
      </c>
      <c r="K141" s="102">
        <f t="shared" si="55"/>
        <v>1112.5045683938122</v>
      </c>
      <c r="L141" s="103">
        <f t="shared" si="56"/>
        <v>1112.5045683938122</v>
      </c>
      <c r="M141" s="65">
        <f t="shared" si="58"/>
        <v>0</v>
      </c>
      <c r="N141" s="65">
        <f>$K141*M$9</f>
        <v>1056.8793399741214</v>
      </c>
      <c r="O141" s="66">
        <f>M141+N141</f>
        <v>1056.8793399741214</v>
      </c>
      <c r="P141" s="65">
        <f t="shared" si="61"/>
        <v>0</v>
      </c>
      <c r="Q141" s="63">
        <f>$K141*P$9</f>
        <v>1001.254111554431</v>
      </c>
      <c r="R141" s="67">
        <f>P141+Q141</f>
        <v>1001.254111554431</v>
      </c>
      <c r="S141" s="65">
        <f t="shared" si="64"/>
        <v>0</v>
      </c>
      <c r="T141" s="63">
        <f>$K141*S$9</f>
        <v>890.00365471504983</v>
      </c>
      <c r="U141" s="67">
        <f>S141+T141</f>
        <v>890.00365471504983</v>
      </c>
      <c r="V141" s="65">
        <f t="shared" si="67"/>
        <v>0</v>
      </c>
      <c r="W141" s="63">
        <f>$K141*V$9</f>
        <v>778.75319787566843</v>
      </c>
      <c r="X141" s="66">
        <f>V141+W141</f>
        <v>778.75319787566843</v>
      </c>
      <c r="Y141" s="65">
        <f t="shared" si="70"/>
        <v>0</v>
      </c>
      <c r="Z141" s="63">
        <f t="shared" si="71"/>
        <v>667.50274103628726</v>
      </c>
      <c r="AA141" s="66">
        <f t="shared" si="72"/>
        <v>667.50274103628726</v>
      </c>
      <c r="AB141" s="36"/>
      <c r="AC141" s="36"/>
      <c r="AD141" s="36"/>
      <c r="AE141" s="36"/>
      <c r="AF141" s="36"/>
      <c r="AG141" s="37"/>
      <c r="AH141" s="36"/>
      <c r="AI141" s="36"/>
    </row>
    <row r="142" spans="1:35" ht="14.25" customHeight="1">
      <c r="A142" s="117">
        <v>9</v>
      </c>
      <c r="B142" s="46">
        <v>44440</v>
      </c>
      <c r="C142" s="68">
        <f>'BENEFÍCIOS-SEM JRS E SEM CORREÇ'!C142</f>
        <v>0</v>
      </c>
      <c r="D142" s="305">
        <f>'base(indices)'!G144</f>
        <v>0</v>
      </c>
      <c r="E142" s="70">
        <f t="shared" si="74"/>
        <v>0</v>
      </c>
      <c r="F142" s="305">
        <f>'base(indices)'!I144</f>
        <v>0</v>
      </c>
      <c r="G142" s="70">
        <f t="shared" si="54"/>
        <v>0</v>
      </c>
      <c r="H142" s="61">
        <f t="shared" si="73"/>
        <v>0</v>
      </c>
      <c r="I142" s="72">
        <f t="shared" si="57"/>
        <v>0</v>
      </c>
      <c r="J142" s="73">
        <v>0</v>
      </c>
      <c r="K142" s="104">
        <f t="shared" si="55"/>
        <v>0</v>
      </c>
      <c r="L142" s="105">
        <f t="shared" si="56"/>
        <v>0</v>
      </c>
      <c r="M142" s="51">
        <f t="shared" si="58"/>
        <v>0</v>
      </c>
      <c r="N142" s="51">
        <f>$K142*M$9</f>
        <v>0</v>
      </c>
      <c r="O142" s="52">
        <f>M142+N142</f>
        <v>0</v>
      </c>
      <c r="P142" s="51">
        <f t="shared" si="61"/>
        <v>0</v>
      </c>
      <c r="Q142" s="49">
        <f>$K142*P$9</f>
        <v>0</v>
      </c>
      <c r="R142" s="53">
        <f>P142+Q142</f>
        <v>0</v>
      </c>
      <c r="S142" s="51">
        <f t="shared" si="64"/>
        <v>0</v>
      </c>
      <c r="T142" s="49">
        <f>$K142*S$9</f>
        <v>0</v>
      </c>
      <c r="U142" s="53">
        <f>S142+T142</f>
        <v>0</v>
      </c>
      <c r="V142" s="51">
        <f t="shared" si="67"/>
        <v>0</v>
      </c>
      <c r="W142" s="49">
        <f>$K142*V$9</f>
        <v>0</v>
      </c>
      <c r="X142" s="52">
        <f>V142+W142</f>
        <v>0</v>
      </c>
      <c r="Y142" s="51">
        <f t="shared" si="70"/>
        <v>0</v>
      </c>
      <c r="Z142" s="49">
        <f t="shared" si="71"/>
        <v>0</v>
      </c>
      <c r="AA142" s="52">
        <f t="shared" si="72"/>
        <v>0</v>
      </c>
      <c r="AB142" s="18"/>
      <c r="AC142" s="18"/>
      <c r="AD142" s="18"/>
      <c r="AE142" s="18"/>
      <c r="AF142" s="18"/>
      <c r="AG142" s="19"/>
      <c r="AH142" s="18"/>
      <c r="AI142" s="18"/>
    </row>
    <row r="143" spans="1:35" s="30" customFormat="1" ht="14.25" customHeight="1">
      <c r="A143" s="118">
        <v>10</v>
      </c>
      <c r="B143" s="56">
        <v>44470</v>
      </c>
      <c r="C143" s="68">
        <f>'BENEFÍCIOS-SEM JRS E SEM CORREÇ'!C143</f>
        <v>0</v>
      </c>
      <c r="D143" s="305">
        <f>'base(indices)'!G145</f>
        <v>0</v>
      </c>
      <c r="E143" s="70">
        <f t="shared" si="74"/>
        <v>0</v>
      </c>
      <c r="F143" s="305">
        <f>'base(indices)'!I145</f>
        <v>0</v>
      </c>
      <c r="G143" s="70">
        <f t="shared" si="54"/>
        <v>0</v>
      </c>
      <c r="H143" s="61">
        <f t="shared" si="73"/>
        <v>0</v>
      </c>
      <c r="I143" s="62">
        <f t="shared" si="57"/>
        <v>0</v>
      </c>
      <c r="J143" s="63">
        <v>0</v>
      </c>
      <c r="K143" s="102">
        <f t="shared" si="55"/>
        <v>0</v>
      </c>
      <c r="L143" s="103">
        <f t="shared" si="56"/>
        <v>0</v>
      </c>
      <c r="M143" s="65">
        <f t="shared" si="58"/>
        <v>0</v>
      </c>
      <c r="N143" s="65">
        <f>$K143*M$9</f>
        <v>0</v>
      </c>
      <c r="O143" s="66">
        <f>M143+N143</f>
        <v>0</v>
      </c>
      <c r="P143" s="65">
        <f t="shared" si="61"/>
        <v>0</v>
      </c>
      <c r="Q143" s="63">
        <f>$K143*P$9</f>
        <v>0</v>
      </c>
      <c r="R143" s="67">
        <f>P143+Q143</f>
        <v>0</v>
      </c>
      <c r="S143" s="65">
        <f t="shared" si="64"/>
        <v>0</v>
      </c>
      <c r="T143" s="63">
        <f>$K143*S$9</f>
        <v>0</v>
      </c>
      <c r="U143" s="67">
        <f>S143+T143</f>
        <v>0</v>
      </c>
      <c r="V143" s="65">
        <f t="shared" si="67"/>
        <v>0</v>
      </c>
      <c r="W143" s="63">
        <f>$K143*V$9</f>
        <v>0</v>
      </c>
      <c r="X143" s="66">
        <f>V143+W143</f>
        <v>0</v>
      </c>
      <c r="Y143" s="65">
        <f t="shared" si="70"/>
        <v>0</v>
      </c>
      <c r="Z143" s="63">
        <f t="shared" si="71"/>
        <v>0</v>
      </c>
      <c r="AA143" s="66">
        <f t="shared" si="72"/>
        <v>0</v>
      </c>
      <c r="AB143" s="36"/>
      <c r="AC143" s="36"/>
      <c r="AD143" s="36"/>
      <c r="AE143" s="36"/>
      <c r="AF143" s="36"/>
      <c r="AG143" s="37"/>
      <c r="AH143" s="36"/>
      <c r="AI143" s="36"/>
    </row>
    <row r="144" spans="1:35" ht="14.25" customHeight="1">
      <c r="A144" s="118">
        <v>11</v>
      </c>
      <c r="B144" s="46">
        <v>44501</v>
      </c>
      <c r="C144" s="68">
        <f>'BENEFÍCIOS-SEM JRS E SEM CORREÇ'!C144</f>
        <v>0</v>
      </c>
      <c r="D144" s="305">
        <f>'base(indices)'!G146</f>
        <v>0</v>
      </c>
      <c r="E144" s="70">
        <f t="shared" si="74"/>
        <v>0</v>
      </c>
      <c r="F144" s="305">
        <f>'base(indices)'!I146</f>
        <v>0</v>
      </c>
      <c r="G144" s="70">
        <f t="shared" si="54"/>
        <v>0</v>
      </c>
      <c r="H144" s="61">
        <f t="shared" si="73"/>
        <v>0</v>
      </c>
      <c r="I144" s="72">
        <f t="shared" si="57"/>
        <v>0</v>
      </c>
      <c r="J144" s="73">
        <v>0</v>
      </c>
      <c r="K144" s="104">
        <f t="shared" si="55"/>
        <v>0</v>
      </c>
      <c r="L144" s="105">
        <f t="shared" si="56"/>
        <v>0</v>
      </c>
      <c r="M144" s="51">
        <f t="shared" si="58"/>
        <v>0</v>
      </c>
      <c r="N144" s="51">
        <f>$K144*M$9</f>
        <v>0</v>
      </c>
      <c r="O144" s="52">
        <f>M144+N144</f>
        <v>0</v>
      </c>
      <c r="P144" s="51">
        <f t="shared" si="61"/>
        <v>0</v>
      </c>
      <c r="Q144" s="49">
        <f>$K144*P$9</f>
        <v>0</v>
      </c>
      <c r="R144" s="53">
        <f>P144+Q144</f>
        <v>0</v>
      </c>
      <c r="S144" s="51">
        <f t="shared" si="64"/>
        <v>0</v>
      </c>
      <c r="T144" s="49">
        <f>$K144*S$9</f>
        <v>0</v>
      </c>
      <c r="U144" s="53">
        <f>S144+T144</f>
        <v>0</v>
      </c>
      <c r="V144" s="51">
        <f t="shared" si="67"/>
        <v>0</v>
      </c>
      <c r="W144" s="49">
        <f>$K144*V$9</f>
        <v>0</v>
      </c>
      <c r="X144" s="52">
        <f>V144+W144</f>
        <v>0</v>
      </c>
      <c r="Y144" s="51">
        <f t="shared" si="70"/>
        <v>0</v>
      </c>
      <c r="Z144" s="49">
        <f t="shared" si="71"/>
        <v>0</v>
      </c>
      <c r="AA144" s="52">
        <f t="shared" si="72"/>
        <v>0</v>
      </c>
      <c r="AB144" s="18"/>
      <c r="AC144" s="18"/>
      <c r="AD144" s="18"/>
      <c r="AE144" s="18"/>
      <c r="AF144" s="18"/>
      <c r="AG144" s="19"/>
      <c r="AH144" s="18"/>
      <c r="AI144" s="18"/>
    </row>
    <row r="145" spans="1:37" ht="14.25" customHeight="1">
      <c r="A145" s="124">
        <v>12</v>
      </c>
      <c r="B145" s="56">
        <v>44531</v>
      </c>
      <c r="C145" s="68">
        <f>'BENEFÍCIOS-SEM JRS E SEM CORREÇ'!C145</f>
        <v>0</v>
      </c>
      <c r="D145" s="305">
        <f>'base(indices)'!G147</f>
        <v>0</v>
      </c>
      <c r="E145" s="70">
        <f t="shared" si="74"/>
        <v>0</v>
      </c>
      <c r="F145" s="305">
        <f>'base(indices)'!I147</f>
        <v>0</v>
      </c>
      <c r="G145" s="70">
        <f t="shared" si="54"/>
        <v>0</v>
      </c>
      <c r="H145" s="61">
        <f t="shared" si="73"/>
        <v>0</v>
      </c>
      <c r="I145" s="62">
        <f t="shared" si="57"/>
        <v>0</v>
      </c>
      <c r="J145" s="63">
        <v>0</v>
      </c>
      <c r="K145" s="102">
        <f>I145</f>
        <v>0</v>
      </c>
      <c r="L145" s="103">
        <f>J145+K145</f>
        <v>0</v>
      </c>
      <c r="M145" s="65">
        <f t="shared" si="58"/>
        <v>0</v>
      </c>
      <c r="N145" s="65">
        <f>$K145*M$9</f>
        <v>0</v>
      </c>
      <c r="O145" s="66">
        <f>M145+N145</f>
        <v>0</v>
      </c>
      <c r="P145" s="65">
        <f t="shared" si="61"/>
        <v>0</v>
      </c>
      <c r="Q145" s="63">
        <f>$K145*P$9</f>
        <v>0</v>
      </c>
      <c r="R145" s="67">
        <f>P145+Q145</f>
        <v>0</v>
      </c>
      <c r="S145" s="65">
        <f t="shared" si="64"/>
        <v>0</v>
      </c>
      <c r="T145" s="63">
        <f>$K145*S$9</f>
        <v>0</v>
      </c>
      <c r="U145" s="67">
        <f>S145+T145</f>
        <v>0</v>
      </c>
      <c r="V145" s="65">
        <f t="shared" si="67"/>
        <v>0</v>
      </c>
      <c r="W145" s="63">
        <f>$K145*V$9</f>
        <v>0</v>
      </c>
      <c r="X145" s="66">
        <f>V145+W145</f>
        <v>0</v>
      </c>
      <c r="Y145" s="65">
        <f t="shared" si="70"/>
        <v>0</v>
      </c>
      <c r="Z145" s="63">
        <f>$K145*Y$9</f>
        <v>0</v>
      </c>
      <c r="AA145" s="66">
        <f>Y145+Z145</f>
        <v>0</v>
      </c>
      <c r="AB145" s="18"/>
      <c r="AC145" s="18"/>
      <c r="AD145" s="18"/>
      <c r="AE145" s="18"/>
      <c r="AF145" s="18"/>
      <c r="AG145" s="19"/>
      <c r="AH145" s="18"/>
      <c r="AI145" s="18"/>
    </row>
    <row r="146" spans="1:37" ht="13.5" customHeight="1" thickBot="1">
      <c r="A146" s="116"/>
      <c r="B146" s="76"/>
      <c r="C146" s="77"/>
      <c r="D146" s="243"/>
      <c r="E146" s="80"/>
      <c r="F146" s="79"/>
      <c r="G146" s="80"/>
      <c r="H146" s="81"/>
      <c r="I146" s="93"/>
      <c r="J146" s="94"/>
      <c r="K146" s="95"/>
      <c r="L146" s="95"/>
      <c r="M146" s="83"/>
      <c r="N146" s="83"/>
      <c r="O146" s="83"/>
      <c r="P146" s="83"/>
      <c r="Q146" s="83"/>
      <c r="R146" s="83"/>
      <c r="S146" s="83"/>
      <c r="T146" s="83"/>
      <c r="U146" s="84"/>
      <c r="V146" s="85"/>
      <c r="W146" s="83"/>
      <c r="X146" s="86"/>
      <c r="Y146" s="85"/>
      <c r="Z146" s="83"/>
      <c r="AA146" s="86"/>
      <c r="AB146" s="18"/>
      <c r="AC146" s="20"/>
    </row>
    <row r="147" spans="1:37" ht="14.2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14"/>
      <c r="AC147" s="14"/>
    </row>
    <row r="148" spans="1:37" ht="14.25" customHeight="1">
      <c r="B148" s="43" t="s">
        <v>40</v>
      </c>
      <c r="C148" s="43"/>
      <c r="F148" s="433">
        <f>'BENEFÍCIOS-SEM JRS E SEM CORREÇ'!F148</f>
        <v>44440</v>
      </c>
      <c r="G148" s="433"/>
      <c r="H148" s="433"/>
      <c r="I148" s="422">
        <f>SUM(H134:H147)</f>
        <v>9173.8392005942551</v>
      </c>
      <c r="J148" s="422"/>
      <c r="K148" s="32"/>
      <c r="L148" s="32"/>
      <c r="M148" s="32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37">
      <c r="B149" s="24"/>
      <c r="C149" s="32" t="s">
        <v>162</v>
      </c>
      <c r="E149" s="213"/>
      <c r="F149" s="213"/>
      <c r="G149" s="25"/>
      <c r="I149" s="213">
        <v>66000</v>
      </c>
      <c r="J149" s="24"/>
      <c r="K149" s="24"/>
      <c r="L149" s="24"/>
      <c r="M149" s="24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37">
      <c r="B150" s="24"/>
      <c r="C150" s="32"/>
      <c r="E150" s="213"/>
      <c r="F150" s="213"/>
      <c r="G150" s="25"/>
      <c r="H150" s="357"/>
      <c r="I150" s="357"/>
      <c r="J150" s="24"/>
      <c r="K150" s="24"/>
      <c r="L150" s="24"/>
      <c r="M150" s="24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37">
      <c r="B151" s="28" t="s">
        <v>166</v>
      </c>
      <c r="C151"/>
      <c r="L151" s="33"/>
      <c r="M151" s="7"/>
      <c r="N151" s="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3.5">
      <c r="B152" s="29"/>
      <c r="D152" s="8"/>
      <c r="E152" s="8"/>
      <c r="F152" s="8"/>
      <c r="G152" s="8"/>
      <c r="H152" s="17"/>
      <c r="I152" s="8"/>
      <c r="J152" s="8"/>
      <c r="K152" s="8"/>
      <c r="L152" s="9"/>
      <c r="M152" s="9"/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C152" s="8"/>
      <c r="AD152" s="9"/>
      <c r="AE152" s="9"/>
      <c r="AF152" s="9"/>
      <c r="AG152" s="11"/>
      <c r="AH152" s="12"/>
      <c r="AI152" s="10"/>
      <c r="AJ152" s="12"/>
      <c r="AK152" s="13"/>
    </row>
    <row r="153" spans="1:37" ht="13.5">
      <c r="B153" s="8"/>
      <c r="C153" s="8"/>
      <c r="D153" s="8"/>
      <c r="E153" s="8"/>
      <c r="F153" s="8"/>
      <c r="G153" s="8"/>
      <c r="H153" s="17"/>
      <c r="I153" s="8"/>
      <c r="J153" s="8"/>
      <c r="K153" s="8"/>
      <c r="L153" s="9"/>
      <c r="M153" s="9"/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8"/>
      <c r="AD153" s="9"/>
      <c r="AE153" s="9"/>
      <c r="AF153" s="9"/>
      <c r="AG153" s="11"/>
      <c r="AH153" s="12"/>
      <c r="AI153" s="10"/>
      <c r="AJ153" s="12"/>
      <c r="AK153" s="13"/>
    </row>
  </sheetData>
  <mergeCells count="22">
    <mergeCell ref="A9:A10"/>
    <mergeCell ref="B9:B10"/>
    <mergeCell ref="C9:C10"/>
    <mergeCell ref="D9:D10"/>
    <mergeCell ref="E9:E10"/>
    <mergeCell ref="K7:L7"/>
    <mergeCell ref="W7:X7"/>
    <mergeCell ref="I9:I10"/>
    <mergeCell ref="J9:L9"/>
    <mergeCell ref="M9:O9"/>
    <mergeCell ref="P9:R9"/>
    <mergeCell ref="S9:U9"/>
    <mergeCell ref="V9:X9"/>
    <mergeCell ref="I8:J8"/>
    <mergeCell ref="Y9:AA9"/>
    <mergeCell ref="F131:G131"/>
    <mergeCell ref="H131:I131"/>
    <mergeCell ref="F148:H148"/>
    <mergeCell ref="I148:J148"/>
    <mergeCell ref="F9:F10"/>
    <mergeCell ref="G9:G10"/>
    <mergeCell ref="H9:H10"/>
  </mergeCells>
  <conditionalFormatting sqref="H147:X147 G11:H86 E11:E86 F131:F133">
    <cfRule type="cellIs" dxfId="1572" priority="316" stopIfTrue="1" operator="notEqual">
      <formula>""</formula>
    </cfRule>
  </conditionalFormatting>
  <conditionalFormatting sqref="D11:D130">
    <cfRule type="cellIs" dxfId="1571" priority="315" stopIfTrue="1" operator="equal">
      <formula>"Total"</formula>
    </cfRule>
  </conditionalFormatting>
  <conditionalFormatting sqref="G87:H89">
    <cfRule type="cellIs" dxfId="1570" priority="314" stopIfTrue="1" operator="notEqual">
      <formula>""</formula>
    </cfRule>
  </conditionalFormatting>
  <conditionalFormatting sqref="G87:H89">
    <cfRule type="cellIs" dxfId="1569" priority="313" stopIfTrue="1" operator="notEqual">
      <formula>""</formula>
    </cfRule>
  </conditionalFormatting>
  <conditionalFormatting sqref="E134">
    <cfRule type="cellIs" dxfId="1568" priority="304" stopIfTrue="1" operator="notEqual">
      <formula>""</formula>
    </cfRule>
  </conditionalFormatting>
  <conditionalFormatting sqref="G90:H90">
    <cfRule type="cellIs" dxfId="1567" priority="312" stopIfTrue="1" operator="notEqual">
      <formula>""</formula>
    </cfRule>
  </conditionalFormatting>
  <conditionalFormatting sqref="G90:H90">
    <cfRule type="cellIs" dxfId="1566" priority="311" stopIfTrue="1" operator="notEqual">
      <formula>""</formula>
    </cfRule>
  </conditionalFormatting>
  <conditionalFormatting sqref="G91:H106">
    <cfRule type="cellIs" dxfId="1565" priority="309" stopIfTrue="1" operator="notEqual">
      <formula>""</formula>
    </cfRule>
  </conditionalFormatting>
  <conditionalFormatting sqref="G94:H106">
    <cfRule type="cellIs" dxfId="1564" priority="308" stopIfTrue="1" operator="notEqual">
      <formula>""</formula>
    </cfRule>
  </conditionalFormatting>
  <conditionalFormatting sqref="G94:H106">
    <cfRule type="cellIs" dxfId="1563" priority="307" stopIfTrue="1" operator="notEqual">
      <formula>""</formula>
    </cfRule>
  </conditionalFormatting>
  <conditionalFormatting sqref="G91:H106">
    <cfRule type="cellIs" dxfId="1562" priority="310" stopIfTrue="1" operator="notEqual">
      <formula>""</formula>
    </cfRule>
  </conditionalFormatting>
  <conditionalFormatting sqref="E134">
    <cfRule type="cellIs" dxfId="1561" priority="302" stopIfTrue="1" operator="notEqual">
      <formula>""</formula>
    </cfRule>
  </conditionalFormatting>
  <conditionalFormatting sqref="E134">
    <cfRule type="cellIs" dxfId="1560" priority="303" stopIfTrue="1" operator="notEqual">
      <formula>""</formula>
    </cfRule>
  </conditionalFormatting>
  <conditionalFormatting sqref="F148">
    <cfRule type="cellIs" dxfId="1559" priority="306" stopIfTrue="1" operator="notEqual">
      <formula>""</formula>
    </cfRule>
  </conditionalFormatting>
  <conditionalFormatting sqref="F148 E146:H146">
    <cfRule type="cellIs" dxfId="1558" priority="305" stopIfTrue="1" operator="notEqual">
      <formula>""</formula>
    </cfRule>
  </conditionalFormatting>
  <conditionalFormatting sqref="E90">
    <cfRule type="cellIs" dxfId="1557" priority="296" stopIfTrue="1" operator="notEqual">
      <formula>""</formula>
    </cfRule>
  </conditionalFormatting>
  <conditionalFormatting sqref="E90">
    <cfRule type="cellIs" dxfId="1556" priority="297" stopIfTrue="1" operator="notEqual">
      <formula>""</formula>
    </cfRule>
  </conditionalFormatting>
  <conditionalFormatting sqref="E90">
    <cfRule type="cellIs" dxfId="1555" priority="298" stopIfTrue="1" operator="notEqual">
      <formula>""</formula>
    </cfRule>
  </conditionalFormatting>
  <conditionalFormatting sqref="E87:E89">
    <cfRule type="cellIs" dxfId="1554" priority="299" stopIfTrue="1" operator="notEqual">
      <formula>""</formula>
    </cfRule>
  </conditionalFormatting>
  <conditionalFormatting sqref="E91:E106">
    <cfRule type="cellIs" dxfId="1553" priority="295" stopIfTrue="1" operator="notEqual">
      <formula>""</formula>
    </cfRule>
  </conditionalFormatting>
  <conditionalFormatting sqref="E87:E89">
    <cfRule type="cellIs" dxfId="1552" priority="301" stopIfTrue="1" operator="notEqual">
      <formula>""</formula>
    </cfRule>
  </conditionalFormatting>
  <conditionalFormatting sqref="E91:E106">
    <cfRule type="cellIs" dxfId="1551" priority="293" stopIfTrue="1" operator="notEqual">
      <formula>""</formula>
    </cfRule>
  </conditionalFormatting>
  <conditionalFormatting sqref="E94:E106">
    <cfRule type="cellIs" dxfId="1550" priority="291" stopIfTrue="1" operator="notEqual">
      <formula>""</formula>
    </cfRule>
  </conditionalFormatting>
  <conditionalFormatting sqref="E87:E89">
    <cfRule type="cellIs" dxfId="1549" priority="300" stopIfTrue="1" operator="notEqual">
      <formula>""</formula>
    </cfRule>
  </conditionalFormatting>
  <conditionalFormatting sqref="E91:E106">
    <cfRule type="cellIs" dxfId="1548" priority="294" stopIfTrue="1" operator="notEqual">
      <formula>""</formula>
    </cfRule>
  </conditionalFormatting>
  <conditionalFormatting sqref="E94:E106">
    <cfRule type="cellIs" dxfId="1547" priority="292" stopIfTrue="1" operator="notEqual">
      <formula>""</formula>
    </cfRule>
  </conditionalFormatting>
  <conditionalFormatting sqref="E94:E106">
    <cfRule type="cellIs" dxfId="1546" priority="290" stopIfTrue="1" operator="notEqual">
      <formula>""</formula>
    </cfRule>
  </conditionalFormatting>
  <conditionalFormatting sqref="E107:E108">
    <cfRule type="cellIs" dxfId="1545" priority="285" stopIfTrue="1" operator="notEqual">
      <formula>""</formula>
    </cfRule>
  </conditionalFormatting>
  <conditionalFormatting sqref="E108 G108:H108">
    <cfRule type="cellIs" dxfId="1544" priority="283" stopIfTrue="1" operator="notEqual">
      <formula>""</formula>
    </cfRule>
  </conditionalFormatting>
  <conditionalFormatting sqref="E109:E110">
    <cfRule type="cellIs" dxfId="1543" priority="274" stopIfTrue="1" operator="notEqual">
      <formula>""</formula>
    </cfRule>
  </conditionalFormatting>
  <conditionalFormatting sqref="E107:E108 G107:H108">
    <cfRule type="cellIs" dxfId="1542" priority="287" stopIfTrue="1" operator="notEqual">
      <formula>""</formula>
    </cfRule>
  </conditionalFormatting>
  <conditionalFormatting sqref="E108 G108:H108">
    <cfRule type="cellIs" dxfId="1541" priority="282" stopIfTrue="1" operator="notEqual">
      <formula>""</formula>
    </cfRule>
  </conditionalFormatting>
  <conditionalFormatting sqref="E109:E110 G109:H110">
    <cfRule type="cellIs" dxfId="1540" priority="276" stopIfTrue="1" operator="notEqual">
      <formula>""</formula>
    </cfRule>
  </conditionalFormatting>
  <conditionalFormatting sqref="E109:E110 G109:H110">
    <cfRule type="cellIs" dxfId="1539" priority="275" stopIfTrue="1" operator="notEqual">
      <formula>""</formula>
    </cfRule>
  </conditionalFormatting>
  <conditionalFormatting sqref="E107:E108 G107:H108">
    <cfRule type="cellIs" dxfId="1538" priority="286" stopIfTrue="1" operator="notEqual">
      <formula>""</formula>
    </cfRule>
  </conditionalFormatting>
  <conditionalFormatting sqref="E108">
    <cfRule type="cellIs" dxfId="1537" priority="281" stopIfTrue="1" operator="notEqual">
      <formula>""</formula>
    </cfRule>
  </conditionalFormatting>
  <conditionalFormatting sqref="E110 G110:H110">
    <cfRule type="cellIs" dxfId="1536" priority="272" stopIfTrue="1" operator="notEqual">
      <formula>""</formula>
    </cfRule>
  </conditionalFormatting>
  <conditionalFormatting sqref="E111:E112">
    <cfRule type="cellIs" dxfId="1535" priority="263" stopIfTrue="1" operator="notEqual">
      <formula>""</formula>
    </cfRule>
  </conditionalFormatting>
  <conditionalFormatting sqref="E110 G110:H110">
    <cfRule type="cellIs" dxfId="1534" priority="271" stopIfTrue="1" operator="notEqual">
      <formula>""</formula>
    </cfRule>
  </conditionalFormatting>
  <conditionalFormatting sqref="E111:E112 G111:H112">
    <cfRule type="cellIs" dxfId="1533" priority="265" stopIfTrue="1" operator="notEqual">
      <formula>""</formula>
    </cfRule>
  </conditionalFormatting>
  <conditionalFormatting sqref="E111:E112 G111:H112">
    <cfRule type="cellIs" dxfId="1532" priority="264" stopIfTrue="1" operator="notEqual">
      <formula>""</formula>
    </cfRule>
  </conditionalFormatting>
  <conditionalFormatting sqref="E110">
    <cfRule type="cellIs" dxfId="1531" priority="270" stopIfTrue="1" operator="notEqual">
      <formula>""</formula>
    </cfRule>
  </conditionalFormatting>
  <conditionalFormatting sqref="E112 G112:H112">
    <cfRule type="cellIs" dxfId="1530" priority="261" stopIfTrue="1" operator="notEqual">
      <formula>""</formula>
    </cfRule>
  </conditionalFormatting>
  <conditionalFormatting sqref="E113:E114">
    <cfRule type="cellIs" dxfId="1529" priority="252" stopIfTrue="1" operator="notEqual">
      <formula>""</formula>
    </cfRule>
  </conditionalFormatting>
  <conditionalFormatting sqref="E112 G112:H112">
    <cfRule type="cellIs" dxfId="1528" priority="260" stopIfTrue="1" operator="notEqual">
      <formula>""</formula>
    </cfRule>
  </conditionalFormatting>
  <conditionalFormatting sqref="E113:E114 G113:H114">
    <cfRule type="cellIs" dxfId="1527" priority="254" stopIfTrue="1" operator="notEqual">
      <formula>""</formula>
    </cfRule>
  </conditionalFormatting>
  <conditionalFormatting sqref="E113:E114 G113:H114">
    <cfRule type="cellIs" dxfId="1526" priority="253" stopIfTrue="1" operator="notEqual">
      <formula>""</formula>
    </cfRule>
  </conditionalFormatting>
  <conditionalFormatting sqref="E112">
    <cfRule type="cellIs" dxfId="1525" priority="259" stopIfTrue="1" operator="notEqual">
      <formula>""</formula>
    </cfRule>
  </conditionalFormatting>
  <conditionalFormatting sqref="E114 G114:H114">
    <cfRule type="cellIs" dxfId="1524" priority="250" stopIfTrue="1" operator="notEqual">
      <formula>""</formula>
    </cfRule>
  </conditionalFormatting>
  <conditionalFormatting sqref="E115:E116">
    <cfRule type="cellIs" dxfId="1523" priority="241" stopIfTrue="1" operator="notEqual">
      <formula>""</formula>
    </cfRule>
  </conditionalFormatting>
  <conditionalFormatting sqref="E114 G114:H114">
    <cfRule type="cellIs" dxfId="1522" priority="249" stopIfTrue="1" operator="notEqual">
      <formula>""</formula>
    </cfRule>
  </conditionalFormatting>
  <conditionalFormatting sqref="E115:E116 G115:H116">
    <cfRule type="cellIs" dxfId="1521" priority="243" stopIfTrue="1" operator="notEqual">
      <formula>""</formula>
    </cfRule>
  </conditionalFormatting>
  <conditionalFormatting sqref="E115:E116 G115:H116">
    <cfRule type="cellIs" dxfId="1520" priority="242" stopIfTrue="1" operator="notEqual">
      <formula>""</formula>
    </cfRule>
  </conditionalFormatting>
  <conditionalFormatting sqref="E114">
    <cfRule type="cellIs" dxfId="1519" priority="248" stopIfTrue="1" operator="notEqual">
      <formula>""</formula>
    </cfRule>
  </conditionalFormatting>
  <conditionalFormatting sqref="E116 G116:H116">
    <cfRule type="cellIs" dxfId="1518" priority="239" stopIfTrue="1" operator="notEqual">
      <formula>""</formula>
    </cfRule>
  </conditionalFormatting>
  <conditionalFormatting sqref="E117:E118">
    <cfRule type="cellIs" dxfId="1517" priority="230" stopIfTrue="1" operator="notEqual">
      <formula>""</formula>
    </cfRule>
  </conditionalFormatting>
  <conditionalFormatting sqref="E116 G116:H116">
    <cfRule type="cellIs" dxfId="1516" priority="238" stopIfTrue="1" operator="notEqual">
      <formula>""</formula>
    </cfRule>
  </conditionalFormatting>
  <conditionalFormatting sqref="E117:E118 G117:H118">
    <cfRule type="cellIs" dxfId="1515" priority="232" stopIfTrue="1" operator="notEqual">
      <formula>""</formula>
    </cfRule>
  </conditionalFormatting>
  <conditionalFormatting sqref="E117:E118 G117:H118">
    <cfRule type="cellIs" dxfId="1514" priority="231" stopIfTrue="1" operator="notEqual">
      <formula>""</formula>
    </cfRule>
  </conditionalFormatting>
  <conditionalFormatting sqref="E116">
    <cfRule type="cellIs" dxfId="1513" priority="237" stopIfTrue="1" operator="notEqual">
      <formula>""</formula>
    </cfRule>
  </conditionalFormatting>
  <conditionalFormatting sqref="E118 G118:H118">
    <cfRule type="cellIs" dxfId="1512" priority="228" stopIfTrue="1" operator="notEqual">
      <formula>""</formula>
    </cfRule>
  </conditionalFormatting>
  <conditionalFormatting sqref="E118 G118:H118">
    <cfRule type="cellIs" dxfId="1511" priority="227" stopIfTrue="1" operator="notEqual">
      <formula>""</formula>
    </cfRule>
  </conditionalFormatting>
  <conditionalFormatting sqref="C134:C146">
    <cfRule type="cellIs" dxfId="1510" priority="220" stopIfTrue="1" operator="notEqual">
      <formula>""</formula>
    </cfRule>
  </conditionalFormatting>
  <conditionalFormatting sqref="B146">
    <cfRule type="cellIs" dxfId="1509" priority="218" stopIfTrue="1" operator="notEqual">
      <formula>""</formula>
    </cfRule>
  </conditionalFormatting>
  <conditionalFormatting sqref="E118">
    <cfRule type="cellIs" dxfId="1508" priority="226" stopIfTrue="1" operator="notEqual">
      <formula>""</formula>
    </cfRule>
  </conditionalFormatting>
  <conditionalFormatting sqref="Y147:AA147">
    <cfRule type="cellIs" dxfId="1507" priority="222" stopIfTrue="1" operator="notEqual">
      <formula>""</formula>
    </cfRule>
  </conditionalFormatting>
  <conditionalFormatting sqref="C134:C145">
    <cfRule type="cellIs" dxfId="1506" priority="221" stopIfTrue="1" operator="notEqual">
      <formula>""</formula>
    </cfRule>
  </conditionalFormatting>
  <conditionalFormatting sqref="D146">
    <cfRule type="cellIs" dxfId="1505" priority="219" stopIfTrue="1" operator="equal">
      <formula>"Total"</formula>
    </cfRule>
  </conditionalFormatting>
  <conditionalFormatting sqref="C83">
    <cfRule type="cellIs" dxfId="1504" priority="81" stopIfTrue="1" operator="notEqual">
      <formula>""</formula>
    </cfRule>
  </conditionalFormatting>
  <conditionalFormatting sqref="D9">
    <cfRule type="cellIs" dxfId="1503" priority="217" stopIfTrue="1" operator="equal">
      <formula>"Total"</formula>
    </cfRule>
  </conditionalFormatting>
  <conditionalFormatting sqref="D9">
    <cfRule type="cellIs" dxfId="1502" priority="216" stopIfTrue="1" operator="equal">
      <formula>"Total"</formula>
    </cfRule>
  </conditionalFormatting>
  <conditionalFormatting sqref="G140:G145">
    <cfRule type="cellIs" dxfId="1501" priority="207" stopIfTrue="1" operator="notEqual">
      <formula>""</formula>
    </cfRule>
  </conditionalFormatting>
  <conditionalFormatting sqref="G139:H139 H140:H145">
    <cfRule type="cellIs" dxfId="1500" priority="208" stopIfTrue="1" operator="notEqual">
      <formula>""</formula>
    </cfRule>
  </conditionalFormatting>
  <conditionalFormatting sqref="G135:H135">
    <cfRule type="cellIs" dxfId="1499" priority="212" stopIfTrue="1" operator="notEqual">
      <formula>""</formula>
    </cfRule>
  </conditionalFormatting>
  <conditionalFormatting sqref="G134:H134">
    <cfRule type="cellIs" dxfId="1498" priority="214" stopIfTrue="1" operator="notEqual">
      <formula>""</formula>
    </cfRule>
  </conditionalFormatting>
  <conditionalFormatting sqref="G134:H134">
    <cfRule type="cellIs" dxfId="1497" priority="215" stopIfTrue="1" operator="notEqual">
      <formula>""</formula>
    </cfRule>
  </conditionalFormatting>
  <conditionalFormatting sqref="G135:H135">
    <cfRule type="cellIs" dxfId="1496" priority="213" stopIfTrue="1" operator="notEqual">
      <formula>""</formula>
    </cfRule>
  </conditionalFormatting>
  <conditionalFormatting sqref="G136:H138">
    <cfRule type="cellIs" dxfId="1495" priority="210" stopIfTrue="1" operator="notEqual">
      <formula>""</formula>
    </cfRule>
  </conditionalFormatting>
  <conditionalFormatting sqref="G136:H138">
    <cfRule type="cellIs" dxfId="1494" priority="211" stopIfTrue="1" operator="notEqual">
      <formula>""</formula>
    </cfRule>
  </conditionalFormatting>
  <conditionalFormatting sqref="G140:G145">
    <cfRule type="cellIs" dxfId="1493" priority="206" stopIfTrue="1" operator="notEqual">
      <formula>""</formula>
    </cfRule>
  </conditionalFormatting>
  <conditionalFormatting sqref="G139:H139 H140:H145">
    <cfRule type="cellIs" dxfId="1492" priority="209" stopIfTrue="1" operator="notEqual">
      <formula>""</formula>
    </cfRule>
  </conditionalFormatting>
  <conditionalFormatting sqref="D134">
    <cfRule type="cellIs" dxfId="1491" priority="201" stopIfTrue="1" operator="notEqual">
      <formula>""</formula>
    </cfRule>
  </conditionalFormatting>
  <conditionalFormatting sqref="D134">
    <cfRule type="cellIs" dxfId="1490" priority="200" stopIfTrue="1" operator="notEqual">
      <formula>""</formula>
    </cfRule>
  </conditionalFormatting>
  <conditionalFormatting sqref="E135">
    <cfRule type="cellIs" dxfId="1489" priority="199" stopIfTrue="1" operator="notEqual">
      <formula>""</formula>
    </cfRule>
  </conditionalFormatting>
  <conditionalFormatting sqref="D134">
    <cfRule type="cellIs" dxfId="1488" priority="202" stopIfTrue="1" operator="notEqual">
      <formula>""</formula>
    </cfRule>
  </conditionalFormatting>
  <conditionalFormatting sqref="E135">
    <cfRule type="cellIs" dxfId="1487" priority="197" stopIfTrue="1" operator="notEqual">
      <formula>""</formula>
    </cfRule>
  </conditionalFormatting>
  <conditionalFormatting sqref="E135">
    <cfRule type="cellIs" dxfId="1486" priority="198" stopIfTrue="1" operator="notEqual">
      <formula>""</formula>
    </cfRule>
  </conditionalFormatting>
  <conditionalFormatting sqref="E136:E137">
    <cfRule type="cellIs" dxfId="1485" priority="196" stopIfTrue="1" operator="notEqual">
      <formula>""</formula>
    </cfRule>
  </conditionalFormatting>
  <conditionalFormatting sqref="E136:E137">
    <cfRule type="cellIs" dxfId="1484" priority="194" stopIfTrue="1" operator="notEqual">
      <formula>""</formula>
    </cfRule>
  </conditionalFormatting>
  <conditionalFormatting sqref="E136:E137">
    <cfRule type="cellIs" dxfId="1483" priority="195" stopIfTrue="1" operator="notEqual">
      <formula>""</formula>
    </cfRule>
  </conditionalFormatting>
  <conditionalFormatting sqref="E138">
    <cfRule type="cellIs" dxfId="1482" priority="193" stopIfTrue="1" operator="notEqual">
      <formula>""</formula>
    </cfRule>
  </conditionalFormatting>
  <conditionalFormatting sqref="E138">
    <cfRule type="cellIs" dxfId="1481" priority="191" stopIfTrue="1" operator="notEqual">
      <formula>""</formula>
    </cfRule>
  </conditionalFormatting>
  <conditionalFormatting sqref="E138">
    <cfRule type="cellIs" dxfId="1480" priority="192" stopIfTrue="1" operator="notEqual">
      <formula>""</formula>
    </cfRule>
  </conditionalFormatting>
  <conditionalFormatting sqref="E139:E145">
    <cfRule type="cellIs" dxfId="1479" priority="190" stopIfTrue="1" operator="notEqual">
      <formula>""</formula>
    </cfRule>
  </conditionalFormatting>
  <conditionalFormatting sqref="E139:E145">
    <cfRule type="cellIs" dxfId="1478" priority="188" stopIfTrue="1" operator="notEqual">
      <formula>""</formula>
    </cfRule>
  </conditionalFormatting>
  <conditionalFormatting sqref="E139:E145">
    <cfRule type="cellIs" dxfId="1477" priority="189" stopIfTrue="1" operator="notEqual">
      <formula>""</formula>
    </cfRule>
  </conditionalFormatting>
  <conditionalFormatting sqref="C107:C117">
    <cfRule type="cellIs" dxfId="1476" priority="28" stopIfTrue="1" operator="notEqual">
      <formula>""</formula>
    </cfRule>
  </conditionalFormatting>
  <conditionalFormatting sqref="C108:C117">
    <cfRule type="cellIs" dxfId="1475" priority="26" stopIfTrue="1" operator="notEqual">
      <formula>""</formula>
    </cfRule>
  </conditionalFormatting>
  <conditionalFormatting sqref="C106 C11:C94">
    <cfRule type="cellIs" dxfId="1474" priority="187" stopIfTrue="1" operator="notEqual">
      <formula>""</formula>
    </cfRule>
  </conditionalFormatting>
  <conditionalFormatting sqref="C22">
    <cfRule type="cellIs" dxfId="1473" priority="186" stopIfTrue="1" operator="notEqual">
      <formula>""</formula>
    </cfRule>
  </conditionalFormatting>
  <conditionalFormatting sqref="C13:C33">
    <cfRule type="cellIs" dxfId="1472" priority="185" stopIfTrue="1" operator="notEqual">
      <formula>""</formula>
    </cfRule>
  </conditionalFormatting>
  <conditionalFormatting sqref="C106 C84:C94">
    <cfRule type="cellIs" dxfId="1471" priority="184" stopIfTrue="1" operator="notEqual">
      <formula>""</formula>
    </cfRule>
  </conditionalFormatting>
  <conditionalFormatting sqref="C83">
    <cfRule type="cellIs" dxfId="1470" priority="183" stopIfTrue="1" operator="notEqual">
      <formula>""</formula>
    </cfRule>
  </conditionalFormatting>
  <conditionalFormatting sqref="C83">
    <cfRule type="cellIs" dxfId="1469" priority="182" stopIfTrue="1" operator="notEqual">
      <formula>""</formula>
    </cfRule>
  </conditionalFormatting>
  <conditionalFormatting sqref="C84:C93">
    <cfRule type="cellIs" dxfId="1468" priority="178" stopIfTrue="1" operator="notEqual">
      <formula>""</formula>
    </cfRule>
  </conditionalFormatting>
  <conditionalFormatting sqref="C11:C22">
    <cfRule type="cellIs" dxfId="1467" priority="181" stopIfTrue="1" operator="notEqual">
      <formula>""</formula>
    </cfRule>
  </conditionalFormatting>
  <conditionalFormatting sqref="C72:C82">
    <cfRule type="cellIs" dxfId="1466" priority="180" stopIfTrue="1" operator="notEqual">
      <formula>""</formula>
    </cfRule>
  </conditionalFormatting>
  <conditionalFormatting sqref="C84:C93">
    <cfRule type="cellIs" dxfId="1465" priority="179" stopIfTrue="1" operator="notEqual">
      <formula>""</formula>
    </cfRule>
  </conditionalFormatting>
  <conditionalFormatting sqref="C83">
    <cfRule type="cellIs" dxfId="1464" priority="177" stopIfTrue="1" operator="notEqual">
      <formula>""</formula>
    </cfRule>
  </conditionalFormatting>
  <conditionalFormatting sqref="C83">
    <cfRule type="cellIs" dxfId="1463" priority="176" stopIfTrue="1" operator="notEqual">
      <formula>""</formula>
    </cfRule>
  </conditionalFormatting>
  <conditionalFormatting sqref="C72:C82">
    <cfRule type="cellIs" dxfId="1462" priority="175" stopIfTrue="1" operator="notEqual">
      <formula>""</formula>
    </cfRule>
  </conditionalFormatting>
  <conditionalFormatting sqref="C71">
    <cfRule type="cellIs" dxfId="1461" priority="174" stopIfTrue="1" operator="notEqual">
      <formula>""</formula>
    </cfRule>
  </conditionalFormatting>
  <conditionalFormatting sqref="C71">
    <cfRule type="cellIs" dxfId="1460" priority="173" stopIfTrue="1" operator="notEqual">
      <formula>""</formula>
    </cfRule>
  </conditionalFormatting>
  <conditionalFormatting sqref="C72:C81">
    <cfRule type="cellIs" dxfId="1459" priority="170" stopIfTrue="1" operator="notEqual">
      <formula>""</formula>
    </cfRule>
  </conditionalFormatting>
  <conditionalFormatting sqref="C60:C70">
    <cfRule type="cellIs" dxfId="1458" priority="172" stopIfTrue="1" operator="notEqual">
      <formula>""</formula>
    </cfRule>
  </conditionalFormatting>
  <conditionalFormatting sqref="C72:C81">
    <cfRule type="cellIs" dxfId="1457" priority="171" stopIfTrue="1" operator="notEqual">
      <formula>""</formula>
    </cfRule>
  </conditionalFormatting>
  <conditionalFormatting sqref="C84:C93">
    <cfRule type="cellIs" dxfId="1456" priority="169" stopIfTrue="1" operator="notEqual">
      <formula>""</formula>
    </cfRule>
  </conditionalFormatting>
  <conditionalFormatting sqref="C84:C93">
    <cfRule type="cellIs" dxfId="1455" priority="168" stopIfTrue="1" operator="notEqual">
      <formula>""</formula>
    </cfRule>
  </conditionalFormatting>
  <conditionalFormatting sqref="C83:C93">
    <cfRule type="cellIs" dxfId="1454" priority="167" stopIfTrue="1" operator="notEqual">
      <formula>""</formula>
    </cfRule>
  </conditionalFormatting>
  <conditionalFormatting sqref="C83:C93">
    <cfRule type="cellIs" dxfId="1453" priority="166" stopIfTrue="1" operator="notEqual">
      <formula>""</formula>
    </cfRule>
  </conditionalFormatting>
  <conditionalFormatting sqref="C11:C21">
    <cfRule type="cellIs" dxfId="1452" priority="165" stopIfTrue="1" operator="notEqual">
      <formula>""</formula>
    </cfRule>
  </conditionalFormatting>
  <conditionalFormatting sqref="C72:C82">
    <cfRule type="cellIs" dxfId="1451" priority="164" stopIfTrue="1" operator="notEqual">
      <formula>""</formula>
    </cfRule>
  </conditionalFormatting>
  <conditionalFormatting sqref="C71">
    <cfRule type="cellIs" dxfId="1450" priority="163" stopIfTrue="1" operator="notEqual">
      <formula>""</formula>
    </cfRule>
  </conditionalFormatting>
  <conditionalFormatting sqref="C71">
    <cfRule type="cellIs" dxfId="1449" priority="162" stopIfTrue="1" operator="notEqual">
      <formula>""</formula>
    </cfRule>
  </conditionalFormatting>
  <conditionalFormatting sqref="C72:C81">
    <cfRule type="cellIs" dxfId="1448" priority="159" stopIfTrue="1" operator="notEqual">
      <formula>""</formula>
    </cfRule>
  </conditionalFormatting>
  <conditionalFormatting sqref="C60:C70">
    <cfRule type="cellIs" dxfId="1447" priority="161" stopIfTrue="1" operator="notEqual">
      <formula>""</formula>
    </cfRule>
  </conditionalFormatting>
  <conditionalFormatting sqref="C72:C81">
    <cfRule type="cellIs" dxfId="1446" priority="160" stopIfTrue="1" operator="notEqual">
      <formula>""</formula>
    </cfRule>
  </conditionalFormatting>
  <conditionalFormatting sqref="C71">
    <cfRule type="cellIs" dxfId="1445" priority="158" stopIfTrue="1" operator="notEqual">
      <formula>""</formula>
    </cfRule>
  </conditionalFormatting>
  <conditionalFormatting sqref="C71">
    <cfRule type="cellIs" dxfId="1444" priority="157" stopIfTrue="1" operator="notEqual">
      <formula>""</formula>
    </cfRule>
  </conditionalFormatting>
  <conditionalFormatting sqref="C60:C70">
    <cfRule type="cellIs" dxfId="1443" priority="156" stopIfTrue="1" operator="notEqual">
      <formula>""</formula>
    </cfRule>
  </conditionalFormatting>
  <conditionalFormatting sqref="C59">
    <cfRule type="cellIs" dxfId="1442" priority="155" stopIfTrue="1" operator="notEqual">
      <formula>""</formula>
    </cfRule>
  </conditionalFormatting>
  <conditionalFormatting sqref="C59">
    <cfRule type="cellIs" dxfId="1441" priority="154" stopIfTrue="1" operator="notEqual">
      <formula>""</formula>
    </cfRule>
  </conditionalFormatting>
  <conditionalFormatting sqref="C60:C69">
    <cfRule type="cellIs" dxfId="1440" priority="151" stopIfTrue="1" operator="notEqual">
      <formula>""</formula>
    </cfRule>
  </conditionalFormatting>
  <conditionalFormatting sqref="C48:C58">
    <cfRule type="cellIs" dxfId="1439" priority="153" stopIfTrue="1" operator="notEqual">
      <formula>""</formula>
    </cfRule>
  </conditionalFormatting>
  <conditionalFormatting sqref="C60:C69">
    <cfRule type="cellIs" dxfId="1438" priority="152" stopIfTrue="1" operator="notEqual">
      <formula>""</formula>
    </cfRule>
  </conditionalFormatting>
  <conditionalFormatting sqref="C72:C81">
    <cfRule type="cellIs" dxfId="1437" priority="150" stopIfTrue="1" operator="notEqual">
      <formula>""</formula>
    </cfRule>
  </conditionalFormatting>
  <conditionalFormatting sqref="C72:C81">
    <cfRule type="cellIs" dxfId="1436" priority="149" stopIfTrue="1" operator="notEqual">
      <formula>""</formula>
    </cfRule>
  </conditionalFormatting>
  <conditionalFormatting sqref="B106 B11:B94">
    <cfRule type="cellIs" dxfId="1435" priority="148" stopIfTrue="1" operator="notEqual">
      <formula>""</formula>
    </cfRule>
  </conditionalFormatting>
  <conditionalFormatting sqref="C83:C93">
    <cfRule type="cellIs" dxfId="1434" priority="147" stopIfTrue="1" operator="notEqual">
      <formula>""</formula>
    </cfRule>
  </conditionalFormatting>
  <conditionalFormatting sqref="C83:C93">
    <cfRule type="cellIs" dxfId="1433" priority="146" stopIfTrue="1" operator="notEqual">
      <formula>""</formula>
    </cfRule>
  </conditionalFormatting>
  <conditionalFormatting sqref="C11:C21">
    <cfRule type="cellIs" dxfId="1432" priority="145" stopIfTrue="1" operator="notEqual">
      <formula>""</formula>
    </cfRule>
  </conditionalFormatting>
  <conditionalFormatting sqref="C72:C82">
    <cfRule type="cellIs" dxfId="1431" priority="144" stopIfTrue="1" operator="notEqual">
      <formula>""</formula>
    </cfRule>
  </conditionalFormatting>
  <conditionalFormatting sqref="C71">
    <cfRule type="cellIs" dxfId="1430" priority="143" stopIfTrue="1" operator="notEqual">
      <formula>""</formula>
    </cfRule>
  </conditionalFormatting>
  <conditionalFormatting sqref="C71">
    <cfRule type="cellIs" dxfId="1429" priority="142" stopIfTrue="1" operator="notEqual">
      <formula>""</formula>
    </cfRule>
  </conditionalFormatting>
  <conditionalFormatting sqref="C72:C81">
    <cfRule type="cellIs" dxfId="1428" priority="139" stopIfTrue="1" operator="notEqual">
      <formula>""</formula>
    </cfRule>
  </conditionalFormatting>
  <conditionalFormatting sqref="C60:C70">
    <cfRule type="cellIs" dxfId="1427" priority="141" stopIfTrue="1" operator="notEqual">
      <formula>""</formula>
    </cfRule>
  </conditionalFormatting>
  <conditionalFormatting sqref="C72:C81">
    <cfRule type="cellIs" dxfId="1426" priority="140" stopIfTrue="1" operator="notEqual">
      <formula>""</formula>
    </cfRule>
  </conditionalFormatting>
  <conditionalFormatting sqref="C71">
    <cfRule type="cellIs" dxfId="1425" priority="138" stopIfTrue="1" operator="notEqual">
      <formula>""</formula>
    </cfRule>
  </conditionalFormatting>
  <conditionalFormatting sqref="C71">
    <cfRule type="cellIs" dxfId="1424" priority="137" stopIfTrue="1" operator="notEqual">
      <formula>""</formula>
    </cfRule>
  </conditionalFormatting>
  <conditionalFormatting sqref="C60:C70">
    <cfRule type="cellIs" dxfId="1423" priority="136" stopIfTrue="1" operator="notEqual">
      <formula>""</formula>
    </cfRule>
  </conditionalFormatting>
  <conditionalFormatting sqref="C59">
    <cfRule type="cellIs" dxfId="1422" priority="135" stopIfTrue="1" operator="notEqual">
      <formula>""</formula>
    </cfRule>
  </conditionalFormatting>
  <conditionalFormatting sqref="C59">
    <cfRule type="cellIs" dxfId="1421" priority="134" stopIfTrue="1" operator="notEqual">
      <formula>""</formula>
    </cfRule>
  </conditionalFormatting>
  <conditionalFormatting sqref="C60:C69">
    <cfRule type="cellIs" dxfId="1420" priority="131" stopIfTrue="1" operator="notEqual">
      <formula>""</formula>
    </cfRule>
  </conditionalFormatting>
  <conditionalFormatting sqref="C48:C58">
    <cfRule type="cellIs" dxfId="1419" priority="133" stopIfTrue="1" operator="notEqual">
      <formula>""</formula>
    </cfRule>
  </conditionalFormatting>
  <conditionalFormatting sqref="C60:C69">
    <cfRule type="cellIs" dxfId="1418" priority="132" stopIfTrue="1" operator="notEqual">
      <formula>""</formula>
    </cfRule>
  </conditionalFormatting>
  <conditionalFormatting sqref="C72:C81">
    <cfRule type="cellIs" dxfId="1417" priority="130" stopIfTrue="1" operator="notEqual">
      <formula>""</formula>
    </cfRule>
  </conditionalFormatting>
  <conditionalFormatting sqref="C72:C81">
    <cfRule type="cellIs" dxfId="1416" priority="129" stopIfTrue="1" operator="notEqual">
      <formula>""</formula>
    </cfRule>
  </conditionalFormatting>
  <conditionalFormatting sqref="C71:C81">
    <cfRule type="cellIs" dxfId="1415" priority="128" stopIfTrue="1" operator="notEqual">
      <formula>""</formula>
    </cfRule>
  </conditionalFormatting>
  <conditionalFormatting sqref="C71:C81">
    <cfRule type="cellIs" dxfId="1414" priority="127" stopIfTrue="1" operator="notEqual">
      <formula>""</formula>
    </cfRule>
  </conditionalFormatting>
  <conditionalFormatting sqref="C60:C70">
    <cfRule type="cellIs" dxfId="1413" priority="126" stopIfTrue="1" operator="notEqual">
      <formula>""</formula>
    </cfRule>
  </conditionalFormatting>
  <conditionalFormatting sqref="C59">
    <cfRule type="cellIs" dxfId="1412" priority="125" stopIfTrue="1" operator="notEqual">
      <formula>""</formula>
    </cfRule>
  </conditionalFormatting>
  <conditionalFormatting sqref="C59">
    <cfRule type="cellIs" dxfId="1411" priority="124" stopIfTrue="1" operator="notEqual">
      <formula>""</formula>
    </cfRule>
  </conditionalFormatting>
  <conditionalFormatting sqref="C60:C69">
    <cfRule type="cellIs" dxfId="1410" priority="121" stopIfTrue="1" operator="notEqual">
      <formula>""</formula>
    </cfRule>
  </conditionalFormatting>
  <conditionalFormatting sqref="C48:C58">
    <cfRule type="cellIs" dxfId="1409" priority="123" stopIfTrue="1" operator="notEqual">
      <formula>""</formula>
    </cfRule>
  </conditionalFormatting>
  <conditionalFormatting sqref="C60:C69">
    <cfRule type="cellIs" dxfId="1408" priority="122" stopIfTrue="1" operator="notEqual">
      <formula>""</formula>
    </cfRule>
  </conditionalFormatting>
  <conditionalFormatting sqref="C59">
    <cfRule type="cellIs" dxfId="1407" priority="120" stopIfTrue="1" operator="notEqual">
      <formula>""</formula>
    </cfRule>
  </conditionalFormatting>
  <conditionalFormatting sqref="C59">
    <cfRule type="cellIs" dxfId="1406" priority="119" stopIfTrue="1" operator="notEqual">
      <formula>""</formula>
    </cfRule>
  </conditionalFormatting>
  <conditionalFormatting sqref="C48:C58">
    <cfRule type="cellIs" dxfId="1405" priority="118" stopIfTrue="1" operator="notEqual">
      <formula>""</formula>
    </cfRule>
  </conditionalFormatting>
  <conditionalFormatting sqref="C47">
    <cfRule type="cellIs" dxfId="1404" priority="117" stopIfTrue="1" operator="notEqual">
      <formula>""</formula>
    </cfRule>
  </conditionalFormatting>
  <conditionalFormatting sqref="C47">
    <cfRule type="cellIs" dxfId="1403" priority="116" stopIfTrue="1" operator="notEqual">
      <formula>""</formula>
    </cfRule>
  </conditionalFormatting>
  <conditionalFormatting sqref="C48:C57">
    <cfRule type="cellIs" dxfId="1402" priority="113" stopIfTrue="1" operator="notEqual">
      <formula>""</formula>
    </cfRule>
  </conditionalFormatting>
  <conditionalFormatting sqref="C36:C46">
    <cfRule type="cellIs" dxfId="1401" priority="115" stopIfTrue="1" operator="notEqual">
      <formula>""</formula>
    </cfRule>
  </conditionalFormatting>
  <conditionalFormatting sqref="C48:C57">
    <cfRule type="cellIs" dxfId="1400" priority="114" stopIfTrue="1" operator="notEqual">
      <formula>""</formula>
    </cfRule>
  </conditionalFormatting>
  <conditionalFormatting sqref="C60:C69">
    <cfRule type="cellIs" dxfId="1399" priority="112" stopIfTrue="1" operator="notEqual">
      <formula>""</formula>
    </cfRule>
  </conditionalFormatting>
  <conditionalFormatting sqref="C60:C69">
    <cfRule type="cellIs" dxfId="1398" priority="111" stopIfTrue="1" operator="notEqual">
      <formula>""</formula>
    </cfRule>
  </conditionalFormatting>
  <conditionalFormatting sqref="C106 C84:C94">
    <cfRule type="cellIs" dxfId="1397" priority="110" stopIfTrue="1" operator="notEqual">
      <formula>""</formula>
    </cfRule>
  </conditionalFormatting>
  <conditionalFormatting sqref="C106 C84:C94">
    <cfRule type="cellIs" dxfId="1396" priority="109" stopIfTrue="1" operator="notEqual">
      <formula>""</formula>
    </cfRule>
  </conditionalFormatting>
  <conditionalFormatting sqref="C83">
    <cfRule type="cellIs" dxfId="1395" priority="108" stopIfTrue="1" operator="notEqual">
      <formula>""</formula>
    </cfRule>
  </conditionalFormatting>
  <conditionalFormatting sqref="C83">
    <cfRule type="cellIs" dxfId="1394" priority="107" stopIfTrue="1" operator="notEqual">
      <formula>""</formula>
    </cfRule>
  </conditionalFormatting>
  <conditionalFormatting sqref="C84:C93">
    <cfRule type="cellIs" dxfId="1393" priority="104" stopIfTrue="1" operator="notEqual">
      <formula>""</formula>
    </cfRule>
  </conditionalFormatting>
  <conditionalFormatting sqref="C72:C82">
    <cfRule type="cellIs" dxfId="1392" priority="106" stopIfTrue="1" operator="notEqual">
      <formula>""</formula>
    </cfRule>
  </conditionalFormatting>
  <conditionalFormatting sqref="C84:C93">
    <cfRule type="cellIs" dxfId="1391" priority="105" stopIfTrue="1" operator="notEqual">
      <formula>""</formula>
    </cfRule>
  </conditionalFormatting>
  <conditionalFormatting sqref="C106 C84:C94">
    <cfRule type="cellIs" dxfId="1390" priority="103" stopIfTrue="1" operator="notEqual">
      <formula>""</formula>
    </cfRule>
  </conditionalFormatting>
  <conditionalFormatting sqref="C83">
    <cfRule type="cellIs" dxfId="1389" priority="102" stopIfTrue="1" operator="notEqual">
      <formula>""</formula>
    </cfRule>
  </conditionalFormatting>
  <conditionalFormatting sqref="C83">
    <cfRule type="cellIs" dxfId="1388" priority="101" stopIfTrue="1" operator="notEqual">
      <formula>""</formula>
    </cfRule>
  </conditionalFormatting>
  <conditionalFormatting sqref="C84:C93">
    <cfRule type="cellIs" dxfId="1387" priority="98" stopIfTrue="1" operator="notEqual">
      <formula>""</formula>
    </cfRule>
  </conditionalFormatting>
  <conditionalFormatting sqref="C72:C82">
    <cfRule type="cellIs" dxfId="1386" priority="100" stopIfTrue="1" operator="notEqual">
      <formula>""</formula>
    </cfRule>
  </conditionalFormatting>
  <conditionalFormatting sqref="C84:C93">
    <cfRule type="cellIs" dxfId="1385" priority="99" stopIfTrue="1" operator="notEqual">
      <formula>""</formula>
    </cfRule>
  </conditionalFormatting>
  <conditionalFormatting sqref="C83">
    <cfRule type="cellIs" dxfId="1384" priority="97" stopIfTrue="1" operator="notEqual">
      <formula>""</formula>
    </cfRule>
  </conditionalFormatting>
  <conditionalFormatting sqref="C83">
    <cfRule type="cellIs" dxfId="1383" priority="96" stopIfTrue="1" operator="notEqual">
      <formula>""</formula>
    </cfRule>
  </conditionalFormatting>
  <conditionalFormatting sqref="C72:C82">
    <cfRule type="cellIs" dxfId="1382" priority="95" stopIfTrue="1" operator="notEqual">
      <formula>""</formula>
    </cfRule>
  </conditionalFormatting>
  <conditionalFormatting sqref="C71">
    <cfRule type="cellIs" dxfId="1381" priority="94" stopIfTrue="1" operator="notEqual">
      <formula>""</formula>
    </cfRule>
  </conditionalFormatting>
  <conditionalFormatting sqref="C71">
    <cfRule type="cellIs" dxfId="1380" priority="93" stopIfTrue="1" operator="notEqual">
      <formula>""</formula>
    </cfRule>
  </conditionalFormatting>
  <conditionalFormatting sqref="C72:C81">
    <cfRule type="cellIs" dxfId="1379" priority="90" stopIfTrue="1" operator="notEqual">
      <formula>""</formula>
    </cfRule>
  </conditionalFormatting>
  <conditionalFormatting sqref="C60:C70">
    <cfRule type="cellIs" dxfId="1378" priority="92" stopIfTrue="1" operator="notEqual">
      <formula>""</formula>
    </cfRule>
  </conditionalFormatting>
  <conditionalFormatting sqref="C72:C81">
    <cfRule type="cellIs" dxfId="1377" priority="91" stopIfTrue="1" operator="notEqual">
      <formula>""</formula>
    </cfRule>
  </conditionalFormatting>
  <conditionalFormatting sqref="C84:C93">
    <cfRule type="cellIs" dxfId="1376" priority="89" stopIfTrue="1" operator="notEqual">
      <formula>""</formula>
    </cfRule>
  </conditionalFormatting>
  <conditionalFormatting sqref="C84:C93">
    <cfRule type="cellIs" dxfId="1375" priority="88" stopIfTrue="1" operator="notEqual">
      <formula>""</formula>
    </cfRule>
  </conditionalFormatting>
  <conditionalFormatting sqref="C106 C84:C94">
    <cfRule type="cellIs" dxfId="1374" priority="87" stopIfTrue="1" operator="notEqual">
      <formula>""</formula>
    </cfRule>
  </conditionalFormatting>
  <conditionalFormatting sqref="C83">
    <cfRule type="cellIs" dxfId="1373" priority="86" stopIfTrue="1" operator="notEqual">
      <formula>""</formula>
    </cfRule>
  </conditionalFormatting>
  <conditionalFormatting sqref="C83">
    <cfRule type="cellIs" dxfId="1372" priority="85" stopIfTrue="1" operator="notEqual">
      <formula>""</formula>
    </cfRule>
  </conditionalFormatting>
  <conditionalFormatting sqref="C84:C93">
    <cfRule type="cellIs" dxfId="1371" priority="82" stopIfTrue="1" operator="notEqual">
      <formula>""</formula>
    </cfRule>
  </conditionalFormatting>
  <conditionalFormatting sqref="C72:C82">
    <cfRule type="cellIs" dxfId="1370" priority="84" stopIfTrue="1" operator="notEqual">
      <formula>""</formula>
    </cfRule>
  </conditionalFormatting>
  <conditionalFormatting sqref="C84:C93">
    <cfRule type="cellIs" dxfId="1369" priority="83" stopIfTrue="1" operator="notEqual">
      <formula>""</formula>
    </cfRule>
  </conditionalFormatting>
  <conditionalFormatting sqref="C83">
    <cfRule type="cellIs" dxfId="1368" priority="80" stopIfTrue="1" operator="notEqual">
      <formula>""</formula>
    </cfRule>
  </conditionalFormatting>
  <conditionalFormatting sqref="C72:C82">
    <cfRule type="cellIs" dxfId="1367" priority="79" stopIfTrue="1" operator="notEqual">
      <formula>""</formula>
    </cfRule>
  </conditionalFormatting>
  <conditionalFormatting sqref="C71">
    <cfRule type="cellIs" dxfId="1366" priority="78" stopIfTrue="1" operator="notEqual">
      <formula>""</formula>
    </cfRule>
  </conditionalFormatting>
  <conditionalFormatting sqref="C71">
    <cfRule type="cellIs" dxfId="1365" priority="77" stopIfTrue="1" operator="notEqual">
      <formula>""</formula>
    </cfRule>
  </conditionalFormatting>
  <conditionalFormatting sqref="C72:C81">
    <cfRule type="cellIs" dxfId="1364" priority="74" stopIfTrue="1" operator="notEqual">
      <formula>""</formula>
    </cfRule>
  </conditionalFormatting>
  <conditionalFormatting sqref="C60:C70">
    <cfRule type="cellIs" dxfId="1363" priority="76" stopIfTrue="1" operator="notEqual">
      <formula>""</formula>
    </cfRule>
  </conditionalFormatting>
  <conditionalFormatting sqref="C72:C81">
    <cfRule type="cellIs" dxfId="1362" priority="75" stopIfTrue="1" operator="notEqual">
      <formula>""</formula>
    </cfRule>
  </conditionalFormatting>
  <conditionalFormatting sqref="C84:C93">
    <cfRule type="cellIs" dxfId="1361" priority="73" stopIfTrue="1" operator="notEqual">
      <formula>""</formula>
    </cfRule>
  </conditionalFormatting>
  <conditionalFormatting sqref="C84:C93">
    <cfRule type="cellIs" dxfId="1360" priority="72" stopIfTrue="1" operator="notEqual">
      <formula>""</formula>
    </cfRule>
  </conditionalFormatting>
  <conditionalFormatting sqref="C83:C93">
    <cfRule type="cellIs" dxfId="1359" priority="71" stopIfTrue="1" operator="notEqual">
      <formula>""</formula>
    </cfRule>
  </conditionalFormatting>
  <conditionalFormatting sqref="C83:C93">
    <cfRule type="cellIs" dxfId="1358" priority="70" stopIfTrue="1" operator="notEqual">
      <formula>""</formula>
    </cfRule>
  </conditionalFormatting>
  <conditionalFormatting sqref="C72:C82">
    <cfRule type="cellIs" dxfId="1357" priority="69" stopIfTrue="1" operator="notEqual">
      <formula>""</formula>
    </cfRule>
  </conditionalFormatting>
  <conditionalFormatting sqref="C71">
    <cfRule type="cellIs" dxfId="1356" priority="68" stopIfTrue="1" operator="notEqual">
      <formula>""</formula>
    </cfRule>
  </conditionalFormatting>
  <conditionalFormatting sqref="C71">
    <cfRule type="cellIs" dxfId="1355" priority="67" stopIfTrue="1" operator="notEqual">
      <formula>""</formula>
    </cfRule>
  </conditionalFormatting>
  <conditionalFormatting sqref="C72:C81">
    <cfRule type="cellIs" dxfId="1354" priority="64" stopIfTrue="1" operator="notEqual">
      <formula>""</formula>
    </cfRule>
  </conditionalFormatting>
  <conditionalFormatting sqref="C60:C70">
    <cfRule type="cellIs" dxfId="1353" priority="66" stopIfTrue="1" operator="notEqual">
      <formula>""</formula>
    </cfRule>
  </conditionalFormatting>
  <conditionalFormatting sqref="C72:C81">
    <cfRule type="cellIs" dxfId="1352" priority="65" stopIfTrue="1" operator="notEqual">
      <formula>""</formula>
    </cfRule>
  </conditionalFormatting>
  <conditionalFormatting sqref="C71">
    <cfRule type="cellIs" dxfId="1351" priority="63" stopIfTrue="1" operator="notEqual">
      <formula>""</formula>
    </cfRule>
  </conditionalFormatting>
  <conditionalFormatting sqref="C71">
    <cfRule type="cellIs" dxfId="1350" priority="62" stopIfTrue="1" operator="notEqual">
      <formula>""</formula>
    </cfRule>
  </conditionalFormatting>
  <conditionalFormatting sqref="C60:C70">
    <cfRule type="cellIs" dxfId="1349" priority="61" stopIfTrue="1" operator="notEqual">
      <formula>""</formula>
    </cfRule>
  </conditionalFormatting>
  <conditionalFormatting sqref="C59">
    <cfRule type="cellIs" dxfId="1348" priority="60" stopIfTrue="1" operator="notEqual">
      <formula>""</formula>
    </cfRule>
  </conditionalFormatting>
  <conditionalFormatting sqref="C59">
    <cfRule type="cellIs" dxfId="1347" priority="59" stopIfTrue="1" operator="notEqual">
      <formula>""</formula>
    </cfRule>
  </conditionalFormatting>
  <conditionalFormatting sqref="C60:C69">
    <cfRule type="cellIs" dxfId="1346" priority="56" stopIfTrue="1" operator="notEqual">
      <formula>""</formula>
    </cfRule>
  </conditionalFormatting>
  <conditionalFormatting sqref="C48:C58">
    <cfRule type="cellIs" dxfId="1345" priority="58" stopIfTrue="1" operator="notEqual">
      <formula>""</formula>
    </cfRule>
  </conditionalFormatting>
  <conditionalFormatting sqref="C60:C69">
    <cfRule type="cellIs" dxfId="1344" priority="57" stopIfTrue="1" operator="notEqual">
      <formula>""</formula>
    </cfRule>
  </conditionalFormatting>
  <conditionalFormatting sqref="C72:C81">
    <cfRule type="cellIs" dxfId="1343" priority="55" stopIfTrue="1" operator="notEqual">
      <formula>""</formula>
    </cfRule>
  </conditionalFormatting>
  <conditionalFormatting sqref="C72:C81">
    <cfRule type="cellIs" dxfId="1342" priority="54" stopIfTrue="1" operator="notEqual">
      <formula>""</formula>
    </cfRule>
  </conditionalFormatting>
  <conditionalFormatting sqref="C95">
    <cfRule type="cellIs" dxfId="1341" priority="53" stopIfTrue="1" operator="notEqual">
      <formula>""</formula>
    </cfRule>
  </conditionalFormatting>
  <conditionalFormatting sqref="C95:C105">
    <cfRule type="cellIs" dxfId="1340" priority="52" stopIfTrue="1" operator="notEqual">
      <formula>""</formula>
    </cfRule>
  </conditionalFormatting>
  <conditionalFormatting sqref="C95:C105">
    <cfRule type="cellIs" dxfId="1339" priority="51" stopIfTrue="1" operator="notEqual">
      <formula>""</formula>
    </cfRule>
  </conditionalFormatting>
  <conditionalFormatting sqref="B95:B105">
    <cfRule type="cellIs" dxfId="1338" priority="50" stopIfTrue="1" operator="notEqual">
      <formula>""</formula>
    </cfRule>
  </conditionalFormatting>
  <conditionalFormatting sqref="C96:C105">
    <cfRule type="cellIs" dxfId="1337" priority="49" stopIfTrue="1" operator="notEqual">
      <formula>""</formula>
    </cfRule>
  </conditionalFormatting>
  <conditionalFormatting sqref="C95">
    <cfRule type="cellIs" dxfId="1336" priority="48" stopIfTrue="1" operator="notEqual">
      <formula>""</formula>
    </cfRule>
  </conditionalFormatting>
  <conditionalFormatting sqref="C95">
    <cfRule type="cellIs" dxfId="1335" priority="47" stopIfTrue="1" operator="notEqual">
      <formula>""</formula>
    </cfRule>
  </conditionalFormatting>
  <conditionalFormatting sqref="C96:C105">
    <cfRule type="cellIs" dxfId="1334" priority="45" stopIfTrue="1" operator="notEqual">
      <formula>""</formula>
    </cfRule>
  </conditionalFormatting>
  <conditionalFormatting sqref="C96:C105">
    <cfRule type="cellIs" dxfId="1333" priority="46" stopIfTrue="1" operator="notEqual">
      <formula>""</formula>
    </cfRule>
  </conditionalFormatting>
  <conditionalFormatting sqref="C95">
    <cfRule type="cellIs" dxfId="1332" priority="44" stopIfTrue="1" operator="notEqual">
      <formula>""</formula>
    </cfRule>
  </conditionalFormatting>
  <conditionalFormatting sqref="C95">
    <cfRule type="cellIs" dxfId="1331" priority="43" stopIfTrue="1" operator="notEqual">
      <formula>""</formula>
    </cfRule>
  </conditionalFormatting>
  <conditionalFormatting sqref="C96:C105">
    <cfRule type="cellIs" dxfId="1330" priority="42" stopIfTrue="1" operator="notEqual">
      <formula>""</formula>
    </cfRule>
  </conditionalFormatting>
  <conditionalFormatting sqref="C96:C105">
    <cfRule type="cellIs" dxfId="1329" priority="41" stopIfTrue="1" operator="notEqual">
      <formula>""</formula>
    </cfRule>
  </conditionalFormatting>
  <conditionalFormatting sqref="C95:C105">
    <cfRule type="cellIs" dxfId="1328" priority="40" stopIfTrue="1" operator="notEqual">
      <formula>""</formula>
    </cfRule>
  </conditionalFormatting>
  <conditionalFormatting sqref="C95:C105">
    <cfRule type="cellIs" dxfId="1327" priority="39" stopIfTrue="1" operator="notEqual">
      <formula>""</formula>
    </cfRule>
  </conditionalFormatting>
  <conditionalFormatting sqref="C95:C105">
    <cfRule type="cellIs" dxfId="1326" priority="38" stopIfTrue="1" operator="notEqual">
      <formula>""</formula>
    </cfRule>
  </conditionalFormatting>
  <conditionalFormatting sqref="C95:C105">
    <cfRule type="cellIs" dxfId="1325" priority="37" stopIfTrue="1" operator="notEqual">
      <formula>""</formula>
    </cfRule>
  </conditionalFormatting>
  <conditionalFormatting sqref="C96:C105">
    <cfRule type="cellIs" dxfId="1324" priority="36" stopIfTrue="1" operator="notEqual">
      <formula>""</formula>
    </cfRule>
  </conditionalFormatting>
  <conditionalFormatting sqref="C96:C105">
    <cfRule type="cellIs" dxfId="1323" priority="35" stopIfTrue="1" operator="notEqual">
      <formula>""</formula>
    </cfRule>
  </conditionalFormatting>
  <conditionalFormatting sqref="C96:C105">
    <cfRule type="cellIs" dxfId="1322" priority="34" stopIfTrue="1" operator="notEqual">
      <formula>""</formula>
    </cfRule>
  </conditionalFormatting>
  <conditionalFormatting sqref="C96:C105">
    <cfRule type="cellIs" dxfId="1321" priority="33" stopIfTrue="1" operator="notEqual">
      <formula>""</formula>
    </cfRule>
  </conditionalFormatting>
  <conditionalFormatting sqref="C96:C105">
    <cfRule type="cellIs" dxfId="1320" priority="32" stopIfTrue="1" operator="notEqual">
      <formula>""</formula>
    </cfRule>
  </conditionalFormatting>
  <conditionalFormatting sqref="C118">
    <cfRule type="cellIs" dxfId="1319" priority="31" stopIfTrue="1" operator="notEqual">
      <formula>""</formula>
    </cfRule>
  </conditionalFormatting>
  <conditionalFormatting sqref="C118">
    <cfRule type="cellIs" dxfId="1318" priority="30" stopIfTrue="1" operator="notEqual">
      <formula>""</formula>
    </cfRule>
  </conditionalFormatting>
  <conditionalFormatting sqref="C107:C117">
    <cfRule type="cellIs" dxfId="1317" priority="29" stopIfTrue="1" operator="notEqual">
      <formula>""</formula>
    </cfRule>
  </conditionalFormatting>
  <conditionalFormatting sqref="C108:C117">
    <cfRule type="cellIs" dxfId="1316" priority="27" stopIfTrue="1" operator="notEqual">
      <formula>""</formula>
    </cfRule>
  </conditionalFormatting>
  <conditionalFormatting sqref="B107:B118">
    <cfRule type="cellIs" dxfId="1315" priority="24" stopIfTrue="1" operator="notEqual">
      <formula>""</formula>
    </cfRule>
  </conditionalFormatting>
  <conditionalFormatting sqref="B107:B118">
    <cfRule type="cellIs" dxfId="1314" priority="25" stopIfTrue="1" operator="notEqual">
      <formula>""</formula>
    </cfRule>
  </conditionalFormatting>
  <conditionalFormatting sqref="D135:D145">
    <cfRule type="cellIs" dxfId="1313" priority="23" stopIfTrue="1" operator="equal">
      <formula>"Total"</formula>
    </cfRule>
  </conditionalFormatting>
  <conditionalFormatting sqref="E120 E122 E124 E126 E128 E130 G120:H120 G122:H122 G124:H124 G126:H126 G128:H128 G130:H130">
    <cfRule type="cellIs" dxfId="1312" priority="17" stopIfTrue="1" operator="notEqual">
      <formula>""</formula>
    </cfRule>
  </conditionalFormatting>
  <conditionalFormatting sqref="E119:E130">
    <cfRule type="cellIs" dxfId="1311" priority="19" stopIfTrue="1" operator="notEqual">
      <formula>""</formula>
    </cfRule>
  </conditionalFormatting>
  <conditionalFormatting sqref="E119:E130 G119:H130">
    <cfRule type="cellIs" dxfId="1310" priority="21" stopIfTrue="1" operator="notEqual">
      <formula>""</formula>
    </cfRule>
  </conditionalFormatting>
  <conditionalFormatting sqref="E120 E122 E124 E126 E128 E130 G120:H120 G122:H122 G124:H124 G126:H126 G128:H128 G130:H130">
    <cfRule type="cellIs" dxfId="1309" priority="16" stopIfTrue="1" operator="notEqual">
      <formula>""</formula>
    </cfRule>
  </conditionalFormatting>
  <conditionalFormatting sqref="B119:B130">
    <cfRule type="cellIs" dxfId="1308" priority="9" stopIfTrue="1" operator="notEqual">
      <formula>""</formula>
    </cfRule>
  </conditionalFormatting>
  <conditionalFormatting sqref="E119:E130 G119:H130">
    <cfRule type="cellIs" dxfId="1307" priority="20" stopIfTrue="1" operator="notEqual">
      <formula>""</formula>
    </cfRule>
  </conditionalFormatting>
  <conditionalFormatting sqref="E120 E122 E124 E126 E128 E130">
    <cfRule type="cellIs" dxfId="1306" priority="15" stopIfTrue="1" operator="notEqual">
      <formula>""</formula>
    </cfRule>
  </conditionalFormatting>
  <conditionalFormatting sqref="B119:B130">
    <cfRule type="cellIs" dxfId="1305" priority="8" stopIfTrue="1" operator="notEqual">
      <formula>""</formula>
    </cfRule>
  </conditionalFormatting>
  <conditionalFormatting sqref="B134:B145">
    <cfRule type="cellIs" dxfId="1304" priority="7" stopIfTrue="1" operator="notEqual">
      <formula>""</formula>
    </cfRule>
  </conditionalFormatting>
  <conditionalFormatting sqref="C119:C130">
    <cfRule type="cellIs" dxfId="1303" priority="11" stopIfTrue="1" operator="notEqual">
      <formula>""</formula>
    </cfRule>
  </conditionalFormatting>
  <conditionalFormatting sqref="C119:C130">
    <cfRule type="cellIs" dxfId="1302" priority="10" stopIfTrue="1" operator="notEqual">
      <formula>""</formula>
    </cfRule>
  </conditionalFormatting>
  <conditionalFormatting sqref="B134:B145">
    <cfRule type="cellIs" dxfId="1301" priority="6" stopIfTrue="1" operator="notEqual">
      <formula>""</formula>
    </cfRule>
  </conditionalFormatting>
  <conditionalFormatting sqref="F11:F130">
    <cfRule type="cellIs" dxfId="1300" priority="5" stopIfTrue="1" operator="equal">
      <formula>"Total"</formula>
    </cfRule>
  </conditionalFormatting>
  <conditionalFormatting sqref="F134">
    <cfRule type="cellIs" dxfId="1299" priority="2" stopIfTrue="1" operator="notEqual">
      <formula>""</formula>
    </cfRule>
  </conditionalFormatting>
  <conditionalFormatting sqref="F134">
    <cfRule type="cellIs" dxfId="1298" priority="4" stopIfTrue="1" operator="notEqual">
      <formula>""</formula>
    </cfRule>
  </conditionalFormatting>
  <conditionalFormatting sqref="F134">
    <cfRule type="cellIs" dxfId="1297" priority="3" stopIfTrue="1" operator="notEqual">
      <formula>""</formula>
    </cfRule>
  </conditionalFormatting>
  <conditionalFormatting sqref="F135:F145">
    <cfRule type="cellIs" dxfId="1296" priority="1" stopIfTrue="1" operator="equal">
      <formula>"Total"</formula>
    </cfRule>
  </conditionalFormatting>
  <pageMargins left="0.19685039370078741" right="7.874015748031496E-2" top="0.31496062992125984" bottom="0.27559055118110237" header="0.15748031496062992" footer="0.31496062992125984"/>
  <pageSetup paperSize="9" scale="86" orientation="landscape" horizontalDpi="4294967294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208"/>
  <sheetViews>
    <sheetView tabSelected="1" view="pageBreakPreview" zoomScale="110" zoomScaleNormal="110" zoomScaleSheetLayoutView="110" workbookViewId="0">
      <pane ySplit="10" topLeftCell="A118" activePane="bottomLeft" state="frozen"/>
      <selection pane="bottomLeft" activeCell="L131" sqref="L131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" style="1" customWidth="1"/>
    <col min="5" max="5" width="5" style="1" customWidth="1"/>
    <col min="6" max="6" width="6" style="1" customWidth="1"/>
    <col min="7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2" width="6.42578125" style="1" customWidth="1"/>
    <col min="13" max="13" width="6.710937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173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114" t="s">
        <v>190</v>
      </c>
      <c r="C7" s="113"/>
      <c r="D7" s="45"/>
      <c r="E7" s="45"/>
      <c r="F7" s="45"/>
      <c r="G7" s="45"/>
      <c r="H7" s="45"/>
      <c r="I7" s="45"/>
      <c r="J7" s="45"/>
      <c r="K7" s="462" t="s">
        <v>189</v>
      </c>
      <c r="L7" s="462"/>
      <c r="M7" s="362">
        <f>'base(indices)'!K1</f>
        <v>44075</v>
      </c>
      <c r="O7" s="438" t="s">
        <v>191</v>
      </c>
      <c r="P7" s="438"/>
      <c r="T7" s="115" t="s">
        <v>155</v>
      </c>
      <c r="U7" s="21"/>
      <c r="V7" s="21"/>
      <c r="W7" s="390">
        <f>'base(indices)'!H1</f>
        <v>44440</v>
      </c>
      <c r="X7" s="390"/>
    </row>
    <row r="8" spans="1:27" ht="13.5" thickBot="1">
      <c r="B8" s="6" t="str">
        <f>'BENEFÍCIOS-SEM JRS E SEM CORREÇ'!B8</f>
        <v>Obs: D.I.P. (Data Início Pgto-Adm) em:</v>
      </c>
      <c r="I8" s="434">
        <f>'BENEFÍCIOS-SEM JRS E SEM CORREÇ'!I8:I8</f>
        <v>44440</v>
      </c>
      <c r="J8" s="434"/>
      <c r="K8" s="273"/>
      <c r="L8" s="109"/>
      <c r="M8" s="110"/>
      <c r="N8" s="111"/>
      <c r="O8" s="110"/>
      <c r="P8" s="110"/>
    </row>
    <row r="9" spans="1:27" ht="12.75" customHeight="1" thickBot="1">
      <c r="A9" s="392" t="s">
        <v>42</v>
      </c>
      <c r="B9" s="460" t="s">
        <v>4</v>
      </c>
      <c r="C9" s="396" t="s">
        <v>36</v>
      </c>
      <c r="D9" s="398" t="s">
        <v>37</v>
      </c>
      <c r="E9" s="398" t="s">
        <v>43</v>
      </c>
      <c r="F9" s="414" t="s">
        <v>163</v>
      </c>
      <c r="G9" s="414" t="s">
        <v>164</v>
      </c>
      <c r="H9" s="406" t="s">
        <v>156</v>
      </c>
      <c r="I9" s="427" t="s">
        <v>158</v>
      </c>
      <c r="J9" s="440" t="s">
        <v>154</v>
      </c>
      <c r="K9" s="451"/>
      <c r="L9" s="452"/>
      <c r="M9" s="435">
        <v>0.95</v>
      </c>
      <c r="N9" s="436"/>
      <c r="O9" s="437"/>
      <c r="P9" s="430">
        <v>0.9</v>
      </c>
      <c r="Q9" s="431"/>
      <c r="R9" s="432"/>
      <c r="S9" s="435">
        <v>0.8</v>
      </c>
      <c r="T9" s="436"/>
      <c r="U9" s="437"/>
      <c r="V9" s="430">
        <v>0.7</v>
      </c>
      <c r="W9" s="431"/>
      <c r="X9" s="432"/>
      <c r="Y9" s="430">
        <v>0.6</v>
      </c>
      <c r="Z9" s="431"/>
      <c r="AA9" s="432"/>
    </row>
    <row r="10" spans="1:27" ht="33.75" customHeight="1" thickBot="1">
      <c r="A10" s="459"/>
      <c r="B10" s="461"/>
      <c r="C10" s="397"/>
      <c r="D10" s="399"/>
      <c r="E10" s="399"/>
      <c r="F10" s="415"/>
      <c r="G10" s="415"/>
      <c r="H10" s="407"/>
      <c r="I10" s="428"/>
      <c r="J10" s="35" t="s">
        <v>38</v>
      </c>
      <c r="K10" s="200" t="s">
        <v>82</v>
      </c>
      <c r="L10" s="212" t="s">
        <v>0</v>
      </c>
      <c r="M10" s="356" t="s">
        <v>38</v>
      </c>
      <c r="N10" s="200" t="s">
        <v>82</v>
      </c>
      <c r="O10" s="356">
        <v>0.95</v>
      </c>
      <c r="P10" s="34" t="s">
        <v>38</v>
      </c>
      <c r="Q10" s="200" t="s">
        <v>82</v>
      </c>
      <c r="R10" s="201" t="s">
        <v>39</v>
      </c>
      <c r="S10" s="356" t="s">
        <v>38</v>
      </c>
      <c r="T10" s="200" t="s">
        <v>82</v>
      </c>
      <c r="U10" s="356" t="s">
        <v>46</v>
      </c>
      <c r="V10" s="356" t="s">
        <v>38</v>
      </c>
      <c r="W10" s="200" t="s">
        <v>82</v>
      </c>
      <c r="X10" s="356" t="s">
        <v>47</v>
      </c>
      <c r="Y10" s="356" t="s">
        <v>38</v>
      </c>
      <c r="Z10" s="200" t="s">
        <v>82</v>
      </c>
      <c r="AA10" s="356" t="s">
        <v>48</v>
      </c>
    </row>
    <row r="11" spans="1:27" ht="13.5" customHeight="1">
      <c r="A11" s="219">
        <v>120</v>
      </c>
      <c r="B11" s="160">
        <v>40544</v>
      </c>
      <c r="C11" s="47">
        <v>540</v>
      </c>
      <c r="D11" s="220">
        <f>'base(indices)'!G16</f>
        <v>1.4360326800000001</v>
      </c>
      <c r="E11" s="87">
        <f t="shared" ref="E11:E74" si="0">C11*D11</f>
        <v>775.4576472</v>
      </c>
      <c r="F11" s="358">
        <f>'base(indices)'!I16</f>
        <v>1.8204000000000001E-2</v>
      </c>
      <c r="G11" s="87">
        <f t="shared" ref="G11:G74" si="1">E11*F11</f>
        <v>14.116431009628801</v>
      </c>
      <c r="H11" s="47">
        <f t="shared" ref="H11:H74" si="2">E11+G11</f>
        <v>789.57407820962885</v>
      </c>
      <c r="I11" s="293">
        <f>H131</f>
        <v>126187.49769372403</v>
      </c>
      <c r="J11" s="123">
        <f>IF((I11)+K11&gt;I148,I148-K11,(I11))</f>
        <v>56826.160799405741</v>
      </c>
      <c r="K11" s="123">
        <f t="shared" ref="K11:K74" si="3">I$147</f>
        <v>9173.8392005942551</v>
      </c>
      <c r="L11" s="290">
        <f t="shared" ref="L11:L20" si="4">J11+K11</f>
        <v>66000</v>
      </c>
      <c r="M11" s="123">
        <f>$J$11*M$9</f>
        <v>53984.852759435453</v>
      </c>
      <c r="N11" s="123">
        <f t="shared" ref="N11:N20" si="5">K11*M$9</f>
        <v>8715.1472405645418</v>
      </c>
      <c r="O11" s="123">
        <f t="shared" ref="O11:O20" si="6">M11+N11</f>
        <v>62699.999999999993</v>
      </c>
      <c r="P11" s="100">
        <f t="shared" ref="P11:P29" si="7">J11*$P$9</f>
        <v>51143.544719465172</v>
      </c>
      <c r="Q11" s="123">
        <f t="shared" ref="Q11:Q74" si="8">K11*P$9</f>
        <v>8256.4552805348303</v>
      </c>
      <c r="R11" s="123">
        <f t="shared" ref="R11:R36" si="9">P11+Q11</f>
        <v>59400</v>
      </c>
      <c r="S11" s="123">
        <f t="shared" ref="S11:S74" si="10">J11*S$9</f>
        <v>45460.928639524594</v>
      </c>
      <c r="T11" s="123">
        <f t="shared" ref="T11:T74" si="11">K11*S$9</f>
        <v>7339.0713604754046</v>
      </c>
      <c r="U11" s="123">
        <f t="shared" ref="U11:U74" si="12">S11+T11</f>
        <v>52800</v>
      </c>
      <c r="V11" s="123">
        <f t="shared" ref="V11:V74" si="13">J11*V$9</f>
        <v>39778.312559584017</v>
      </c>
      <c r="W11" s="123">
        <f t="shared" ref="W11:W74" si="14">K11*V$9</f>
        <v>6421.687440415978</v>
      </c>
      <c r="X11" s="123">
        <f t="shared" ref="X11:X74" si="15">V11+W11</f>
        <v>46199.999999999993</v>
      </c>
      <c r="Y11" s="123">
        <f t="shared" ref="Y11:Y74" si="16">J11*Y$9</f>
        <v>34095.69647964344</v>
      </c>
      <c r="Z11" s="123">
        <f t="shared" ref="Z11:Z74" si="17">K11*Y$9</f>
        <v>5504.3035203565532</v>
      </c>
      <c r="AA11" s="55">
        <f t="shared" ref="AA11:AA74" si="18">Y11+Z11</f>
        <v>39599.999999999993</v>
      </c>
    </row>
    <row r="12" spans="1:27" ht="13.5" customHeight="1">
      <c r="A12" s="118">
        <v>119</v>
      </c>
      <c r="B12" s="56">
        <v>40575</v>
      </c>
      <c r="C12" s="68">
        <v>540</v>
      </c>
      <c r="D12" s="221">
        <f>'base(indices)'!G17</f>
        <v>1.4350066500000001</v>
      </c>
      <c r="E12" s="60">
        <f t="shared" si="0"/>
        <v>774.90359100000001</v>
      </c>
      <c r="F12" s="359">
        <f>'base(indices)'!I17</f>
        <v>1.8204000000000001E-2</v>
      </c>
      <c r="G12" s="60">
        <f t="shared" si="1"/>
        <v>14.106344970564001</v>
      </c>
      <c r="H12" s="57">
        <f t="shared" si="2"/>
        <v>789.00993597056402</v>
      </c>
      <c r="I12" s="294">
        <f>I11-H11</f>
        <v>125397.9236155144</v>
      </c>
      <c r="J12" s="102">
        <f>IF((I12)+K12&gt;I148,I148-K12,(I12))</f>
        <v>56826.160799405741</v>
      </c>
      <c r="K12" s="102">
        <f t="shared" si="3"/>
        <v>9173.8392005942551</v>
      </c>
      <c r="L12" s="184">
        <f t="shared" si="4"/>
        <v>66000</v>
      </c>
      <c r="M12" s="102">
        <f t="shared" ref="M12:M20" si="19">J12*M$9</f>
        <v>53984.852759435453</v>
      </c>
      <c r="N12" s="102">
        <f t="shared" si="5"/>
        <v>8715.1472405645418</v>
      </c>
      <c r="O12" s="102">
        <f t="shared" si="6"/>
        <v>62699.999999999993</v>
      </c>
      <c r="P12" s="102">
        <f t="shared" si="7"/>
        <v>51143.544719465172</v>
      </c>
      <c r="Q12" s="102">
        <f t="shared" si="8"/>
        <v>8256.4552805348303</v>
      </c>
      <c r="R12" s="102">
        <f t="shared" si="9"/>
        <v>59400</v>
      </c>
      <c r="S12" s="102">
        <f t="shared" si="10"/>
        <v>45460.928639524594</v>
      </c>
      <c r="T12" s="102">
        <f t="shared" si="11"/>
        <v>7339.0713604754046</v>
      </c>
      <c r="U12" s="102">
        <f t="shared" si="12"/>
        <v>52800</v>
      </c>
      <c r="V12" s="102">
        <f t="shared" si="13"/>
        <v>39778.312559584017</v>
      </c>
      <c r="W12" s="102">
        <f t="shared" si="14"/>
        <v>6421.687440415978</v>
      </c>
      <c r="X12" s="102">
        <f t="shared" si="15"/>
        <v>46199.999999999993</v>
      </c>
      <c r="Y12" s="102">
        <f t="shared" si="16"/>
        <v>34095.69647964344</v>
      </c>
      <c r="Z12" s="102">
        <f t="shared" si="17"/>
        <v>5504.3035203565532</v>
      </c>
      <c r="AA12" s="66">
        <f t="shared" si="18"/>
        <v>39599.999999999993</v>
      </c>
    </row>
    <row r="13" spans="1:27" ht="13.5" customHeight="1">
      <c r="A13" s="118">
        <v>118</v>
      </c>
      <c r="B13" s="46">
        <v>40603</v>
      </c>
      <c r="C13" s="68">
        <v>545</v>
      </c>
      <c r="D13" s="221">
        <f>'base(indices)'!G18</f>
        <v>1.4342550999999999</v>
      </c>
      <c r="E13" s="70">
        <f t="shared" si="0"/>
        <v>781.66902949999997</v>
      </c>
      <c r="F13" s="359">
        <f>'base(indices)'!I18</f>
        <v>1.8204000000000001E-2</v>
      </c>
      <c r="G13" s="70">
        <f t="shared" si="1"/>
        <v>14.229503013018</v>
      </c>
      <c r="H13" s="68">
        <f t="shared" si="2"/>
        <v>795.89853251301793</v>
      </c>
      <c r="I13" s="295">
        <f t="shared" ref="I13:I76" si="20">I12-H12</f>
        <v>124608.91367954384</v>
      </c>
      <c r="J13" s="122">
        <f>IF((I13)+K13&gt;I148,I148-K13,(I13))</f>
        <v>56826.160799405741</v>
      </c>
      <c r="K13" s="122">
        <f t="shared" si="3"/>
        <v>9173.8392005942551</v>
      </c>
      <c r="L13" s="183">
        <f t="shared" si="4"/>
        <v>66000</v>
      </c>
      <c r="M13" s="122">
        <f t="shared" si="19"/>
        <v>53984.852759435453</v>
      </c>
      <c r="N13" s="122">
        <f t="shared" si="5"/>
        <v>8715.1472405645418</v>
      </c>
      <c r="O13" s="122">
        <f t="shared" si="6"/>
        <v>62699.999999999993</v>
      </c>
      <c r="P13" s="104">
        <f t="shared" si="7"/>
        <v>51143.544719465172</v>
      </c>
      <c r="Q13" s="122">
        <f t="shared" si="8"/>
        <v>8256.4552805348303</v>
      </c>
      <c r="R13" s="122">
        <f t="shared" si="9"/>
        <v>59400</v>
      </c>
      <c r="S13" s="122">
        <f t="shared" si="10"/>
        <v>45460.928639524594</v>
      </c>
      <c r="T13" s="122">
        <f t="shared" si="11"/>
        <v>7339.0713604754046</v>
      </c>
      <c r="U13" s="122">
        <f t="shared" si="12"/>
        <v>52800</v>
      </c>
      <c r="V13" s="122">
        <f t="shared" si="13"/>
        <v>39778.312559584017</v>
      </c>
      <c r="W13" s="122">
        <f t="shared" si="14"/>
        <v>6421.687440415978</v>
      </c>
      <c r="X13" s="122">
        <f t="shared" si="15"/>
        <v>46199.999999999993</v>
      </c>
      <c r="Y13" s="122">
        <f t="shared" si="16"/>
        <v>34095.69647964344</v>
      </c>
      <c r="Z13" s="122">
        <f t="shared" si="17"/>
        <v>5504.3035203565532</v>
      </c>
      <c r="AA13" s="52">
        <f t="shared" si="18"/>
        <v>39599.999999999993</v>
      </c>
    </row>
    <row r="14" spans="1:27" ht="13.5" customHeight="1">
      <c r="A14" s="118">
        <v>117</v>
      </c>
      <c r="B14" s="56">
        <v>40634</v>
      </c>
      <c r="C14" s="68">
        <v>545</v>
      </c>
      <c r="D14" s="221">
        <f>'base(indices)'!G19</f>
        <v>1.4325188799999999</v>
      </c>
      <c r="E14" s="60">
        <f t="shared" si="0"/>
        <v>780.72278959999994</v>
      </c>
      <c r="F14" s="359">
        <f>'base(indices)'!I19</f>
        <v>1.8204000000000001E-2</v>
      </c>
      <c r="G14" s="60">
        <f t="shared" si="1"/>
        <v>14.212277661878399</v>
      </c>
      <c r="H14" s="57">
        <f t="shared" si="2"/>
        <v>794.93506726187832</v>
      </c>
      <c r="I14" s="294">
        <f t="shared" si="20"/>
        <v>123813.01514703082</v>
      </c>
      <c r="J14" s="102">
        <f>IF((I14)+K14&gt;I148,I148-K14,(I14))</f>
        <v>56826.160799405741</v>
      </c>
      <c r="K14" s="102">
        <f t="shared" si="3"/>
        <v>9173.8392005942551</v>
      </c>
      <c r="L14" s="184">
        <f t="shared" si="4"/>
        <v>66000</v>
      </c>
      <c r="M14" s="102">
        <f t="shared" si="19"/>
        <v>53984.852759435453</v>
      </c>
      <c r="N14" s="102">
        <f t="shared" si="5"/>
        <v>8715.1472405645418</v>
      </c>
      <c r="O14" s="102">
        <f t="shared" si="6"/>
        <v>62699.999999999993</v>
      </c>
      <c r="P14" s="102">
        <f t="shared" si="7"/>
        <v>51143.544719465172</v>
      </c>
      <c r="Q14" s="102">
        <f t="shared" si="8"/>
        <v>8256.4552805348303</v>
      </c>
      <c r="R14" s="102">
        <f t="shared" si="9"/>
        <v>59400</v>
      </c>
      <c r="S14" s="102">
        <f t="shared" si="10"/>
        <v>45460.928639524594</v>
      </c>
      <c r="T14" s="102">
        <f t="shared" si="11"/>
        <v>7339.0713604754046</v>
      </c>
      <c r="U14" s="102">
        <f t="shared" si="12"/>
        <v>52800</v>
      </c>
      <c r="V14" s="102">
        <f t="shared" si="13"/>
        <v>39778.312559584017</v>
      </c>
      <c r="W14" s="102">
        <f t="shared" si="14"/>
        <v>6421.687440415978</v>
      </c>
      <c r="X14" s="102">
        <f t="shared" si="15"/>
        <v>46199.999999999993</v>
      </c>
      <c r="Y14" s="102">
        <f t="shared" si="16"/>
        <v>34095.69647964344</v>
      </c>
      <c r="Z14" s="102">
        <f t="shared" si="17"/>
        <v>5504.3035203565532</v>
      </c>
      <c r="AA14" s="66">
        <f t="shared" si="18"/>
        <v>39599.999999999993</v>
      </c>
    </row>
    <row r="15" spans="1:27" ht="13.5" customHeight="1">
      <c r="A15" s="118">
        <v>116</v>
      </c>
      <c r="B15" s="46">
        <v>40664</v>
      </c>
      <c r="C15" s="68">
        <v>545</v>
      </c>
      <c r="D15" s="221">
        <f>'base(indices)'!G20</f>
        <v>1.4319904800000001</v>
      </c>
      <c r="E15" s="70">
        <f t="shared" si="0"/>
        <v>780.43481159999999</v>
      </c>
      <c r="F15" s="359">
        <f>'base(indices)'!I20</f>
        <v>1.8204000000000001E-2</v>
      </c>
      <c r="G15" s="70">
        <f t="shared" si="1"/>
        <v>14.2070353103664</v>
      </c>
      <c r="H15" s="68">
        <f t="shared" si="2"/>
        <v>794.64184691036644</v>
      </c>
      <c r="I15" s="295">
        <f t="shared" si="20"/>
        <v>123018.08007976894</v>
      </c>
      <c r="J15" s="122">
        <f>IF((I15)+K15&gt;I148,I148-K15,(I15))</f>
        <v>56826.160799405741</v>
      </c>
      <c r="K15" s="122">
        <f t="shared" si="3"/>
        <v>9173.8392005942551</v>
      </c>
      <c r="L15" s="183">
        <f t="shared" si="4"/>
        <v>66000</v>
      </c>
      <c r="M15" s="122">
        <f t="shared" si="19"/>
        <v>53984.852759435453</v>
      </c>
      <c r="N15" s="122">
        <f t="shared" si="5"/>
        <v>8715.1472405645418</v>
      </c>
      <c r="O15" s="122">
        <f t="shared" si="6"/>
        <v>62699.999999999993</v>
      </c>
      <c r="P15" s="104">
        <f t="shared" si="7"/>
        <v>51143.544719465172</v>
      </c>
      <c r="Q15" s="122">
        <f t="shared" si="8"/>
        <v>8256.4552805348303</v>
      </c>
      <c r="R15" s="122">
        <f t="shared" si="9"/>
        <v>59400</v>
      </c>
      <c r="S15" s="122">
        <f t="shared" si="10"/>
        <v>45460.928639524594</v>
      </c>
      <c r="T15" s="122">
        <f t="shared" si="11"/>
        <v>7339.0713604754046</v>
      </c>
      <c r="U15" s="122">
        <f t="shared" si="12"/>
        <v>52800</v>
      </c>
      <c r="V15" s="122">
        <f t="shared" si="13"/>
        <v>39778.312559584017</v>
      </c>
      <c r="W15" s="122">
        <f t="shared" si="14"/>
        <v>6421.687440415978</v>
      </c>
      <c r="X15" s="122">
        <f t="shared" si="15"/>
        <v>46199.999999999993</v>
      </c>
      <c r="Y15" s="122">
        <f t="shared" si="16"/>
        <v>34095.69647964344</v>
      </c>
      <c r="Z15" s="122">
        <f t="shared" si="17"/>
        <v>5504.3035203565532</v>
      </c>
      <c r="AA15" s="52">
        <f t="shared" si="18"/>
        <v>39599.999999999993</v>
      </c>
    </row>
    <row r="16" spans="1:27" ht="13.5" customHeight="1">
      <c r="A16" s="118">
        <v>115</v>
      </c>
      <c r="B16" s="56">
        <v>40695</v>
      </c>
      <c r="C16" s="68">
        <v>545</v>
      </c>
      <c r="D16" s="221">
        <f>'base(indices)'!G21</f>
        <v>1.42974578</v>
      </c>
      <c r="E16" s="60">
        <f t="shared" si="0"/>
        <v>779.21145009999998</v>
      </c>
      <c r="F16" s="359">
        <f>'base(indices)'!I21</f>
        <v>1.8204000000000001E-2</v>
      </c>
      <c r="G16" s="60">
        <f t="shared" si="1"/>
        <v>14.1847652376204</v>
      </c>
      <c r="H16" s="57">
        <f t="shared" si="2"/>
        <v>793.39621533762033</v>
      </c>
      <c r="I16" s="294">
        <f t="shared" si="20"/>
        <v>122223.43823285858</v>
      </c>
      <c r="J16" s="102">
        <f>IF((I16)+K16&gt;I148,I148-K16,(I16))</f>
        <v>56826.160799405741</v>
      </c>
      <c r="K16" s="102">
        <f t="shared" si="3"/>
        <v>9173.8392005942551</v>
      </c>
      <c r="L16" s="184">
        <f t="shared" si="4"/>
        <v>66000</v>
      </c>
      <c r="M16" s="102">
        <f t="shared" si="19"/>
        <v>53984.852759435453</v>
      </c>
      <c r="N16" s="102">
        <f t="shared" si="5"/>
        <v>8715.1472405645418</v>
      </c>
      <c r="O16" s="102">
        <f t="shared" si="6"/>
        <v>62699.999999999993</v>
      </c>
      <c r="P16" s="102">
        <f t="shared" si="7"/>
        <v>51143.544719465172</v>
      </c>
      <c r="Q16" s="102">
        <f t="shared" si="8"/>
        <v>8256.4552805348303</v>
      </c>
      <c r="R16" s="102">
        <f t="shared" si="9"/>
        <v>59400</v>
      </c>
      <c r="S16" s="102">
        <f t="shared" si="10"/>
        <v>45460.928639524594</v>
      </c>
      <c r="T16" s="102">
        <f t="shared" si="11"/>
        <v>7339.0713604754046</v>
      </c>
      <c r="U16" s="102">
        <f t="shared" si="12"/>
        <v>52800</v>
      </c>
      <c r="V16" s="102">
        <f t="shared" si="13"/>
        <v>39778.312559584017</v>
      </c>
      <c r="W16" s="102">
        <f t="shared" si="14"/>
        <v>6421.687440415978</v>
      </c>
      <c r="X16" s="102">
        <f t="shared" si="15"/>
        <v>46199.999999999993</v>
      </c>
      <c r="Y16" s="102">
        <f t="shared" si="16"/>
        <v>34095.69647964344</v>
      </c>
      <c r="Z16" s="102">
        <f t="shared" si="17"/>
        <v>5504.3035203565532</v>
      </c>
      <c r="AA16" s="66">
        <f t="shared" si="18"/>
        <v>39599.999999999993</v>
      </c>
    </row>
    <row r="17" spans="1:27" ht="13.5" customHeight="1">
      <c r="A17" s="118">
        <v>114</v>
      </c>
      <c r="B17" s="46">
        <v>40725</v>
      </c>
      <c r="C17" s="68">
        <v>545</v>
      </c>
      <c r="D17" s="221">
        <f>'base(indices)'!G22</f>
        <v>1.4281548100000001</v>
      </c>
      <c r="E17" s="70">
        <f t="shared" si="0"/>
        <v>778.34437145000004</v>
      </c>
      <c r="F17" s="359">
        <f>'base(indices)'!I22</f>
        <v>1.8204000000000001E-2</v>
      </c>
      <c r="G17" s="70">
        <f t="shared" si="1"/>
        <v>14.168980937875801</v>
      </c>
      <c r="H17" s="68">
        <f t="shared" si="2"/>
        <v>792.51335238787578</v>
      </c>
      <c r="I17" s="295">
        <f t="shared" si="20"/>
        <v>121430.04201752096</v>
      </c>
      <c r="J17" s="122">
        <f>IF((I17)+K17&gt;I148,I148-K17,(I17))</f>
        <v>56826.160799405741</v>
      </c>
      <c r="K17" s="122">
        <f t="shared" si="3"/>
        <v>9173.8392005942551</v>
      </c>
      <c r="L17" s="183">
        <f t="shared" si="4"/>
        <v>66000</v>
      </c>
      <c r="M17" s="122">
        <f t="shared" si="19"/>
        <v>53984.852759435453</v>
      </c>
      <c r="N17" s="122">
        <f t="shared" si="5"/>
        <v>8715.1472405645418</v>
      </c>
      <c r="O17" s="122">
        <f t="shared" si="6"/>
        <v>62699.999999999993</v>
      </c>
      <c r="P17" s="104">
        <f t="shared" si="7"/>
        <v>51143.544719465172</v>
      </c>
      <c r="Q17" s="122">
        <f t="shared" si="8"/>
        <v>8256.4552805348303</v>
      </c>
      <c r="R17" s="122">
        <f t="shared" si="9"/>
        <v>59400</v>
      </c>
      <c r="S17" s="122">
        <f t="shared" si="10"/>
        <v>45460.928639524594</v>
      </c>
      <c r="T17" s="122">
        <f t="shared" si="11"/>
        <v>7339.0713604754046</v>
      </c>
      <c r="U17" s="122">
        <f t="shared" si="12"/>
        <v>52800</v>
      </c>
      <c r="V17" s="122">
        <f t="shared" si="13"/>
        <v>39778.312559584017</v>
      </c>
      <c r="W17" s="122">
        <f t="shared" si="14"/>
        <v>6421.687440415978</v>
      </c>
      <c r="X17" s="122">
        <f t="shared" si="15"/>
        <v>46199.999999999993</v>
      </c>
      <c r="Y17" s="122">
        <f t="shared" si="16"/>
        <v>34095.69647964344</v>
      </c>
      <c r="Z17" s="122">
        <f t="shared" si="17"/>
        <v>5504.3035203565532</v>
      </c>
      <c r="AA17" s="52">
        <f t="shared" si="18"/>
        <v>39599.999999999993</v>
      </c>
    </row>
    <row r="18" spans="1:27" ht="13.5" customHeight="1">
      <c r="A18" s="118">
        <v>113</v>
      </c>
      <c r="B18" s="56">
        <v>40756</v>
      </c>
      <c r="C18" s="68">
        <v>545</v>
      </c>
      <c r="D18" s="221">
        <f>'base(indices)'!G23</f>
        <v>1.42640177</v>
      </c>
      <c r="E18" s="60">
        <f t="shared" si="0"/>
        <v>777.38896465000005</v>
      </c>
      <c r="F18" s="359">
        <f>'base(indices)'!I23</f>
        <v>1.8204000000000001E-2</v>
      </c>
      <c r="G18" s="60">
        <f t="shared" si="1"/>
        <v>14.151588712488602</v>
      </c>
      <c r="H18" s="57">
        <f t="shared" si="2"/>
        <v>791.54055336248859</v>
      </c>
      <c r="I18" s="294">
        <f t="shared" si="20"/>
        <v>120637.52866513308</v>
      </c>
      <c r="J18" s="102">
        <f>IF((I18)+K18&gt;I148,I148-K18,(I18))</f>
        <v>56826.160799405741</v>
      </c>
      <c r="K18" s="102">
        <f t="shared" si="3"/>
        <v>9173.8392005942551</v>
      </c>
      <c r="L18" s="184">
        <f t="shared" si="4"/>
        <v>66000</v>
      </c>
      <c r="M18" s="102">
        <f t="shared" si="19"/>
        <v>53984.852759435453</v>
      </c>
      <c r="N18" s="102">
        <f t="shared" si="5"/>
        <v>8715.1472405645418</v>
      </c>
      <c r="O18" s="102">
        <f t="shared" si="6"/>
        <v>62699.999999999993</v>
      </c>
      <c r="P18" s="102">
        <f>J18*$P$9</f>
        <v>51143.544719465172</v>
      </c>
      <c r="Q18" s="102">
        <f t="shared" si="8"/>
        <v>8256.4552805348303</v>
      </c>
      <c r="R18" s="102">
        <f t="shared" si="9"/>
        <v>59400</v>
      </c>
      <c r="S18" s="102">
        <f t="shared" si="10"/>
        <v>45460.928639524594</v>
      </c>
      <c r="T18" s="102">
        <f t="shared" si="11"/>
        <v>7339.0713604754046</v>
      </c>
      <c r="U18" s="102">
        <f t="shared" si="12"/>
        <v>52800</v>
      </c>
      <c r="V18" s="102">
        <f t="shared" si="13"/>
        <v>39778.312559584017</v>
      </c>
      <c r="W18" s="102">
        <f t="shared" si="14"/>
        <v>6421.687440415978</v>
      </c>
      <c r="X18" s="102">
        <f t="shared" si="15"/>
        <v>46199.999999999993</v>
      </c>
      <c r="Y18" s="102">
        <f t="shared" si="16"/>
        <v>34095.69647964344</v>
      </c>
      <c r="Z18" s="102">
        <f t="shared" si="17"/>
        <v>5504.3035203565532</v>
      </c>
      <c r="AA18" s="66">
        <f t="shared" si="18"/>
        <v>39599.999999999993</v>
      </c>
    </row>
    <row r="19" spans="1:27" ht="13.5" customHeight="1">
      <c r="A19" s="118">
        <v>112</v>
      </c>
      <c r="B19" s="46">
        <v>40787</v>
      </c>
      <c r="C19" s="68">
        <v>545</v>
      </c>
      <c r="D19" s="221">
        <f>'base(indices)'!G24</f>
        <v>1.42344669</v>
      </c>
      <c r="E19" s="70">
        <f t="shared" si="0"/>
        <v>775.77844604999996</v>
      </c>
      <c r="F19" s="359">
        <f>'base(indices)'!I24</f>
        <v>1.8204000000000001E-2</v>
      </c>
      <c r="G19" s="70">
        <f t="shared" si="1"/>
        <v>14.1222708318942</v>
      </c>
      <c r="H19" s="68">
        <f t="shared" si="2"/>
        <v>789.90071688189414</v>
      </c>
      <c r="I19" s="295">
        <f t="shared" si="20"/>
        <v>119845.9881117706</v>
      </c>
      <c r="J19" s="122">
        <f>IF((I19)+K19&gt;I148,I148-K19,(I19))</f>
        <v>56826.160799405741</v>
      </c>
      <c r="K19" s="122">
        <f t="shared" si="3"/>
        <v>9173.8392005942551</v>
      </c>
      <c r="L19" s="183">
        <f t="shared" si="4"/>
        <v>66000</v>
      </c>
      <c r="M19" s="122">
        <f t="shared" si="19"/>
        <v>53984.852759435453</v>
      </c>
      <c r="N19" s="122">
        <f t="shared" si="5"/>
        <v>8715.1472405645418</v>
      </c>
      <c r="O19" s="122">
        <f t="shared" si="6"/>
        <v>62699.999999999993</v>
      </c>
      <c r="P19" s="104">
        <f t="shared" si="7"/>
        <v>51143.544719465172</v>
      </c>
      <c r="Q19" s="122">
        <f t="shared" si="8"/>
        <v>8256.4552805348303</v>
      </c>
      <c r="R19" s="122">
        <f t="shared" si="9"/>
        <v>59400</v>
      </c>
      <c r="S19" s="122">
        <f t="shared" si="10"/>
        <v>45460.928639524594</v>
      </c>
      <c r="T19" s="122">
        <f t="shared" si="11"/>
        <v>7339.0713604754046</v>
      </c>
      <c r="U19" s="122">
        <f t="shared" si="12"/>
        <v>52800</v>
      </c>
      <c r="V19" s="122">
        <f t="shared" si="13"/>
        <v>39778.312559584017</v>
      </c>
      <c r="W19" s="122">
        <f t="shared" si="14"/>
        <v>6421.687440415978</v>
      </c>
      <c r="X19" s="122">
        <f t="shared" si="15"/>
        <v>46199.999999999993</v>
      </c>
      <c r="Y19" s="122">
        <f t="shared" si="16"/>
        <v>34095.69647964344</v>
      </c>
      <c r="Z19" s="122">
        <f t="shared" si="17"/>
        <v>5504.3035203565532</v>
      </c>
      <c r="AA19" s="52">
        <f t="shared" si="18"/>
        <v>39599.999999999993</v>
      </c>
    </row>
    <row r="20" spans="1:27" ht="13.5" customHeight="1">
      <c r="A20" s="118">
        <v>111</v>
      </c>
      <c r="B20" s="56">
        <v>40817</v>
      </c>
      <c r="C20" s="68">
        <v>545</v>
      </c>
      <c r="D20" s="221">
        <f>'base(indices)'!G25</f>
        <v>1.4220204000000001</v>
      </c>
      <c r="E20" s="60">
        <f t="shared" si="0"/>
        <v>775.00111800000002</v>
      </c>
      <c r="F20" s="359">
        <f>'base(indices)'!I25</f>
        <v>1.8204000000000001E-2</v>
      </c>
      <c r="G20" s="60">
        <f t="shared" si="1"/>
        <v>14.108120352072001</v>
      </c>
      <c r="H20" s="57">
        <f t="shared" si="2"/>
        <v>789.109238352072</v>
      </c>
      <c r="I20" s="294">
        <f t="shared" si="20"/>
        <v>119056.0873948887</v>
      </c>
      <c r="J20" s="102">
        <f>IF((I20)+K20&gt;I148,I148-K20,(I20))</f>
        <v>56826.160799405741</v>
      </c>
      <c r="K20" s="102">
        <f t="shared" si="3"/>
        <v>9173.8392005942551</v>
      </c>
      <c r="L20" s="184">
        <f t="shared" si="4"/>
        <v>66000</v>
      </c>
      <c r="M20" s="102">
        <f t="shared" si="19"/>
        <v>53984.852759435453</v>
      </c>
      <c r="N20" s="102">
        <f t="shared" si="5"/>
        <v>8715.1472405645418</v>
      </c>
      <c r="O20" s="102">
        <f t="shared" si="6"/>
        <v>62699.999999999993</v>
      </c>
      <c r="P20" s="102">
        <f t="shared" si="7"/>
        <v>51143.544719465172</v>
      </c>
      <c r="Q20" s="102">
        <f t="shared" si="8"/>
        <v>8256.4552805348303</v>
      </c>
      <c r="R20" s="102">
        <f t="shared" si="9"/>
        <v>59400</v>
      </c>
      <c r="S20" s="102">
        <f t="shared" si="10"/>
        <v>45460.928639524594</v>
      </c>
      <c r="T20" s="102">
        <f t="shared" si="11"/>
        <v>7339.0713604754046</v>
      </c>
      <c r="U20" s="102">
        <f t="shared" si="12"/>
        <v>52800</v>
      </c>
      <c r="V20" s="102">
        <f t="shared" si="13"/>
        <v>39778.312559584017</v>
      </c>
      <c r="W20" s="102">
        <f t="shared" si="14"/>
        <v>6421.687440415978</v>
      </c>
      <c r="X20" s="102">
        <f t="shared" si="15"/>
        <v>46199.999999999993</v>
      </c>
      <c r="Y20" s="102">
        <f t="shared" si="16"/>
        <v>34095.69647964344</v>
      </c>
      <c r="Z20" s="102">
        <f t="shared" si="17"/>
        <v>5504.3035203565532</v>
      </c>
      <c r="AA20" s="66">
        <f t="shared" si="18"/>
        <v>39599.999999999993</v>
      </c>
    </row>
    <row r="21" spans="1:27" ht="13.5" customHeight="1">
      <c r="A21" s="118">
        <v>110</v>
      </c>
      <c r="B21" s="46">
        <v>40848</v>
      </c>
      <c r="C21" s="68">
        <v>545</v>
      </c>
      <c r="D21" s="221">
        <f>'base(indices)'!G26</f>
        <v>1.4211393000000001</v>
      </c>
      <c r="E21" s="70">
        <f t="shared" si="0"/>
        <v>774.52091850000011</v>
      </c>
      <c r="F21" s="359">
        <f>'base(indices)'!I26</f>
        <v>1.8204000000000001E-2</v>
      </c>
      <c r="G21" s="70">
        <f t="shared" si="1"/>
        <v>14.099378800374003</v>
      </c>
      <c r="H21" s="68">
        <f t="shared" si="2"/>
        <v>788.62029730037409</v>
      </c>
      <c r="I21" s="295">
        <f t="shared" si="20"/>
        <v>118266.97815653663</v>
      </c>
      <c r="J21" s="122">
        <f>IF((I21)+K21&gt;I148,I148-K21,(I21))</f>
        <v>56826.160799405741</v>
      </c>
      <c r="K21" s="122">
        <f t="shared" si="3"/>
        <v>9173.8392005942551</v>
      </c>
      <c r="L21" s="183">
        <f>J21+K21</f>
        <v>66000</v>
      </c>
      <c r="M21" s="122">
        <f>J21*M$9</f>
        <v>53984.852759435453</v>
      </c>
      <c r="N21" s="122">
        <f>K21*M$9</f>
        <v>8715.1472405645418</v>
      </c>
      <c r="O21" s="122">
        <f>M21+N21</f>
        <v>62699.999999999993</v>
      </c>
      <c r="P21" s="104">
        <f t="shared" si="7"/>
        <v>51143.544719465172</v>
      </c>
      <c r="Q21" s="122">
        <f t="shared" si="8"/>
        <v>8256.4552805348303</v>
      </c>
      <c r="R21" s="122">
        <f t="shared" si="9"/>
        <v>59400</v>
      </c>
      <c r="S21" s="122">
        <f t="shared" si="10"/>
        <v>45460.928639524594</v>
      </c>
      <c r="T21" s="122">
        <f t="shared" si="11"/>
        <v>7339.0713604754046</v>
      </c>
      <c r="U21" s="122">
        <f t="shared" si="12"/>
        <v>52800</v>
      </c>
      <c r="V21" s="122">
        <f t="shared" si="13"/>
        <v>39778.312559584017</v>
      </c>
      <c r="W21" s="122">
        <f t="shared" si="14"/>
        <v>6421.687440415978</v>
      </c>
      <c r="X21" s="122">
        <f t="shared" si="15"/>
        <v>46199.999999999993</v>
      </c>
      <c r="Y21" s="122">
        <f t="shared" si="16"/>
        <v>34095.69647964344</v>
      </c>
      <c r="Z21" s="122">
        <f t="shared" si="17"/>
        <v>5504.3035203565532</v>
      </c>
      <c r="AA21" s="52">
        <f t="shared" si="18"/>
        <v>39599.999999999993</v>
      </c>
    </row>
    <row r="22" spans="1:27" ht="13.5" customHeight="1" thickBot="1">
      <c r="A22" s="229">
        <v>109</v>
      </c>
      <c r="B22" s="161">
        <v>40878</v>
      </c>
      <c r="C22" s="77">
        <v>545</v>
      </c>
      <c r="D22" s="232">
        <f>'base(indices)'!G27</f>
        <v>1.42022325</v>
      </c>
      <c r="E22" s="233">
        <f t="shared" si="0"/>
        <v>774.02167125000005</v>
      </c>
      <c r="F22" s="360">
        <f>'base(indices)'!I27</f>
        <v>1.8204000000000001E-2</v>
      </c>
      <c r="G22" s="233">
        <f t="shared" si="1"/>
        <v>14.090290503435002</v>
      </c>
      <c r="H22" s="231">
        <f t="shared" si="2"/>
        <v>788.11196175343503</v>
      </c>
      <c r="I22" s="296">
        <f t="shared" si="20"/>
        <v>117478.35785923626</v>
      </c>
      <c r="J22" s="95">
        <f>IF((I22)+K22&gt;I148,I148-K22,(I22))</f>
        <v>56826.160799405741</v>
      </c>
      <c r="K22" s="95">
        <f t="shared" si="3"/>
        <v>9173.8392005942551</v>
      </c>
      <c r="L22" s="291">
        <f>J22+K22</f>
        <v>66000</v>
      </c>
      <c r="M22" s="95">
        <f>J22*M$9</f>
        <v>53984.852759435453</v>
      </c>
      <c r="N22" s="95">
        <f t="shared" ref="N22:N85" si="21">K22*M$9</f>
        <v>8715.1472405645418</v>
      </c>
      <c r="O22" s="95">
        <f t="shared" ref="O22:O85" si="22">M22+N22</f>
        <v>62699.999999999993</v>
      </c>
      <c r="P22" s="95">
        <f t="shared" si="7"/>
        <v>51143.544719465172</v>
      </c>
      <c r="Q22" s="95">
        <f t="shared" si="8"/>
        <v>8256.4552805348303</v>
      </c>
      <c r="R22" s="95">
        <f t="shared" si="9"/>
        <v>59400</v>
      </c>
      <c r="S22" s="95">
        <f t="shared" si="10"/>
        <v>45460.928639524594</v>
      </c>
      <c r="T22" s="95">
        <f t="shared" si="11"/>
        <v>7339.0713604754046</v>
      </c>
      <c r="U22" s="95">
        <f t="shared" si="12"/>
        <v>52800</v>
      </c>
      <c r="V22" s="95">
        <f t="shared" si="13"/>
        <v>39778.312559584017</v>
      </c>
      <c r="W22" s="95">
        <f t="shared" si="14"/>
        <v>6421.687440415978</v>
      </c>
      <c r="X22" s="95">
        <f t="shared" si="15"/>
        <v>46199.999999999993</v>
      </c>
      <c r="Y22" s="95">
        <f t="shared" si="16"/>
        <v>34095.69647964344</v>
      </c>
      <c r="Z22" s="95">
        <f t="shared" si="17"/>
        <v>5504.3035203565532</v>
      </c>
      <c r="AA22" s="237">
        <f t="shared" si="18"/>
        <v>39599.999999999993</v>
      </c>
    </row>
    <row r="23" spans="1:27" ht="13.5" customHeight="1">
      <c r="A23" s="219">
        <v>108</v>
      </c>
      <c r="B23" s="160">
        <v>40909</v>
      </c>
      <c r="C23" s="47">
        <v>622</v>
      </c>
      <c r="D23" s="239">
        <f>'base(indices)'!G28</f>
        <v>1.4188937500000001</v>
      </c>
      <c r="E23" s="87">
        <f t="shared" si="0"/>
        <v>882.55191250000007</v>
      </c>
      <c r="F23" s="358">
        <f>'base(indices)'!I28</f>
        <v>1.8204000000000001E-2</v>
      </c>
      <c r="G23" s="87">
        <f t="shared" si="1"/>
        <v>16.065975015150002</v>
      </c>
      <c r="H23" s="47">
        <f t="shared" si="2"/>
        <v>898.61788751515007</v>
      </c>
      <c r="I23" s="293">
        <f t="shared" si="20"/>
        <v>116690.24589748282</v>
      </c>
      <c r="J23" s="123">
        <f>IF((I23)+K23&gt;I148,I148-K23,(I23))</f>
        <v>56826.160799405741</v>
      </c>
      <c r="K23" s="123">
        <f t="shared" si="3"/>
        <v>9173.8392005942551</v>
      </c>
      <c r="L23" s="290">
        <f t="shared" ref="L23:L86" si="23">J23+K23</f>
        <v>66000</v>
      </c>
      <c r="M23" s="123">
        <f t="shared" ref="M23:M86" si="24">J23*M$9</f>
        <v>53984.852759435453</v>
      </c>
      <c r="N23" s="123">
        <f t="shared" si="21"/>
        <v>8715.1472405645418</v>
      </c>
      <c r="O23" s="123">
        <f t="shared" si="22"/>
        <v>62699.999999999993</v>
      </c>
      <c r="P23" s="100">
        <f>J23*$P$9</f>
        <v>51143.544719465172</v>
      </c>
      <c r="Q23" s="123">
        <f t="shared" si="8"/>
        <v>8256.4552805348303</v>
      </c>
      <c r="R23" s="123">
        <f t="shared" si="9"/>
        <v>59400</v>
      </c>
      <c r="S23" s="123">
        <f t="shared" si="10"/>
        <v>45460.928639524594</v>
      </c>
      <c r="T23" s="123">
        <f t="shared" si="11"/>
        <v>7339.0713604754046</v>
      </c>
      <c r="U23" s="123">
        <f t="shared" si="12"/>
        <v>52800</v>
      </c>
      <c r="V23" s="123">
        <f t="shared" si="13"/>
        <v>39778.312559584017</v>
      </c>
      <c r="W23" s="123">
        <f t="shared" si="14"/>
        <v>6421.687440415978</v>
      </c>
      <c r="X23" s="123">
        <f t="shared" si="15"/>
        <v>46199.999999999993</v>
      </c>
      <c r="Y23" s="123">
        <f t="shared" si="16"/>
        <v>34095.69647964344</v>
      </c>
      <c r="Z23" s="123">
        <f t="shared" si="17"/>
        <v>5504.3035203565532</v>
      </c>
      <c r="AA23" s="55">
        <f t="shared" si="18"/>
        <v>39599.999999999993</v>
      </c>
    </row>
    <row r="24" spans="1:27" ht="13.5" customHeight="1">
      <c r="A24" s="118">
        <v>107</v>
      </c>
      <c r="B24" s="56">
        <v>40940</v>
      </c>
      <c r="C24" s="68">
        <v>622</v>
      </c>
      <c r="D24" s="221">
        <f>'base(indices)'!G29</f>
        <v>1.4176688799999999</v>
      </c>
      <c r="E24" s="60">
        <f t="shared" si="0"/>
        <v>881.79004335999991</v>
      </c>
      <c r="F24" s="359">
        <f>'base(indices)'!I29</f>
        <v>1.8204000000000001E-2</v>
      </c>
      <c r="G24" s="60">
        <f t="shared" si="1"/>
        <v>16.052105949325441</v>
      </c>
      <c r="H24" s="57">
        <f t="shared" si="2"/>
        <v>897.84214930932535</v>
      </c>
      <c r="I24" s="294">
        <f t="shared" si="20"/>
        <v>115791.62800996767</v>
      </c>
      <c r="J24" s="102">
        <f>IF((I24)+K24&gt;I148,I148-K24,(I24))</f>
        <v>56826.160799405741</v>
      </c>
      <c r="K24" s="102">
        <f t="shared" si="3"/>
        <v>9173.8392005942551</v>
      </c>
      <c r="L24" s="184">
        <f t="shared" si="23"/>
        <v>66000</v>
      </c>
      <c r="M24" s="102">
        <f t="shared" si="24"/>
        <v>53984.852759435453</v>
      </c>
      <c r="N24" s="102">
        <f t="shared" si="21"/>
        <v>8715.1472405645418</v>
      </c>
      <c r="O24" s="102">
        <f t="shared" si="22"/>
        <v>62699.999999999993</v>
      </c>
      <c r="P24" s="102">
        <f t="shared" si="7"/>
        <v>51143.544719465172</v>
      </c>
      <c r="Q24" s="102">
        <f t="shared" si="8"/>
        <v>8256.4552805348303</v>
      </c>
      <c r="R24" s="102">
        <f t="shared" si="9"/>
        <v>59400</v>
      </c>
      <c r="S24" s="102">
        <f t="shared" si="10"/>
        <v>45460.928639524594</v>
      </c>
      <c r="T24" s="102">
        <f t="shared" si="11"/>
        <v>7339.0713604754046</v>
      </c>
      <c r="U24" s="102">
        <f t="shared" si="12"/>
        <v>52800</v>
      </c>
      <c r="V24" s="102">
        <f t="shared" si="13"/>
        <v>39778.312559584017</v>
      </c>
      <c r="W24" s="102">
        <f t="shared" si="14"/>
        <v>6421.687440415978</v>
      </c>
      <c r="X24" s="102">
        <f t="shared" si="15"/>
        <v>46199.999999999993</v>
      </c>
      <c r="Y24" s="102">
        <f t="shared" si="16"/>
        <v>34095.69647964344</v>
      </c>
      <c r="Z24" s="102">
        <f t="shared" si="17"/>
        <v>5504.3035203565532</v>
      </c>
      <c r="AA24" s="66">
        <f t="shared" si="18"/>
        <v>39599.999999999993</v>
      </c>
    </row>
    <row r="25" spans="1:27" ht="13.5" customHeight="1">
      <c r="A25" s="118">
        <v>106</v>
      </c>
      <c r="B25" s="56">
        <v>40969</v>
      </c>
      <c r="C25" s="68">
        <v>622</v>
      </c>
      <c r="D25" s="221">
        <f>'base(indices)'!G30</f>
        <v>1.4176688799999999</v>
      </c>
      <c r="E25" s="70">
        <f t="shared" si="0"/>
        <v>881.79004335999991</v>
      </c>
      <c r="F25" s="359">
        <f>'base(indices)'!I30</f>
        <v>1.8204000000000001E-2</v>
      </c>
      <c r="G25" s="70">
        <f t="shared" si="1"/>
        <v>16.052105949325441</v>
      </c>
      <c r="H25" s="68">
        <f t="shared" si="2"/>
        <v>897.84214930932535</v>
      </c>
      <c r="I25" s="295">
        <f t="shared" si="20"/>
        <v>114893.78586065835</v>
      </c>
      <c r="J25" s="122">
        <f>IF((I25)+K25&gt;I148,I148-K25,(I25))</f>
        <v>56826.160799405741</v>
      </c>
      <c r="K25" s="122">
        <f t="shared" si="3"/>
        <v>9173.8392005942551</v>
      </c>
      <c r="L25" s="183">
        <f t="shared" si="23"/>
        <v>66000</v>
      </c>
      <c r="M25" s="122">
        <f t="shared" si="24"/>
        <v>53984.852759435453</v>
      </c>
      <c r="N25" s="122">
        <f t="shared" si="21"/>
        <v>8715.1472405645418</v>
      </c>
      <c r="O25" s="122">
        <f t="shared" si="22"/>
        <v>62699.999999999993</v>
      </c>
      <c r="P25" s="104">
        <f t="shared" si="7"/>
        <v>51143.544719465172</v>
      </c>
      <c r="Q25" s="122">
        <f t="shared" si="8"/>
        <v>8256.4552805348303</v>
      </c>
      <c r="R25" s="122">
        <f t="shared" si="9"/>
        <v>59400</v>
      </c>
      <c r="S25" s="122">
        <f t="shared" si="10"/>
        <v>45460.928639524594</v>
      </c>
      <c r="T25" s="122">
        <f t="shared" si="11"/>
        <v>7339.0713604754046</v>
      </c>
      <c r="U25" s="122">
        <f t="shared" si="12"/>
        <v>52800</v>
      </c>
      <c r="V25" s="122">
        <f t="shared" si="13"/>
        <v>39778.312559584017</v>
      </c>
      <c r="W25" s="122">
        <f t="shared" si="14"/>
        <v>6421.687440415978</v>
      </c>
      <c r="X25" s="122">
        <f t="shared" si="15"/>
        <v>46199.999999999993</v>
      </c>
      <c r="Y25" s="122">
        <f t="shared" si="16"/>
        <v>34095.69647964344</v>
      </c>
      <c r="Z25" s="122">
        <f t="shared" si="17"/>
        <v>5504.3035203565532</v>
      </c>
      <c r="AA25" s="52">
        <f t="shared" si="18"/>
        <v>39599.999999999993</v>
      </c>
    </row>
    <row r="26" spans="1:27" ht="13.5" customHeight="1">
      <c r="A26" s="118">
        <v>105</v>
      </c>
      <c r="B26" s="46">
        <v>41000</v>
      </c>
      <c r="C26" s="68">
        <v>622</v>
      </c>
      <c r="D26" s="221">
        <f>'base(indices)'!G31</f>
        <v>1.41615643</v>
      </c>
      <c r="E26" s="60">
        <f t="shared" si="0"/>
        <v>880.84929946</v>
      </c>
      <c r="F26" s="359">
        <f>'base(indices)'!I31</f>
        <v>1.8204000000000001E-2</v>
      </c>
      <c r="G26" s="60">
        <f t="shared" si="1"/>
        <v>16.034980647369842</v>
      </c>
      <c r="H26" s="57">
        <f t="shared" si="2"/>
        <v>896.88428010736982</v>
      </c>
      <c r="I26" s="294">
        <f t="shared" si="20"/>
        <v>113995.94371134903</v>
      </c>
      <c r="J26" s="102">
        <f>IF((I26)+K26&gt;I148,I148-K26,(I26))</f>
        <v>56826.160799405741</v>
      </c>
      <c r="K26" s="102">
        <f t="shared" si="3"/>
        <v>9173.8392005942551</v>
      </c>
      <c r="L26" s="184">
        <f t="shared" si="23"/>
        <v>66000</v>
      </c>
      <c r="M26" s="102">
        <f t="shared" si="24"/>
        <v>53984.852759435453</v>
      </c>
      <c r="N26" s="102">
        <f t="shared" si="21"/>
        <v>8715.1472405645418</v>
      </c>
      <c r="O26" s="102">
        <f t="shared" si="22"/>
        <v>62699.999999999993</v>
      </c>
      <c r="P26" s="102">
        <f t="shared" si="7"/>
        <v>51143.544719465172</v>
      </c>
      <c r="Q26" s="102">
        <f t="shared" si="8"/>
        <v>8256.4552805348303</v>
      </c>
      <c r="R26" s="102">
        <f t="shared" si="9"/>
        <v>59400</v>
      </c>
      <c r="S26" s="102">
        <f t="shared" si="10"/>
        <v>45460.928639524594</v>
      </c>
      <c r="T26" s="102">
        <f t="shared" si="11"/>
        <v>7339.0713604754046</v>
      </c>
      <c r="U26" s="102">
        <f t="shared" si="12"/>
        <v>52800</v>
      </c>
      <c r="V26" s="102">
        <f t="shared" si="13"/>
        <v>39778.312559584017</v>
      </c>
      <c r="W26" s="102">
        <f t="shared" si="14"/>
        <v>6421.687440415978</v>
      </c>
      <c r="X26" s="102">
        <f t="shared" si="15"/>
        <v>46199.999999999993</v>
      </c>
      <c r="Y26" s="102">
        <f t="shared" si="16"/>
        <v>34095.69647964344</v>
      </c>
      <c r="Z26" s="102">
        <f t="shared" si="17"/>
        <v>5504.3035203565532</v>
      </c>
      <c r="AA26" s="66">
        <f t="shared" si="18"/>
        <v>39599.999999999993</v>
      </c>
    </row>
    <row r="27" spans="1:27" ht="13.5" customHeight="1">
      <c r="A27" s="118">
        <v>104</v>
      </c>
      <c r="B27" s="56">
        <v>41030</v>
      </c>
      <c r="C27" s="68">
        <v>622</v>
      </c>
      <c r="D27" s="221">
        <f>'base(indices)'!G32</f>
        <v>1.41583503</v>
      </c>
      <c r="E27" s="70">
        <f t="shared" si="0"/>
        <v>880.64938866</v>
      </c>
      <c r="F27" s="359">
        <f>'base(indices)'!I32</f>
        <v>1.8204000000000001E-2</v>
      </c>
      <c r="G27" s="70">
        <f t="shared" si="1"/>
        <v>16.031341471166641</v>
      </c>
      <c r="H27" s="68">
        <f t="shared" si="2"/>
        <v>896.68073013116668</v>
      </c>
      <c r="I27" s="295">
        <f t="shared" si="20"/>
        <v>113099.05943124165</v>
      </c>
      <c r="J27" s="122">
        <f>IF((I27)+K27&gt;I148,I148-K27,(I27))</f>
        <v>56826.160799405741</v>
      </c>
      <c r="K27" s="122">
        <f t="shared" si="3"/>
        <v>9173.8392005942551</v>
      </c>
      <c r="L27" s="183">
        <f t="shared" si="23"/>
        <v>66000</v>
      </c>
      <c r="M27" s="122">
        <f t="shared" si="24"/>
        <v>53984.852759435453</v>
      </c>
      <c r="N27" s="122">
        <f t="shared" si="21"/>
        <v>8715.1472405645418</v>
      </c>
      <c r="O27" s="122">
        <f t="shared" si="22"/>
        <v>62699.999999999993</v>
      </c>
      <c r="P27" s="104">
        <f t="shared" si="7"/>
        <v>51143.544719465172</v>
      </c>
      <c r="Q27" s="122">
        <f t="shared" si="8"/>
        <v>8256.4552805348303</v>
      </c>
      <c r="R27" s="122">
        <f t="shared" si="9"/>
        <v>59400</v>
      </c>
      <c r="S27" s="122">
        <f t="shared" si="10"/>
        <v>45460.928639524594</v>
      </c>
      <c r="T27" s="122">
        <f t="shared" si="11"/>
        <v>7339.0713604754046</v>
      </c>
      <c r="U27" s="122">
        <f t="shared" si="12"/>
        <v>52800</v>
      </c>
      <c r="V27" s="122">
        <f t="shared" si="13"/>
        <v>39778.312559584017</v>
      </c>
      <c r="W27" s="122">
        <f t="shared" si="14"/>
        <v>6421.687440415978</v>
      </c>
      <c r="X27" s="122">
        <f t="shared" si="15"/>
        <v>46199.999999999993</v>
      </c>
      <c r="Y27" s="122">
        <f t="shared" si="16"/>
        <v>34095.69647964344</v>
      </c>
      <c r="Z27" s="122">
        <f t="shared" si="17"/>
        <v>5504.3035203565532</v>
      </c>
      <c r="AA27" s="52">
        <f t="shared" si="18"/>
        <v>39599.999999999993</v>
      </c>
    </row>
    <row r="28" spans="1:27" ht="13.5" customHeight="1">
      <c r="A28" s="118">
        <v>103</v>
      </c>
      <c r="B28" s="46">
        <v>41061</v>
      </c>
      <c r="C28" s="68">
        <v>622</v>
      </c>
      <c r="D28" s="221">
        <f>'base(indices)'!G33</f>
        <v>1.4151727300000001</v>
      </c>
      <c r="E28" s="60">
        <f t="shared" si="0"/>
        <v>880.23743806000004</v>
      </c>
      <c r="F28" s="359">
        <f>'base(indices)'!I33</f>
        <v>1.8204000000000001E-2</v>
      </c>
      <c r="G28" s="60">
        <f t="shared" si="1"/>
        <v>16.023842322444242</v>
      </c>
      <c r="H28" s="57">
        <f t="shared" si="2"/>
        <v>896.26128038244428</v>
      </c>
      <c r="I28" s="294">
        <f t="shared" si="20"/>
        <v>112202.37870111049</v>
      </c>
      <c r="J28" s="102">
        <f>IF((I28)+K28&gt;I148,I148-K28,(I28))</f>
        <v>56826.160799405741</v>
      </c>
      <c r="K28" s="102">
        <f t="shared" si="3"/>
        <v>9173.8392005942551</v>
      </c>
      <c r="L28" s="184">
        <f t="shared" si="23"/>
        <v>66000</v>
      </c>
      <c r="M28" s="102">
        <f t="shared" si="24"/>
        <v>53984.852759435453</v>
      </c>
      <c r="N28" s="102">
        <f t="shared" si="21"/>
        <v>8715.1472405645418</v>
      </c>
      <c r="O28" s="102">
        <f t="shared" si="22"/>
        <v>62699.999999999993</v>
      </c>
      <c r="P28" s="102">
        <f t="shared" si="7"/>
        <v>51143.544719465172</v>
      </c>
      <c r="Q28" s="102">
        <f t="shared" si="8"/>
        <v>8256.4552805348303</v>
      </c>
      <c r="R28" s="102">
        <f t="shared" si="9"/>
        <v>59400</v>
      </c>
      <c r="S28" s="102">
        <f t="shared" si="10"/>
        <v>45460.928639524594</v>
      </c>
      <c r="T28" s="102">
        <f t="shared" si="11"/>
        <v>7339.0713604754046</v>
      </c>
      <c r="U28" s="102">
        <f t="shared" si="12"/>
        <v>52800</v>
      </c>
      <c r="V28" s="102">
        <f t="shared" si="13"/>
        <v>39778.312559584017</v>
      </c>
      <c r="W28" s="102">
        <f t="shared" si="14"/>
        <v>6421.687440415978</v>
      </c>
      <c r="X28" s="102">
        <f t="shared" si="15"/>
        <v>46199.999999999993</v>
      </c>
      <c r="Y28" s="102">
        <f t="shared" si="16"/>
        <v>34095.69647964344</v>
      </c>
      <c r="Z28" s="102">
        <f t="shared" si="17"/>
        <v>5504.3035203565532</v>
      </c>
      <c r="AA28" s="66">
        <f t="shared" si="18"/>
        <v>39599.999999999993</v>
      </c>
    </row>
    <row r="29" spans="1:27" ht="13.5" customHeight="1">
      <c r="A29" s="118">
        <v>102</v>
      </c>
      <c r="B29" s="56">
        <v>41091</v>
      </c>
      <c r="C29" s="68">
        <v>622</v>
      </c>
      <c r="D29" s="221">
        <f>'base(indices)'!G34</f>
        <v>1.4151727300000001</v>
      </c>
      <c r="E29" s="70">
        <f>C29*D29</f>
        <v>880.23743806000004</v>
      </c>
      <c r="F29" s="359">
        <f>'base(indices)'!I34</f>
        <v>1.8204000000000001E-2</v>
      </c>
      <c r="G29" s="70">
        <f t="shared" si="1"/>
        <v>16.023842322444242</v>
      </c>
      <c r="H29" s="68">
        <f t="shared" si="2"/>
        <v>896.26128038244428</v>
      </c>
      <c r="I29" s="295">
        <f t="shared" si="20"/>
        <v>111306.11742072804</v>
      </c>
      <c r="J29" s="122">
        <f>IF((I29)+K29&gt;I148,I148-K29,(I29))</f>
        <v>56826.160799405741</v>
      </c>
      <c r="K29" s="122">
        <f t="shared" si="3"/>
        <v>9173.8392005942551</v>
      </c>
      <c r="L29" s="183">
        <f t="shared" si="23"/>
        <v>66000</v>
      </c>
      <c r="M29" s="122">
        <f t="shared" si="24"/>
        <v>53984.852759435453</v>
      </c>
      <c r="N29" s="122">
        <f t="shared" si="21"/>
        <v>8715.1472405645418</v>
      </c>
      <c r="O29" s="122">
        <f t="shared" si="22"/>
        <v>62699.999999999993</v>
      </c>
      <c r="P29" s="104">
        <f t="shared" si="7"/>
        <v>51143.544719465172</v>
      </c>
      <c r="Q29" s="122">
        <f t="shared" si="8"/>
        <v>8256.4552805348303</v>
      </c>
      <c r="R29" s="122">
        <f t="shared" si="9"/>
        <v>59400</v>
      </c>
      <c r="S29" s="122">
        <f t="shared" si="10"/>
        <v>45460.928639524594</v>
      </c>
      <c r="T29" s="122">
        <f t="shared" si="11"/>
        <v>7339.0713604754046</v>
      </c>
      <c r="U29" s="122">
        <f t="shared" si="12"/>
        <v>52800</v>
      </c>
      <c r="V29" s="122">
        <f t="shared" si="13"/>
        <v>39778.312559584017</v>
      </c>
      <c r="W29" s="122">
        <f t="shared" si="14"/>
        <v>6421.687440415978</v>
      </c>
      <c r="X29" s="122">
        <f t="shared" si="15"/>
        <v>46199.999999999993</v>
      </c>
      <c r="Y29" s="122">
        <f t="shared" si="16"/>
        <v>34095.69647964344</v>
      </c>
      <c r="Z29" s="122">
        <f t="shared" si="17"/>
        <v>5504.3035203565532</v>
      </c>
      <c r="AA29" s="52">
        <f t="shared" si="18"/>
        <v>39599.999999999993</v>
      </c>
    </row>
    <row r="30" spans="1:27" ht="13.5" customHeight="1">
      <c r="A30" s="118">
        <v>101</v>
      </c>
      <c r="B30" s="46">
        <v>41122</v>
      </c>
      <c r="C30" s="68">
        <v>622</v>
      </c>
      <c r="D30" s="221">
        <f>'base(indices)'!G35</f>
        <v>1.41496898</v>
      </c>
      <c r="E30" s="60">
        <f t="shared" si="0"/>
        <v>880.11070556000004</v>
      </c>
      <c r="F30" s="359">
        <f>'base(indices)'!I35</f>
        <v>1.8204000000000001E-2</v>
      </c>
      <c r="G30" s="60">
        <f t="shared" si="1"/>
        <v>16.021535284014242</v>
      </c>
      <c r="H30" s="57">
        <f t="shared" si="2"/>
        <v>896.13224084401429</v>
      </c>
      <c r="I30" s="294">
        <f t="shared" si="20"/>
        <v>110409.8561403456</v>
      </c>
      <c r="J30" s="102">
        <f>IF((I30)+K30&gt;I148,I148-K30,(I30))</f>
        <v>56826.160799405741</v>
      </c>
      <c r="K30" s="102">
        <f t="shared" si="3"/>
        <v>9173.8392005942551</v>
      </c>
      <c r="L30" s="184">
        <f t="shared" si="23"/>
        <v>66000</v>
      </c>
      <c r="M30" s="102">
        <f t="shared" si="24"/>
        <v>53984.852759435453</v>
      </c>
      <c r="N30" s="102">
        <f t="shared" si="21"/>
        <v>8715.1472405645418</v>
      </c>
      <c r="O30" s="102">
        <f t="shared" si="22"/>
        <v>62699.999999999993</v>
      </c>
      <c r="P30" s="102">
        <f>J30*$P$9</f>
        <v>51143.544719465172</v>
      </c>
      <c r="Q30" s="102">
        <f t="shared" si="8"/>
        <v>8256.4552805348303</v>
      </c>
      <c r="R30" s="102">
        <f t="shared" si="9"/>
        <v>59400</v>
      </c>
      <c r="S30" s="102">
        <f t="shared" si="10"/>
        <v>45460.928639524594</v>
      </c>
      <c r="T30" s="102">
        <f t="shared" si="11"/>
        <v>7339.0713604754046</v>
      </c>
      <c r="U30" s="102">
        <f t="shared" si="12"/>
        <v>52800</v>
      </c>
      <c r="V30" s="102">
        <f t="shared" si="13"/>
        <v>39778.312559584017</v>
      </c>
      <c r="W30" s="102">
        <f t="shared" si="14"/>
        <v>6421.687440415978</v>
      </c>
      <c r="X30" s="102">
        <f t="shared" si="15"/>
        <v>46199.999999999993</v>
      </c>
      <c r="Y30" s="102">
        <f t="shared" si="16"/>
        <v>34095.69647964344</v>
      </c>
      <c r="Z30" s="102">
        <f t="shared" si="17"/>
        <v>5504.3035203565532</v>
      </c>
      <c r="AA30" s="66">
        <f t="shared" si="18"/>
        <v>39599.999999999993</v>
      </c>
    </row>
    <row r="31" spans="1:27" ht="13.5" customHeight="1">
      <c r="A31" s="118">
        <v>100</v>
      </c>
      <c r="B31" s="56">
        <v>41153</v>
      </c>
      <c r="C31" s="68">
        <v>622</v>
      </c>
      <c r="D31" s="221">
        <f>'base(indices)'!G36</f>
        <v>1.41479496</v>
      </c>
      <c r="E31" s="70">
        <f t="shared" si="0"/>
        <v>880.00246512000001</v>
      </c>
      <c r="F31" s="359">
        <f>'base(indices)'!I36</f>
        <v>1.8204000000000001E-2</v>
      </c>
      <c r="G31" s="70">
        <f t="shared" si="1"/>
        <v>16.01956487504448</v>
      </c>
      <c r="H31" s="68">
        <f t="shared" si="2"/>
        <v>896.02202999504448</v>
      </c>
      <c r="I31" s="295">
        <f t="shared" si="20"/>
        <v>109513.72389950158</v>
      </c>
      <c r="J31" s="122">
        <f>IF((I31)+K31&gt;I148,I148-K31,(I31))</f>
        <v>56826.160799405741</v>
      </c>
      <c r="K31" s="122">
        <f t="shared" si="3"/>
        <v>9173.8392005942551</v>
      </c>
      <c r="L31" s="183">
        <f t="shared" si="23"/>
        <v>66000</v>
      </c>
      <c r="M31" s="122">
        <f t="shared" si="24"/>
        <v>53984.852759435453</v>
      </c>
      <c r="N31" s="122">
        <f t="shared" si="21"/>
        <v>8715.1472405645418</v>
      </c>
      <c r="O31" s="122">
        <f t="shared" si="22"/>
        <v>62699.999999999993</v>
      </c>
      <c r="P31" s="104">
        <f>J31*$P$9</f>
        <v>51143.544719465172</v>
      </c>
      <c r="Q31" s="122">
        <f t="shared" si="8"/>
        <v>8256.4552805348303</v>
      </c>
      <c r="R31" s="122">
        <f t="shared" si="9"/>
        <v>59400</v>
      </c>
      <c r="S31" s="122">
        <f t="shared" si="10"/>
        <v>45460.928639524594</v>
      </c>
      <c r="T31" s="122">
        <f t="shared" si="11"/>
        <v>7339.0713604754046</v>
      </c>
      <c r="U31" s="122">
        <f t="shared" si="12"/>
        <v>52800</v>
      </c>
      <c r="V31" s="122">
        <f t="shared" si="13"/>
        <v>39778.312559584017</v>
      </c>
      <c r="W31" s="122">
        <f t="shared" si="14"/>
        <v>6421.687440415978</v>
      </c>
      <c r="X31" s="122">
        <f t="shared" si="15"/>
        <v>46199.999999999993</v>
      </c>
      <c r="Y31" s="122">
        <f t="shared" si="16"/>
        <v>34095.69647964344</v>
      </c>
      <c r="Z31" s="122">
        <f t="shared" si="17"/>
        <v>5504.3035203565532</v>
      </c>
      <c r="AA31" s="52">
        <f t="shared" si="18"/>
        <v>39599.999999999993</v>
      </c>
    </row>
    <row r="32" spans="1:27" ht="13.5" customHeight="1">
      <c r="A32" s="118">
        <v>99</v>
      </c>
      <c r="B32" s="46">
        <v>41183</v>
      </c>
      <c r="C32" s="68">
        <v>622</v>
      </c>
      <c r="D32" s="221">
        <f>'base(indices)'!G37</f>
        <v>1.41479496</v>
      </c>
      <c r="E32" s="60">
        <f t="shared" si="0"/>
        <v>880.00246512000001</v>
      </c>
      <c r="F32" s="359">
        <f>'base(indices)'!I37</f>
        <v>1.8204000000000001E-2</v>
      </c>
      <c r="G32" s="60">
        <f t="shared" si="1"/>
        <v>16.01956487504448</v>
      </c>
      <c r="H32" s="57">
        <f t="shared" si="2"/>
        <v>896.02202999504448</v>
      </c>
      <c r="I32" s="294">
        <f t="shared" si="20"/>
        <v>108617.70186950653</v>
      </c>
      <c r="J32" s="102">
        <f>IF((I32)+K32&gt;I148,I148-K32,(I32))</f>
        <v>56826.160799405741</v>
      </c>
      <c r="K32" s="102">
        <f t="shared" si="3"/>
        <v>9173.8392005942551</v>
      </c>
      <c r="L32" s="184">
        <f t="shared" si="23"/>
        <v>66000</v>
      </c>
      <c r="M32" s="102">
        <f t="shared" si="24"/>
        <v>53984.852759435453</v>
      </c>
      <c r="N32" s="102">
        <f t="shared" si="21"/>
        <v>8715.1472405645418</v>
      </c>
      <c r="O32" s="102">
        <f t="shared" si="22"/>
        <v>62699.999999999993</v>
      </c>
      <c r="P32" s="102">
        <f t="shared" ref="P32:P49" si="25">J32*$P$9</f>
        <v>51143.544719465172</v>
      </c>
      <c r="Q32" s="102">
        <f t="shared" si="8"/>
        <v>8256.4552805348303</v>
      </c>
      <c r="R32" s="102">
        <f t="shared" si="9"/>
        <v>59400</v>
      </c>
      <c r="S32" s="102">
        <f t="shared" si="10"/>
        <v>45460.928639524594</v>
      </c>
      <c r="T32" s="102">
        <f t="shared" si="11"/>
        <v>7339.0713604754046</v>
      </c>
      <c r="U32" s="102">
        <f t="shared" si="12"/>
        <v>52800</v>
      </c>
      <c r="V32" s="102">
        <f t="shared" si="13"/>
        <v>39778.312559584017</v>
      </c>
      <c r="W32" s="102">
        <f t="shared" si="14"/>
        <v>6421.687440415978</v>
      </c>
      <c r="X32" s="102">
        <f t="shared" si="15"/>
        <v>46199.999999999993</v>
      </c>
      <c r="Y32" s="102">
        <f t="shared" si="16"/>
        <v>34095.69647964344</v>
      </c>
      <c r="Z32" s="102">
        <f t="shared" si="17"/>
        <v>5504.3035203565532</v>
      </c>
      <c r="AA32" s="66">
        <f t="shared" si="18"/>
        <v>39599.999999999993</v>
      </c>
    </row>
    <row r="33" spans="1:27" ht="13.5" customHeight="1">
      <c r="A33" s="118">
        <v>98</v>
      </c>
      <c r="B33" s="56">
        <v>41214</v>
      </c>
      <c r="C33" s="68">
        <v>622</v>
      </c>
      <c r="D33" s="221">
        <f>'base(indices)'!G38</f>
        <v>1.41479496</v>
      </c>
      <c r="E33" s="70">
        <f t="shared" si="0"/>
        <v>880.00246512000001</v>
      </c>
      <c r="F33" s="359">
        <f>'base(indices)'!I38</f>
        <v>1.8204000000000001E-2</v>
      </c>
      <c r="G33" s="70">
        <f t="shared" si="1"/>
        <v>16.01956487504448</v>
      </c>
      <c r="H33" s="68">
        <f t="shared" si="2"/>
        <v>896.02202999504448</v>
      </c>
      <c r="I33" s="295">
        <f t="shared" si="20"/>
        <v>107721.67983951149</v>
      </c>
      <c r="J33" s="122">
        <f>IF((I33)+K33&gt;I148,I148-K33,(I33))</f>
        <v>56826.160799405741</v>
      </c>
      <c r="K33" s="122">
        <f t="shared" si="3"/>
        <v>9173.8392005942551</v>
      </c>
      <c r="L33" s="183">
        <f t="shared" si="23"/>
        <v>66000</v>
      </c>
      <c r="M33" s="122">
        <f t="shared" si="24"/>
        <v>53984.852759435453</v>
      </c>
      <c r="N33" s="122">
        <f t="shared" si="21"/>
        <v>8715.1472405645418</v>
      </c>
      <c r="O33" s="122">
        <f t="shared" si="22"/>
        <v>62699.999999999993</v>
      </c>
      <c r="P33" s="104">
        <f t="shared" si="25"/>
        <v>51143.544719465172</v>
      </c>
      <c r="Q33" s="122">
        <f t="shared" si="8"/>
        <v>8256.4552805348303</v>
      </c>
      <c r="R33" s="122">
        <f t="shared" si="9"/>
        <v>59400</v>
      </c>
      <c r="S33" s="122">
        <f t="shared" si="10"/>
        <v>45460.928639524594</v>
      </c>
      <c r="T33" s="122">
        <f t="shared" si="11"/>
        <v>7339.0713604754046</v>
      </c>
      <c r="U33" s="122">
        <f t="shared" si="12"/>
        <v>52800</v>
      </c>
      <c r="V33" s="122">
        <f t="shared" si="13"/>
        <v>39778.312559584017</v>
      </c>
      <c r="W33" s="122">
        <f t="shared" si="14"/>
        <v>6421.687440415978</v>
      </c>
      <c r="X33" s="122">
        <f t="shared" si="15"/>
        <v>46199.999999999993</v>
      </c>
      <c r="Y33" s="122">
        <f t="shared" si="16"/>
        <v>34095.69647964344</v>
      </c>
      <c r="Z33" s="122">
        <f t="shared" si="17"/>
        <v>5504.3035203565532</v>
      </c>
      <c r="AA33" s="52">
        <f t="shared" si="18"/>
        <v>39599.999999999993</v>
      </c>
    </row>
    <row r="34" spans="1:27" ht="13.5" customHeight="1" thickBot="1">
      <c r="A34" s="229">
        <v>97</v>
      </c>
      <c r="B34" s="76">
        <v>41244</v>
      </c>
      <c r="C34" s="77">
        <v>622</v>
      </c>
      <c r="D34" s="232">
        <f>'base(indices)'!G39</f>
        <v>1.41479496</v>
      </c>
      <c r="E34" s="233">
        <f t="shared" si="0"/>
        <v>880.00246512000001</v>
      </c>
      <c r="F34" s="360">
        <f>'base(indices)'!I39</f>
        <v>1.8204000000000001E-2</v>
      </c>
      <c r="G34" s="233">
        <f t="shared" si="1"/>
        <v>16.01956487504448</v>
      </c>
      <c r="H34" s="231">
        <f t="shared" si="2"/>
        <v>896.02202999504448</v>
      </c>
      <c r="I34" s="296">
        <f t="shared" si="20"/>
        <v>106825.65780951644</v>
      </c>
      <c r="J34" s="95">
        <f>IF((I34)+K34&gt;I148,I148-K34,(I34))</f>
        <v>56826.160799405741</v>
      </c>
      <c r="K34" s="95">
        <f t="shared" si="3"/>
        <v>9173.8392005942551</v>
      </c>
      <c r="L34" s="291">
        <f t="shared" si="23"/>
        <v>66000</v>
      </c>
      <c r="M34" s="95">
        <f t="shared" si="24"/>
        <v>53984.852759435453</v>
      </c>
      <c r="N34" s="95">
        <f t="shared" si="21"/>
        <v>8715.1472405645418</v>
      </c>
      <c r="O34" s="95">
        <f t="shared" si="22"/>
        <v>62699.999999999993</v>
      </c>
      <c r="P34" s="95">
        <f t="shared" si="25"/>
        <v>51143.544719465172</v>
      </c>
      <c r="Q34" s="95">
        <f t="shared" si="8"/>
        <v>8256.4552805348303</v>
      </c>
      <c r="R34" s="95">
        <f t="shared" si="9"/>
        <v>59400</v>
      </c>
      <c r="S34" s="95">
        <f t="shared" si="10"/>
        <v>45460.928639524594</v>
      </c>
      <c r="T34" s="95">
        <f t="shared" si="11"/>
        <v>7339.0713604754046</v>
      </c>
      <c r="U34" s="95">
        <f t="shared" si="12"/>
        <v>52800</v>
      </c>
      <c r="V34" s="95">
        <f t="shared" si="13"/>
        <v>39778.312559584017</v>
      </c>
      <c r="W34" s="95">
        <f t="shared" si="14"/>
        <v>6421.687440415978</v>
      </c>
      <c r="X34" s="95">
        <f t="shared" si="15"/>
        <v>46199.999999999993</v>
      </c>
      <c r="Y34" s="95">
        <f t="shared" si="16"/>
        <v>34095.69647964344</v>
      </c>
      <c r="Z34" s="95">
        <f t="shared" si="17"/>
        <v>5504.3035203565532</v>
      </c>
      <c r="AA34" s="237">
        <f t="shared" si="18"/>
        <v>39599.999999999993</v>
      </c>
    </row>
    <row r="35" spans="1:27" ht="13.5" customHeight="1">
      <c r="A35" s="219">
        <v>96</v>
      </c>
      <c r="B35" s="340">
        <v>41275</v>
      </c>
      <c r="C35" s="47">
        <v>678</v>
      </c>
      <c r="D35" s="239">
        <f>'base(indices)'!G40</f>
        <v>1.41479496</v>
      </c>
      <c r="E35" s="87">
        <f t="shared" si="0"/>
        <v>959.23098288000006</v>
      </c>
      <c r="F35" s="358">
        <f>'base(indices)'!I40</f>
        <v>1.8204000000000001E-2</v>
      </c>
      <c r="G35" s="87">
        <f t="shared" si="1"/>
        <v>17.461840812347521</v>
      </c>
      <c r="H35" s="47">
        <f t="shared" si="2"/>
        <v>976.69282369234759</v>
      </c>
      <c r="I35" s="293">
        <f t="shared" si="20"/>
        <v>105929.6357795214</v>
      </c>
      <c r="J35" s="123">
        <f>IF((I35)+K35&gt;I148,I148-K35,(I35))</f>
        <v>56826.160799405741</v>
      </c>
      <c r="K35" s="123">
        <f t="shared" si="3"/>
        <v>9173.8392005942551</v>
      </c>
      <c r="L35" s="290">
        <f t="shared" si="23"/>
        <v>66000</v>
      </c>
      <c r="M35" s="123">
        <f t="shared" si="24"/>
        <v>53984.852759435453</v>
      </c>
      <c r="N35" s="123">
        <f t="shared" si="21"/>
        <v>8715.1472405645418</v>
      </c>
      <c r="O35" s="123">
        <f t="shared" si="22"/>
        <v>62699.999999999993</v>
      </c>
      <c r="P35" s="100">
        <f t="shared" si="25"/>
        <v>51143.544719465172</v>
      </c>
      <c r="Q35" s="123">
        <f t="shared" si="8"/>
        <v>8256.4552805348303</v>
      </c>
      <c r="R35" s="123">
        <f t="shared" si="9"/>
        <v>59400</v>
      </c>
      <c r="S35" s="123">
        <f t="shared" si="10"/>
        <v>45460.928639524594</v>
      </c>
      <c r="T35" s="123">
        <f t="shared" si="11"/>
        <v>7339.0713604754046</v>
      </c>
      <c r="U35" s="123">
        <f t="shared" si="12"/>
        <v>52800</v>
      </c>
      <c r="V35" s="123">
        <f t="shared" si="13"/>
        <v>39778.312559584017</v>
      </c>
      <c r="W35" s="123">
        <f t="shared" si="14"/>
        <v>6421.687440415978</v>
      </c>
      <c r="X35" s="123">
        <f t="shared" si="15"/>
        <v>46199.999999999993</v>
      </c>
      <c r="Y35" s="123">
        <f t="shared" si="16"/>
        <v>34095.69647964344</v>
      </c>
      <c r="Z35" s="123">
        <f t="shared" si="17"/>
        <v>5504.3035203565532</v>
      </c>
      <c r="AA35" s="55">
        <f t="shared" si="18"/>
        <v>39599.999999999993</v>
      </c>
    </row>
    <row r="36" spans="1:27" ht="13.5" customHeight="1">
      <c r="A36" s="118">
        <v>95</v>
      </c>
      <c r="B36" s="46">
        <v>41306</v>
      </c>
      <c r="C36" s="68">
        <v>678</v>
      </c>
      <c r="D36" s="221">
        <f>'base(indices)'!G41</f>
        <v>1.41479496</v>
      </c>
      <c r="E36" s="60">
        <f t="shared" si="0"/>
        <v>959.23098288000006</v>
      </c>
      <c r="F36" s="359">
        <f>'base(indices)'!I41</f>
        <v>1.8204000000000001E-2</v>
      </c>
      <c r="G36" s="60">
        <f t="shared" si="1"/>
        <v>17.461840812347521</v>
      </c>
      <c r="H36" s="57">
        <f t="shared" si="2"/>
        <v>976.69282369234759</v>
      </c>
      <c r="I36" s="294">
        <f t="shared" si="20"/>
        <v>104952.94295582906</v>
      </c>
      <c r="J36" s="102">
        <f>IF((I36)+K36&gt;I148,I148-K36,(I36))</f>
        <v>56826.160799405741</v>
      </c>
      <c r="K36" s="102">
        <f t="shared" si="3"/>
        <v>9173.8392005942551</v>
      </c>
      <c r="L36" s="184">
        <f t="shared" si="23"/>
        <v>66000</v>
      </c>
      <c r="M36" s="102">
        <f t="shared" si="24"/>
        <v>53984.852759435453</v>
      </c>
      <c r="N36" s="102">
        <f t="shared" si="21"/>
        <v>8715.1472405645418</v>
      </c>
      <c r="O36" s="102">
        <f t="shared" si="22"/>
        <v>62699.999999999993</v>
      </c>
      <c r="P36" s="102">
        <f t="shared" si="25"/>
        <v>51143.544719465172</v>
      </c>
      <c r="Q36" s="102">
        <f t="shared" si="8"/>
        <v>8256.4552805348303</v>
      </c>
      <c r="R36" s="102">
        <f t="shared" si="9"/>
        <v>59400</v>
      </c>
      <c r="S36" s="102">
        <f t="shared" si="10"/>
        <v>45460.928639524594</v>
      </c>
      <c r="T36" s="102">
        <f t="shared" si="11"/>
        <v>7339.0713604754046</v>
      </c>
      <c r="U36" s="102">
        <f t="shared" si="12"/>
        <v>52800</v>
      </c>
      <c r="V36" s="102">
        <f t="shared" si="13"/>
        <v>39778.312559584017</v>
      </c>
      <c r="W36" s="102">
        <f t="shared" si="14"/>
        <v>6421.687440415978</v>
      </c>
      <c r="X36" s="102">
        <f t="shared" si="15"/>
        <v>46199.999999999993</v>
      </c>
      <c r="Y36" s="102">
        <f t="shared" si="16"/>
        <v>34095.69647964344</v>
      </c>
      <c r="Z36" s="102">
        <f t="shared" si="17"/>
        <v>5504.3035203565532</v>
      </c>
      <c r="AA36" s="66">
        <f t="shared" si="18"/>
        <v>39599.999999999993</v>
      </c>
    </row>
    <row r="37" spans="1:27" ht="13.5" customHeight="1">
      <c r="A37" s="118">
        <v>94</v>
      </c>
      <c r="B37" s="56">
        <v>41334</v>
      </c>
      <c r="C37" s="68">
        <v>678</v>
      </c>
      <c r="D37" s="221">
        <f>'base(indices)'!G42</f>
        <v>1.41479496</v>
      </c>
      <c r="E37" s="70">
        <f t="shared" si="0"/>
        <v>959.23098288000006</v>
      </c>
      <c r="F37" s="359">
        <f>'base(indices)'!I42</f>
        <v>1.8204000000000001E-2</v>
      </c>
      <c r="G37" s="70">
        <f t="shared" si="1"/>
        <v>17.461840812347521</v>
      </c>
      <c r="H37" s="68">
        <f t="shared" si="2"/>
        <v>976.69282369234759</v>
      </c>
      <c r="I37" s="295">
        <f t="shared" si="20"/>
        <v>103976.25013213672</v>
      </c>
      <c r="J37" s="122">
        <f>IF((I37)+K37&gt;I148,I148-K37,(I37))</f>
        <v>56826.160799405741</v>
      </c>
      <c r="K37" s="104">
        <f t="shared" si="3"/>
        <v>9173.8392005942551</v>
      </c>
      <c r="L37" s="185">
        <f t="shared" si="23"/>
        <v>66000</v>
      </c>
      <c r="M37" s="122">
        <f t="shared" si="24"/>
        <v>53984.852759435453</v>
      </c>
      <c r="N37" s="122">
        <f t="shared" si="21"/>
        <v>8715.1472405645418</v>
      </c>
      <c r="O37" s="122">
        <f t="shared" si="22"/>
        <v>62699.999999999993</v>
      </c>
      <c r="P37" s="104">
        <f t="shared" si="25"/>
        <v>51143.544719465172</v>
      </c>
      <c r="Q37" s="122">
        <f t="shared" si="8"/>
        <v>8256.4552805348303</v>
      </c>
      <c r="R37" s="122">
        <f>P37+Q37</f>
        <v>59400</v>
      </c>
      <c r="S37" s="122">
        <f t="shared" si="10"/>
        <v>45460.928639524594</v>
      </c>
      <c r="T37" s="122">
        <f t="shared" si="11"/>
        <v>7339.0713604754046</v>
      </c>
      <c r="U37" s="122">
        <f t="shared" si="12"/>
        <v>52800</v>
      </c>
      <c r="V37" s="122">
        <f t="shared" si="13"/>
        <v>39778.312559584017</v>
      </c>
      <c r="W37" s="122">
        <f t="shared" si="14"/>
        <v>6421.687440415978</v>
      </c>
      <c r="X37" s="122">
        <f t="shared" si="15"/>
        <v>46199.999999999993</v>
      </c>
      <c r="Y37" s="122">
        <f t="shared" si="16"/>
        <v>34095.69647964344</v>
      </c>
      <c r="Z37" s="122">
        <f t="shared" si="17"/>
        <v>5504.3035203565532</v>
      </c>
      <c r="AA37" s="52">
        <f t="shared" si="18"/>
        <v>39599.999999999993</v>
      </c>
    </row>
    <row r="38" spans="1:27" ht="13.5" customHeight="1">
      <c r="A38" s="118">
        <v>93</v>
      </c>
      <c r="B38" s="56">
        <v>41365</v>
      </c>
      <c r="C38" s="68">
        <v>678</v>
      </c>
      <c r="D38" s="221">
        <f>'base(indices)'!G43</f>
        <v>1.41479496</v>
      </c>
      <c r="E38" s="60">
        <f t="shared" si="0"/>
        <v>959.23098288000006</v>
      </c>
      <c r="F38" s="359">
        <f>'base(indices)'!I43</f>
        <v>1.8204000000000001E-2</v>
      </c>
      <c r="G38" s="60">
        <f t="shared" si="1"/>
        <v>17.461840812347521</v>
      </c>
      <c r="H38" s="57">
        <f t="shared" si="2"/>
        <v>976.69282369234759</v>
      </c>
      <c r="I38" s="294">
        <f t="shared" si="20"/>
        <v>102999.55730844437</v>
      </c>
      <c r="J38" s="102">
        <f>IF((I38)+K38&gt;I148,I148-K38,(I38))</f>
        <v>56826.160799405741</v>
      </c>
      <c r="K38" s="102">
        <f t="shared" si="3"/>
        <v>9173.8392005942551</v>
      </c>
      <c r="L38" s="186">
        <f t="shared" si="23"/>
        <v>66000</v>
      </c>
      <c r="M38" s="102">
        <f t="shared" si="24"/>
        <v>53984.852759435453</v>
      </c>
      <c r="N38" s="102">
        <f t="shared" si="21"/>
        <v>8715.1472405645418</v>
      </c>
      <c r="O38" s="102">
        <f t="shared" si="22"/>
        <v>62699.999999999993</v>
      </c>
      <c r="P38" s="102">
        <f>J38*$P$9</f>
        <v>51143.544719465172</v>
      </c>
      <c r="Q38" s="102">
        <f t="shared" si="8"/>
        <v>8256.4552805348303</v>
      </c>
      <c r="R38" s="102">
        <f t="shared" ref="R38:R53" si="26">P38+Q38</f>
        <v>59400</v>
      </c>
      <c r="S38" s="102">
        <f t="shared" si="10"/>
        <v>45460.928639524594</v>
      </c>
      <c r="T38" s="102">
        <f t="shared" si="11"/>
        <v>7339.0713604754046</v>
      </c>
      <c r="U38" s="102">
        <f t="shared" si="12"/>
        <v>52800</v>
      </c>
      <c r="V38" s="102">
        <f t="shared" si="13"/>
        <v>39778.312559584017</v>
      </c>
      <c r="W38" s="102">
        <f t="shared" si="14"/>
        <v>6421.687440415978</v>
      </c>
      <c r="X38" s="102">
        <f t="shared" si="15"/>
        <v>46199.999999999993</v>
      </c>
      <c r="Y38" s="102">
        <f t="shared" si="16"/>
        <v>34095.69647964344</v>
      </c>
      <c r="Z38" s="102">
        <f t="shared" si="17"/>
        <v>5504.3035203565532</v>
      </c>
      <c r="AA38" s="66">
        <f t="shared" si="18"/>
        <v>39599.999999999993</v>
      </c>
    </row>
    <row r="39" spans="1:27" ht="13.5" customHeight="1">
      <c r="A39" s="118">
        <v>92</v>
      </c>
      <c r="B39" s="46">
        <v>41395</v>
      </c>
      <c r="C39" s="68">
        <v>678</v>
      </c>
      <c r="D39" s="221">
        <f>'base(indices)'!G44</f>
        <v>1.41479496</v>
      </c>
      <c r="E39" s="70">
        <f t="shared" si="0"/>
        <v>959.23098288000006</v>
      </c>
      <c r="F39" s="359">
        <f>'base(indices)'!I44</f>
        <v>1.8204000000000001E-2</v>
      </c>
      <c r="G39" s="70">
        <f t="shared" si="1"/>
        <v>17.461840812347521</v>
      </c>
      <c r="H39" s="68">
        <f t="shared" si="2"/>
        <v>976.69282369234759</v>
      </c>
      <c r="I39" s="295">
        <f t="shared" si="20"/>
        <v>102022.86448475203</v>
      </c>
      <c r="J39" s="122">
        <f>IF((I39)+K39&gt;I148,I148-K39,(I39))</f>
        <v>56826.160799405741</v>
      </c>
      <c r="K39" s="122">
        <f t="shared" si="3"/>
        <v>9173.8392005942551</v>
      </c>
      <c r="L39" s="183">
        <f t="shared" si="23"/>
        <v>66000</v>
      </c>
      <c r="M39" s="122">
        <f t="shared" si="24"/>
        <v>53984.852759435453</v>
      </c>
      <c r="N39" s="122">
        <f t="shared" si="21"/>
        <v>8715.1472405645418</v>
      </c>
      <c r="O39" s="122">
        <f t="shared" si="22"/>
        <v>62699.999999999993</v>
      </c>
      <c r="P39" s="104">
        <f t="shared" si="25"/>
        <v>51143.544719465172</v>
      </c>
      <c r="Q39" s="122">
        <f t="shared" si="8"/>
        <v>8256.4552805348303</v>
      </c>
      <c r="R39" s="122">
        <f t="shared" si="26"/>
        <v>59400</v>
      </c>
      <c r="S39" s="122">
        <f t="shared" si="10"/>
        <v>45460.928639524594</v>
      </c>
      <c r="T39" s="122">
        <f t="shared" si="11"/>
        <v>7339.0713604754046</v>
      </c>
      <c r="U39" s="122">
        <f t="shared" si="12"/>
        <v>52800</v>
      </c>
      <c r="V39" s="122">
        <f t="shared" si="13"/>
        <v>39778.312559584017</v>
      </c>
      <c r="W39" s="122">
        <f t="shared" si="14"/>
        <v>6421.687440415978</v>
      </c>
      <c r="X39" s="122">
        <f t="shared" si="15"/>
        <v>46199.999999999993</v>
      </c>
      <c r="Y39" s="122">
        <f t="shared" si="16"/>
        <v>34095.69647964344</v>
      </c>
      <c r="Z39" s="122">
        <f t="shared" si="17"/>
        <v>5504.3035203565532</v>
      </c>
      <c r="AA39" s="52">
        <f t="shared" si="18"/>
        <v>39599.999999999993</v>
      </c>
    </row>
    <row r="40" spans="1:27" ht="13.5" customHeight="1">
      <c r="A40" s="118">
        <v>91</v>
      </c>
      <c r="B40" s="56">
        <v>41426</v>
      </c>
      <c r="C40" s="68">
        <v>678</v>
      </c>
      <c r="D40" s="221">
        <f>'base(indices)'!G45</f>
        <v>1.41479496</v>
      </c>
      <c r="E40" s="60">
        <f t="shared" si="0"/>
        <v>959.23098288000006</v>
      </c>
      <c r="F40" s="359">
        <f>'base(indices)'!I45</f>
        <v>1.8204000000000001E-2</v>
      </c>
      <c r="G40" s="60">
        <f t="shared" si="1"/>
        <v>17.461840812347521</v>
      </c>
      <c r="H40" s="57">
        <f t="shared" si="2"/>
        <v>976.69282369234759</v>
      </c>
      <c r="I40" s="294">
        <f t="shared" si="20"/>
        <v>101046.17166105969</v>
      </c>
      <c r="J40" s="102">
        <f>IF((I40)+K40&gt;I148,I148-K40,(I40))</f>
        <v>56826.160799405741</v>
      </c>
      <c r="K40" s="102">
        <f t="shared" si="3"/>
        <v>9173.8392005942551</v>
      </c>
      <c r="L40" s="186">
        <f t="shared" si="23"/>
        <v>66000</v>
      </c>
      <c r="M40" s="102">
        <f t="shared" si="24"/>
        <v>53984.852759435453</v>
      </c>
      <c r="N40" s="102">
        <f t="shared" si="21"/>
        <v>8715.1472405645418</v>
      </c>
      <c r="O40" s="102">
        <f t="shared" si="22"/>
        <v>62699.999999999993</v>
      </c>
      <c r="P40" s="102">
        <f t="shared" si="25"/>
        <v>51143.544719465172</v>
      </c>
      <c r="Q40" s="102">
        <f t="shared" si="8"/>
        <v>8256.4552805348303</v>
      </c>
      <c r="R40" s="102">
        <f t="shared" si="26"/>
        <v>59400</v>
      </c>
      <c r="S40" s="102">
        <f t="shared" si="10"/>
        <v>45460.928639524594</v>
      </c>
      <c r="T40" s="102">
        <f t="shared" si="11"/>
        <v>7339.0713604754046</v>
      </c>
      <c r="U40" s="102">
        <f t="shared" si="12"/>
        <v>52800</v>
      </c>
      <c r="V40" s="102">
        <f t="shared" si="13"/>
        <v>39778.312559584017</v>
      </c>
      <c r="W40" s="102">
        <f t="shared" si="14"/>
        <v>6421.687440415978</v>
      </c>
      <c r="X40" s="102">
        <f t="shared" si="15"/>
        <v>46199.999999999993</v>
      </c>
      <c r="Y40" s="102">
        <f t="shared" si="16"/>
        <v>34095.69647964344</v>
      </c>
      <c r="Z40" s="102">
        <f t="shared" si="17"/>
        <v>5504.3035203565532</v>
      </c>
      <c r="AA40" s="66">
        <f t="shared" si="18"/>
        <v>39599.999999999993</v>
      </c>
    </row>
    <row r="41" spans="1:27" ht="13.5" customHeight="1">
      <c r="A41" s="118">
        <v>90</v>
      </c>
      <c r="B41" s="46">
        <v>41456</v>
      </c>
      <c r="C41" s="68">
        <v>678</v>
      </c>
      <c r="D41" s="221">
        <f>'base(indices)'!G46</f>
        <v>1.41479496</v>
      </c>
      <c r="E41" s="70">
        <f t="shared" si="0"/>
        <v>959.23098288000006</v>
      </c>
      <c r="F41" s="359">
        <f>'base(indices)'!I46</f>
        <v>1.8204000000000001E-2</v>
      </c>
      <c r="G41" s="70">
        <f t="shared" si="1"/>
        <v>17.461840812347521</v>
      </c>
      <c r="H41" s="68">
        <f t="shared" si="2"/>
        <v>976.69282369234759</v>
      </c>
      <c r="I41" s="295">
        <f t="shared" si="20"/>
        <v>100069.47883736735</v>
      </c>
      <c r="J41" s="122">
        <f>IF((I41)+K41&gt;I148,I148-K41,(I41))</f>
        <v>56826.160799405741</v>
      </c>
      <c r="K41" s="122">
        <f t="shared" si="3"/>
        <v>9173.8392005942551</v>
      </c>
      <c r="L41" s="183">
        <f t="shared" si="23"/>
        <v>66000</v>
      </c>
      <c r="M41" s="122">
        <f t="shared" si="24"/>
        <v>53984.852759435453</v>
      </c>
      <c r="N41" s="122">
        <f t="shared" si="21"/>
        <v>8715.1472405645418</v>
      </c>
      <c r="O41" s="122">
        <f t="shared" si="22"/>
        <v>62699.999999999993</v>
      </c>
      <c r="P41" s="104">
        <f t="shared" si="25"/>
        <v>51143.544719465172</v>
      </c>
      <c r="Q41" s="122">
        <f t="shared" si="8"/>
        <v>8256.4552805348303</v>
      </c>
      <c r="R41" s="122">
        <f t="shared" si="26"/>
        <v>59400</v>
      </c>
      <c r="S41" s="122">
        <f t="shared" si="10"/>
        <v>45460.928639524594</v>
      </c>
      <c r="T41" s="122">
        <f t="shared" si="11"/>
        <v>7339.0713604754046</v>
      </c>
      <c r="U41" s="122">
        <f t="shared" si="12"/>
        <v>52800</v>
      </c>
      <c r="V41" s="122">
        <f t="shared" si="13"/>
        <v>39778.312559584017</v>
      </c>
      <c r="W41" s="122">
        <f t="shared" si="14"/>
        <v>6421.687440415978</v>
      </c>
      <c r="X41" s="122">
        <f t="shared" si="15"/>
        <v>46199.999999999993</v>
      </c>
      <c r="Y41" s="122">
        <f t="shared" si="16"/>
        <v>34095.69647964344</v>
      </c>
      <c r="Z41" s="122">
        <f t="shared" si="17"/>
        <v>5504.3035203565532</v>
      </c>
      <c r="AA41" s="52">
        <f t="shared" si="18"/>
        <v>39599.999999999993</v>
      </c>
    </row>
    <row r="42" spans="1:27" ht="13.5" customHeight="1">
      <c r="A42" s="118">
        <v>89</v>
      </c>
      <c r="B42" s="56">
        <v>41487</v>
      </c>
      <c r="C42" s="68">
        <v>678</v>
      </c>
      <c r="D42" s="221">
        <f>'base(indices)'!G47</f>
        <v>1.4144993299999999</v>
      </c>
      <c r="E42" s="60">
        <f t="shared" si="0"/>
        <v>959.03054573999998</v>
      </c>
      <c r="F42" s="359">
        <f>'base(indices)'!I47</f>
        <v>1.8204000000000001E-2</v>
      </c>
      <c r="G42" s="60">
        <f t="shared" si="1"/>
        <v>17.458192054650961</v>
      </c>
      <c r="H42" s="57">
        <f t="shared" si="2"/>
        <v>976.48873779465089</v>
      </c>
      <c r="I42" s="294">
        <f t="shared" si="20"/>
        <v>99092.78601367501</v>
      </c>
      <c r="J42" s="102">
        <f>IF((I42)+K42&gt;I148,I148-K42,(I42))</f>
        <v>56826.160799405741</v>
      </c>
      <c r="K42" s="102">
        <f t="shared" si="3"/>
        <v>9173.8392005942551</v>
      </c>
      <c r="L42" s="186">
        <f t="shared" si="23"/>
        <v>66000</v>
      </c>
      <c r="M42" s="102">
        <f t="shared" si="24"/>
        <v>53984.852759435453</v>
      </c>
      <c r="N42" s="102">
        <f t="shared" si="21"/>
        <v>8715.1472405645418</v>
      </c>
      <c r="O42" s="102">
        <f t="shared" si="22"/>
        <v>62699.999999999993</v>
      </c>
      <c r="P42" s="102">
        <f t="shared" si="25"/>
        <v>51143.544719465172</v>
      </c>
      <c r="Q42" s="102">
        <f t="shared" si="8"/>
        <v>8256.4552805348303</v>
      </c>
      <c r="R42" s="102">
        <f t="shared" si="26"/>
        <v>59400</v>
      </c>
      <c r="S42" s="102">
        <f t="shared" si="10"/>
        <v>45460.928639524594</v>
      </c>
      <c r="T42" s="102">
        <f t="shared" si="11"/>
        <v>7339.0713604754046</v>
      </c>
      <c r="U42" s="102">
        <f t="shared" si="12"/>
        <v>52800</v>
      </c>
      <c r="V42" s="102">
        <f t="shared" si="13"/>
        <v>39778.312559584017</v>
      </c>
      <c r="W42" s="102">
        <f t="shared" si="14"/>
        <v>6421.687440415978</v>
      </c>
      <c r="X42" s="102">
        <f t="shared" si="15"/>
        <v>46199.999999999993</v>
      </c>
      <c r="Y42" s="102">
        <f t="shared" si="16"/>
        <v>34095.69647964344</v>
      </c>
      <c r="Z42" s="102">
        <f t="shared" si="17"/>
        <v>5504.3035203565532</v>
      </c>
      <c r="AA42" s="66">
        <f t="shared" si="18"/>
        <v>39599.999999999993</v>
      </c>
    </row>
    <row r="43" spans="1:27" ht="13.5" customHeight="1">
      <c r="A43" s="118">
        <v>88</v>
      </c>
      <c r="B43" s="46">
        <v>41518</v>
      </c>
      <c r="C43" s="68">
        <v>678</v>
      </c>
      <c r="D43" s="221">
        <f>'base(indices)'!G48</f>
        <v>1.4144993299999999</v>
      </c>
      <c r="E43" s="70">
        <f t="shared" si="0"/>
        <v>959.03054573999998</v>
      </c>
      <c r="F43" s="359">
        <f>'base(indices)'!I48</f>
        <v>1.8204000000000001E-2</v>
      </c>
      <c r="G43" s="70">
        <f t="shared" si="1"/>
        <v>17.458192054650961</v>
      </c>
      <c r="H43" s="68">
        <f t="shared" si="2"/>
        <v>976.48873779465089</v>
      </c>
      <c r="I43" s="295">
        <f t="shared" si="20"/>
        <v>98116.297275880352</v>
      </c>
      <c r="J43" s="122">
        <f>IF((I43)+K43&gt;I148,I148-K43,(I43))</f>
        <v>56826.160799405741</v>
      </c>
      <c r="K43" s="122">
        <f t="shared" si="3"/>
        <v>9173.8392005942551</v>
      </c>
      <c r="L43" s="183">
        <f t="shared" si="23"/>
        <v>66000</v>
      </c>
      <c r="M43" s="122">
        <f t="shared" si="24"/>
        <v>53984.852759435453</v>
      </c>
      <c r="N43" s="122">
        <f t="shared" si="21"/>
        <v>8715.1472405645418</v>
      </c>
      <c r="O43" s="122">
        <f t="shared" si="22"/>
        <v>62699.999999999993</v>
      </c>
      <c r="P43" s="104">
        <f t="shared" si="25"/>
        <v>51143.544719465172</v>
      </c>
      <c r="Q43" s="122">
        <f t="shared" si="8"/>
        <v>8256.4552805348303</v>
      </c>
      <c r="R43" s="122">
        <f t="shared" si="26"/>
        <v>59400</v>
      </c>
      <c r="S43" s="122">
        <f t="shared" si="10"/>
        <v>45460.928639524594</v>
      </c>
      <c r="T43" s="122">
        <f t="shared" si="11"/>
        <v>7339.0713604754046</v>
      </c>
      <c r="U43" s="122">
        <f t="shared" si="12"/>
        <v>52800</v>
      </c>
      <c r="V43" s="122">
        <f t="shared" si="13"/>
        <v>39778.312559584017</v>
      </c>
      <c r="W43" s="122">
        <f t="shared" si="14"/>
        <v>6421.687440415978</v>
      </c>
      <c r="X43" s="122">
        <f t="shared" si="15"/>
        <v>46199.999999999993</v>
      </c>
      <c r="Y43" s="122">
        <f t="shared" si="16"/>
        <v>34095.69647964344</v>
      </c>
      <c r="Z43" s="122">
        <f t="shared" si="17"/>
        <v>5504.3035203565532</v>
      </c>
      <c r="AA43" s="52">
        <f t="shared" si="18"/>
        <v>39599.999999999993</v>
      </c>
    </row>
    <row r="44" spans="1:27" ht="13.5" customHeight="1">
      <c r="A44" s="118">
        <v>87</v>
      </c>
      <c r="B44" s="56">
        <v>41548</v>
      </c>
      <c r="C44" s="68">
        <v>678</v>
      </c>
      <c r="D44" s="221">
        <f>'base(indices)'!G49</f>
        <v>1.41438759</v>
      </c>
      <c r="E44" s="60">
        <f t="shared" si="0"/>
        <v>958.95478602000003</v>
      </c>
      <c r="F44" s="359">
        <f>'base(indices)'!I49</f>
        <v>1.8204000000000001E-2</v>
      </c>
      <c r="G44" s="60">
        <f t="shared" si="1"/>
        <v>17.456812924708082</v>
      </c>
      <c r="H44" s="57">
        <f t="shared" si="2"/>
        <v>976.41159894470809</v>
      </c>
      <c r="I44" s="294">
        <f t="shared" si="20"/>
        <v>97139.808538085694</v>
      </c>
      <c r="J44" s="102">
        <f>IF((I44)+K44&gt;I148,I148-K44,(I44))</f>
        <v>56826.160799405741</v>
      </c>
      <c r="K44" s="102">
        <f t="shared" si="3"/>
        <v>9173.8392005942551</v>
      </c>
      <c r="L44" s="186">
        <f t="shared" si="23"/>
        <v>66000</v>
      </c>
      <c r="M44" s="102">
        <f t="shared" si="24"/>
        <v>53984.852759435453</v>
      </c>
      <c r="N44" s="102">
        <f t="shared" si="21"/>
        <v>8715.1472405645418</v>
      </c>
      <c r="O44" s="102">
        <f t="shared" si="22"/>
        <v>62699.999999999993</v>
      </c>
      <c r="P44" s="102">
        <f t="shared" si="25"/>
        <v>51143.544719465172</v>
      </c>
      <c r="Q44" s="102">
        <f t="shared" si="8"/>
        <v>8256.4552805348303</v>
      </c>
      <c r="R44" s="102">
        <f t="shared" si="26"/>
        <v>59400</v>
      </c>
      <c r="S44" s="102">
        <f t="shared" si="10"/>
        <v>45460.928639524594</v>
      </c>
      <c r="T44" s="102">
        <f t="shared" si="11"/>
        <v>7339.0713604754046</v>
      </c>
      <c r="U44" s="102">
        <f t="shared" si="12"/>
        <v>52800</v>
      </c>
      <c r="V44" s="102">
        <f t="shared" si="13"/>
        <v>39778.312559584017</v>
      </c>
      <c r="W44" s="102">
        <f t="shared" si="14"/>
        <v>6421.687440415978</v>
      </c>
      <c r="X44" s="102">
        <f t="shared" si="15"/>
        <v>46199.999999999993</v>
      </c>
      <c r="Y44" s="102">
        <f t="shared" si="16"/>
        <v>34095.69647964344</v>
      </c>
      <c r="Z44" s="102">
        <f t="shared" si="17"/>
        <v>5504.3035203565532</v>
      </c>
      <c r="AA44" s="66">
        <f t="shared" si="18"/>
        <v>39599.999999999993</v>
      </c>
    </row>
    <row r="45" spans="1:27" ht="13.5" customHeight="1">
      <c r="A45" s="118">
        <v>86</v>
      </c>
      <c r="B45" s="46">
        <v>41579</v>
      </c>
      <c r="C45" s="68">
        <v>678</v>
      </c>
      <c r="D45" s="221">
        <f>'base(indices)'!G50</f>
        <v>1.41308755</v>
      </c>
      <c r="E45" s="70">
        <f t="shared" si="0"/>
        <v>958.07335890000002</v>
      </c>
      <c r="F45" s="359">
        <f>'base(indices)'!I50</f>
        <v>1.8204000000000001E-2</v>
      </c>
      <c r="G45" s="70">
        <f t="shared" si="1"/>
        <v>17.440767425415601</v>
      </c>
      <c r="H45" s="68">
        <f t="shared" si="2"/>
        <v>975.51412632541565</v>
      </c>
      <c r="I45" s="295">
        <f t="shared" si="20"/>
        <v>96163.396939140992</v>
      </c>
      <c r="J45" s="122">
        <f>IF((I45)+K45&gt;I148,I148-K45,(I45))</f>
        <v>56826.160799405741</v>
      </c>
      <c r="K45" s="122">
        <f t="shared" si="3"/>
        <v>9173.8392005942551</v>
      </c>
      <c r="L45" s="183">
        <f t="shared" si="23"/>
        <v>66000</v>
      </c>
      <c r="M45" s="122">
        <f t="shared" si="24"/>
        <v>53984.852759435453</v>
      </c>
      <c r="N45" s="122">
        <f t="shared" si="21"/>
        <v>8715.1472405645418</v>
      </c>
      <c r="O45" s="122">
        <f t="shared" si="22"/>
        <v>62699.999999999993</v>
      </c>
      <c r="P45" s="104">
        <f t="shared" si="25"/>
        <v>51143.544719465172</v>
      </c>
      <c r="Q45" s="122">
        <f t="shared" si="8"/>
        <v>8256.4552805348303</v>
      </c>
      <c r="R45" s="122">
        <f t="shared" si="26"/>
        <v>59400</v>
      </c>
      <c r="S45" s="122">
        <f t="shared" si="10"/>
        <v>45460.928639524594</v>
      </c>
      <c r="T45" s="122">
        <f t="shared" si="11"/>
        <v>7339.0713604754046</v>
      </c>
      <c r="U45" s="122">
        <f t="shared" si="12"/>
        <v>52800</v>
      </c>
      <c r="V45" s="122">
        <f t="shared" si="13"/>
        <v>39778.312559584017</v>
      </c>
      <c r="W45" s="122">
        <f t="shared" si="14"/>
        <v>6421.687440415978</v>
      </c>
      <c r="X45" s="122">
        <f t="shared" si="15"/>
        <v>46199.999999999993</v>
      </c>
      <c r="Y45" s="122">
        <f t="shared" si="16"/>
        <v>34095.69647964344</v>
      </c>
      <c r="Z45" s="122">
        <f t="shared" si="17"/>
        <v>5504.3035203565532</v>
      </c>
      <c r="AA45" s="52">
        <f t="shared" si="18"/>
        <v>39599.999999999993</v>
      </c>
    </row>
    <row r="46" spans="1:27" ht="13.5" customHeight="1" thickBot="1">
      <c r="A46" s="229">
        <v>85</v>
      </c>
      <c r="B46" s="161">
        <v>41609</v>
      </c>
      <c r="C46" s="77">
        <v>678</v>
      </c>
      <c r="D46" s="232">
        <f>'base(indices)'!G51</f>
        <v>1.4127951000000001</v>
      </c>
      <c r="E46" s="233">
        <f>C46*D46</f>
        <v>957.8750778000001</v>
      </c>
      <c r="F46" s="360">
        <f>'base(indices)'!I51</f>
        <v>1.8204000000000001E-2</v>
      </c>
      <c r="G46" s="233">
        <f t="shared" si="1"/>
        <v>17.437157916271204</v>
      </c>
      <c r="H46" s="231">
        <f t="shared" si="2"/>
        <v>975.31223571627129</v>
      </c>
      <c r="I46" s="296">
        <f t="shared" si="20"/>
        <v>95187.882812815573</v>
      </c>
      <c r="J46" s="95">
        <f>IF((I46)+K46&gt;I148,I148-K46,(I46))</f>
        <v>56826.160799405741</v>
      </c>
      <c r="K46" s="95">
        <f t="shared" si="3"/>
        <v>9173.8392005942551</v>
      </c>
      <c r="L46" s="270">
        <f t="shared" si="23"/>
        <v>66000</v>
      </c>
      <c r="M46" s="95">
        <f t="shared" si="24"/>
        <v>53984.852759435453</v>
      </c>
      <c r="N46" s="95">
        <f t="shared" si="21"/>
        <v>8715.1472405645418</v>
      </c>
      <c r="O46" s="95">
        <f t="shared" si="22"/>
        <v>62699.999999999993</v>
      </c>
      <c r="P46" s="95">
        <f t="shared" si="25"/>
        <v>51143.544719465172</v>
      </c>
      <c r="Q46" s="95">
        <f t="shared" si="8"/>
        <v>8256.4552805348303</v>
      </c>
      <c r="R46" s="95">
        <f t="shared" si="26"/>
        <v>59400</v>
      </c>
      <c r="S46" s="95">
        <f t="shared" si="10"/>
        <v>45460.928639524594</v>
      </c>
      <c r="T46" s="95">
        <f t="shared" si="11"/>
        <v>7339.0713604754046</v>
      </c>
      <c r="U46" s="95">
        <f t="shared" si="12"/>
        <v>52800</v>
      </c>
      <c r="V46" s="95">
        <f t="shared" si="13"/>
        <v>39778.312559584017</v>
      </c>
      <c r="W46" s="95">
        <f t="shared" si="14"/>
        <v>6421.687440415978</v>
      </c>
      <c r="X46" s="95">
        <f t="shared" si="15"/>
        <v>46199.999999999993</v>
      </c>
      <c r="Y46" s="95">
        <f t="shared" si="16"/>
        <v>34095.69647964344</v>
      </c>
      <c r="Z46" s="95">
        <f t="shared" si="17"/>
        <v>5504.3035203565532</v>
      </c>
      <c r="AA46" s="237">
        <f t="shared" si="18"/>
        <v>39599.999999999993</v>
      </c>
    </row>
    <row r="47" spans="1:27" ht="13.5" customHeight="1">
      <c r="A47" s="219">
        <v>84</v>
      </c>
      <c r="B47" s="246">
        <v>41640</v>
      </c>
      <c r="C47" s="204">
        <v>724</v>
      </c>
      <c r="D47" s="259">
        <f>'base(indices)'!G52</f>
        <v>1.41209753</v>
      </c>
      <c r="E47" s="203">
        <f t="shared" si="0"/>
        <v>1022.35861172</v>
      </c>
      <c r="F47" s="358">
        <f>'base(indices)'!I52</f>
        <v>1.8204000000000001E-2</v>
      </c>
      <c r="G47" s="203">
        <f t="shared" si="1"/>
        <v>18.611016167750883</v>
      </c>
      <c r="H47" s="204">
        <f t="shared" si="2"/>
        <v>1040.9696278877509</v>
      </c>
      <c r="I47" s="297">
        <f t="shared" si="20"/>
        <v>94212.570577099308</v>
      </c>
      <c r="J47" s="205">
        <f>IF((I47)+K47&gt;I148,I148-K47,(I47))</f>
        <v>56826.160799405741</v>
      </c>
      <c r="K47" s="205">
        <f t="shared" si="3"/>
        <v>9173.8392005942551</v>
      </c>
      <c r="L47" s="198">
        <f t="shared" si="23"/>
        <v>66000</v>
      </c>
      <c r="M47" s="205">
        <f t="shared" si="24"/>
        <v>53984.852759435453</v>
      </c>
      <c r="N47" s="205">
        <f t="shared" si="21"/>
        <v>8715.1472405645418</v>
      </c>
      <c r="O47" s="205">
        <f t="shared" si="22"/>
        <v>62699.999999999993</v>
      </c>
      <c r="P47" s="197">
        <f t="shared" si="25"/>
        <v>51143.544719465172</v>
      </c>
      <c r="Q47" s="205">
        <f t="shared" si="8"/>
        <v>8256.4552805348303</v>
      </c>
      <c r="R47" s="205">
        <f t="shared" si="26"/>
        <v>59400</v>
      </c>
      <c r="S47" s="205">
        <f t="shared" si="10"/>
        <v>45460.928639524594</v>
      </c>
      <c r="T47" s="205">
        <f t="shared" si="11"/>
        <v>7339.0713604754046</v>
      </c>
      <c r="U47" s="205">
        <f t="shared" si="12"/>
        <v>52800</v>
      </c>
      <c r="V47" s="205">
        <f t="shared" si="13"/>
        <v>39778.312559584017</v>
      </c>
      <c r="W47" s="205">
        <f t="shared" si="14"/>
        <v>6421.687440415978</v>
      </c>
      <c r="X47" s="205">
        <f t="shared" si="15"/>
        <v>46199.999999999993</v>
      </c>
      <c r="Y47" s="205">
        <f t="shared" si="16"/>
        <v>34095.69647964344</v>
      </c>
      <c r="Z47" s="205">
        <f t="shared" si="17"/>
        <v>5504.3035203565532</v>
      </c>
      <c r="AA47" s="196">
        <f t="shared" si="18"/>
        <v>39599.999999999993</v>
      </c>
    </row>
    <row r="48" spans="1:27" ht="13.5" customHeight="1">
      <c r="A48" s="118">
        <v>83</v>
      </c>
      <c r="B48" s="216">
        <v>41671</v>
      </c>
      <c r="C48" s="68">
        <v>724</v>
      </c>
      <c r="D48" s="221">
        <f>'base(indices)'!G53</f>
        <v>1.41050929</v>
      </c>
      <c r="E48" s="60">
        <f t="shared" si="0"/>
        <v>1021.20872596</v>
      </c>
      <c r="F48" s="359">
        <f>'base(indices)'!I53</f>
        <v>1.8204000000000001E-2</v>
      </c>
      <c r="G48" s="60">
        <f t="shared" si="1"/>
        <v>18.590083647375842</v>
      </c>
      <c r="H48" s="57">
        <f t="shared" si="2"/>
        <v>1039.7988096073759</v>
      </c>
      <c r="I48" s="294">
        <f t="shared" si="20"/>
        <v>93171.600949211555</v>
      </c>
      <c r="J48" s="102">
        <f>IF((I48)+K48&gt;I148,I148-K48,(I48))</f>
        <v>56826.160799405741</v>
      </c>
      <c r="K48" s="102">
        <f t="shared" si="3"/>
        <v>9173.8392005942551</v>
      </c>
      <c r="L48" s="186">
        <f t="shared" si="23"/>
        <v>66000</v>
      </c>
      <c r="M48" s="102">
        <f t="shared" si="24"/>
        <v>53984.852759435453</v>
      </c>
      <c r="N48" s="102">
        <f t="shared" si="21"/>
        <v>8715.1472405645418</v>
      </c>
      <c r="O48" s="102">
        <f t="shared" si="22"/>
        <v>62699.999999999993</v>
      </c>
      <c r="P48" s="102">
        <f t="shared" si="25"/>
        <v>51143.544719465172</v>
      </c>
      <c r="Q48" s="102">
        <f t="shared" si="8"/>
        <v>8256.4552805348303</v>
      </c>
      <c r="R48" s="102">
        <f t="shared" si="26"/>
        <v>59400</v>
      </c>
      <c r="S48" s="102">
        <f t="shared" si="10"/>
        <v>45460.928639524594</v>
      </c>
      <c r="T48" s="102">
        <f t="shared" si="11"/>
        <v>7339.0713604754046</v>
      </c>
      <c r="U48" s="102">
        <f t="shared" si="12"/>
        <v>52800</v>
      </c>
      <c r="V48" s="102">
        <f t="shared" si="13"/>
        <v>39778.312559584017</v>
      </c>
      <c r="W48" s="102">
        <f t="shared" si="14"/>
        <v>6421.687440415978</v>
      </c>
      <c r="X48" s="102">
        <f t="shared" si="15"/>
        <v>46199.999999999993</v>
      </c>
      <c r="Y48" s="102">
        <f t="shared" si="16"/>
        <v>34095.69647964344</v>
      </c>
      <c r="Z48" s="102">
        <f t="shared" si="17"/>
        <v>5504.3035203565532</v>
      </c>
      <c r="AA48" s="66">
        <f t="shared" si="18"/>
        <v>39599.999999999993</v>
      </c>
    </row>
    <row r="49" spans="1:27" ht="13.5" customHeight="1">
      <c r="A49" s="118">
        <v>82</v>
      </c>
      <c r="B49" s="217">
        <v>41699</v>
      </c>
      <c r="C49" s="68">
        <v>724</v>
      </c>
      <c r="D49" s="221">
        <f>'base(indices)'!G54</f>
        <v>1.4097522600000001</v>
      </c>
      <c r="E49" s="70">
        <f t="shared" si="0"/>
        <v>1020.66063624</v>
      </c>
      <c r="F49" s="359">
        <f>'base(indices)'!I54</f>
        <v>1.8204000000000001E-2</v>
      </c>
      <c r="G49" s="70">
        <f t="shared" si="1"/>
        <v>18.580106222112963</v>
      </c>
      <c r="H49" s="68">
        <f t="shared" si="2"/>
        <v>1039.2407424621131</v>
      </c>
      <c r="I49" s="295">
        <f t="shared" si="20"/>
        <v>92131.802139604173</v>
      </c>
      <c r="J49" s="122">
        <f>IF((I49)+K49&gt;I148,I148-K49,(I49))</f>
        <v>56826.160799405741</v>
      </c>
      <c r="K49" s="122">
        <f t="shared" si="3"/>
        <v>9173.8392005942551</v>
      </c>
      <c r="L49" s="183">
        <f t="shared" si="23"/>
        <v>66000</v>
      </c>
      <c r="M49" s="122">
        <f t="shared" si="24"/>
        <v>53984.852759435453</v>
      </c>
      <c r="N49" s="122">
        <f t="shared" si="21"/>
        <v>8715.1472405645418</v>
      </c>
      <c r="O49" s="122">
        <f t="shared" si="22"/>
        <v>62699.999999999993</v>
      </c>
      <c r="P49" s="104">
        <f t="shared" si="25"/>
        <v>51143.544719465172</v>
      </c>
      <c r="Q49" s="122">
        <f t="shared" si="8"/>
        <v>8256.4552805348303</v>
      </c>
      <c r="R49" s="122">
        <f t="shared" si="26"/>
        <v>59400</v>
      </c>
      <c r="S49" s="122">
        <f t="shared" si="10"/>
        <v>45460.928639524594</v>
      </c>
      <c r="T49" s="122">
        <f t="shared" si="11"/>
        <v>7339.0713604754046</v>
      </c>
      <c r="U49" s="122">
        <f t="shared" si="12"/>
        <v>52800</v>
      </c>
      <c r="V49" s="122">
        <f t="shared" si="13"/>
        <v>39778.312559584017</v>
      </c>
      <c r="W49" s="122">
        <f t="shared" si="14"/>
        <v>6421.687440415978</v>
      </c>
      <c r="X49" s="122">
        <f t="shared" si="15"/>
        <v>46199.999999999993</v>
      </c>
      <c r="Y49" s="122">
        <f t="shared" si="16"/>
        <v>34095.69647964344</v>
      </c>
      <c r="Z49" s="122">
        <f t="shared" si="17"/>
        <v>5504.3035203565532</v>
      </c>
      <c r="AA49" s="52">
        <f t="shared" si="18"/>
        <v>39599.999999999993</v>
      </c>
    </row>
    <row r="50" spans="1:27" ht="13.5" customHeight="1">
      <c r="A50" s="118">
        <v>81</v>
      </c>
      <c r="B50" s="216">
        <v>41730</v>
      </c>
      <c r="C50" s="68">
        <v>724</v>
      </c>
      <c r="D50" s="221">
        <f>'base(indices)'!G55</f>
        <v>1.4093773599999999</v>
      </c>
      <c r="E50" s="60">
        <f t="shared" si="0"/>
        <v>1020.38920864</v>
      </c>
      <c r="F50" s="359">
        <f>'base(indices)'!I55</f>
        <v>1.8204000000000001E-2</v>
      </c>
      <c r="G50" s="60">
        <f t="shared" si="1"/>
        <v>18.575165154082562</v>
      </c>
      <c r="H50" s="57">
        <f t="shared" si="2"/>
        <v>1038.9643737940826</v>
      </c>
      <c r="I50" s="294">
        <f t="shared" si="20"/>
        <v>91092.561397142053</v>
      </c>
      <c r="J50" s="102">
        <f>IF((I50)+K50&gt;I148,I148-K50,(I50))</f>
        <v>56826.160799405741</v>
      </c>
      <c r="K50" s="102">
        <f t="shared" si="3"/>
        <v>9173.8392005942551</v>
      </c>
      <c r="L50" s="186">
        <f t="shared" si="23"/>
        <v>66000</v>
      </c>
      <c r="M50" s="102">
        <f t="shared" si="24"/>
        <v>53984.852759435453</v>
      </c>
      <c r="N50" s="102">
        <f t="shared" si="21"/>
        <v>8715.1472405645418</v>
      </c>
      <c r="O50" s="102">
        <f t="shared" si="22"/>
        <v>62699.999999999993</v>
      </c>
      <c r="P50" s="102">
        <f>J50*$P$9</f>
        <v>51143.544719465172</v>
      </c>
      <c r="Q50" s="102">
        <f t="shared" si="8"/>
        <v>8256.4552805348303</v>
      </c>
      <c r="R50" s="102">
        <f t="shared" si="26"/>
        <v>59400</v>
      </c>
      <c r="S50" s="102">
        <f t="shared" si="10"/>
        <v>45460.928639524594</v>
      </c>
      <c r="T50" s="102">
        <f t="shared" si="11"/>
        <v>7339.0713604754046</v>
      </c>
      <c r="U50" s="102">
        <f t="shared" si="12"/>
        <v>52800</v>
      </c>
      <c r="V50" s="102">
        <f t="shared" si="13"/>
        <v>39778.312559584017</v>
      </c>
      <c r="W50" s="102">
        <f t="shared" si="14"/>
        <v>6421.687440415978</v>
      </c>
      <c r="X50" s="102">
        <f t="shared" si="15"/>
        <v>46199.999999999993</v>
      </c>
      <c r="Y50" s="102">
        <f t="shared" si="16"/>
        <v>34095.69647964344</v>
      </c>
      <c r="Z50" s="102">
        <f t="shared" si="17"/>
        <v>5504.3035203565532</v>
      </c>
      <c r="AA50" s="66">
        <f t="shared" si="18"/>
        <v>39599.999999999993</v>
      </c>
    </row>
    <row r="51" spans="1:27" ht="13.5" customHeight="1">
      <c r="A51" s="118">
        <v>80</v>
      </c>
      <c r="B51" s="216">
        <v>41760</v>
      </c>
      <c r="C51" s="68">
        <v>724</v>
      </c>
      <c r="D51" s="221">
        <f>'base(indices)'!G56</f>
        <v>1.4087307499999999</v>
      </c>
      <c r="E51" s="70">
        <f t="shared" si="0"/>
        <v>1019.9210629999999</v>
      </c>
      <c r="F51" s="359">
        <f>'base(indices)'!I56</f>
        <v>1.8204000000000001E-2</v>
      </c>
      <c r="G51" s="70">
        <f t="shared" si="1"/>
        <v>18.566643030851999</v>
      </c>
      <c r="H51" s="68">
        <f t="shared" si="2"/>
        <v>1038.487706030852</v>
      </c>
      <c r="I51" s="295">
        <f t="shared" si="20"/>
        <v>90053.597023347975</v>
      </c>
      <c r="J51" s="122">
        <f>IF((I51)+K51&gt;I148,I148-K51,(I51))</f>
        <v>56826.160799405741</v>
      </c>
      <c r="K51" s="122">
        <f t="shared" si="3"/>
        <v>9173.8392005942551</v>
      </c>
      <c r="L51" s="183">
        <f t="shared" si="23"/>
        <v>66000</v>
      </c>
      <c r="M51" s="122">
        <f t="shared" si="24"/>
        <v>53984.852759435453</v>
      </c>
      <c r="N51" s="122">
        <f t="shared" si="21"/>
        <v>8715.1472405645418</v>
      </c>
      <c r="O51" s="122">
        <f t="shared" si="22"/>
        <v>62699.999999999993</v>
      </c>
      <c r="P51" s="104">
        <f>J51*$P$9</f>
        <v>51143.544719465172</v>
      </c>
      <c r="Q51" s="122">
        <f t="shared" si="8"/>
        <v>8256.4552805348303</v>
      </c>
      <c r="R51" s="122">
        <f t="shared" si="26"/>
        <v>59400</v>
      </c>
      <c r="S51" s="122">
        <f t="shared" si="10"/>
        <v>45460.928639524594</v>
      </c>
      <c r="T51" s="122">
        <f t="shared" si="11"/>
        <v>7339.0713604754046</v>
      </c>
      <c r="U51" s="122">
        <f t="shared" si="12"/>
        <v>52800</v>
      </c>
      <c r="V51" s="122">
        <f t="shared" si="13"/>
        <v>39778.312559584017</v>
      </c>
      <c r="W51" s="122">
        <f t="shared" si="14"/>
        <v>6421.687440415978</v>
      </c>
      <c r="X51" s="122">
        <f t="shared" si="15"/>
        <v>46199.999999999993</v>
      </c>
      <c r="Y51" s="122">
        <f t="shared" si="16"/>
        <v>34095.69647964344</v>
      </c>
      <c r="Z51" s="122">
        <f t="shared" si="17"/>
        <v>5504.3035203565532</v>
      </c>
      <c r="AA51" s="52">
        <f t="shared" si="18"/>
        <v>39599.999999999993</v>
      </c>
    </row>
    <row r="52" spans="1:27" ht="13.5" customHeight="1">
      <c r="A52" s="118">
        <v>79</v>
      </c>
      <c r="B52" s="217">
        <v>41791</v>
      </c>
      <c r="C52" s="68">
        <v>724</v>
      </c>
      <c r="D52" s="221">
        <f>'base(indices)'!G57</f>
        <v>1.4078803900000001</v>
      </c>
      <c r="E52" s="60">
        <f t="shared" si="0"/>
        <v>1019.30540236</v>
      </c>
      <c r="F52" s="359">
        <f>'base(indices)'!I57</f>
        <v>1.8204000000000001E-2</v>
      </c>
      <c r="G52" s="60">
        <f t="shared" si="1"/>
        <v>18.555435544561441</v>
      </c>
      <c r="H52" s="57">
        <f t="shared" si="2"/>
        <v>1037.8608379045615</v>
      </c>
      <c r="I52" s="294">
        <f t="shared" si="20"/>
        <v>89015.109317317125</v>
      </c>
      <c r="J52" s="102">
        <f>IF((I52)+K52&gt;I148,I148-K52,(I52))</f>
        <v>56826.160799405741</v>
      </c>
      <c r="K52" s="102">
        <f t="shared" si="3"/>
        <v>9173.8392005942551</v>
      </c>
      <c r="L52" s="186">
        <f t="shared" si="23"/>
        <v>66000</v>
      </c>
      <c r="M52" s="102">
        <f t="shared" si="24"/>
        <v>53984.852759435453</v>
      </c>
      <c r="N52" s="102">
        <f t="shared" si="21"/>
        <v>8715.1472405645418</v>
      </c>
      <c r="O52" s="102">
        <f t="shared" si="22"/>
        <v>62699.999999999993</v>
      </c>
      <c r="P52" s="102">
        <f t="shared" ref="P52:P71" si="27">J52*$P$9</f>
        <v>51143.544719465172</v>
      </c>
      <c r="Q52" s="102">
        <f t="shared" si="8"/>
        <v>8256.4552805348303</v>
      </c>
      <c r="R52" s="102">
        <f t="shared" si="26"/>
        <v>59400</v>
      </c>
      <c r="S52" s="102">
        <f t="shared" si="10"/>
        <v>45460.928639524594</v>
      </c>
      <c r="T52" s="102">
        <f t="shared" si="11"/>
        <v>7339.0713604754046</v>
      </c>
      <c r="U52" s="102">
        <f t="shared" si="12"/>
        <v>52800</v>
      </c>
      <c r="V52" s="102">
        <f t="shared" si="13"/>
        <v>39778.312559584017</v>
      </c>
      <c r="W52" s="102">
        <f t="shared" si="14"/>
        <v>6421.687440415978</v>
      </c>
      <c r="X52" s="102">
        <f t="shared" si="15"/>
        <v>46199.999999999993</v>
      </c>
      <c r="Y52" s="102">
        <f t="shared" si="16"/>
        <v>34095.69647964344</v>
      </c>
      <c r="Z52" s="102">
        <f t="shared" si="17"/>
        <v>5504.3035203565532</v>
      </c>
      <c r="AA52" s="66">
        <f t="shared" si="18"/>
        <v>39599.999999999993</v>
      </c>
    </row>
    <row r="53" spans="1:27" ht="13.5" customHeight="1">
      <c r="A53" s="118">
        <v>78</v>
      </c>
      <c r="B53" s="216">
        <v>41821</v>
      </c>
      <c r="C53" s="68">
        <v>724</v>
      </c>
      <c r="D53" s="221">
        <f>'base(indices)'!G58</f>
        <v>1.4072260299999999</v>
      </c>
      <c r="E53" s="70">
        <f t="shared" si="0"/>
        <v>1018.83164572</v>
      </c>
      <c r="F53" s="359">
        <f>'base(indices)'!I58</f>
        <v>1.8204000000000001E-2</v>
      </c>
      <c r="G53" s="70">
        <f t="shared" si="1"/>
        <v>18.546811278686882</v>
      </c>
      <c r="H53" s="68">
        <f t="shared" si="2"/>
        <v>1037.3784569986869</v>
      </c>
      <c r="I53" s="295">
        <f t="shared" si="20"/>
        <v>87977.248479412563</v>
      </c>
      <c r="J53" s="122">
        <f>IF((I53)+K53&gt;I148,I148-K53,(I53))</f>
        <v>56826.160799405741</v>
      </c>
      <c r="K53" s="122">
        <f t="shared" si="3"/>
        <v>9173.8392005942551</v>
      </c>
      <c r="L53" s="183">
        <f t="shared" si="23"/>
        <v>66000</v>
      </c>
      <c r="M53" s="122">
        <f t="shared" si="24"/>
        <v>53984.852759435453</v>
      </c>
      <c r="N53" s="122">
        <f t="shared" si="21"/>
        <v>8715.1472405645418</v>
      </c>
      <c r="O53" s="122">
        <f t="shared" si="22"/>
        <v>62699.999999999993</v>
      </c>
      <c r="P53" s="104">
        <f t="shared" si="27"/>
        <v>51143.544719465172</v>
      </c>
      <c r="Q53" s="122">
        <f t="shared" si="8"/>
        <v>8256.4552805348303</v>
      </c>
      <c r="R53" s="122">
        <f t="shared" si="26"/>
        <v>59400</v>
      </c>
      <c r="S53" s="122">
        <f t="shared" si="10"/>
        <v>45460.928639524594</v>
      </c>
      <c r="T53" s="122">
        <f t="shared" si="11"/>
        <v>7339.0713604754046</v>
      </c>
      <c r="U53" s="122">
        <f t="shared" si="12"/>
        <v>52800</v>
      </c>
      <c r="V53" s="122">
        <f t="shared" si="13"/>
        <v>39778.312559584017</v>
      </c>
      <c r="W53" s="122">
        <f t="shared" si="14"/>
        <v>6421.687440415978</v>
      </c>
      <c r="X53" s="122">
        <f t="shared" si="15"/>
        <v>46199.999999999993</v>
      </c>
      <c r="Y53" s="122">
        <f t="shared" si="16"/>
        <v>34095.69647964344</v>
      </c>
      <c r="Z53" s="122">
        <f t="shared" si="17"/>
        <v>5504.3035203565532</v>
      </c>
      <c r="AA53" s="52">
        <f t="shared" si="18"/>
        <v>39599.999999999993</v>
      </c>
    </row>
    <row r="54" spans="1:27" ht="13.5" customHeight="1">
      <c r="A54" s="118">
        <v>77</v>
      </c>
      <c r="B54" s="217">
        <v>41852</v>
      </c>
      <c r="C54" s="68">
        <v>724</v>
      </c>
      <c r="D54" s="221">
        <f>'base(indices)'!G59</f>
        <v>1.40574438</v>
      </c>
      <c r="E54" s="60">
        <f t="shared" si="0"/>
        <v>1017.7589311200001</v>
      </c>
      <c r="F54" s="359">
        <f>'base(indices)'!I59</f>
        <v>1.8204000000000001E-2</v>
      </c>
      <c r="G54" s="60">
        <f t="shared" si="1"/>
        <v>18.527283582108481</v>
      </c>
      <c r="H54" s="57">
        <f t="shared" si="2"/>
        <v>1036.2862147021085</v>
      </c>
      <c r="I54" s="294">
        <f t="shared" si="20"/>
        <v>86939.870022413874</v>
      </c>
      <c r="J54" s="102">
        <f>IF((I54)+K54&gt;I148,I148-K54,(I54))</f>
        <v>56826.160799405741</v>
      </c>
      <c r="K54" s="102">
        <f t="shared" si="3"/>
        <v>9173.8392005942551</v>
      </c>
      <c r="L54" s="186">
        <f t="shared" si="23"/>
        <v>66000</v>
      </c>
      <c r="M54" s="102">
        <f t="shared" si="24"/>
        <v>53984.852759435453</v>
      </c>
      <c r="N54" s="102">
        <f t="shared" si="21"/>
        <v>8715.1472405645418</v>
      </c>
      <c r="O54" s="102">
        <f t="shared" si="22"/>
        <v>62699.999999999993</v>
      </c>
      <c r="P54" s="102">
        <f t="shared" si="27"/>
        <v>51143.544719465172</v>
      </c>
      <c r="Q54" s="102">
        <f t="shared" si="8"/>
        <v>8256.4552805348303</v>
      </c>
      <c r="R54" s="102">
        <f>P54+Q54</f>
        <v>59400</v>
      </c>
      <c r="S54" s="102">
        <f t="shared" si="10"/>
        <v>45460.928639524594</v>
      </c>
      <c r="T54" s="102">
        <f t="shared" si="11"/>
        <v>7339.0713604754046</v>
      </c>
      <c r="U54" s="102">
        <f t="shared" si="12"/>
        <v>52800</v>
      </c>
      <c r="V54" s="102">
        <f t="shared" si="13"/>
        <v>39778.312559584017</v>
      </c>
      <c r="W54" s="102">
        <f t="shared" si="14"/>
        <v>6421.687440415978</v>
      </c>
      <c r="X54" s="102">
        <f t="shared" si="15"/>
        <v>46199.999999999993</v>
      </c>
      <c r="Y54" s="102">
        <f t="shared" si="16"/>
        <v>34095.69647964344</v>
      </c>
      <c r="Z54" s="102">
        <f t="shared" si="17"/>
        <v>5504.3035203565532</v>
      </c>
      <c r="AA54" s="66">
        <f t="shared" si="18"/>
        <v>39599.999999999993</v>
      </c>
    </row>
    <row r="55" spans="1:27" ht="13.5" customHeight="1">
      <c r="A55" s="118">
        <v>76</v>
      </c>
      <c r="B55" s="216">
        <v>41883</v>
      </c>
      <c r="C55" s="68">
        <v>724</v>
      </c>
      <c r="D55" s="221">
        <f>'base(indices)'!G60</f>
        <v>1.4048986299999999</v>
      </c>
      <c r="E55" s="70">
        <f t="shared" si="0"/>
        <v>1017.14660812</v>
      </c>
      <c r="F55" s="359">
        <f>'base(indices)'!I60</f>
        <v>1.8204000000000001E-2</v>
      </c>
      <c r="G55" s="70">
        <f t="shared" si="1"/>
        <v>18.51613685421648</v>
      </c>
      <c r="H55" s="68">
        <f t="shared" si="2"/>
        <v>1035.6627449742164</v>
      </c>
      <c r="I55" s="295">
        <f t="shared" si="20"/>
        <v>85903.583807711766</v>
      </c>
      <c r="J55" s="122">
        <f>IF((I55)+K55&gt;I148,I148-K55,(I55))</f>
        <v>56826.160799405741</v>
      </c>
      <c r="K55" s="122">
        <f t="shared" si="3"/>
        <v>9173.8392005942551</v>
      </c>
      <c r="L55" s="183">
        <f t="shared" si="23"/>
        <v>66000</v>
      </c>
      <c r="M55" s="122">
        <f t="shared" si="24"/>
        <v>53984.852759435453</v>
      </c>
      <c r="N55" s="122">
        <f t="shared" si="21"/>
        <v>8715.1472405645418</v>
      </c>
      <c r="O55" s="122">
        <f t="shared" si="22"/>
        <v>62699.999999999993</v>
      </c>
      <c r="P55" s="104">
        <f t="shared" si="27"/>
        <v>51143.544719465172</v>
      </c>
      <c r="Q55" s="122">
        <f t="shared" si="8"/>
        <v>8256.4552805348303</v>
      </c>
      <c r="R55" s="122">
        <f t="shared" ref="R55:R73" si="28">P55+Q55</f>
        <v>59400</v>
      </c>
      <c r="S55" s="122">
        <f t="shared" si="10"/>
        <v>45460.928639524594</v>
      </c>
      <c r="T55" s="122">
        <f t="shared" si="11"/>
        <v>7339.0713604754046</v>
      </c>
      <c r="U55" s="122">
        <f t="shared" si="12"/>
        <v>52800</v>
      </c>
      <c r="V55" s="122">
        <f t="shared" si="13"/>
        <v>39778.312559584017</v>
      </c>
      <c r="W55" s="122">
        <f t="shared" si="14"/>
        <v>6421.687440415978</v>
      </c>
      <c r="X55" s="122">
        <f t="shared" si="15"/>
        <v>46199.999999999993</v>
      </c>
      <c r="Y55" s="122">
        <f t="shared" si="16"/>
        <v>34095.69647964344</v>
      </c>
      <c r="Z55" s="122">
        <f t="shared" si="17"/>
        <v>5504.3035203565532</v>
      </c>
      <c r="AA55" s="52">
        <f t="shared" si="18"/>
        <v>39599.999999999993</v>
      </c>
    </row>
    <row r="56" spans="1:27" ht="13.5" customHeight="1">
      <c r="A56" s="118">
        <v>75</v>
      </c>
      <c r="B56" s="217">
        <v>41913</v>
      </c>
      <c r="C56" s="68">
        <v>724</v>
      </c>
      <c r="D56" s="221">
        <f>'base(indices)'!G61</f>
        <v>1.4036732199999999</v>
      </c>
      <c r="E56" s="60">
        <f t="shared" si="0"/>
        <v>1016.25941128</v>
      </c>
      <c r="F56" s="359">
        <f>'base(indices)'!I61</f>
        <v>1.8204000000000001E-2</v>
      </c>
      <c r="G56" s="60">
        <f t="shared" si="1"/>
        <v>18.499986322941123</v>
      </c>
      <c r="H56" s="57">
        <f t="shared" si="2"/>
        <v>1034.7593976029411</v>
      </c>
      <c r="I56" s="294">
        <f t="shared" si="20"/>
        <v>84867.921062737543</v>
      </c>
      <c r="J56" s="102">
        <f>IF((I56)+K56&gt;I148,I148-K56,(I56))</f>
        <v>56826.160799405741</v>
      </c>
      <c r="K56" s="102">
        <f t="shared" si="3"/>
        <v>9173.8392005942551</v>
      </c>
      <c r="L56" s="186">
        <f t="shared" si="23"/>
        <v>66000</v>
      </c>
      <c r="M56" s="102">
        <f t="shared" si="24"/>
        <v>53984.852759435453</v>
      </c>
      <c r="N56" s="102">
        <f t="shared" si="21"/>
        <v>8715.1472405645418</v>
      </c>
      <c r="O56" s="102">
        <f t="shared" si="22"/>
        <v>62699.999999999993</v>
      </c>
      <c r="P56" s="102">
        <f t="shared" si="27"/>
        <v>51143.544719465172</v>
      </c>
      <c r="Q56" s="102">
        <f t="shared" si="8"/>
        <v>8256.4552805348303</v>
      </c>
      <c r="R56" s="102">
        <f t="shared" si="28"/>
        <v>59400</v>
      </c>
      <c r="S56" s="102">
        <f t="shared" si="10"/>
        <v>45460.928639524594</v>
      </c>
      <c r="T56" s="102">
        <f t="shared" si="11"/>
        <v>7339.0713604754046</v>
      </c>
      <c r="U56" s="102">
        <f t="shared" si="12"/>
        <v>52800</v>
      </c>
      <c r="V56" s="102">
        <f t="shared" si="13"/>
        <v>39778.312559584017</v>
      </c>
      <c r="W56" s="102">
        <f t="shared" si="14"/>
        <v>6421.687440415978</v>
      </c>
      <c r="X56" s="102">
        <f t="shared" si="15"/>
        <v>46199.999999999993</v>
      </c>
      <c r="Y56" s="102">
        <f t="shared" si="16"/>
        <v>34095.69647964344</v>
      </c>
      <c r="Z56" s="102">
        <f t="shared" si="17"/>
        <v>5504.3035203565532</v>
      </c>
      <c r="AA56" s="66">
        <f t="shared" si="18"/>
        <v>39599.999999999993</v>
      </c>
    </row>
    <row r="57" spans="1:27" ht="13.5" customHeight="1">
      <c r="A57" s="118">
        <v>74</v>
      </c>
      <c r="B57" s="216">
        <v>41944</v>
      </c>
      <c r="C57" s="68">
        <v>724</v>
      </c>
      <c r="D57" s="221">
        <f>'base(indices)'!G62</f>
        <v>1.4022177199999999</v>
      </c>
      <c r="E57" s="70">
        <f t="shared" si="0"/>
        <v>1015.2056292799999</v>
      </c>
      <c r="F57" s="359">
        <f>'base(indices)'!I62</f>
        <v>1.8204000000000001E-2</v>
      </c>
      <c r="G57" s="70">
        <f t="shared" si="1"/>
        <v>18.48080327541312</v>
      </c>
      <c r="H57" s="68">
        <f t="shared" si="2"/>
        <v>1033.6864325554131</v>
      </c>
      <c r="I57" s="295">
        <f t="shared" si="20"/>
        <v>83833.161665134598</v>
      </c>
      <c r="J57" s="122">
        <f>IF((I57)+K57&gt;I148,I148-K57,(I57))</f>
        <v>56826.160799405741</v>
      </c>
      <c r="K57" s="122">
        <f t="shared" si="3"/>
        <v>9173.8392005942551</v>
      </c>
      <c r="L57" s="183">
        <f t="shared" si="23"/>
        <v>66000</v>
      </c>
      <c r="M57" s="122">
        <f t="shared" si="24"/>
        <v>53984.852759435453</v>
      </c>
      <c r="N57" s="122">
        <f t="shared" si="21"/>
        <v>8715.1472405645418</v>
      </c>
      <c r="O57" s="122">
        <f t="shared" si="22"/>
        <v>62699.999999999993</v>
      </c>
      <c r="P57" s="104">
        <f t="shared" si="27"/>
        <v>51143.544719465172</v>
      </c>
      <c r="Q57" s="122">
        <f t="shared" si="8"/>
        <v>8256.4552805348303</v>
      </c>
      <c r="R57" s="122">
        <f t="shared" si="28"/>
        <v>59400</v>
      </c>
      <c r="S57" s="122">
        <f t="shared" si="10"/>
        <v>45460.928639524594</v>
      </c>
      <c r="T57" s="122">
        <f t="shared" si="11"/>
        <v>7339.0713604754046</v>
      </c>
      <c r="U57" s="122">
        <f t="shared" si="12"/>
        <v>52800</v>
      </c>
      <c r="V57" s="122">
        <f t="shared" si="13"/>
        <v>39778.312559584017</v>
      </c>
      <c r="W57" s="122">
        <f t="shared" si="14"/>
        <v>6421.687440415978</v>
      </c>
      <c r="X57" s="122">
        <f t="shared" si="15"/>
        <v>46199.999999999993</v>
      </c>
      <c r="Y57" s="122">
        <f t="shared" si="16"/>
        <v>34095.69647964344</v>
      </c>
      <c r="Z57" s="122">
        <f t="shared" si="17"/>
        <v>5504.3035203565532</v>
      </c>
      <c r="AA57" s="52">
        <f t="shared" si="18"/>
        <v>39599.999999999993</v>
      </c>
    </row>
    <row r="58" spans="1:27" ht="13.5" customHeight="1" thickBot="1">
      <c r="A58" s="229">
        <v>73</v>
      </c>
      <c r="B58" s="218">
        <v>41974</v>
      </c>
      <c r="C58" s="177">
        <v>724</v>
      </c>
      <c r="D58" s="341">
        <f>'base(indices)'!G63</f>
        <v>1.4015407799999999</v>
      </c>
      <c r="E58" s="247">
        <f t="shared" si="0"/>
        <v>1014.71552472</v>
      </c>
      <c r="F58" s="360">
        <f>'base(indices)'!I63</f>
        <v>1.8204000000000001E-2</v>
      </c>
      <c r="G58" s="247">
        <f t="shared" si="1"/>
        <v>18.47188141200288</v>
      </c>
      <c r="H58" s="174">
        <f t="shared" si="2"/>
        <v>1033.1874061320029</v>
      </c>
      <c r="I58" s="342">
        <f t="shared" si="20"/>
        <v>82799.475232579178</v>
      </c>
      <c r="J58" s="343">
        <f>IF((I58)+K58&gt;I148,I148-K58,(I58))</f>
        <v>56826.160799405741</v>
      </c>
      <c r="K58" s="343">
        <f t="shared" si="3"/>
        <v>9173.8392005942551</v>
      </c>
      <c r="L58" s="344">
        <f t="shared" si="23"/>
        <v>66000</v>
      </c>
      <c r="M58" s="343">
        <f t="shared" si="24"/>
        <v>53984.852759435453</v>
      </c>
      <c r="N58" s="343">
        <f t="shared" si="21"/>
        <v>8715.1472405645418</v>
      </c>
      <c r="O58" s="343">
        <f t="shared" si="22"/>
        <v>62699.999999999993</v>
      </c>
      <c r="P58" s="343">
        <f t="shared" si="27"/>
        <v>51143.544719465172</v>
      </c>
      <c r="Q58" s="343">
        <f t="shared" si="8"/>
        <v>8256.4552805348303</v>
      </c>
      <c r="R58" s="343">
        <f t="shared" si="28"/>
        <v>59400</v>
      </c>
      <c r="S58" s="343">
        <f t="shared" si="10"/>
        <v>45460.928639524594</v>
      </c>
      <c r="T58" s="343">
        <f t="shared" si="11"/>
        <v>7339.0713604754046</v>
      </c>
      <c r="U58" s="343">
        <f t="shared" si="12"/>
        <v>52800</v>
      </c>
      <c r="V58" s="343">
        <f t="shared" si="13"/>
        <v>39778.312559584017</v>
      </c>
      <c r="W58" s="343">
        <f t="shared" si="14"/>
        <v>6421.687440415978</v>
      </c>
      <c r="X58" s="343">
        <f t="shared" si="15"/>
        <v>46199.999999999993</v>
      </c>
      <c r="Y58" s="343">
        <f t="shared" si="16"/>
        <v>34095.69647964344</v>
      </c>
      <c r="Z58" s="343">
        <f t="shared" si="17"/>
        <v>5504.3035203565532</v>
      </c>
      <c r="AA58" s="345">
        <f t="shared" si="18"/>
        <v>39599.999999999993</v>
      </c>
    </row>
    <row r="59" spans="1:27" ht="13.5" customHeight="1">
      <c r="A59" s="219">
        <v>72</v>
      </c>
      <c r="B59" s="340">
        <v>42005</v>
      </c>
      <c r="C59" s="47">
        <v>788</v>
      </c>
      <c r="D59" s="239">
        <f>'base(indices)'!G64</f>
        <v>1.40006651</v>
      </c>
      <c r="E59" s="87">
        <f t="shared" si="0"/>
        <v>1103.25240988</v>
      </c>
      <c r="F59" s="358">
        <f>'base(indices)'!I64</f>
        <v>1.8204000000000001E-2</v>
      </c>
      <c r="G59" s="87">
        <f t="shared" si="1"/>
        <v>20.083606869455522</v>
      </c>
      <c r="H59" s="47">
        <f t="shared" si="2"/>
        <v>1123.3360167494554</v>
      </c>
      <c r="I59" s="293">
        <f t="shared" si="20"/>
        <v>81766.28782644718</v>
      </c>
      <c r="J59" s="123">
        <f>IF((I59)+K59&gt;I148,I148-K59,(I59))</f>
        <v>56826.160799405741</v>
      </c>
      <c r="K59" s="123">
        <f t="shared" si="3"/>
        <v>9173.8392005942551</v>
      </c>
      <c r="L59" s="290">
        <f t="shared" si="23"/>
        <v>66000</v>
      </c>
      <c r="M59" s="123">
        <f t="shared" si="24"/>
        <v>53984.852759435453</v>
      </c>
      <c r="N59" s="123">
        <f t="shared" si="21"/>
        <v>8715.1472405645418</v>
      </c>
      <c r="O59" s="123">
        <f t="shared" si="22"/>
        <v>62699.999999999993</v>
      </c>
      <c r="P59" s="100">
        <f t="shared" si="27"/>
        <v>51143.544719465172</v>
      </c>
      <c r="Q59" s="123">
        <f t="shared" si="8"/>
        <v>8256.4552805348303</v>
      </c>
      <c r="R59" s="123">
        <f t="shared" si="28"/>
        <v>59400</v>
      </c>
      <c r="S59" s="123">
        <f t="shared" si="10"/>
        <v>45460.928639524594</v>
      </c>
      <c r="T59" s="123">
        <f t="shared" si="11"/>
        <v>7339.0713604754046</v>
      </c>
      <c r="U59" s="123">
        <f t="shared" si="12"/>
        <v>52800</v>
      </c>
      <c r="V59" s="123">
        <f t="shared" si="13"/>
        <v>39778.312559584017</v>
      </c>
      <c r="W59" s="123">
        <f t="shared" si="14"/>
        <v>6421.687440415978</v>
      </c>
      <c r="X59" s="123">
        <f t="shared" si="15"/>
        <v>46199.999999999993</v>
      </c>
      <c r="Y59" s="123">
        <f t="shared" si="16"/>
        <v>34095.69647964344</v>
      </c>
      <c r="Z59" s="123">
        <f t="shared" si="17"/>
        <v>5504.3035203565532</v>
      </c>
      <c r="AA59" s="55">
        <f t="shared" si="18"/>
        <v>39599.999999999993</v>
      </c>
    </row>
    <row r="60" spans="1:27" ht="13.5" customHeight="1">
      <c r="A60" s="118">
        <v>71</v>
      </c>
      <c r="B60" s="46">
        <v>42036</v>
      </c>
      <c r="C60" s="68">
        <v>788</v>
      </c>
      <c r="D60" s="221">
        <f>'base(indices)'!G65</f>
        <v>1.39883833</v>
      </c>
      <c r="E60" s="60">
        <f t="shared" si="0"/>
        <v>1102.28460404</v>
      </c>
      <c r="F60" s="359">
        <f>'base(indices)'!I65</f>
        <v>1.8204000000000001E-2</v>
      </c>
      <c r="G60" s="60">
        <f t="shared" si="1"/>
        <v>20.065988931944162</v>
      </c>
      <c r="H60" s="57">
        <f t="shared" si="2"/>
        <v>1122.350592971944</v>
      </c>
      <c r="I60" s="294">
        <f t="shared" si="20"/>
        <v>80642.951809697726</v>
      </c>
      <c r="J60" s="102">
        <f>IF((I60)+K60&gt;I148,I148-K60,(I60))</f>
        <v>56826.160799405741</v>
      </c>
      <c r="K60" s="102">
        <f t="shared" si="3"/>
        <v>9173.8392005942551</v>
      </c>
      <c r="L60" s="186">
        <f t="shared" si="23"/>
        <v>66000</v>
      </c>
      <c r="M60" s="102">
        <f t="shared" si="24"/>
        <v>53984.852759435453</v>
      </c>
      <c r="N60" s="102">
        <f t="shared" si="21"/>
        <v>8715.1472405645418</v>
      </c>
      <c r="O60" s="102">
        <f t="shared" si="22"/>
        <v>62699.999999999993</v>
      </c>
      <c r="P60" s="102">
        <f t="shared" si="27"/>
        <v>51143.544719465172</v>
      </c>
      <c r="Q60" s="102">
        <f t="shared" si="8"/>
        <v>8256.4552805348303</v>
      </c>
      <c r="R60" s="102">
        <f t="shared" si="28"/>
        <v>59400</v>
      </c>
      <c r="S60" s="102">
        <f t="shared" si="10"/>
        <v>45460.928639524594</v>
      </c>
      <c r="T60" s="102">
        <f t="shared" si="11"/>
        <v>7339.0713604754046</v>
      </c>
      <c r="U60" s="102">
        <f t="shared" si="12"/>
        <v>52800</v>
      </c>
      <c r="V60" s="102">
        <f t="shared" si="13"/>
        <v>39778.312559584017</v>
      </c>
      <c r="W60" s="102">
        <f t="shared" si="14"/>
        <v>6421.687440415978</v>
      </c>
      <c r="X60" s="102">
        <f t="shared" si="15"/>
        <v>46199.999999999993</v>
      </c>
      <c r="Y60" s="102">
        <f t="shared" si="16"/>
        <v>34095.69647964344</v>
      </c>
      <c r="Z60" s="102">
        <f t="shared" si="17"/>
        <v>5504.3035203565532</v>
      </c>
      <c r="AA60" s="66">
        <f t="shared" si="18"/>
        <v>39599.999999999993</v>
      </c>
    </row>
    <row r="61" spans="1:27" ht="13.5" customHeight="1">
      <c r="A61" s="118">
        <v>70</v>
      </c>
      <c r="B61" s="56">
        <v>42064</v>
      </c>
      <c r="C61" s="68">
        <v>788</v>
      </c>
      <c r="D61" s="221">
        <f>'base(indices)'!G66</f>
        <v>1.3986033600000001</v>
      </c>
      <c r="E61" s="70">
        <f t="shared" si="0"/>
        <v>1102.0994476800001</v>
      </c>
      <c r="F61" s="359">
        <f>'base(indices)'!I66</f>
        <v>1.8204000000000001E-2</v>
      </c>
      <c r="G61" s="70">
        <f t="shared" si="1"/>
        <v>20.062618345566722</v>
      </c>
      <c r="H61" s="68">
        <f t="shared" si="2"/>
        <v>1122.1620660255669</v>
      </c>
      <c r="I61" s="295">
        <f t="shared" si="20"/>
        <v>79520.601216725787</v>
      </c>
      <c r="J61" s="122">
        <f>IF((I61)+K61&gt;I148,I148-K61,(I61))</f>
        <v>56826.160799405741</v>
      </c>
      <c r="K61" s="122">
        <f t="shared" si="3"/>
        <v>9173.8392005942551</v>
      </c>
      <c r="L61" s="183">
        <f t="shared" si="23"/>
        <v>66000</v>
      </c>
      <c r="M61" s="122">
        <f t="shared" si="24"/>
        <v>53984.852759435453</v>
      </c>
      <c r="N61" s="122">
        <f t="shared" si="21"/>
        <v>8715.1472405645418</v>
      </c>
      <c r="O61" s="122">
        <f t="shared" si="22"/>
        <v>62699.999999999993</v>
      </c>
      <c r="P61" s="104">
        <f t="shared" si="27"/>
        <v>51143.544719465172</v>
      </c>
      <c r="Q61" s="122">
        <f t="shared" si="8"/>
        <v>8256.4552805348303</v>
      </c>
      <c r="R61" s="122">
        <f t="shared" si="28"/>
        <v>59400</v>
      </c>
      <c r="S61" s="122">
        <f t="shared" si="10"/>
        <v>45460.928639524594</v>
      </c>
      <c r="T61" s="122">
        <f t="shared" si="11"/>
        <v>7339.0713604754046</v>
      </c>
      <c r="U61" s="122">
        <f t="shared" si="12"/>
        <v>52800</v>
      </c>
      <c r="V61" s="122">
        <f t="shared" si="13"/>
        <v>39778.312559584017</v>
      </c>
      <c r="W61" s="122">
        <f t="shared" si="14"/>
        <v>6421.687440415978</v>
      </c>
      <c r="X61" s="122">
        <f t="shared" si="15"/>
        <v>46199.999999999993</v>
      </c>
      <c r="Y61" s="122">
        <f t="shared" si="16"/>
        <v>34095.69647964344</v>
      </c>
      <c r="Z61" s="122">
        <f t="shared" si="17"/>
        <v>5504.3035203565532</v>
      </c>
      <c r="AA61" s="52">
        <f t="shared" si="18"/>
        <v>39599.999999999993</v>
      </c>
    </row>
    <row r="62" spans="1:27" ht="13.5" customHeight="1">
      <c r="A62" s="118">
        <v>69</v>
      </c>
      <c r="B62" s="46">
        <v>42095</v>
      </c>
      <c r="C62" s="68">
        <v>788</v>
      </c>
      <c r="D62" s="221">
        <f>'base(indices)'!G67</f>
        <v>1.3967931200000001</v>
      </c>
      <c r="E62" s="60">
        <f t="shared" si="0"/>
        <v>1100.67297856</v>
      </c>
      <c r="F62" s="359">
        <f>'base(indices)'!I67</f>
        <v>1.8204000000000001E-2</v>
      </c>
      <c r="G62" s="60">
        <f t="shared" si="1"/>
        <v>20.036650901706242</v>
      </c>
      <c r="H62" s="57">
        <f t="shared" si="2"/>
        <v>1120.7096294617063</v>
      </c>
      <c r="I62" s="294">
        <f t="shared" si="20"/>
        <v>78398.439150700215</v>
      </c>
      <c r="J62" s="102">
        <f>IF((I62)+K62&gt;I148,I148-K62,(I62))</f>
        <v>56826.160799405741</v>
      </c>
      <c r="K62" s="102">
        <f t="shared" si="3"/>
        <v>9173.8392005942551</v>
      </c>
      <c r="L62" s="186">
        <f t="shared" si="23"/>
        <v>66000</v>
      </c>
      <c r="M62" s="102">
        <f t="shared" si="24"/>
        <v>53984.852759435453</v>
      </c>
      <c r="N62" s="102">
        <f t="shared" si="21"/>
        <v>8715.1472405645418</v>
      </c>
      <c r="O62" s="102">
        <f t="shared" si="22"/>
        <v>62699.999999999993</v>
      </c>
      <c r="P62" s="102">
        <f t="shared" si="27"/>
        <v>51143.544719465172</v>
      </c>
      <c r="Q62" s="102">
        <f t="shared" si="8"/>
        <v>8256.4552805348303</v>
      </c>
      <c r="R62" s="102">
        <f t="shared" si="28"/>
        <v>59400</v>
      </c>
      <c r="S62" s="102">
        <f t="shared" si="10"/>
        <v>45460.928639524594</v>
      </c>
      <c r="T62" s="102">
        <f t="shared" si="11"/>
        <v>7339.0713604754046</v>
      </c>
      <c r="U62" s="102">
        <f t="shared" si="12"/>
        <v>52800</v>
      </c>
      <c r="V62" s="102">
        <f t="shared" si="13"/>
        <v>39778.312559584017</v>
      </c>
      <c r="W62" s="102">
        <f t="shared" si="14"/>
        <v>6421.687440415978</v>
      </c>
      <c r="X62" s="102">
        <f t="shared" si="15"/>
        <v>46199.999999999993</v>
      </c>
      <c r="Y62" s="102">
        <f t="shared" si="16"/>
        <v>34095.69647964344</v>
      </c>
      <c r="Z62" s="102">
        <f t="shared" si="17"/>
        <v>5504.3035203565532</v>
      </c>
      <c r="AA62" s="66">
        <f t="shared" si="18"/>
        <v>39599.999999999993</v>
      </c>
    </row>
    <row r="63" spans="1:27" ht="13.5" customHeight="1">
      <c r="A63" s="118">
        <v>68</v>
      </c>
      <c r="B63" s="56">
        <v>42125</v>
      </c>
      <c r="C63" s="68">
        <v>788</v>
      </c>
      <c r="D63" s="221">
        <f>'base(indices)'!G68</f>
        <v>1.3820056599999999</v>
      </c>
      <c r="E63" s="70">
        <f t="shared" si="0"/>
        <v>1089.02046008</v>
      </c>
      <c r="F63" s="359">
        <f>'base(indices)'!I68</f>
        <v>1.8204000000000001E-2</v>
      </c>
      <c r="G63" s="70">
        <f t="shared" si="1"/>
        <v>19.824528455296321</v>
      </c>
      <c r="H63" s="68">
        <f t="shared" si="2"/>
        <v>1108.8449885352964</v>
      </c>
      <c r="I63" s="295">
        <f t="shared" si="20"/>
        <v>77277.729521238507</v>
      </c>
      <c r="J63" s="122">
        <f>IF((I63)+K63&gt;I148,I148-K63,(I63))</f>
        <v>56826.160799405741</v>
      </c>
      <c r="K63" s="122">
        <f t="shared" si="3"/>
        <v>9173.8392005942551</v>
      </c>
      <c r="L63" s="183">
        <f t="shared" si="23"/>
        <v>66000</v>
      </c>
      <c r="M63" s="122">
        <f t="shared" si="24"/>
        <v>53984.852759435453</v>
      </c>
      <c r="N63" s="122">
        <f t="shared" si="21"/>
        <v>8715.1472405645418</v>
      </c>
      <c r="O63" s="122">
        <f t="shared" si="22"/>
        <v>62699.999999999993</v>
      </c>
      <c r="P63" s="104">
        <f t="shared" si="27"/>
        <v>51143.544719465172</v>
      </c>
      <c r="Q63" s="122">
        <f t="shared" si="8"/>
        <v>8256.4552805348303</v>
      </c>
      <c r="R63" s="122">
        <f t="shared" si="28"/>
        <v>59400</v>
      </c>
      <c r="S63" s="122">
        <f t="shared" si="10"/>
        <v>45460.928639524594</v>
      </c>
      <c r="T63" s="122">
        <f t="shared" si="11"/>
        <v>7339.0713604754046</v>
      </c>
      <c r="U63" s="122">
        <f t="shared" si="12"/>
        <v>52800</v>
      </c>
      <c r="V63" s="122">
        <f t="shared" si="13"/>
        <v>39778.312559584017</v>
      </c>
      <c r="W63" s="122">
        <f t="shared" si="14"/>
        <v>6421.687440415978</v>
      </c>
      <c r="X63" s="122">
        <f t="shared" si="15"/>
        <v>46199.999999999993</v>
      </c>
      <c r="Y63" s="122">
        <f t="shared" si="16"/>
        <v>34095.69647964344</v>
      </c>
      <c r="Z63" s="122">
        <f t="shared" si="17"/>
        <v>5504.3035203565532</v>
      </c>
      <c r="AA63" s="52">
        <f t="shared" si="18"/>
        <v>39599.999999999993</v>
      </c>
    </row>
    <row r="64" spans="1:27" ht="13.5" customHeight="1">
      <c r="A64" s="118">
        <v>67</v>
      </c>
      <c r="B64" s="56">
        <v>42156</v>
      </c>
      <c r="C64" s="68">
        <v>788</v>
      </c>
      <c r="D64" s="221">
        <f>'base(indices)'!G69</f>
        <v>1.37376308</v>
      </c>
      <c r="E64" s="60">
        <f t="shared" si="0"/>
        <v>1082.5253070399999</v>
      </c>
      <c r="F64" s="359">
        <f>'base(indices)'!I69</f>
        <v>1.8204000000000001E-2</v>
      </c>
      <c r="G64" s="60">
        <f t="shared" si="1"/>
        <v>19.706290689356159</v>
      </c>
      <c r="H64" s="57">
        <f t="shared" si="2"/>
        <v>1102.2315977293561</v>
      </c>
      <c r="I64" s="294">
        <f t="shared" si="20"/>
        <v>76168.884532703218</v>
      </c>
      <c r="J64" s="102">
        <f>IF((I64)+K64&gt;I148,I148-K64,(I64))</f>
        <v>56826.160799405741</v>
      </c>
      <c r="K64" s="102">
        <f t="shared" si="3"/>
        <v>9173.8392005942551</v>
      </c>
      <c r="L64" s="186">
        <f t="shared" si="23"/>
        <v>66000</v>
      </c>
      <c r="M64" s="102">
        <f t="shared" si="24"/>
        <v>53984.852759435453</v>
      </c>
      <c r="N64" s="102">
        <f t="shared" si="21"/>
        <v>8715.1472405645418</v>
      </c>
      <c r="O64" s="102">
        <f t="shared" si="22"/>
        <v>62699.999999999993</v>
      </c>
      <c r="P64" s="102">
        <f t="shared" si="27"/>
        <v>51143.544719465172</v>
      </c>
      <c r="Q64" s="102">
        <f t="shared" si="8"/>
        <v>8256.4552805348303</v>
      </c>
      <c r="R64" s="102">
        <f t="shared" si="28"/>
        <v>59400</v>
      </c>
      <c r="S64" s="102">
        <f t="shared" si="10"/>
        <v>45460.928639524594</v>
      </c>
      <c r="T64" s="102">
        <f t="shared" si="11"/>
        <v>7339.0713604754046</v>
      </c>
      <c r="U64" s="102">
        <f t="shared" si="12"/>
        <v>52800</v>
      </c>
      <c r="V64" s="102">
        <f t="shared" si="13"/>
        <v>39778.312559584017</v>
      </c>
      <c r="W64" s="102">
        <f t="shared" si="14"/>
        <v>6421.687440415978</v>
      </c>
      <c r="X64" s="102">
        <f t="shared" si="15"/>
        <v>46199.999999999993</v>
      </c>
      <c r="Y64" s="102">
        <f t="shared" si="16"/>
        <v>34095.69647964344</v>
      </c>
      <c r="Z64" s="102">
        <f t="shared" si="17"/>
        <v>5504.3035203565532</v>
      </c>
      <c r="AA64" s="66">
        <f t="shared" si="18"/>
        <v>39599.999999999993</v>
      </c>
    </row>
    <row r="65" spans="1:27" ht="13.5" customHeight="1">
      <c r="A65" s="118">
        <v>66</v>
      </c>
      <c r="B65" s="46">
        <v>42186</v>
      </c>
      <c r="C65" s="68">
        <v>788</v>
      </c>
      <c r="D65" s="221">
        <f>'base(indices)'!G70</f>
        <v>1.3602961499999999</v>
      </c>
      <c r="E65" s="70">
        <f t="shared" si="0"/>
        <v>1071.9133661999999</v>
      </c>
      <c r="F65" s="359">
        <f>'base(indices)'!I70</f>
        <v>1.8204000000000001E-2</v>
      </c>
      <c r="G65" s="70">
        <f t="shared" si="1"/>
        <v>19.5131109183048</v>
      </c>
      <c r="H65" s="68">
        <f t="shared" si="2"/>
        <v>1091.4264771183048</v>
      </c>
      <c r="I65" s="295">
        <f t="shared" si="20"/>
        <v>75066.652934973856</v>
      </c>
      <c r="J65" s="122">
        <f>IF((I65)+K65&gt;I148,I148-K65,(I65))</f>
        <v>56826.160799405741</v>
      </c>
      <c r="K65" s="122">
        <f t="shared" si="3"/>
        <v>9173.8392005942551</v>
      </c>
      <c r="L65" s="183">
        <f t="shared" si="23"/>
        <v>66000</v>
      </c>
      <c r="M65" s="122">
        <f t="shared" si="24"/>
        <v>53984.852759435453</v>
      </c>
      <c r="N65" s="122">
        <f t="shared" si="21"/>
        <v>8715.1472405645418</v>
      </c>
      <c r="O65" s="122">
        <f t="shared" si="22"/>
        <v>62699.999999999993</v>
      </c>
      <c r="P65" s="104">
        <f t="shared" si="27"/>
        <v>51143.544719465172</v>
      </c>
      <c r="Q65" s="122">
        <f t="shared" si="8"/>
        <v>8256.4552805348303</v>
      </c>
      <c r="R65" s="122">
        <f t="shared" si="28"/>
        <v>59400</v>
      </c>
      <c r="S65" s="122">
        <f t="shared" si="10"/>
        <v>45460.928639524594</v>
      </c>
      <c r="T65" s="122">
        <f t="shared" si="11"/>
        <v>7339.0713604754046</v>
      </c>
      <c r="U65" s="122">
        <f t="shared" si="12"/>
        <v>52800</v>
      </c>
      <c r="V65" s="122">
        <f t="shared" si="13"/>
        <v>39778.312559584017</v>
      </c>
      <c r="W65" s="122">
        <f t="shared" si="14"/>
        <v>6421.687440415978</v>
      </c>
      <c r="X65" s="122">
        <f t="shared" si="15"/>
        <v>46199.999999999993</v>
      </c>
      <c r="Y65" s="122">
        <f t="shared" si="16"/>
        <v>34095.69647964344</v>
      </c>
      <c r="Z65" s="122">
        <f t="shared" si="17"/>
        <v>5504.3035203565532</v>
      </c>
      <c r="AA65" s="52">
        <f t="shared" si="18"/>
        <v>39599.999999999993</v>
      </c>
    </row>
    <row r="66" spans="1:27" ht="13.5" customHeight="1">
      <c r="A66" s="118">
        <v>65</v>
      </c>
      <c r="B66" s="56">
        <v>42217</v>
      </c>
      <c r="C66" s="68">
        <v>788</v>
      </c>
      <c r="D66" s="221">
        <f>'base(indices)'!G71</f>
        <v>1.35231747</v>
      </c>
      <c r="E66" s="60">
        <f t="shared" si="0"/>
        <v>1065.6261663600001</v>
      </c>
      <c r="F66" s="359">
        <f>'base(indices)'!I71</f>
        <v>1.8204000000000001E-2</v>
      </c>
      <c r="G66" s="60">
        <f t="shared" si="1"/>
        <v>19.398658732417442</v>
      </c>
      <c r="H66" s="57">
        <f t="shared" si="2"/>
        <v>1085.0248250924176</v>
      </c>
      <c r="I66" s="294">
        <f t="shared" si="20"/>
        <v>73975.226457855548</v>
      </c>
      <c r="J66" s="102">
        <f>IF((I66)+K66&gt;I148,I148-K66,(I66))</f>
        <v>56826.160799405741</v>
      </c>
      <c r="K66" s="102">
        <f t="shared" si="3"/>
        <v>9173.8392005942551</v>
      </c>
      <c r="L66" s="186">
        <f t="shared" si="23"/>
        <v>66000</v>
      </c>
      <c r="M66" s="102">
        <f t="shared" si="24"/>
        <v>53984.852759435453</v>
      </c>
      <c r="N66" s="102">
        <f t="shared" si="21"/>
        <v>8715.1472405645418</v>
      </c>
      <c r="O66" s="102">
        <f t="shared" si="22"/>
        <v>62699.999999999993</v>
      </c>
      <c r="P66" s="102">
        <f t="shared" si="27"/>
        <v>51143.544719465172</v>
      </c>
      <c r="Q66" s="102">
        <f t="shared" si="8"/>
        <v>8256.4552805348303</v>
      </c>
      <c r="R66" s="102">
        <f t="shared" si="28"/>
        <v>59400</v>
      </c>
      <c r="S66" s="102">
        <f t="shared" si="10"/>
        <v>45460.928639524594</v>
      </c>
      <c r="T66" s="102">
        <f t="shared" si="11"/>
        <v>7339.0713604754046</v>
      </c>
      <c r="U66" s="102">
        <f t="shared" si="12"/>
        <v>52800</v>
      </c>
      <c r="V66" s="102">
        <f t="shared" si="13"/>
        <v>39778.312559584017</v>
      </c>
      <c r="W66" s="102">
        <f t="shared" si="14"/>
        <v>6421.687440415978</v>
      </c>
      <c r="X66" s="102">
        <f t="shared" si="15"/>
        <v>46199.999999999993</v>
      </c>
      <c r="Y66" s="102">
        <f t="shared" si="16"/>
        <v>34095.69647964344</v>
      </c>
      <c r="Z66" s="102">
        <f t="shared" si="17"/>
        <v>5504.3035203565532</v>
      </c>
      <c r="AA66" s="66">
        <f t="shared" si="18"/>
        <v>39599.999999999993</v>
      </c>
    </row>
    <row r="67" spans="1:27" ht="13.5" customHeight="1">
      <c r="A67" s="118">
        <v>64</v>
      </c>
      <c r="B67" s="46">
        <v>42248</v>
      </c>
      <c r="C67" s="68">
        <v>788</v>
      </c>
      <c r="D67" s="221">
        <f>'base(indices)'!G72</f>
        <v>1.3465274</v>
      </c>
      <c r="E67" s="70">
        <f t="shared" si="0"/>
        <v>1061.0635912</v>
      </c>
      <c r="F67" s="359">
        <f>'base(indices)'!I72</f>
        <v>1.8204000000000001E-2</v>
      </c>
      <c r="G67" s="70">
        <f t="shared" si="1"/>
        <v>19.315601614204802</v>
      </c>
      <c r="H67" s="68">
        <f t="shared" si="2"/>
        <v>1080.3791928142048</v>
      </c>
      <c r="I67" s="295">
        <f t="shared" si="20"/>
        <v>72890.201632763128</v>
      </c>
      <c r="J67" s="122">
        <f>IF((I67)+K67&gt;I148,I148-K67,(I67))</f>
        <v>56826.160799405741</v>
      </c>
      <c r="K67" s="122">
        <f t="shared" si="3"/>
        <v>9173.8392005942551</v>
      </c>
      <c r="L67" s="183">
        <f t="shared" si="23"/>
        <v>66000</v>
      </c>
      <c r="M67" s="122">
        <f t="shared" si="24"/>
        <v>53984.852759435453</v>
      </c>
      <c r="N67" s="122">
        <f t="shared" si="21"/>
        <v>8715.1472405645418</v>
      </c>
      <c r="O67" s="122">
        <f t="shared" si="22"/>
        <v>62699.999999999993</v>
      </c>
      <c r="P67" s="104">
        <f t="shared" si="27"/>
        <v>51143.544719465172</v>
      </c>
      <c r="Q67" s="122">
        <f t="shared" si="8"/>
        <v>8256.4552805348303</v>
      </c>
      <c r="R67" s="122">
        <f t="shared" si="28"/>
        <v>59400</v>
      </c>
      <c r="S67" s="122">
        <f t="shared" si="10"/>
        <v>45460.928639524594</v>
      </c>
      <c r="T67" s="122">
        <f t="shared" si="11"/>
        <v>7339.0713604754046</v>
      </c>
      <c r="U67" s="122">
        <f t="shared" si="12"/>
        <v>52800</v>
      </c>
      <c r="V67" s="122">
        <f t="shared" si="13"/>
        <v>39778.312559584017</v>
      </c>
      <c r="W67" s="122">
        <f t="shared" si="14"/>
        <v>6421.687440415978</v>
      </c>
      <c r="X67" s="122">
        <f t="shared" si="15"/>
        <v>46199.999999999993</v>
      </c>
      <c r="Y67" s="122">
        <f t="shared" si="16"/>
        <v>34095.69647964344</v>
      </c>
      <c r="Z67" s="122">
        <f t="shared" si="17"/>
        <v>5504.3035203565532</v>
      </c>
      <c r="AA67" s="52">
        <f t="shared" si="18"/>
        <v>39599.999999999993</v>
      </c>
    </row>
    <row r="68" spans="1:27" ht="13.5" customHeight="1">
      <c r="A68" s="118">
        <v>63</v>
      </c>
      <c r="B68" s="56">
        <v>42278</v>
      </c>
      <c r="C68" s="68">
        <v>788</v>
      </c>
      <c r="D68" s="221">
        <f>'base(indices)'!G73</f>
        <v>1.3412963499999999</v>
      </c>
      <c r="E68" s="60">
        <f t="shared" si="0"/>
        <v>1056.9415237999999</v>
      </c>
      <c r="F68" s="359">
        <f>'base(indices)'!I73</f>
        <v>1.8204000000000001E-2</v>
      </c>
      <c r="G68" s="60">
        <f t="shared" si="1"/>
        <v>19.240563499255199</v>
      </c>
      <c r="H68" s="57">
        <f t="shared" si="2"/>
        <v>1076.182087299255</v>
      </c>
      <c r="I68" s="294">
        <f t="shared" si="20"/>
        <v>71809.822439948926</v>
      </c>
      <c r="J68" s="102">
        <f>IF((I68)+K68&gt;I148,I148-K68,(I68))</f>
        <v>56826.160799405741</v>
      </c>
      <c r="K68" s="102">
        <f t="shared" si="3"/>
        <v>9173.8392005942551</v>
      </c>
      <c r="L68" s="186">
        <f t="shared" si="23"/>
        <v>66000</v>
      </c>
      <c r="M68" s="102">
        <f t="shared" si="24"/>
        <v>53984.852759435453</v>
      </c>
      <c r="N68" s="102">
        <f t="shared" si="21"/>
        <v>8715.1472405645418</v>
      </c>
      <c r="O68" s="102">
        <f t="shared" si="22"/>
        <v>62699.999999999993</v>
      </c>
      <c r="P68" s="102">
        <f t="shared" si="27"/>
        <v>51143.544719465172</v>
      </c>
      <c r="Q68" s="102">
        <f t="shared" si="8"/>
        <v>8256.4552805348303</v>
      </c>
      <c r="R68" s="102">
        <f t="shared" si="28"/>
        <v>59400</v>
      </c>
      <c r="S68" s="102">
        <f t="shared" si="10"/>
        <v>45460.928639524594</v>
      </c>
      <c r="T68" s="102">
        <f t="shared" si="11"/>
        <v>7339.0713604754046</v>
      </c>
      <c r="U68" s="102">
        <f t="shared" si="12"/>
        <v>52800</v>
      </c>
      <c r="V68" s="102">
        <f t="shared" si="13"/>
        <v>39778.312559584017</v>
      </c>
      <c r="W68" s="102">
        <f t="shared" si="14"/>
        <v>6421.687440415978</v>
      </c>
      <c r="X68" s="102">
        <f t="shared" si="15"/>
        <v>46199.999999999993</v>
      </c>
      <c r="Y68" s="102">
        <f t="shared" si="16"/>
        <v>34095.69647964344</v>
      </c>
      <c r="Z68" s="102">
        <f t="shared" si="17"/>
        <v>5504.3035203565532</v>
      </c>
      <c r="AA68" s="66">
        <f t="shared" si="18"/>
        <v>39599.999999999993</v>
      </c>
    </row>
    <row r="69" spans="1:27" ht="13.5" customHeight="1">
      <c r="A69" s="118">
        <v>62</v>
      </c>
      <c r="B69" s="46">
        <v>42309</v>
      </c>
      <c r="C69" s="68">
        <v>788</v>
      </c>
      <c r="D69" s="221">
        <f>'base(indices)'!G74</f>
        <v>1.3325018399999999</v>
      </c>
      <c r="E69" s="70">
        <f t="shared" si="0"/>
        <v>1050.0114499199999</v>
      </c>
      <c r="F69" s="359">
        <f>'base(indices)'!I74</f>
        <v>1.8204000000000001E-2</v>
      </c>
      <c r="G69" s="70">
        <f t="shared" si="1"/>
        <v>19.11440843434368</v>
      </c>
      <c r="H69" s="68">
        <f t="shared" si="2"/>
        <v>1069.1258583543436</v>
      </c>
      <c r="I69" s="295">
        <f t="shared" si="20"/>
        <v>70733.640352649672</v>
      </c>
      <c r="J69" s="122">
        <f>IF((I69)+K69&gt;I148,I148-K69,(I69))</f>
        <v>56826.160799405741</v>
      </c>
      <c r="K69" s="122">
        <f t="shared" si="3"/>
        <v>9173.8392005942551</v>
      </c>
      <c r="L69" s="183">
        <f t="shared" si="23"/>
        <v>66000</v>
      </c>
      <c r="M69" s="122">
        <f t="shared" si="24"/>
        <v>53984.852759435453</v>
      </c>
      <c r="N69" s="122">
        <f t="shared" si="21"/>
        <v>8715.1472405645418</v>
      </c>
      <c r="O69" s="122">
        <f t="shared" si="22"/>
        <v>62699.999999999993</v>
      </c>
      <c r="P69" s="104">
        <f t="shared" si="27"/>
        <v>51143.544719465172</v>
      </c>
      <c r="Q69" s="122">
        <f t="shared" si="8"/>
        <v>8256.4552805348303</v>
      </c>
      <c r="R69" s="122">
        <f t="shared" si="28"/>
        <v>59400</v>
      </c>
      <c r="S69" s="122">
        <f t="shared" si="10"/>
        <v>45460.928639524594</v>
      </c>
      <c r="T69" s="122">
        <f t="shared" si="11"/>
        <v>7339.0713604754046</v>
      </c>
      <c r="U69" s="122">
        <f t="shared" si="12"/>
        <v>52800</v>
      </c>
      <c r="V69" s="122">
        <f t="shared" si="13"/>
        <v>39778.312559584017</v>
      </c>
      <c r="W69" s="122">
        <f t="shared" si="14"/>
        <v>6421.687440415978</v>
      </c>
      <c r="X69" s="122">
        <f t="shared" si="15"/>
        <v>46199.999999999993</v>
      </c>
      <c r="Y69" s="122">
        <f t="shared" si="16"/>
        <v>34095.69647964344</v>
      </c>
      <c r="Z69" s="122">
        <f t="shared" si="17"/>
        <v>5504.3035203565532</v>
      </c>
      <c r="AA69" s="52">
        <f t="shared" si="18"/>
        <v>39599.999999999993</v>
      </c>
    </row>
    <row r="70" spans="1:27" ht="13.5" customHeight="1" thickBot="1">
      <c r="A70" s="229">
        <v>61</v>
      </c>
      <c r="B70" s="161">
        <v>42339</v>
      </c>
      <c r="C70" s="77">
        <v>788</v>
      </c>
      <c r="D70" s="232">
        <f>'base(indices)'!G75</f>
        <v>1.3212710299999999</v>
      </c>
      <c r="E70" s="233">
        <f t="shared" si="0"/>
        <v>1041.1615716399999</v>
      </c>
      <c r="F70" s="360">
        <f>'base(indices)'!I75</f>
        <v>1.8204000000000001E-2</v>
      </c>
      <c r="G70" s="233">
        <f t="shared" si="1"/>
        <v>18.953305250134559</v>
      </c>
      <c r="H70" s="231">
        <f t="shared" si="2"/>
        <v>1060.1148768901344</v>
      </c>
      <c r="I70" s="296">
        <f t="shared" si="20"/>
        <v>69664.514494295334</v>
      </c>
      <c r="J70" s="95">
        <f>IF((I70)+K70&gt;I148,I148-K70,(I70))</f>
        <v>56826.160799405741</v>
      </c>
      <c r="K70" s="95">
        <f t="shared" si="3"/>
        <v>9173.8392005942551</v>
      </c>
      <c r="L70" s="270">
        <f t="shared" si="23"/>
        <v>66000</v>
      </c>
      <c r="M70" s="95">
        <f t="shared" si="24"/>
        <v>53984.852759435453</v>
      </c>
      <c r="N70" s="95">
        <f t="shared" si="21"/>
        <v>8715.1472405645418</v>
      </c>
      <c r="O70" s="95">
        <f t="shared" si="22"/>
        <v>62699.999999999993</v>
      </c>
      <c r="P70" s="95">
        <f t="shared" si="27"/>
        <v>51143.544719465172</v>
      </c>
      <c r="Q70" s="95">
        <f t="shared" si="8"/>
        <v>8256.4552805348303</v>
      </c>
      <c r="R70" s="95">
        <f t="shared" si="28"/>
        <v>59400</v>
      </c>
      <c r="S70" s="95">
        <f t="shared" si="10"/>
        <v>45460.928639524594</v>
      </c>
      <c r="T70" s="95">
        <f t="shared" si="11"/>
        <v>7339.0713604754046</v>
      </c>
      <c r="U70" s="95">
        <f t="shared" si="12"/>
        <v>52800</v>
      </c>
      <c r="V70" s="95">
        <f t="shared" si="13"/>
        <v>39778.312559584017</v>
      </c>
      <c r="W70" s="95">
        <f t="shared" si="14"/>
        <v>6421.687440415978</v>
      </c>
      <c r="X70" s="95">
        <f t="shared" si="15"/>
        <v>46199.999999999993</v>
      </c>
      <c r="Y70" s="95">
        <f t="shared" si="16"/>
        <v>34095.69647964344</v>
      </c>
      <c r="Z70" s="95">
        <f t="shared" si="17"/>
        <v>5504.3035203565532</v>
      </c>
      <c r="AA70" s="237">
        <f t="shared" si="18"/>
        <v>39599.999999999993</v>
      </c>
    </row>
    <row r="71" spans="1:27" ht="13.5" customHeight="1">
      <c r="A71" s="219">
        <v>60</v>
      </c>
      <c r="B71" s="246">
        <v>42370</v>
      </c>
      <c r="C71" s="204">
        <v>880</v>
      </c>
      <c r="D71" s="259">
        <f>'base(indices)'!G76</f>
        <v>1.30586186</v>
      </c>
      <c r="E71" s="203">
        <f t="shared" si="0"/>
        <v>1149.1584368000001</v>
      </c>
      <c r="F71" s="358">
        <f>'base(indices)'!I76</f>
        <v>1.8204000000000001E-2</v>
      </c>
      <c r="G71" s="203">
        <f t="shared" si="1"/>
        <v>20.919280183507205</v>
      </c>
      <c r="H71" s="204">
        <f t="shared" si="2"/>
        <v>1170.0777169835073</v>
      </c>
      <c r="I71" s="297">
        <f t="shared" si="20"/>
        <v>68604.399617405201</v>
      </c>
      <c r="J71" s="205">
        <f>IF((I71)+K71&gt;I148,I148-K71,(I71))</f>
        <v>56826.160799405741</v>
      </c>
      <c r="K71" s="205">
        <f t="shared" si="3"/>
        <v>9173.8392005942551</v>
      </c>
      <c r="L71" s="198">
        <f t="shared" si="23"/>
        <v>66000</v>
      </c>
      <c r="M71" s="205">
        <f t="shared" si="24"/>
        <v>53984.852759435453</v>
      </c>
      <c r="N71" s="205">
        <f t="shared" si="21"/>
        <v>8715.1472405645418</v>
      </c>
      <c r="O71" s="205">
        <f t="shared" si="22"/>
        <v>62699.999999999993</v>
      </c>
      <c r="P71" s="197">
        <f t="shared" si="27"/>
        <v>51143.544719465172</v>
      </c>
      <c r="Q71" s="205">
        <f t="shared" si="8"/>
        <v>8256.4552805348303</v>
      </c>
      <c r="R71" s="205">
        <f t="shared" si="28"/>
        <v>59400</v>
      </c>
      <c r="S71" s="205">
        <f t="shared" si="10"/>
        <v>45460.928639524594</v>
      </c>
      <c r="T71" s="205">
        <f t="shared" si="11"/>
        <v>7339.0713604754046</v>
      </c>
      <c r="U71" s="205">
        <f t="shared" si="12"/>
        <v>52800</v>
      </c>
      <c r="V71" s="205">
        <f t="shared" si="13"/>
        <v>39778.312559584017</v>
      </c>
      <c r="W71" s="205">
        <f t="shared" si="14"/>
        <v>6421.687440415978</v>
      </c>
      <c r="X71" s="205">
        <f t="shared" si="15"/>
        <v>46199.999999999993</v>
      </c>
      <c r="Y71" s="205">
        <f t="shared" si="16"/>
        <v>34095.69647964344</v>
      </c>
      <c r="Z71" s="205">
        <f t="shared" si="17"/>
        <v>5504.3035203565532</v>
      </c>
      <c r="AA71" s="196">
        <f t="shared" si="18"/>
        <v>39599.999999999993</v>
      </c>
    </row>
    <row r="72" spans="1:27" ht="13.5" customHeight="1">
      <c r="A72" s="118">
        <v>59</v>
      </c>
      <c r="B72" s="216">
        <v>42401</v>
      </c>
      <c r="C72" s="68">
        <v>880</v>
      </c>
      <c r="D72" s="221">
        <f>'base(indices)'!G77</f>
        <v>1.29395745</v>
      </c>
      <c r="E72" s="60">
        <f t="shared" si="0"/>
        <v>1138.682556</v>
      </c>
      <c r="F72" s="359">
        <f>'base(indices)'!I77</f>
        <v>1.8204000000000001E-2</v>
      </c>
      <c r="G72" s="60">
        <f t="shared" si="1"/>
        <v>20.728577249424003</v>
      </c>
      <c r="H72" s="57">
        <f t="shared" si="2"/>
        <v>1159.411133249424</v>
      </c>
      <c r="I72" s="294">
        <f t="shared" si="20"/>
        <v>67434.321900421695</v>
      </c>
      <c r="J72" s="102">
        <f>IF((I72)+K72&gt;I148,I148-K72,(I72))</f>
        <v>56826.160799405741</v>
      </c>
      <c r="K72" s="102">
        <f t="shared" si="3"/>
        <v>9173.8392005942551</v>
      </c>
      <c r="L72" s="186">
        <f t="shared" si="23"/>
        <v>66000</v>
      </c>
      <c r="M72" s="102">
        <f t="shared" si="24"/>
        <v>53984.852759435453</v>
      </c>
      <c r="N72" s="102">
        <f t="shared" si="21"/>
        <v>8715.1472405645418</v>
      </c>
      <c r="O72" s="102">
        <f t="shared" si="22"/>
        <v>62699.999999999993</v>
      </c>
      <c r="P72" s="102">
        <f>J72*$P$9</f>
        <v>51143.544719465172</v>
      </c>
      <c r="Q72" s="102">
        <f t="shared" si="8"/>
        <v>8256.4552805348303</v>
      </c>
      <c r="R72" s="102">
        <f t="shared" si="28"/>
        <v>59400</v>
      </c>
      <c r="S72" s="102">
        <f t="shared" si="10"/>
        <v>45460.928639524594</v>
      </c>
      <c r="T72" s="102">
        <f t="shared" si="11"/>
        <v>7339.0713604754046</v>
      </c>
      <c r="U72" s="102">
        <f t="shared" si="12"/>
        <v>52800</v>
      </c>
      <c r="V72" s="102">
        <f t="shared" si="13"/>
        <v>39778.312559584017</v>
      </c>
      <c r="W72" s="102">
        <f t="shared" si="14"/>
        <v>6421.687440415978</v>
      </c>
      <c r="X72" s="102">
        <f t="shared" si="15"/>
        <v>46199.999999999993</v>
      </c>
      <c r="Y72" s="102">
        <f t="shared" si="16"/>
        <v>34095.69647964344</v>
      </c>
      <c r="Z72" s="102">
        <f t="shared" si="17"/>
        <v>5504.3035203565532</v>
      </c>
      <c r="AA72" s="66">
        <f t="shared" si="18"/>
        <v>39599.999999999993</v>
      </c>
    </row>
    <row r="73" spans="1:27" ht="13.5" customHeight="1">
      <c r="A73" s="118">
        <v>58</v>
      </c>
      <c r="B73" s="217">
        <v>42430</v>
      </c>
      <c r="C73" s="68">
        <v>880</v>
      </c>
      <c r="D73" s="221">
        <f>'base(indices)'!G78</f>
        <v>1.27584052</v>
      </c>
      <c r="E73" s="70">
        <f t="shared" si="0"/>
        <v>1122.7396576000001</v>
      </c>
      <c r="F73" s="359">
        <f>'base(indices)'!I78</f>
        <v>1.8204000000000001E-2</v>
      </c>
      <c r="G73" s="70">
        <f t="shared" si="1"/>
        <v>20.438352726950402</v>
      </c>
      <c r="H73" s="68">
        <f t="shared" si="2"/>
        <v>1143.1780103269505</v>
      </c>
      <c r="I73" s="295">
        <f t="shared" si="20"/>
        <v>66274.910767172274</v>
      </c>
      <c r="J73" s="122">
        <f>IF((I73)+K73&gt;I148,I148-K73,(I73))</f>
        <v>56826.160799405741</v>
      </c>
      <c r="K73" s="122">
        <f t="shared" si="3"/>
        <v>9173.8392005942551</v>
      </c>
      <c r="L73" s="183">
        <f t="shared" si="23"/>
        <v>66000</v>
      </c>
      <c r="M73" s="122">
        <f t="shared" si="24"/>
        <v>53984.852759435453</v>
      </c>
      <c r="N73" s="122">
        <f t="shared" si="21"/>
        <v>8715.1472405645418</v>
      </c>
      <c r="O73" s="122">
        <f t="shared" si="22"/>
        <v>62699.999999999993</v>
      </c>
      <c r="P73" s="104">
        <f>J73*$P$9</f>
        <v>51143.544719465172</v>
      </c>
      <c r="Q73" s="122">
        <f t="shared" si="8"/>
        <v>8256.4552805348303</v>
      </c>
      <c r="R73" s="122">
        <f t="shared" si="28"/>
        <v>59400</v>
      </c>
      <c r="S73" s="122">
        <f t="shared" si="10"/>
        <v>45460.928639524594</v>
      </c>
      <c r="T73" s="122">
        <f t="shared" si="11"/>
        <v>7339.0713604754046</v>
      </c>
      <c r="U73" s="122">
        <f t="shared" si="12"/>
        <v>52800</v>
      </c>
      <c r="V73" s="122">
        <f t="shared" si="13"/>
        <v>39778.312559584017</v>
      </c>
      <c r="W73" s="122">
        <f t="shared" si="14"/>
        <v>6421.687440415978</v>
      </c>
      <c r="X73" s="122">
        <f t="shared" si="15"/>
        <v>46199.999999999993</v>
      </c>
      <c r="Y73" s="122">
        <f t="shared" si="16"/>
        <v>34095.69647964344</v>
      </c>
      <c r="Z73" s="122">
        <f t="shared" si="17"/>
        <v>5504.3035203565532</v>
      </c>
      <c r="AA73" s="52">
        <f t="shared" si="18"/>
        <v>39599.999999999993</v>
      </c>
    </row>
    <row r="74" spans="1:27" ht="13.5" customHeight="1">
      <c r="A74" s="118">
        <v>57</v>
      </c>
      <c r="B74" s="216">
        <v>42461</v>
      </c>
      <c r="C74" s="68">
        <v>880</v>
      </c>
      <c r="D74" s="221">
        <f>'base(indices)'!G79</f>
        <v>1.27037789</v>
      </c>
      <c r="E74" s="60">
        <f t="shared" si="0"/>
        <v>1117.9325432000001</v>
      </c>
      <c r="F74" s="359">
        <f>'base(indices)'!I79</f>
        <v>1.8204000000000001E-2</v>
      </c>
      <c r="G74" s="60">
        <f t="shared" si="1"/>
        <v>20.350844016412804</v>
      </c>
      <c r="H74" s="57">
        <f t="shared" si="2"/>
        <v>1138.2833872164128</v>
      </c>
      <c r="I74" s="294">
        <f t="shared" si="20"/>
        <v>65131.732756845326</v>
      </c>
      <c r="J74" s="102">
        <f>IF((I74)+K74&gt;I148,I148-K74,(I74))</f>
        <v>56826.160799405741</v>
      </c>
      <c r="K74" s="102">
        <f t="shared" si="3"/>
        <v>9173.8392005942551</v>
      </c>
      <c r="L74" s="186">
        <f t="shared" si="23"/>
        <v>66000</v>
      </c>
      <c r="M74" s="102">
        <f t="shared" si="24"/>
        <v>53984.852759435453</v>
      </c>
      <c r="N74" s="102">
        <f t="shared" si="21"/>
        <v>8715.1472405645418</v>
      </c>
      <c r="O74" s="102">
        <f t="shared" si="22"/>
        <v>62699.999999999993</v>
      </c>
      <c r="P74" s="102">
        <f t="shared" ref="P74:P87" si="29">J74*$P$9</f>
        <v>51143.544719465172</v>
      </c>
      <c r="Q74" s="102">
        <f t="shared" si="8"/>
        <v>8256.4552805348303</v>
      </c>
      <c r="R74" s="102">
        <f>P74+Q74</f>
        <v>59400</v>
      </c>
      <c r="S74" s="102">
        <f t="shared" si="10"/>
        <v>45460.928639524594</v>
      </c>
      <c r="T74" s="102">
        <f t="shared" si="11"/>
        <v>7339.0713604754046</v>
      </c>
      <c r="U74" s="102">
        <f t="shared" si="12"/>
        <v>52800</v>
      </c>
      <c r="V74" s="102">
        <f t="shared" si="13"/>
        <v>39778.312559584017</v>
      </c>
      <c r="W74" s="102">
        <f t="shared" si="14"/>
        <v>6421.687440415978</v>
      </c>
      <c r="X74" s="102">
        <f t="shared" si="15"/>
        <v>46199.999999999993</v>
      </c>
      <c r="Y74" s="102">
        <f t="shared" si="16"/>
        <v>34095.69647964344</v>
      </c>
      <c r="Z74" s="102">
        <f t="shared" si="17"/>
        <v>5504.3035203565532</v>
      </c>
      <c r="AA74" s="66">
        <f t="shared" si="18"/>
        <v>39599.999999999993</v>
      </c>
    </row>
    <row r="75" spans="1:27" ht="13.5" customHeight="1">
      <c r="A75" s="118">
        <v>56</v>
      </c>
      <c r="B75" s="217">
        <v>42491</v>
      </c>
      <c r="C75" s="68">
        <v>880</v>
      </c>
      <c r="D75" s="221">
        <f>'base(indices)'!G80</f>
        <v>1.2639318399999999</v>
      </c>
      <c r="E75" s="70">
        <f t="shared" ref="E75:E130" si="30">C75*D75</f>
        <v>1112.2600192</v>
      </c>
      <c r="F75" s="359">
        <f>'base(indices)'!I80</f>
        <v>1.8204000000000001E-2</v>
      </c>
      <c r="G75" s="70">
        <f t="shared" ref="G75:G130" si="31">E75*F75</f>
        <v>20.247581389516803</v>
      </c>
      <c r="H75" s="68">
        <f t="shared" ref="H75:H130" si="32">E75+G75</f>
        <v>1132.5076005895169</v>
      </c>
      <c r="I75" s="295">
        <f t="shared" si="20"/>
        <v>63993.449369628914</v>
      </c>
      <c r="J75" s="122">
        <f>IF((I75)+K75&gt;I148,I148-K75,(I75))</f>
        <v>56826.160799405741</v>
      </c>
      <c r="K75" s="122">
        <f t="shared" ref="K75:K130" si="33">I$147</f>
        <v>9173.8392005942551</v>
      </c>
      <c r="L75" s="183">
        <f t="shared" si="23"/>
        <v>66000</v>
      </c>
      <c r="M75" s="122">
        <f t="shared" si="24"/>
        <v>53984.852759435453</v>
      </c>
      <c r="N75" s="122">
        <f t="shared" si="21"/>
        <v>8715.1472405645418</v>
      </c>
      <c r="O75" s="122">
        <f t="shared" si="22"/>
        <v>62699.999999999993</v>
      </c>
      <c r="P75" s="104">
        <f t="shared" si="29"/>
        <v>51143.544719465172</v>
      </c>
      <c r="Q75" s="122">
        <f t="shared" ref="Q75:Q117" si="34">K75*P$9</f>
        <v>8256.4552805348303</v>
      </c>
      <c r="R75" s="122">
        <f t="shared" ref="R75:R117" si="35">P75+Q75</f>
        <v>59400</v>
      </c>
      <c r="S75" s="122">
        <f t="shared" ref="S75:S117" si="36">J75*S$9</f>
        <v>45460.928639524594</v>
      </c>
      <c r="T75" s="122">
        <f t="shared" ref="T75:T117" si="37">K75*S$9</f>
        <v>7339.0713604754046</v>
      </c>
      <c r="U75" s="122">
        <f t="shared" ref="U75:U117" si="38">S75+T75</f>
        <v>52800</v>
      </c>
      <c r="V75" s="122">
        <f t="shared" ref="V75:V117" si="39">J75*V$9</f>
        <v>39778.312559584017</v>
      </c>
      <c r="W75" s="122">
        <f t="shared" ref="W75:W117" si="40">K75*V$9</f>
        <v>6421.687440415978</v>
      </c>
      <c r="X75" s="122">
        <f t="shared" ref="X75:X117" si="41">V75+W75</f>
        <v>46199.999999999993</v>
      </c>
      <c r="Y75" s="122">
        <f t="shared" ref="Y75:Y130" si="42">J75*Y$9</f>
        <v>34095.69647964344</v>
      </c>
      <c r="Z75" s="122">
        <f t="shared" ref="Z75:Z130" si="43">K75*Y$9</f>
        <v>5504.3035203565532</v>
      </c>
      <c r="AA75" s="52">
        <f t="shared" ref="AA75:AA130" si="44">Y75+Z75</f>
        <v>39599.999999999993</v>
      </c>
    </row>
    <row r="76" spans="1:27" ht="13.5" customHeight="1">
      <c r="A76" s="118">
        <v>55</v>
      </c>
      <c r="B76" s="216">
        <v>42522</v>
      </c>
      <c r="C76" s="68">
        <v>880</v>
      </c>
      <c r="D76" s="221">
        <f>'base(indices)'!G81</f>
        <v>1.25315471</v>
      </c>
      <c r="E76" s="60">
        <f t="shared" si="30"/>
        <v>1102.7761448000001</v>
      </c>
      <c r="F76" s="359">
        <f>'base(indices)'!I81</f>
        <v>1.8204000000000001E-2</v>
      </c>
      <c r="G76" s="60">
        <f t="shared" si="31"/>
        <v>20.074936939939203</v>
      </c>
      <c r="H76" s="57">
        <f t="shared" si="32"/>
        <v>1122.8510817399392</v>
      </c>
      <c r="I76" s="294">
        <f t="shared" si="20"/>
        <v>62860.941769039397</v>
      </c>
      <c r="J76" s="102">
        <f>IF((I76)+K76&gt;I148,I148-K76,(I76))</f>
        <v>56826.160799405741</v>
      </c>
      <c r="K76" s="102">
        <f t="shared" si="33"/>
        <v>9173.8392005942551</v>
      </c>
      <c r="L76" s="186">
        <f t="shared" si="23"/>
        <v>66000</v>
      </c>
      <c r="M76" s="102">
        <f t="shared" si="24"/>
        <v>53984.852759435453</v>
      </c>
      <c r="N76" s="102">
        <f t="shared" si="21"/>
        <v>8715.1472405645418</v>
      </c>
      <c r="O76" s="102">
        <f t="shared" si="22"/>
        <v>62699.999999999993</v>
      </c>
      <c r="P76" s="102">
        <f t="shared" si="29"/>
        <v>51143.544719465172</v>
      </c>
      <c r="Q76" s="102">
        <f t="shared" si="34"/>
        <v>8256.4552805348303</v>
      </c>
      <c r="R76" s="102">
        <f t="shared" si="35"/>
        <v>59400</v>
      </c>
      <c r="S76" s="102">
        <f t="shared" si="36"/>
        <v>45460.928639524594</v>
      </c>
      <c r="T76" s="102">
        <f t="shared" si="37"/>
        <v>7339.0713604754046</v>
      </c>
      <c r="U76" s="102">
        <f t="shared" si="38"/>
        <v>52800</v>
      </c>
      <c r="V76" s="102">
        <f t="shared" si="39"/>
        <v>39778.312559584017</v>
      </c>
      <c r="W76" s="102">
        <f t="shared" si="40"/>
        <v>6421.687440415978</v>
      </c>
      <c r="X76" s="102">
        <f t="shared" si="41"/>
        <v>46199.999999999993</v>
      </c>
      <c r="Y76" s="102">
        <f t="shared" si="42"/>
        <v>34095.69647964344</v>
      </c>
      <c r="Z76" s="102">
        <f t="shared" si="43"/>
        <v>5504.3035203565532</v>
      </c>
      <c r="AA76" s="66">
        <f t="shared" si="44"/>
        <v>39599.999999999993</v>
      </c>
    </row>
    <row r="77" spans="1:27" ht="13.5" customHeight="1">
      <c r="A77" s="118">
        <v>54</v>
      </c>
      <c r="B77" s="216">
        <v>42552</v>
      </c>
      <c r="C77" s="68">
        <v>880</v>
      </c>
      <c r="D77" s="221">
        <f>'base(indices)'!G82</f>
        <v>1.2481620600000001</v>
      </c>
      <c r="E77" s="70">
        <f t="shared" si="30"/>
        <v>1098.3826128000001</v>
      </c>
      <c r="F77" s="359">
        <f>'base(indices)'!I82</f>
        <v>1.8204000000000001E-2</v>
      </c>
      <c r="G77" s="70">
        <f t="shared" si="31"/>
        <v>19.994957083411201</v>
      </c>
      <c r="H77" s="68">
        <f t="shared" si="32"/>
        <v>1118.3775698834113</v>
      </c>
      <c r="I77" s="295">
        <f t="shared" ref="I77:I117" si="45">I76-H76</f>
        <v>61738.09068729946</v>
      </c>
      <c r="J77" s="122">
        <f>IF((I77)+K77&gt;I148,I148-K77,(I77))</f>
        <v>56826.160799405741</v>
      </c>
      <c r="K77" s="122">
        <f t="shared" si="33"/>
        <v>9173.8392005942551</v>
      </c>
      <c r="L77" s="183">
        <f t="shared" si="23"/>
        <v>66000</v>
      </c>
      <c r="M77" s="122">
        <f t="shared" si="24"/>
        <v>53984.852759435453</v>
      </c>
      <c r="N77" s="122">
        <f t="shared" si="21"/>
        <v>8715.1472405645418</v>
      </c>
      <c r="O77" s="122">
        <f t="shared" si="22"/>
        <v>62699.999999999993</v>
      </c>
      <c r="P77" s="104">
        <f t="shared" si="29"/>
        <v>51143.544719465172</v>
      </c>
      <c r="Q77" s="122">
        <f t="shared" si="34"/>
        <v>8256.4552805348303</v>
      </c>
      <c r="R77" s="122">
        <f t="shared" si="35"/>
        <v>59400</v>
      </c>
      <c r="S77" s="122">
        <f t="shared" si="36"/>
        <v>45460.928639524594</v>
      </c>
      <c r="T77" s="122">
        <f t="shared" si="37"/>
        <v>7339.0713604754046</v>
      </c>
      <c r="U77" s="122">
        <f t="shared" si="38"/>
        <v>52800</v>
      </c>
      <c r="V77" s="122">
        <f t="shared" si="39"/>
        <v>39778.312559584017</v>
      </c>
      <c r="W77" s="122">
        <f t="shared" si="40"/>
        <v>6421.687440415978</v>
      </c>
      <c r="X77" s="122">
        <f t="shared" si="41"/>
        <v>46199.999999999993</v>
      </c>
      <c r="Y77" s="122">
        <f t="shared" si="42"/>
        <v>34095.69647964344</v>
      </c>
      <c r="Z77" s="122">
        <f t="shared" si="43"/>
        <v>5504.3035203565532</v>
      </c>
      <c r="AA77" s="52">
        <f t="shared" si="44"/>
        <v>39599.999999999993</v>
      </c>
    </row>
    <row r="78" spans="1:27" ht="13.5" customHeight="1">
      <c r="A78" s="118">
        <v>53</v>
      </c>
      <c r="B78" s="217">
        <v>42583</v>
      </c>
      <c r="C78" s="68">
        <v>880</v>
      </c>
      <c r="D78" s="221">
        <f>'base(indices)'!G83</f>
        <v>1.2414581899999999</v>
      </c>
      <c r="E78" s="60">
        <f t="shared" si="30"/>
        <v>1092.4832071999999</v>
      </c>
      <c r="F78" s="359">
        <f>'base(indices)'!I83</f>
        <v>1.8204000000000001E-2</v>
      </c>
      <c r="G78" s="60">
        <f t="shared" si="31"/>
        <v>19.8875643038688</v>
      </c>
      <c r="H78" s="57">
        <f t="shared" si="32"/>
        <v>1112.3707715038688</v>
      </c>
      <c r="I78" s="294">
        <f t="shared" si="45"/>
        <v>60619.713117416046</v>
      </c>
      <c r="J78" s="102">
        <f>IF((I78)+K78&gt;I148,I148-K78,(I78))</f>
        <v>56826.160799405741</v>
      </c>
      <c r="K78" s="102">
        <f t="shared" si="33"/>
        <v>9173.8392005942551</v>
      </c>
      <c r="L78" s="186">
        <f t="shared" si="23"/>
        <v>66000</v>
      </c>
      <c r="M78" s="102">
        <f t="shared" si="24"/>
        <v>53984.852759435453</v>
      </c>
      <c r="N78" s="102">
        <f t="shared" si="21"/>
        <v>8715.1472405645418</v>
      </c>
      <c r="O78" s="102">
        <f t="shared" si="22"/>
        <v>62699.999999999993</v>
      </c>
      <c r="P78" s="102">
        <f t="shared" si="29"/>
        <v>51143.544719465172</v>
      </c>
      <c r="Q78" s="102">
        <f t="shared" si="34"/>
        <v>8256.4552805348303</v>
      </c>
      <c r="R78" s="102">
        <f t="shared" si="35"/>
        <v>59400</v>
      </c>
      <c r="S78" s="102">
        <f t="shared" si="36"/>
        <v>45460.928639524594</v>
      </c>
      <c r="T78" s="102">
        <f t="shared" si="37"/>
        <v>7339.0713604754046</v>
      </c>
      <c r="U78" s="102">
        <f t="shared" si="38"/>
        <v>52800</v>
      </c>
      <c r="V78" s="102">
        <f t="shared" si="39"/>
        <v>39778.312559584017</v>
      </c>
      <c r="W78" s="102">
        <f t="shared" si="40"/>
        <v>6421.687440415978</v>
      </c>
      <c r="X78" s="102">
        <f t="shared" si="41"/>
        <v>46199.999999999993</v>
      </c>
      <c r="Y78" s="102">
        <f t="shared" si="42"/>
        <v>34095.69647964344</v>
      </c>
      <c r="Z78" s="102">
        <f t="shared" si="43"/>
        <v>5504.3035203565532</v>
      </c>
      <c r="AA78" s="66">
        <f t="shared" si="44"/>
        <v>39599.999999999993</v>
      </c>
    </row>
    <row r="79" spans="1:27" ht="13.5" customHeight="1">
      <c r="A79" s="118">
        <v>52</v>
      </c>
      <c r="B79" s="216">
        <v>42614</v>
      </c>
      <c r="C79" s="68">
        <v>880</v>
      </c>
      <c r="D79" s="221">
        <f>'base(indices)'!G84</f>
        <v>1.2358966499999999</v>
      </c>
      <c r="E79" s="70">
        <f t="shared" si="30"/>
        <v>1087.589052</v>
      </c>
      <c r="F79" s="359">
        <f>'base(indices)'!I84</f>
        <v>1.8204000000000001E-2</v>
      </c>
      <c r="G79" s="70">
        <f t="shared" si="31"/>
        <v>19.798471102608001</v>
      </c>
      <c r="H79" s="68">
        <f t="shared" si="32"/>
        <v>1107.3875231026079</v>
      </c>
      <c r="I79" s="295">
        <f t="shared" si="45"/>
        <v>59507.342345912177</v>
      </c>
      <c r="J79" s="122">
        <f>IF((I79)+K79&gt;I148,I148-K79,(I79))</f>
        <v>56826.160799405741</v>
      </c>
      <c r="K79" s="122">
        <f t="shared" si="33"/>
        <v>9173.8392005942551</v>
      </c>
      <c r="L79" s="183">
        <f t="shared" si="23"/>
        <v>66000</v>
      </c>
      <c r="M79" s="122">
        <f t="shared" si="24"/>
        <v>53984.852759435453</v>
      </c>
      <c r="N79" s="122">
        <f t="shared" si="21"/>
        <v>8715.1472405645418</v>
      </c>
      <c r="O79" s="122">
        <f t="shared" si="22"/>
        <v>62699.999999999993</v>
      </c>
      <c r="P79" s="104">
        <f t="shared" si="29"/>
        <v>51143.544719465172</v>
      </c>
      <c r="Q79" s="122">
        <f t="shared" si="34"/>
        <v>8256.4552805348303</v>
      </c>
      <c r="R79" s="122">
        <f t="shared" si="35"/>
        <v>59400</v>
      </c>
      <c r="S79" s="122">
        <f t="shared" si="36"/>
        <v>45460.928639524594</v>
      </c>
      <c r="T79" s="122">
        <f t="shared" si="37"/>
        <v>7339.0713604754046</v>
      </c>
      <c r="U79" s="122">
        <f t="shared" si="38"/>
        <v>52800</v>
      </c>
      <c r="V79" s="122">
        <f t="shared" si="39"/>
        <v>39778.312559584017</v>
      </c>
      <c r="W79" s="122">
        <f t="shared" si="40"/>
        <v>6421.687440415978</v>
      </c>
      <c r="X79" s="122">
        <f t="shared" si="41"/>
        <v>46199.999999999993</v>
      </c>
      <c r="Y79" s="122">
        <f t="shared" si="42"/>
        <v>34095.69647964344</v>
      </c>
      <c r="Z79" s="122">
        <f t="shared" si="43"/>
        <v>5504.3035203565532</v>
      </c>
      <c r="AA79" s="52">
        <f t="shared" si="44"/>
        <v>39599.999999999993</v>
      </c>
    </row>
    <row r="80" spans="1:27" ht="13.5" customHeight="1">
      <c r="A80" s="118">
        <v>51</v>
      </c>
      <c r="B80" s="217">
        <v>42644</v>
      </c>
      <c r="C80" s="68">
        <v>880</v>
      </c>
      <c r="D80" s="221">
        <f>'base(indices)'!G85</f>
        <v>1.2330606099999999</v>
      </c>
      <c r="E80" s="60">
        <f t="shared" si="30"/>
        <v>1085.0933367999999</v>
      </c>
      <c r="F80" s="359">
        <f>'base(indices)'!I85</f>
        <v>1.8204000000000001E-2</v>
      </c>
      <c r="G80" s="60">
        <f t="shared" si="31"/>
        <v>19.753039103107199</v>
      </c>
      <c r="H80" s="57">
        <f t="shared" si="32"/>
        <v>1104.8463759031069</v>
      </c>
      <c r="I80" s="294">
        <f t="shared" si="45"/>
        <v>58399.954822809566</v>
      </c>
      <c r="J80" s="102">
        <f>IF((I80)+K80&gt;I148,I148-K80,(I80))</f>
        <v>56826.160799405741</v>
      </c>
      <c r="K80" s="102">
        <f t="shared" si="33"/>
        <v>9173.8392005942551</v>
      </c>
      <c r="L80" s="186">
        <f t="shared" si="23"/>
        <v>66000</v>
      </c>
      <c r="M80" s="102">
        <f t="shared" si="24"/>
        <v>53984.852759435453</v>
      </c>
      <c r="N80" s="102">
        <f t="shared" si="21"/>
        <v>8715.1472405645418</v>
      </c>
      <c r="O80" s="102">
        <f t="shared" si="22"/>
        <v>62699.999999999993</v>
      </c>
      <c r="P80" s="102">
        <f t="shared" si="29"/>
        <v>51143.544719465172</v>
      </c>
      <c r="Q80" s="102">
        <f t="shared" si="34"/>
        <v>8256.4552805348303</v>
      </c>
      <c r="R80" s="102">
        <f t="shared" si="35"/>
        <v>59400</v>
      </c>
      <c r="S80" s="102">
        <f t="shared" si="36"/>
        <v>45460.928639524594</v>
      </c>
      <c r="T80" s="102">
        <f t="shared" si="37"/>
        <v>7339.0713604754046</v>
      </c>
      <c r="U80" s="102">
        <f t="shared" si="38"/>
        <v>52800</v>
      </c>
      <c r="V80" s="102">
        <f t="shared" si="39"/>
        <v>39778.312559584017</v>
      </c>
      <c r="W80" s="102">
        <f t="shared" si="40"/>
        <v>6421.687440415978</v>
      </c>
      <c r="X80" s="102">
        <f t="shared" si="41"/>
        <v>46199.999999999993</v>
      </c>
      <c r="Y80" s="102">
        <f t="shared" si="42"/>
        <v>34095.69647964344</v>
      </c>
      <c r="Z80" s="102">
        <f t="shared" si="43"/>
        <v>5504.3035203565532</v>
      </c>
      <c r="AA80" s="66">
        <f t="shared" si="44"/>
        <v>39599.999999999993</v>
      </c>
    </row>
    <row r="81" spans="1:27" ht="13.5" customHeight="1">
      <c r="A81" s="118">
        <v>50</v>
      </c>
      <c r="B81" s="216">
        <v>42675</v>
      </c>
      <c r="C81" s="68">
        <v>880</v>
      </c>
      <c r="D81" s="221">
        <f>'base(indices)'!G86</f>
        <v>1.23072224</v>
      </c>
      <c r="E81" s="70">
        <f t="shared" si="30"/>
        <v>1083.0355712</v>
      </c>
      <c r="F81" s="359">
        <f>'base(indices)'!I86</f>
        <v>1.8204000000000001E-2</v>
      </c>
      <c r="G81" s="70">
        <f t="shared" si="31"/>
        <v>19.715579538124803</v>
      </c>
      <c r="H81" s="68">
        <f t="shared" si="32"/>
        <v>1102.7511507381248</v>
      </c>
      <c r="I81" s="295">
        <f t="shared" si="45"/>
        <v>57295.108446906459</v>
      </c>
      <c r="J81" s="122">
        <f>IF((I81)+K81&gt;I148,I148-K81,(I81))</f>
        <v>56826.160799405741</v>
      </c>
      <c r="K81" s="122">
        <f t="shared" si="33"/>
        <v>9173.8392005942551</v>
      </c>
      <c r="L81" s="183">
        <f t="shared" si="23"/>
        <v>66000</v>
      </c>
      <c r="M81" s="122">
        <f t="shared" si="24"/>
        <v>53984.852759435453</v>
      </c>
      <c r="N81" s="122">
        <f t="shared" si="21"/>
        <v>8715.1472405645418</v>
      </c>
      <c r="O81" s="122">
        <f t="shared" si="22"/>
        <v>62699.999999999993</v>
      </c>
      <c r="P81" s="104">
        <f t="shared" si="29"/>
        <v>51143.544719465172</v>
      </c>
      <c r="Q81" s="122">
        <f t="shared" si="34"/>
        <v>8256.4552805348303</v>
      </c>
      <c r="R81" s="122">
        <f t="shared" si="35"/>
        <v>59400</v>
      </c>
      <c r="S81" s="122">
        <f t="shared" si="36"/>
        <v>45460.928639524594</v>
      </c>
      <c r="T81" s="122">
        <f t="shared" si="37"/>
        <v>7339.0713604754046</v>
      </c>
      <c r="U81" s="122">
        <f t="shared" si="38"/>
        <v>52800</v>
      </c>
      <c r="V81" s="122">
        <f t="shared" si="39"/>
        <v>39778.312559584017</v>
      </c>
      <c r="W81" s="122">
        <f t="shared" si="40"/>
        <v>6421.687440415978</v>
      </c>
      <c r="X81" s="122">
        <f t="shared" si="41"/>
        <v>46199.999999999993</v>
      </c>
      <c r="Y81" s="122">
        <f t="shared" si="42"/>
        <v>34095.69647964344</v>
      </c>
      <c r="Z81" s="122">
        <f t="shared" si="43"/>
        <v>5504.3035203565532</v>
      </c>
      <c r="AA81" s="52">
        <f t="shared" si="44"/>
        <v>39599.999999999993</v>
      </c>
    </row>
    <row r="82" spans="1:27" ht="13.5" customHeight="1" thickBot="1">
      <c r="A82" s="229">
        <v>49</v>
      </c>
      <c r="B82" s="218">
        <v>42705</v>
      </c>
      <c r="C82" s="177">
        <v>880</v>
      </c>
      <c r="D82" s="341">
        <f>'base(indices)'!G87</f>
        <v>1.22753066</v>
      </c>
      <c r="E82" s="247">
        <f t="shared" si="30"/>
        <v>1080.2269808000001</v>
      </c>
      <c r="F82" s="360">
        <f>'base(indices)'!I87</f>
        <v>1.8204000000000001E-2</v>
      </c>
      <c r="G82" s="247">
        <f t="shared" si="31"/>
        <v>19.664451958483202</v>
      </c>
      <c r="H82" s="174">
        <f t="shared" si="32"/>
        <v>1099.8914327584832</v>
      </c>
      <c r="I82" s="342">
        <f t="shared" si="45"/>
        <v>56192.357296168331</v>
      </c>
      <c r="J82" s="343">
        <f>IF((I82)+K82&gt;I148,I148-K82,(I82))</f>
        <v>56192.357296168331</v>
      </c>
      <c r="K82" s="343">
        <f t="shared" si="33"/>
        <v>9173.8392005942551</v>
      </c>
      <c r="L82" s="344">
        <f t="shared" si="23"/>
        <v>65366.196496762583</v>
      </c>
      <c r="M82" s="343">
        <f t="shared" si="24"/>
        <v>53382.739431359914</v>
      </c>
      <c r="N82" s="343">
        <f t="shared" si="21"/>
        <v>8715.1472405645418</v>
      </c>
      <c r="O82" s="343">
        <f t="shared" si="22"/>
        <v>62097.886671924454</v>
      </c>
      <c r="P82" s="343">
        <f t="shared" si="29"/>
        <v>50573.121566551497</v>
      </c>
      <c r="Q82" s="343">
        <f t="shared" si="34"/>
        <v>8256.4552805348303</v>
      </c>
      <c r="R82" s="343">
        <f t="shared" si="35"/>
        <v>58829.576847086326</v>
      </c>
      <c r="S82" s="343">
        <f t="shared" si="36"/>
        <v>44953.885836934671</v>
      </c>
      <c r="T82" s="343">
        <f t="shared" si="37"/>
        <v>7339.0713604754046</v>
      </c>
      <c r="U82" s="343">
        <f t="shared" si="38"/>
        <v>52292.957197410076</v>
      </c>
      <c r="V82" s="343">
        <f t="shared" si="39"/>
        <v>39334.65010731783</v>
      </c>
      <c r="W82" s="343">
        <f t="shared" si="40"/>
        <v>6421.687440415978</v>
      </c>
      <c r="X82" s="343">
        <f t="shared" si="41"/>
        <v>45756.337547733805</v>
      </c>
      <c r="Y82" s="343">
        <f t="shared" si="42"/>
        <v>33715.414377700996</v>
      </c>
      <c r="Z82" s="343">
        <f t="shared" si="43"/>
        <v>5504.3035203565532</v>
      </c>
      <c r="AA82" s="345">
        <f t="shared" si="44"/>
        <v>39219.717898057548</v>
      </c>
    </row>
    <row r="83" spans="1:27" ht="13.5" customHeight="1">
      <c r="A83" s="219">
        <v>48</v>
      </c>
      <c r="B83" s="340">
        <v>42736</v>
      </c>
      <c r="C83" s="47">
        <v>937</v>
      </c>
      <c r="D83" s="239">
        <f>'base(indices)'!G88</f>
        <v>1.22520278</v>
      </c>
      <c r="E83" s="87">
        <f t="shared" si="30"/>
        <v>1148.0150048600001</v>
      </c>
      <c r="F83" s="358">
        <f>'base(indices)'!I88</f>
        <v>1.8204000000000001E-2</v>
      </c>
      <c r="G83" s="87">
        <f t="shared" si="31"/>
        <v>20.898465148471445</v>
      </c>
      <c r="H83" s="47">
        <f t="shared" si="32"/>
        <v>1168.9134700084714</v>
      </c>
      <c r="I83" s="293">
        <f t="shared" si="45"/>
        <v>55092.465863409845</v>
      </c>
      <c r="J83" s="123">
        <f>IF((I83)+K83&gt;I148,I148-K83,(I83))</f>
        <v>55092.465863409845</v>
      </c>
      <c r="K83" s="123">
        <f t="shared" si="33"/>
        <v>9173.8392005942551</v>
      </c>
      <c r="L83" s="290">
        <f t="shared" si="23"/>
        <v>64266.305064004104</v>
      </c>
      <c r="M83" s="123">
        <f t="shared" si="24"/>
        <v>52337.842570239351</v>
      </c>
      <c r="N83" s="123">
        <f t="shared" si="21"/>
        <v>8715.1472405645418</v>
      </c>
      <c r="O83" s="123">
        <f t="shared" si="22"/>
        <v>61052.989810803891</v>
      </c>
      <c r="P83" s="100">
        <f t="shared" si="29"/>
        <v>49583.219277068863</v>
      </c>
      <c r="Q83" s="123">
        <f t="shared" si="34"/>
        <v>8256.4552805348303</v>
      </c>
      <c r="R83" s="123">
        <f t="shared" si="35"/>
        <v>57839.674557603692</v>
      </c>
      <c r="S83" s="123">
        <f t="shared" si="36"/>
        <v>44073.972690727882</v>
      </c>
      <c r="T83" s="123">
        <f t="shared" si="37"/>
        <v>7339.0713604754046</v>
      </c>
      <c r="U83" s="123">
        <f t="shared" si="38"/>
        <v>51413.044051203287</v>
      </c>
      <c r="V83" s="123">
        <f t="shared" si="39"/>
        <v>38564.726104386886</v>
      </c>
      <c r="W83" s="123">
        <f t="shared" si="40"/>
        <v>6421.687440415978</v>
      </c>
      <c r="X83" s="123">
        <f t="shared" si="41"/>
        <v>44986.413544802861</v>
      </c>
      <c r="Y83" s="123">
        <f t="shared" si="42"/>
        <v>33055.479518045904</v>
      </c>
      <c r="Z83" s="123">
        <f t="shared" si="43"/>
        <v>5504.3035203565532</v>
      </c>
      <c r="AA83" s="55">
        <f t="shared" si="44"/>
        <v>38559.783038402456</v>
      </c>
    </row>
    <row r="84" spans="1:27" ht="13.5" customHeight="1">
      <c r="A84" s="118">
        <v>47</v>
      </c>
      <c r="B84" s="46">
        <v>42767</v>
      </c>
      <c r="C84" s="68">
        <v>937</v>
      </c>
      <c r="D84" s="221">
        <f>'base(indices)'!G89</f>
        <v>1.2214163899999999</v>
      </c>
      <c r="E84" s="60">
        <f t="shared" si="30"/>
        <v>1144.4671574299998</v>
      </c>
      <c r="F84" s="359">
        <f>'base(indices)'!I89</f>
        <v>1.8204000000000001E-2</v>
      </c>
      <c r="G84" s="60">
        <f t="shared" si="31"/>
        <v>20.833880133855718</v>
      </c>
      <c r="H84" s="57">
        <f t="shared" si="32"/>
        <v>1165.3010375638555</v>
      </c>
      <c r="I84" s="294">
        <f t="shared" si="45"/>
        <v>53923.552393401376</v>
      </c>
      <c r="J84" s="102">
        <f>IF((I84)+K84&gt;I148,I148-K84,(I84))</f>
        <v>53923.552393401376</v>
      </c>
      <c r="K84" s="102">
        <f t="shared" si="33"/>
        <v>9173.8392005942551</v>
      </c>
      <c r="L84" s="186">
        <f t="shared" si="23"/>
        <v>63097.391593995635</v>
      </c>
      <c r="M84" s="102">
        <f t="shared" si="24"/>
        <v>51227.374773731302</v>
      </c>
      <c r="N84" s="102">
        <f t="shared" si="21"/>
        <v>8715.1472405645418</v>
      </c>
      <c r="O84" s="102">
        <f t="shared" si="22"/>
        <v>59942.522014295842</v>
      </c>
      <c r="P84" s="102">
        <f t="shared" si="29"/>
        <v>48531.197154061243</v>
      </c>
      <c r="Q84" s="102">
        <f t="shared" si="34"/>
        <v>8256.4552805348303</v>
      </c>
      <c r="R84" s="102">
        <f t="shared" si="35"/>
        <v>56787.652434596072</v>
      </c>
      <c r="S84" s="102">
        <f t="shared" si="36"/>
        <v>43138.841914721103</v>
      </c>
      <c r="T84" s="102">
        <f t="shared" si="37"/>
        <v>7339.0713604754046</v>
      </c>
      <c r="U84" s="102">
        <f t="shared" si="38"/>
        <v>50477.913275196508</v>
      </c>
      <c r="V84" s="102">
        <f t="shared" si="39"/>
        <v>37746.486675380962</v>
      </c>
      <c r="W84" s="102">
        <f t="shared" si="40"/>
        <v>6421.687440415978</v>
      </c>
      <c r="X84" s="102">
        <f t="shared" si="41"/>
        <v>44168.174115796937</v>
      </c>
      <c r="Y84" s="102">
        <f t="shared" si="42"/>
        <v>32354.131436040825</v>
      </c>
      <c r="Z84" s="102">
        <f t="shared" si="43"/>
        <v>5504.3035203565532</v>
      </c>
      <c r="AA84" s="66">
        <f t="shared" si="44"/>
        <v>37858.434956397381</v>
      </c>
    </row>
    <row r="85" spans="1:27" ht="13.5" customHeight="1">
      <c r="A85" s="118">
        <v>46</v>
      </c>
      <c r="B85" s="56">
        <v>42795</v>
      </c>
      <c r="C85" s="68">
        <v>937</v>
      </c>
      <c r="D85" s="221">
        <f>'base(indices)'!G90</f>
        <v>1.2148561600000001</v>
      </c>
      <c r="E85" s="70">
        <f t="shared" si="30"/>
        <v>1138.32022192</v>
      </c>
      <c r="F85" s="359">
        <f>'base(indices)'!I90</f>
        <v>1.8204000000000001E-2</v>
      </c>
      <c r="G85" s="70">
        <f t="shared" si="31"/>
        <v>20.721981319831681</v>
      </c>
      <c r="H85" s="68">
        <f t="shared" si="32"/>
        <v>1159.0422032398317</v>
      </c>
      <c r="I85" s="295">
        <f t="shared" si="45"/>
        <v>52758.251355837521</v>
      </c>
      <c r="J85" s="122">
        <f>IF((I85)+K85&gt;I148,I148-K85,(I85))</f>
        <v>52758.251355837521</v>
      </c>
      <c r="K85" s="122">
        <f t="shared" si="33"/>
        <v>9173.8392005942551</v>
      </c>
      <c r="L85" s="183">
        <f t="shared" si="23"/>
        <v>61932.09055643178</v>
      </c>
      <c r="M85" s="122">
        <f t="shared" si="24"/>
        <v>50120.338788045643</v>
      </c>
      <c r="N85" s="122">
        <f t="shared" si="21"/>
        <v>8715.1472405645418</v>
      </c>
      <c r="O85" s="122">
        <f t="shared" si="22"/>
        <v>58835.486028610183</v>
      </c>
      <c r="P85" s="104">
        <f t="shared" si="29"/>
        <v>47482.426220253772</v>
      </c>
      <c r="Q85" s="122">
        <f t="shared" si="34"/>
        <v>8256.4552805348303</v>
      </c>
      <c r="R85" s="122">
        <f t="shared" si="35"/>
        <v>55738.881500788601</v>
      </c>
      <c r="S85" s="122">
        <f t="shared" si="36"/>
        <v>42206.601084670023</v>
      </c>
      <c r="T85" s="122">
        <f t="shared" si="37"/>
        <v>7339.0713604754046</v>
      </c>
      <c r="U85" s="122">
        <f t="shared" si="38"/>
        <v>49545.672445145428</v>
      </c>
      <c r="V85" s="122">
        <f t="shared" si="39"/>
        <v>36930.775949086259</v>
      </c>
      <c r="W85" s="122">
        <f t="shared" si="40"/>
        <v>6421.687440415978</v>
      </c>
      <c r="X85" s="122">
        <f t="shared" si="41"/>
        <v>43352.463389502234</v>
      </c>
      <c r="Y85" s="122">
        <f t="shared" si="42"/>
        <v>31654.95081350251</v>
      </c>
      <c r="Z85" s="122">
        <f t="shared" si="43"/>
        <v>5504.3035203565532</v>
      </c>
      <c r="AA85" s="52">
        <f t="shared" si="44"/>
        <v>37159.254333859062</v>
      </c>
    </row>
    <row r="86" spans="1:27" ht="13.5" customHeight="1">
      <c r="A86" s="118">
        <v>45</v>
      </c>
      <c r="B86" s="46">
        <v>42826</v>
      </c>
      <c r="C86" s="68">
        <v>937</v>
      </c>
      <c r="D86" s="221">
        <f>'base(indices)'!G91</f>
        <v>1.2130366100000001</v>
      </c>
      <c r="E86" s="60">
        <f t="shared" si="30"/>
        <v>1136.6153035700002</v>
      </c>
      <c r="F86" s="359">
        <f>'base(indices)'!I91</f>
        <v>1.8204000000000001E-2</v>
      </c>
      <c r="G86" s="60">
        <f t="shared" si="31"/>
        <v>20.690944986188285</v>
      </c>
      <c r="H86" s="57">
        <f t="shared" si="32"/>
        <v>1157.3062485561884</v>
      </c>
      <c r="I86" s="294">
        <f t="shared" si="45"/>
        <v>51599.209152597687</v>
      </c>
      <c r="J86" s="102">
        <f>IF((I86)+K86&gt;I148,I148-K86,(I86))</f>
        <v>51599.209152597687</v>
      </c>
      <c r="K86" s="102">
        <f t="shared" si="33"/>
        <v>9173.8392005942551</v>
      </c>
      <c r="L86" s="186">
        <f t="shared" si="23"/>
        <v>60773.048353191945</v>
      </c>
      <c r="M86" s="102">
        <f t="shared" si="24"/>
        <v>49019.248694967799</v>
      </c>
      <c r="N86" s="102">
        <f t="shared" ref="N86:N117" si="46">K86*M$9</f>
        <v>8715.1472405645418</v>
      </c>
      <c r="O86" s="102">
        <f t="shared" ref="O86:O117" si="47">M86+N86</f>
        <v>57734.395935532339</v>
      </c>
      <c r="P86" s="102">
        <f t="shared" si="29"/>
        <v>46439.288237337918</v>
      </c>
      <c r="Q86" s="102">
        <f t="shared" si="34"/>
        <v>8256.4552805348303</v>
      </c>
      <c r="R86" s="102">
        <f t="shared" si="35"/>
        <v>54695.743517872746</v>
      </c>
      <c r="S86" s="102">
        <f t="shared" si="36"/>
        <v>41279.367322078149</v>
      </c>
      <c r="T86" s="102">
        <f t="shared" si="37"/>
        <v>7339.0713604754046</v>
      </c>
      <c r="U86" s="102">
        <f t="shared" si="38"/>
        <v>48618.438682553555</v>
      </c>
      <c r="V86" s="102">
        <f t="shared" si="39"/>
        <v>36119.446406818381</v>
      </c>
      <c r="W86" s="102">
        <f t="shared" si="40"/>
        <v>6421.687440415978</v>
      </c>
      <c r="X86" s="102">
        <f t="shared" si="41"/>
        <v>42541.133847234356</v>
      </c>
      <c r="Y86" s="102">
        <f t="shared" si="42"/>
        <v>30959.525491558612</v>
      </c>
      <c r="Z86" s="102">
        <f t="shared" si="43"/>
        <v>5504.3035203565532</v>
      </c>
      <c r="AA86" s="66">
        <f t="shared" si="44"/>
        <v>36463.829011915164</v>
      </c>
    </row>
    <row r="87" spans="1:27" ht="13.5" customHeight="1">
      <c r="A87" s="118">
        <v>44</v>
      </c>
      <c r="B87" s="56">
        <v>42856</v>
      </c>
      <c r="C87" s="68">
        <v>937</v>
      </c>
      <c r="D87" s="221">
        <f>'base(indices)'!G92</f>
        <v>1.21049457</v>
      </c>
      <c r="E87" s="70">
        <f t="shared" si="30"/>
        <v>1134.23341209</v>
      </c>
      <c r="F87" s="359">
        <f>'base(indices)'!I92</f>
        <v>1.8204000000000001E-2</v>
      </c>
      <c r="G87" s="70">
        <f t="shared" si="31"/>
        <v>20.647585033686362</v>
      </c>
      <c r="H87" s="68">
        <f t="shared" si="32"/>
        <v>1154.8809971236863</v>
      </c>
      <c r="I87" s="295">
        <f t="shared" si="45"/>
        <v>50441.902904041497</v>
      </c>
      <c r="J87" s="122">
        <f>IF((I87)+K87&gt;I148,I148-K87,(I87))</f>
        <v>50441.902904041497</v>
      </c>
      <c r="K87" s="122">
        <f t="shared" si="33"/>
        <v>9173.8392005942551</v>
      </c>
      <c r="L87" s="183">
        <f t="shared" ref="L87:L117" si="48">J87+K87</f>
        <v>59615.742104635749</v>
      </c>
      <c r="M87" s="122">
        <f t="shared" ref="M87:M117" si="49">J87*M$9</f>
        <v>47919.807758839423</v>
      </c>
      <c r="N87" s="122">
        <f t="shared" si="46"/>
        <v>8715.1472405645418</v>
      </c>
      <c r="O87" s="122">
        <f t="shared" si="47"/>
        <v>56634.954999403963</v>
      </c>
      <c r="P87" s="104">
        <f t="shared" si="29"/>
        <v>45397.712613637348</v>
      </c>
      <c r="Q87" s="122">
        <f t="shared" si="34"/>
        <v>8256.4552805348303</v>
      </c>
      <c r="R87" s="122">
        <f t="shared" si="35"/>
        <v>53654.167894172177</v>
      </c>
      <c r="S87" s="122">
        <f t="shared" si="36"/>
        <v>40353.522323233199</v>
      </c>
      <c r="T87" s="122">
        <f t="shared" si="37"/>
        <v>7339.0713604754046</v>
      </c>
      <c r="U87" s="122">
        <f t="shared" si="38"/>
        <v>47692.593683708605</v>
      </c>
      <c r="V87" s="122">
        <f t="shared" si="39"/>
        <v>35309.332032829043</v>
      </c>
      <c r="W87" s="122">
        <f t="shared" si="40"/>
        <v>6421.687440415978</v>
      </c>
      <c r="X87" s="122">
        <f t="shared" si="41"/>
        <v>41731.019473245018</v>
      </c>
      <c r="Y87" s="122">
        <f t="shared" si="42"/>
        <v>30265.141742424898</v>
      </c>
      <c r="Z87" s="122">
        <f t="shared" si="43"/>
        <v>5504.3035203565532</v>
      </c>
      <c r="AA87" s="52">
        <f t="shared" si="44"/>
        <v>35769.445262781453</v>
      </c>
    </row>
    <row r="88" spans="1:27" ht="13.5" customHeight="1">
      <c r="A88" s="118">
        <v>43</v>
      </c>
      <c r="B88" s="46">
        <v>42887</v>
      </c>
      <c r="C88" s="68">
        <v>937</v>
      </c>
      <c r="D88" s="221">
        <f>'base(indices)'!G93</f>
        <v>1.20759634</v>
      </c>
      <c r="E88" s="60">
        <f t="shared" si="30"/>
        <v>1131.5177705799999</v>
      </c>
      <c r="F88" s="359">
        <f>'base(indices)'!I93</f>
        <v>1.8204000000000001E-2</v>
      </c>
      <c r="G88" s="60">
        <f t="shared" si="31"/>
        <v>20.598149495638321</v>
      </c>
      <c r="H88" s="57">
        <f t="shared" si="32"/>
        <v>1152.1159200756383</v>
      </c>
      <c r="I88" s="294">
        <f t="shared" si="45"/>
        <v>49287.021906917813</v>
      </c>
      <c r="J88" s="102">
        <f>IF((I88)+K88&gt;I148,I148-K88,(I88))</f>
        <v>49287.021906917813</v>
      </c>
      <c r="K88" s="102">
        <f t="shared" si="33"/>
        <v>9173.8392005942551</v>
      </c>
      <c r="L88" s="186">
        <f t="shared" si="48"/>
        <v>58460.861107512072</v>
      </c>
      <c r="M88" s="102">
        <f t="shared" si="49"/>
        <v>46822.670811571923</v>
      </c>
      <c r="N88" s="102">
        <f t="shared" si="46"/>
        <v>8715.1472405645418</v>
      </c>
      <c r="O88" s="102">
        <f t="shared" si="47"/>
        <v>55537.818052136463</v>
      </c>
      <c r="P88" s="102">
        <f>J88*$P$9</f>
        <v>44358.319716226033</v>
      </c>
      <c r="Q88" s="102">
        <f t="shared" si="34"/>
        <v>8256.4552805348303</v>
      </c>
      <c r="R88" s="102">
        <f t="shared" si="35"/>
        <v>52614.774996760862</v>
      </c>
      <c r="S88" s="102">
        <f t="shared" si="36"/>
        <v>39429.617525534253</v>
      </c>
      <c r="T88" s="102">
        <f t="shared" si="37"/>
        <v>7339.0713604754046</v>
      </c>
      <c r="U88" s="102">
        <f t="shared" si="38"/>
        <v>46768.688886009659</v>
      </c>
      <c r="V88" s="102">
        <f t="shared" si="39"/>
        <v>34500.915334842466</v>
      </c>
      <c r="W88" s="102">
        <f t="shared" si="40"/>
        <v>6421.687440415978</v>
      </c>
      <c r="X88" s="102">
        <f t="shared" si="41"/>
        <v>40922.602775258441</v>
      </c>
      <c r="Y88" s="102">
        <f t="shared" si="42"/>
        <v>29572.213144150686</v>
      </c>
      <c r="Z88" s="102">
        <f t="shared" si="43"/>
        <v>5504.3035203565532</v>
      </c>
      <c r="AA88" s="66">
        <f t="shared" si="44"/>
        <v>35076.516664507239</v>
      </c>
    </row>
    <row r="89" spans="1:27" ht="13.5" customHeight="1">
      <c r="A89" s="118">
        <v>42</v>
      </c>
      <c r="B89" s="56">
        <v>42917</v>
      </c>
      <c r="C89" s="68">
        <v>937</v>
      </c>
      <c r="D89" s="221">
        <f>'base(indices)'!G94</f>
        <v>1.20566727</v>
      </c>
      <c r="E89" s="70">
        <f t="shared" si="30"/>
        <v>1129.71023199</v>
      </c>
      <c r="F89" s="359">
        <f>'base(indices)'!I94</f>
        <v>1.8204000000000001E-2</v>
      </c>
      <c r="G89" s="70">
        <f t="shared" si="31"/>
        <v>20.565245063145962</v>
      </c>
      <c r="H89" s="68">
        <f t="shared" si="32"/>
        <v>1150.275477053146</v>
      </c>
      <c r="I89" s="295">
        <f t="shared" si="45"/>
        <v>48134.905986842175</v>
      </c>
      <c r="J89" s="122">
        <f>IF((I89)+K89&gt;I148,I148-K89,(I89))</f>
        <v>48134.905986842175</v>
      </c>
      <c r="K89" s="122">
        <f t="shared" si="33"/>
        <v>9173.8392005942551</v>
      </c>
      <c r="L89" s="183">
        <f t="shared" si="48"/>
        <v>57308.745187436434</v>
      </c>
      <c r="M89" s="122">
        <f t="shared" si="49"/>
        <v>45728.160687500065</v>
      </c>
      <c r="N89" s="122">
        <f t="shared" si="46"/>
        <v>8715.1472405645418</v>
      </c>
      <c r="O89" s="122">
        <f t="shared" si="47"/>
        <v>54443.307928064605</v>
      </c>
      <c r="P89" s="104">
        <f>J89*$P$9</f>
        <v>43321.415388157962</v>
      </c>
      <c r="Q89" s="122">
        <f t="shared" si="34"/>
        <v>8256.4552805348303</v>
      </c>
      <c r="R89" s="122">
        <f t="shared" si="35"/>
        <v>51577.870668692791</v>
      </c>
      <c r="S89" s="122">
        <f t="shared" si="36"/>
        <v>38507.924789473742</v>
      </c>
      <c r="T89" s="122">
        <f t="shared" si="37"/>
        <v>7339.0713604754046</v>
      </c>
      <c r="U89" s="122">
        <f t="shared" si="38"/>
        <v>45846.996149949147</v>
      </c>
      <c r="V89" s="122">
        <f t="shared" si="39"/>
        <v>33694.434190789521</v>
      </c>
      <c r="W89" s="122">
        <f t="shared" si="40"/>
        <v>6421.687440415978</v>
      </c>
      <c r="X89" s="122">
        <f t="shared" si="41"/>
        <v>40116.121631205497</v>
      </c>
      <c r="Y89" s="122">
        <f t="shared" si="42"/>
        <v>28880.943592105305</v>
      </c>
      <c r="Z89" s="122">
        <f t="shared" si="43"/>
        <v>5504.3035203565532</v>
      </c>
      <c r="AA89" s="52">
        <f t="shared" si="44"/>
        <v>34385.247112461861</v>
      </c>
    </row>
    <row r="90" spans="1:27" ht="13.5" customHeight="1">
      <c r="A90" s="118">
        <v>41</v>
      </c>
      <c r="B90" s="56">
        <v>42948</v>
      </c>
      <c r="C90" s="68">
        <v>937</v>
      </c>
      <c r="D90" s="221">
        <f>'base(indices)'!G95</f>
        <v>1.20784139</v>
      </c>
      <c r="E90" s="60">
        <f t="shared" si="30"/>
        <v>1131.74738243</v>
      </c>
      <c r="F90" s="359">
        <f>'base(indices)'!I95</f>
        <v>1.8204000000000001E-2</v>
      </c>
      <c r="G90" s="60">
        <f t="shared" si="31"/>
        <v>20.602329349755721</v>
      </c>
      <c r="H90" s="57">
        <f t="shared" si="32"/>
        <v>1152.3497117797558</v>
      </c>
      <c r="I90" s="294">
        <f t="shared" si="45"/>
        <v>46984.630509789029</v>
      </c>
      <c r="J90" s="102">
        <f>IF((I90)+K90&gt;I148,I148-K90,(I90))</f>
        <v>46984.630509789029</v>
      </c>
      <c r="K90" s="102">
        <f t="shared" si="33"/>
        <v>9173.8392005942551</v>
      </c>
      <c r="L90" s="186">
        <f t="shared" si="48"/>
        <v>56158.469710383288</v>
      </c>
      <c r="M90" s="102">
        <f t="shared" si="49"/>
        <v>44635.398984299572</v>
      </c>
      <c r="N90" s="102">
        <f t="shared" si="46"/>
        <v>8715.1472405645418</v>
      </c>
      <c r="O90" s="102">
        <f t="shared" si="47"/>
        <v>53350.546224864112</v>
      </c>
      <c r="P90" s="102">
        <f t="shared" ref="P90:P117" si="50">J90*$P$9</f>
        <v>42286.16745881013</v>
      </c>
      <c r="Q90" s="102">
        <f t="shared" si="34"/>
        <v>8256.4552805348303</v>
      </c>
      <c r="R90" s="102">
        <f t="shared" si="35"/>
        <v>50542.622739344959</v>
      </c>
      <c r="S90" s="102">
        <f t="shared" si="36"/>
        <v>37587.704407831225</v>
      </c>
      <c r="T90" s="102">
        <f t="shared" si="37"/>
        <v>7339.0713604754046</v>
      </c>
      <c r="U90" s="102">
        <f t="shared" si="38"/>
        <v>44926.77576830663</v>
      </c>
      <c r="V90" s="102">
        <f t="shared" si="39"/>
        <v>32889.241356852319</v>
      </c>
      <c r="W90" s="102">
        <f t="shared" si="40"/>
        <v>6421.687440415978</v>
      </c>
      <c r="X90" s="102">
        <f t="shared" si="41"/>
        <v>39310.928797268294</v>
      </c>
      <c r="Y90" s="102">
        <f t="shared" si="42"/>
        <v>28190.778305873417</v>
      </c>
      <c r="Z90" s="102">
        <f t="shared" si="43"/>
        <v>5504.3035203565532</v>
      </c>
      <c r="AA90" s="66">
        <f t="shared" si="44"/>
        <v>33695.081826229973</v>
      </c>
    </row>
    <row r="91" spans="1:27" ht="13.5" customHeight="1">
      <c r="A91" s="118">
        <v>40</v>
      </c>
      <c r="B91" s="46">
        <v>42979</v>
      </c>
      <c r="C91" s="68">
        <v>937</v>
      </c>
      <c r="D91" s="221">
        <f>'base(indices)'!G96</f>
        <v>1.2036286899999999</v>
      </c>
      <c r="E91" s="70">
        <f t="shared" si="30"/>
        <v>1127.8000825300001</v>
      </c>
      <c r="F91" s="359">
        <f>'base(indices)'!I96</f>
        <v>1.8204000000000001E-2</v>
      </c>
      <c r="G91" s="70">
        <f t="shared" si="31"/>
        <v>20.530472702376123</v>
      </c>
      <c r="H91" s="68">
        <f t="shared" si="32"/>
        <v>1148.3305552323761</v>
      </c>
      <c r="I91" s="295">
        <f t="shared" si="45"/>
        <v>45832.280798009277</v>
      </c>
      <c r="J91" s="122">
        <f>IF((I91)+K91&gt;I148,I148-K91,(I91))</f>
        <v>45832.280798009277</v>
      </c>
      <c r="K91" s="122">
        <f t="shared" si="33"/>
        <v>9173.8392005942551</v>
      </c>
      <c r="L91" s="183">
        <f t="shared" si="48"/>
        <v>55006.119998603535</v>
      </c>
      <c r="M91" s="122">
        <f t="shared" si="49"/>
        <v>43540.666758108811</v>
      </c>
      <c r="N91" s="122">
        <f t="shared" si="46"/>
        <v>8715.1472405645418</v>
      </c>
      <c r="O91" s="122">
        <f t="shared" si="47"/>
        <v>52255.813998673351</v>
      </c>
      <c r="P91" s="104">
        <f t="shared" si="50"/>
        <v>41249.052718208353</v>
      </c>
      <c r="Q91" s="122">
        <f t="shared" si="34"/>
        <v>8256.4552805348303</v>
      </c>
      <c r="R91" s="122">
        <f t="shared" si="35"/>
        <v>49505.507998743182</v>
      </c>
      <c r="S91" s="122">
        <f t="shared" si="36"/>
        <v>36665.824638407423</v>
      </c>
      <c r="T91" s="122">
        <f t="shared" si="37"/>
        <v>7339.0713604754046</v>
      </c>
      <c r="U91" s="122">
        <f t="shared" si="38"/>
        <v>44004.895998882828</v>
      </c>
      <c r="V91" s="122">
        <f t="shared" si="39"/>
        <v>32082.596558606492</v>
      </c>
      <c r="W91" s="122">
        <f t="shared" si="40"/>
        <v>6421.687440415978</v>
      </c>
      <c r="X91" s="122">
        <f t="shared" si="41"/>
        <v>38504.283999022467</v>
      </c>
      <c r="Y91" s="122">
        <f t="shared" si="42"/>
        <v>27499.368478805565</v>
      </c>
      <c r="Z91" s="122">
        <f t="shared" si="43"/>
        <v>5504.3035203565532</v>
      </c>
      <c r="AA91" s="52">
        <f t="shared" si="44"/>
        <v>33003.671999162121</v>
      </c>
    </row>
    <row r="92" spans="1:27" ht="13.5" customHeight="1">
      <c r="A92" s="118">
        <v>39</v>
      </c>
      <c r="B92" s="56">
        <v>43009</v>
      </c>
      <c r="C92" s="68">
        <v>937</v>
      </c>
      <c r="D92" s="221">
        <f>'base(indices)'!G97</f>
        <v>1.2023061500000001</v>
      </c>
      <c r="E92" s="60">
        <f t="shared" si="30"/>
        <v>1126.5608625500001</v>
      </c>
      <c r="F92" s="359">
        <f>'base(indices)'!I97</f>
        <v>1.8204000000000001E-2</v>
      </c>
      <c r="G92" s="60">
        <f t="shared" si="31"/>
        <v>20.507913941860203</v>
      </c>
      <c r="H92" s="57">
        <f t="shared" si="32"/>
        <v>1147.0687764918603</v>
      </c>
      <c r="I92" s="294">
        <f t="shared" si="45"/>
        <v>44683.950242776904</v>
      </c>
      <c r="J92" s="102">
        <f>IF((I92)+K92&gt;I148,I148-K92,(I92))</f>
        <v>44683.950242776904</v>
      </c>
      <c r="K92" s="102">
        <f t="shared" si="33"/>
        <v>9173.8392005942551</v>
      </c>
      <c r="L92" s="186">
        <f t="shared" si="48"/>
        <v>53857.789443371163</v>
      </c>
      <c r="M92" s="102">
        <f t="shared" si="49"/>
        <v>42449.752730638058</v>
      </c>
      <c r="N92" s="102">
        <f t="shared" si="46"/>
        <v>8715.1472405645418</v>
      </c>
      <c r="O92" s="102">
        <f t="shared" si="47"/>
        <v>51164.899971202598</v>
      </c>
      <c r="P92" s="102">
        <f t="shared" si="50"/>
        <v>40215.555218499212</v>
      </c>
      <c r="Q92" s="102">
        <f t="shared" si="34"/>
        <v>8256.4552805348303</v>
      </c>
      <c r="R92" s="102">
        <f t="shared" si="35"/>
        <v>48472.010499034041</v>
      </c>
      <c r="S92" s="102">
        <f t="shared" si="36"/>
        <v>35747.160194221527</v>
      </c>
      <c r="T92" s="102">
        <f t="shared" si="37"/>
        <v>7339.0713604754046</v>
      </c>
      <c r="U92" s="102">
        <f t="shared" si="38"/>
        <v>43086.231554696933</v>
      </c>
      <c r="V92" s="102">
        <f t="shared" si="39"/>
        <v>31278.765169943832</v>
      </c>
      <c r="W92" s="102">
        <f t="shared" si="40"/>
        <v>6421.687440415978</v>
      </c>
      <c r="X92" s="102">
        <f t="shared" si="41"/>
        <v>37700.452610359811</v>
      </c>
      <c r="Y92" s="102">
        <f t="shared" si="42"/>
        <v>26810.37014566614</v>
      </c>
      <c r="Z92" s="102">
        <f t="shared" si="43"/>
        <v>5504.3035203565532</v>
      </c>
      <c r="AA92" s="66">
        <f t="shared" si="44"/>
        <v>32314.673666022692</v>
      </c>
    </row>
    <row r="93" spans="1:27" ht="13.5" customHeight="1">
      <c r="A93" s="118">
        <v>38</v>
      </c>
      <c r="B93" s="46">
        <v>43040</v>
      </c>
      <c r="C93" s="68">
        <v>937</v>
      </c>
      <c r="D93" s="221">
        <f>'base(indices)'!G98</f>
        <v>1.1982321600000001</v>
      </c>
      <c r="E93" s="70">
        <f t="shared" si="30"/>
        <v>1122.7435339200001</v>
      </c>
      <c r="F93" s="359">
        <f>'base(indices)'!I98</f>
        <v>1.8204000000000001E-2</v>
      </c>
      <c r="G93" s="70">
        <f t="shared" si="31"/>
        <v>20.438423291479683</v>
      </c>
      <c r="H93" s="68">
        <f t="shared" si="32"/>
        <v>1143.1819572114798</v>
      </c>
      <c r="I93" s="295">
        <f t="shared" si="45"/>
        <v>43536.881466285042</v>
      </c>
      <c r="J93" s="122">
        <f>IF((I93)+K93&gt;I148,I148-K93,(I93))</f>
        <v>43536.881466285042</v>
      </c>
      <c r="K93" s="122">
        <f t="shared" si="33"/>
        <v>9173.8392005942551</v>
      </c>
      <c r="L93" s="183">
        <f t="shared" si="48"/>
        <v>52710.720666879293</v>
      </c>
      <c r="M93" s="122">
        <f t="shared" si="49"/>
        <v>41360.037392970786</v>
      </c>
      <c r="N93" s="122">
        <f t="shared" si="46"/>
        <v>8715.1472405645418</v>
      </c>
      <c r="O93" s="122">
        <f t="shared" si="47"/>
        <v>50075.184633535326</v>
      </c>
      <c r="P93" s="104">
        <f t="shared" si="50"/>
        <v>39183.193319656537</v>
      </c>
      <c r="Q93" s="122">
        <f t="shared" si="34"/>
        <v>8256.4552805348303</v>
      </c>
      <c r="R93" s="122">
        <f t="shared" si="35"/>
        <v>47439.648600191365</v>
      </c>
      <c r="S93" s="122">
        <f t="shared" si="36"/>
        <v>34829.505173028032</v>
      </c>
      <c r="T93" s="122">
        <f t="shared" si="37"/>
        <v>7339.0713604754046</v>
      </c>
      <c r="U93" s="122">
        <f t="shared" si="38"/>
        <v>42168.576533503438</v>
      </c>
      <c r="V93" s="122">
        <f t="shared" si="39"/>
        <v>30475.817026399527</v>
      </c>
      <c r="W93" s="122">
        <f t="shared" si="40"/>
        <v>6421.687440415978</v>
      </c>
      <c r="X93" s="122">
        <f t="shared" si="41"/>
        <v>36897.504466815502</v>
      </c>
      <c r="Y93" s="122">
        <f t="shared" si="42"/>
        <v>26122.128879771026</v>
      </c>
      <c r="Z93" s="122">
        <f t="shared" si="43"/>
        <v>5504.3035203565532</v>
      </c>
      <c r="AA93" s="52">
        <f t="shared" si="44"/>
        <v>31626.432400127578</v>
      </c>
    </row>
    <row r="94" spans="1:27" ht="13.5" customHeight="1" thickBot="1">
      <c r="A94" s="229">
        <v>37</v>
      </c>
      <c r="B94" s="161">
        <v>43070</v>
      </c>
      <c r="C94" s="77">
        <v>937</v>
      </c>
      <c r="D94" s="232">
        <f>'base(indices)'!G99</f>
        <v>1.1944100499999999</v>
      </c>
      <c r="E94" s="233">
        <f t="shared" si="30"/>
        <v>1119.1622168499998</v>
      </c>
      <c r="F94" s="360">
        <f>'base(indices)'!I99</f>
        <v>1.8204000000000001E-2</v>
      </c>
      <c r="G94" s="233">
        <f t="shared" si="31"/>
        <v>20.373228995537399</v>
      </c>
      <c r="H94" s="231">
        <f t="shared" si="32"/>
        <v>1139.5354458455372</v>
      </c>
      <c r="I94" s="296">
        <f t="shared" si="45"/>
        <v>42393.699509073565</v>
      </c>
      <c r="J94" s="95">
        <f>IF((I94)+K94&gt;I148,I148-K94,(I94))</f>
        <v>42393.699509073565</v>
      </c>
      <c r="K94" s="95">
        <f t="shared" si="33"/>
        <v>9173.8392005942551</v>
      </c>
      <c r="L94" s="270">
        <f t="shared" si="48"/>
        <v>51567.538709667817</v>
      </c>
      <c r="M94" s="95">
        <f t="shared" si="49"/>
        <v>40274.014533619884</v>
      </c>
      <c r="N94" s="95">
        <f t="shared" si="46"/>
        <v>8715.1472405645418</v>
      </c>
      <c r="O94" s="95">
        <f t="shared" si="47"/>
        <v>48989.161774184424</v>
      </c>
      <c r="P94" s="95">
        <f t="shared" si="50"/>
        <v>38154.32955816621</v>
      </c>
      <c r="Q94" s="95">
        <f t="shared" si="34"/>
        <v>8256.4552805348303</v>
      </c>
      <c r="R94" s="95">
        <f t="shared" si="35"/>
        <v>46410.784838701038</v>
      </c>
      <c r="S94" s="95">
        <f t="shared" si="36"/>
        <v>33914.959607258854</v>
      </c>
      <c r="T94" s="95">
        <f t="shared" si="37"/>
        <v>7339.0713604754046</v>
      </c>
      <c r="U94" s="95">
        <f t="shared" si="38"/>
        <v>41254.030967734259</v>
      </c>
      <c r="V94" s="95">
        <f t="shared" si="39"/>
        <v>29675.589656351494</v>
      </c>
      <c r="W94" s="95">
        <f t="shared" si="40"/>
        <v>6421.687440415978</v>
      </c>
      <c r="X94" s="95">
        <f t="shared" si="41"/>
        <v>36097.277096767473</v>
      </c>
      <c r="Y94" s="95">
        <f t="shared" si="42"/>
        <v>25436.219705444139</v>
      </c>
      <c r="Z94" s="95">
        <f t="shared" si="43"/>
        <v>5504.3035203565532</v>
      </c>
      <c r="AA94" s="237">
        <f t="shared" si="44"/>
        <v>30940.523225800691</v>
      </c>
    </row>
    <row r="95" spans="1:27" ht="13.5" customHeight="1">
      <c r="A95" s="219">
        <v>36</v>
      </c>
      <c r="B95" s="246">
        <v>43101</v>
      </c>
      <c r="C95" s="202">
        <v>954</v>
      </c>
      <c r="D95" s="259">
        <f>'base(indices)'!G100</f>
        <v>1.19024419</v>
      </c>
      <c r="E95" s="346">
        <f t="shared" si="30"/>
        <v>1135.4929572600001</v>
      </c>
      <c r="F95" s="358">
        <f>'base(indices)'!I100</f>
        <v>1.8204000000000001E-2</v>
      </c>
      <c r="G95" s="346">
        <f t="shared" si="31"/>
        <v>20.670513793961046</v>
      </c>
      <c r="H95" s="202">
        <f t="shared" si="32"/>
        <v>1156.1634710539611</v>
      </c>
      <c r="I95" s="297">
        <f t="shared" si="45"/>
        <v>41254.164063228025</v>
      </c>
      <c r="J95" s="205">
        <f t="shared" ref="J95:J106" si="51">IF((I95)+K95&gt;$I$148,$I$148-K95,(I95))</f>
        <v>41254.164063228025</v>
      </c>
      <c r="K95" s="205">
        <f t="shared" si="33"/>
        <v>9173.8392005942551</v>
      </c>
      <c r="L95" s="198">
        <f t="shared" si="48"/>
        <v>50428.003263822276</v>
      </c>
      <c r="M95" s="205">
        <f t="shared" si="49"/>
        <v>39191.455860066621</v>
      </c>
      <c r="N95" s="205">
        <f t="shared" si="46"/>
        <v>8715.1472405645418</v>
      </c>
      <c r="O95" s="205">
        <f t="shared" si="47"/>
        <v>47906.60310063116</v>
      </c>
      <c r="P95" s="197">
        <f t="shared" si="50"/>
        <v>37128.747656905223</v>
      </c>
      <c r="Q95" s="205">
        <f t="shared" si="34"/>
        <v>8256.4552805348303</v>
      </c>
      <c r="R95" s="205">
        <f t="shared" si="35"/>
        <v>45385.202937440052</v>
      </c>
      <c r="S95" s="205">
        <f t="shared" si="36"/>
        <v>33003.331250582421</v>
      </c>
      <c r="T95" s="205">
        <f t="shared" si="37"/>
        <v>7339.0713604754046</v>
      </c>
      <c r="U95" s="205">
        <f t="shared" si="38"/>
        <v>40342.402611057827</v>
      </c>
      <c r="V95" s="205">
        <f t="shared" si="39"/>
        <v>28877.914844259616</v>
      </c>
      <c r="W95" s="205">
        <f t="shared" si="40"/>
        <v>6421.687440415978</v>
      </c>
      <c r="X95" s="205">
        <f t="shared" si="41"/>
        <v>35299.602284675595</v>
      </c>
      <c r="Y95" s="205">
        <f t="shared" si="42"/>
        <v>24752.498437936814</v>
      </c>
      <c r="Z95" s="205">
        <f t="shared" si="43"/>
        <v>5504.3035203565532</v>
      </c>
      <c r="AA95" s="196">
        <f t="shared" si="44"/>
        <v>30256.801958293367</v>
      </c>
    </row>
    <row r="96" spans="1:27" ht="13.5" customHeight="1">
      <c r="A96" s="118">
        <v>35</v>
      </c>
      <c r="B96" s="216">
        <v>43132</v>
      </c>
      <c r="C96" s="57">
        <v>954</v>
      </c>
      <c r="D96" s="221">
        <f>'base(indices)'!G101</f>
        <v>1.18562027</v>
      </c>
      <c r="E96" s="60">
        <f t="shared" si="30"/>
        <v>1131.08173758</v>
      </c>
      <c r="F96" s="359">
        <f>'base(indices)'!I101</f>
        <v>1.8204000000000001E-2</v>
      </c>
      <c r="G96" s="60">
        <f t="shared" si="31"/>
        <v>20.590211950906323</v>
      </c>
      <c r="H96" s="57">
        <f t="shared" si="32"/>
        <v>1151.6719495309062</v>
      </c>
      <c r="I96" s="294">
        <f t="shared" si="45"/>
        <v>40098.000592174067</v>
      </c>
      <c r="J96" s="102">
        <f t="shared" si="51"/>
        <v>40098.000592174067</v>
      </c>
      <c r="K96" s="102">
        <f t="shared" si="33"/>
        <v>9173.8392005942551</v>
      </c>
      <c r="L96" s="186">
        <f t="shared" si="48"/>
        <v>49271.839792768325</v>
      </c>
      <c r="M96" s="102">
        <f t="shared" si="49"/>
        <v>38093.100562565363</v>
      </c>
      <c r="N96" s="102">
        <f t="shared" si="46"/>
        <v>8715.1472405645418</v>
      </c>
      <c r="O96" s="102">
        <f t="shared" si="47"/>
        <v>46808.247803129903</v>
      </c>
      <c r="P96" s="102">
        <f t="shared" si="50"/>
        <v>36088.20053295666</v>
      </c>
      <c r="Q96" s="102">
        <f t="shared" si="34"/>
        <v>8256.4552805348303</v>
      </c>
      <c r="R96" s="102">
        <f t="shared" si="35"/>
        <v>44344.655813491489</v>
      </c>
      <c r="S96" s="102">
        <f t="shared" si="36"/>
        <v>32078.400473739253</v>
      </c>
      <c r="T96" s="102">
        <f t="shared" si="37"/>
        <v>7339.0713604754046</v>
      </c>
      <c r="U96" s="102">
        <f t="shared" si="38"/>
        <v>39417.471834214659</v>
      </c>
      <c r="V96" s="102">
        <f t="shared" si="39"/>
        <v>28068.600414521847</v>
      </c>
      <c r="W96" s="102">
        <f t="shared" si="40"/>
        <v>6421.687440415978</v>
      </c>
      <c r="X96" s="102">
        <f t="shared" si="41"/>
        <v>34490.287854937822</v>
      </c>
      <c r="Y96" s="102">
        <f t="shared" si="42"/>
        <v>24058.80035530444</v>
      </c>
      <c r="Z96" s="102">
        <f t="shared" si="43"/>
        <v>5504.3035203565532</v>
      </c>
      <c r="AA96" s="66">
        <f t="shared" si="44"/>
        <v>29563.103875660992</v>
      </c>
    </row>
    <row r="97" spans="1:27" ht="13.5" customHeight="1">
      <c r="A97" s="118">
        <v>34</v>
      </c>
      <c r="B97" s="217">
        <v>43160</v>
      </c>
      <c r="C97" s="57">
        <v>954</v>
      </c>
      <c r="D97" s="221">
        <f>'base(indices)'!G102</f>
        <v>1.18113197</v>
      </c>
      <c r="E97" s="60">
        <f t="shared" si="30"/>
        <v>1126.7998993799999</v>
      </c>
      <c r="F97" s="359">
        <f>'base(indices)'!I102</f>
        <v>1.8204000000000001E-2</v>
      </c>
      <c r="G97" s="60">
        <f t="shared" si="31"/>
        <v>20.512265368313521</v>
      </c>
      <c r="H97" s="57">
        <f t="shared" si="32"/>
        <v>1147.3121647483135</v>
      </c>
      <c r="I97" s="295">
        <f t="shared" si="45"/>
        <v>38946.328642643159</v>
      </c>
      <c r="J97" s="122">
        <f t="shared" si="51"/>
        <v>38946.328642643159</v>
      </c>
      <c r="K97" s="122">
        <f t="shared" si="33"/>
        <v>9173.8392005942551</v>
      </c>
      <c r="L97" s="183">
        <f t="shared" si="48"/>
        <v>48120.167843237417</v>
      </c>
      <c r="M97" s="122">
        <f t="shared" si="49"/>
        <v>36999.012210510999</v>
      </c>
      <c r="N97" s="122">
        <f t="shared" si="46"/>
        <v>8715.1472405645418</v>
      </c>
      <c r="O97" s="122">
        <f t="shared" si="47"/>
        <v>45714.159451075539</v>
      </c>
      <c r="P97" s="104">
        <f t="shared" si="50"/>
        <v>35051.695778378846</v>
      </c>
      <c r="Q97" s="122">
        <f t="shared" si="34"/>
        <v>8256.4552805348303</v>
      </c>
      <c r="R97" s="122">
        <f t="shared" si="35"/>
        <v>43308.151058913674</v>
      </c>
      <c r="S97" s="122">
        <f t="shared" si="36"/>
        <v>31157.062914114529</v>
      </c>
      <c r="T97" s="122">
        <f t="shared" si="37"/>
        <v>7339.0713604754046</v>
      </c>
      <c r="U97" s="122">
        <f t="shared" si="38"/>
        <v>38496.134274589931</v>
      </c>
      <c r="V97" s="122">
        <f t="shared" si="39"/>
        <v>27262.430049850209</v>
      </c>
      <c r="W97" s="122">
        <f t="shared" si="40"/>
        <v>6421.687440415978</v>
      </c>
      <c r="X97" s="122">
        <f t="shared" si="41"/>
        <v>33684.117490266188</v>
      </c>
      <c r="Y97" s="122">
        <f t="shared" si="42"/>
        <v>23367.797185585896</v>
      </c>
      <c r="Z97" s="122">
        <f t="shared" si="43"/>
        <v>5504.3035203565532</v>
      </c>
      <c r="AA97" s="52">
        <f t="shared" si="44"/>
        <v>28872.100705942448</v>
      </c>
    </row>
    <row r="98" spans="1:27" ht="13.5" customHeight="1">
      <c r="A98" s="118">
        <v>33</v>
      </c>
      <c r="B98" s="216">
        <v>43191</v>
      </c>
      <c r="C98" s="57">
        <v>954</v>
      </c>
      <c r="D98" s="221">
        <f>'base(indices)'!G103</f>
        <v>1.17995202</v>
      </c>
      <c r="E98" s="60">
        <f t="shared" si="30"/>
        <v>1125.67422708</v>
      </c>
      <c r="F98" s="359">
        <f>'base(indices)'!I103</f>
        <v>1.8204000000000001E-2</v>
      </c>
      <c r="G98" s="60">
        <f t="shared" si="31"/>
        <v>20.491773629764321</v>
      </c>
      <c r="H98" s="57">
        <f t="shared" si="32"/>
        <v>1146.1660007097644</v>
      </c>
      <c r="I98" s="294">
        <f t="shared" si="45"/>
        <v>37799.016477894846</v>
      </c>
      <c r="J98" s="102">
        <f t="shared" si="51"/>
        <v>37799.016477894846</v>
      </c>
      <c r="K98" s="102">
        <f t="shared" si="33"/>
        <v>9173.8392005942551</v>
      </c>
      <c r="L98" s="186">
        <f t="shared" si="48"/>
        <v>46972.855678489097</v>
      </c>
      <c r="M98" s="102">
        <f t="shared" si="49"/>
        <v>35909.0656540001</v>
      </c>
      <c r="N98" s="102">
        <f t="shared" si="46"/>
        <v>8715.1472405645418</v>
      </c>
      <c r="O98" s="102">
        <f t="shared" si="47"/>
        <v>44624.21289456464</v>
      </c>
      <c r="P98" s="102">
        <f t="shared" si="50"/>
        <v>34019.114830105362</v>
      </c>
      <c r="Q98" s="102">
        <f t="shared" si="34"/>
        <v>8256.4552805348303</v>
      </c>
      <c r="R98" s="102">
        <f t="shared" si="35"/>
        <v>42275.57011064019</v>
      </c>
      <c r="S98" s="102">
        <f t="shared" si="36"/>
        <v>30239.213182315878</v>
      </c>
      <c r="T98" s="102">
        <f t="shared" si="37"/>
        <v>7339.0713604754046</v>
      </c>
      <c r="U98" s="102">
        <f t="shared" si="38"/>
        <v>37578.284542791283</v>
      </c>
      <c r="V98" s="102">
        <f t="shared" si="39"/>
        <v>26459.31153452639</v>
      </c>
      <c r="W98" s="102">
        <f t="shared" si="40"/>
        <v>6421.687440415978</v>
      </c>
      <c r="X98" s="102">
        <f t="shared" si="41"/>
        <v>32880.998974942369</v>
      </c>
      <c r="Y98" s="102">
        <f t="shared" si="42"/>
        <v>22679.409886736907</v>
      </c>
      <c r="Z98" s="102">
        <f t="shared" si="43"/>
        <v>5504.3035203565532</v>
      </c>
      <c r="AA98" s="66">
        <f t="shared" si="44"/>
        <v>28183.713407093459</v>
      </c>
    </row>
    <row r="99" spans="1:27" ht="13.5" customHeight="1">
      <c r="A99" s="118">
        <v>32</v>
      </c>
      <c r="B99" s="217">
        <v>43221</v>
      </c>
      <c r="C99" s="57">
        <v>954</v>
      </c>
      <c r="D99" s="221">
        <f>'base(indices)'!G104</f>
        <v>1.1774793100000001</v>
      </c>
      <c r="E99" s="60">
        <f t="shared" si="30"/>
        <v>1123.3152617400001</v>
      </c>
      <c r="F99" s="359">
        <f>'base(indices)'!I104</f>
        <v>1.8204000000000001E-2</v>
      </c>
      <c r="G99" s="60">
        <f t="shared" si="31"/>
        <v>20.448831024714963</v>
      </c>
      <c r="H99" s="57">
        <f t="shared" si="32"/>
        <v>1143.7640927647151</v>
      </c>
      <c r="I99" s="295">
        <f t="shared" si="45"/>
        <v>36652.850477185078</v>
      </c>
      <c r="J99" s="122">
        <f t="shared" si="51"/>
        <v>36652.850477185078</v>
      </c>
      <c r="K99" s="122">
        <f t="shared" si="33"/>
        <v>9173.8392005942551</v>
      </c>
      <c r="L99" s="183">
        <f t="shared" si="48"/>
        <v>45826.68967777933</v>
      </c>
      <c r="M99" s="122">
        <f t="shared" si="49"/>
        <v>34820.207953325822</v>
      </c>
      <c r="N99" s="122">
        <f t="shared" si="46"/>
        <v>8715.1472405645418</v>
      </c>
      <c r="O99" s="122">
        <f t="shared" si="47"/>
        <v>43535.355193890362</v>
      </c>
      <c r="P99" s="104">
        <f t="shared" si="50"/>
        <v>32987.565429466573</v>
      </c>
      <c r="Q99" s="122">
        <f t="shared" si="34"/>
        <v>8256.4552805348303</v>
      </c>
      <c r="R99" s="122">
        <f t="shared" si="35"/>
        <v>41244.020710001401</v>
      </c>
      <c r="S99" s="122">
        <f t="shared" si="36"/>
        <v>29322.280381748064</v>
      </c>
      <c r="T99" s="122">
        <f t="shared" si="37"/>
        <v>7339.0713604754046</v>
      </c>
      <c r="U99" s="122">
        <f t="shared" si="38"/>
        <v>36661.351742223465</v>
      </c>
      <c r="V99" s="122">
        <f t="shared" si="39"/>
        <v>25656.995334029554</v>
      </c>
      <c r="W99" s="122">
        <f t="shared" si="40"/>
        <v>6421.687440415978</v>
      </c>
      <c r="X99" s="122">
        <f t="shared" si="41"/>
        <v>32078.682774445533</v>
      </c>
      <c r="Y99" s="122">
        <f t="shared" si="42"/>
        <v>21991.710286311045</v>
      </c>
      <c r="Z99" s="122">
        <f t="shared" si="43"/>
        <v>5504.3035203565532</v>
      </c>
      <c r="AA99" s="52">
        <f t="shared" si="44"/>
        <v>27496.013806667597</v>
      </c>
    </row>
    <row r="100" spans="1:27" ht="13.5" customHeight="1">
      <c r="A100" s="118">
        <v>31</v>
      </c>
      <c r="B100" s="216">
        <v>43252</v>
      </c>
      <c r="C100" s="57">
        <v>954</v>
      </c>
      <c r="D100" s="221">
        <f>'base(indices)'!G105</f>
        <v>1.1758331500000001</v>
      </c>
      <c r="E100" s="60">
        <f t="shared" si="30"/>
        <v>1121.7448251000001</v>
      </c>
      <c r="F100" s="359">
        <f>'base(indices)'!I105</f>
        <v>1.8204000000000001E-2</v>
      </c>
      <c r="G100" s="60">
        <f t="shared" si="31"/>
        <v>20.420242796120402</v>
      </c>
      <c r="H100" s="57">
        <f t="shared" si="32"/>
        <v>1142.1650678961205</v>
      </c>
      <c r="I100" s="294">
        <f t="shared" si="45"/>
        <v>35509.086384420363</v>
      </c>
      <c r="J100" s="102">
        <f t="shared" si="51"/>
        <v>35509.086384420363</v>
      </c>
      <c r="K100" s="102">
        <f t="shared" si="33"/>
        <v>9173.8392005942551</v>
      </c>
      <c r="L100" s="186">
        <f t="shared" si="48"/>
        <v>44682.925585014615</v>
      </c>
      <c r="M100" s="102">
        <f t="shared" si="49"/>
        <v>33733.632065199345</v>
      </c>
      <c r="N100" s="102">
        <f t="shared" si="46"/>
        <v>8715.1472405645418</v>
      </c>
      <c r="O100" s="102">
        <f t="shared" si="47"/>
        <v>42448.779305763885</v>
      </c>
      <c r="P100" s="102">
        <f>J100*$P$9</f>
        <v>31958.177745978326</v>
      </c>
      <c r="Q100" s="102">
        <f t="shared" si="34"/>
        <v>8256.4552805348303</v>
      </c>
      <c r="R100" s="102">
        <f t="shared" si="35"/>
        <v>40214.633026513155</v>
      </c>
      <c r="S100" s="102">
        <f t="shared" si="36"/>
        <v>28407.269107536293</v>
      </c>
      <c r="T100" s="102">
        <f t="shared" si="37"/>
        <v>7339.0713604754046</v>
      </c>
      <c r="U100" s="102">
        <f t="shared" si="38"/>
        <v>35746.340468011695</v>
      </c>
      <c r="V100" s="102">
        <f t="shared" si="39"/>
        <v>24856.360469094252</v>
      </c>
      <c r="W100" s="102">
        <f t="shared" si="40"/>
        <v>6421.687440415978</v>
      </c>
      <c r="X100" s="102">
        <f t="shared" si="41"/>
        <v>31278.047909510231</v>
      </c>
      <c r="Y100" s="102">
        <f t="shared" si="42"/>
        <v>21305.451830652219</v>
      </c>
      <c r="Z100" s="102">
        <f t="shared" si="43"/>
        <v>5504.3035203565532</v>
      </c>
      <c r="AA100" s="66">
        <f t="shared" si="44"/>
        <v>26809.755351008771</v>
      </c>
    </row>
    <row r="101" spans="1:27" ht="13.5" customHeight="1">
      <c r="A101" s="118">
        <v>30</v>
      </c>
      <c r="B101" s="217">
        <v>43282</v>
      </c>
      <c r="C101" s="57">
        <v>954</v>
      </c>
      <c r="D101" s="221">
        <f>'base(indices)'!G106</f>
        <v>1.1629246799999999</v>
      </c>
      <c r="E101" s="60">
        <f t="shared" si="30"/>
        <v>1109.43014472</v>
      </c>
      <c r="F101" s="359">
        <f>'base(indices)'!I106</f>
        <v>1.8204000000000001E-2</v>
      </c>
      <c r="G101" s="60">
        <f t="shared" si="31"/>
        <v>20.196066354482884</v>
      </c>
      <c r="H101" s="57">
        <f t="shared" si="32"/>
        <v>1129.6262110744829</v>
      </c>
      <c r="I101" s="295">
        <f t="shared" si="45"/>
        <v>34366.92131652424</v>
      </c>
      <c r="J101" s="122">
        <f t="shared" si="51"/>
        <v>34366.92131652424</v>
      </c>
      <c r="K101" s="122">
        <f t="shared" si="33"/>
        <v>9173.8392005942551</v>
      </c>
      <c r="L101" s="183">
        <f t="shared" si="48"/>
        <v>43540.760517118499</v>
      </c>
      <c r="M101" s="122">
        <f t="shared" si="49"/>
        <v>32648.575250698028</v>
      </c>
      <c r="N101" s="122">
        <f t="shared" si="46"/>
        <v>8715.1472405645418</v>
      </c>
      <c r="O101" s="122">
        <f t="shared" si="47"/>
        <v>41363.722491262568</v>
      </c>
      <c r="P101" s="104">
        <f>J101*$P$9</f>
        <v>30930.229184871816</v>
      </c>
      <c r="Q101" s="122">
        <f t="shared" si="34"/>
        <v>8256.4552805348303</v>
      </c>
      <c r="R101" s="122">
        <f t="shared" si="35"/>
        <v>39186.684465406644</v>
      </c>
      <c r="S101" s="122">
        <f t="shared" si="36"/>
        <v>27493.537053219392</v>
      </c>
      <c r="T101" s="122">
        <f t="shared" si="37"/>
        <v>7339.0713604754046</v>
      </c>
      <c r="U101" s="122">
        <f t="shared" si="38"/>
        <v>34832.608413694797</v>
      </c>
      <c r="V101" s="122">
        <f t="shared" si="39"/>
        <v>24056.844921566968</v>
      </c>
      <c r="W101" s="122">
        <f t="shared" si="40"/>
        <v>6421.687440415978</v>
      </c>
      <c r="X101" s="122">
        <f t="shared" si="41"/>
        <v>30478.532361982947</v>
      </c>
      <c r="Y101" s="122">
        <f t="shared" si="42"/>
        <v>20620.152789914544</v>
      </c>
      <c r="Z101" s="122">
        <f t="shared" si="43"/>
        <v>5504.3035203565532</v>
      </c>
      <c r="AA101" s="52">
        <f t="shared" si="44"/>
        <v>26124.456310271096</v>
      </c>
    </row>
    <row r="102" spans="1:27" ht="13.5" customHeight="1">
      <c r="A102" s="118">
        <v>29</v>
      </c>
      <c r="B102" s="216">
        <v>43313</v>
      </c>
      <c r="C102" s="57">
        <v>954</v>
      </c>
      <c r="D102" s="221">
        <f>'base(indices)'!G107</f>
        <v>1.1555293</v>
      </c>
      <c r="E102" s="60">
        <f t="shared" si="30"/>
        <v>1102.3749522000001</v>
      </c>
      <c r="F102" s="359">
        <f>'base(indices)'!I107</f>
        <v>1.8204000000000001E-2</v>
      </c>
      <c r="G102" s="60">
        <f t="shared" si="31"/>
        <v>20.067633629848803</v>
      </c>
      <c r="H102" s="57">
        <f t="shared" si="32"/>
        <v>1122.4425858298489</v>
      </c>
      <c r="I102" s="294">
        <f t="shared" si="45"/>
        <v>33237.295105449753</v>
      </c>
      <c r="J102" s="102">
        <f t="shared" si="51"/>
        <v>33237.295105449753</v>
      </c>
      <c r="K102" s="102">
        <f t="shared" si="33"/>
        <v>9173.8392005942551</v>
      </c>
      <c r="L102" s="186">
        <f t="shared" si="48"/>
        <v>42411.134306044012</v>
      </c>
      <c r="M102" s="102">
        <f t="shared" si="49"/>
        <v>31575.430350177263</v>
      </c>
      <c r="N102" s="102">
        <f t="shared" si="46"/>
        <v>8715.1472405645418</v>
      </c>
      <c r="O102" s="102">
        <f t="shared" si="47"/>
        <v>40290.577590741806</v>
      </c>
      <c r="P102" s="102">
        <f t="shared" ref="P102:P106" si="52">J102*$P$9</f>
        <v>29913.56559490478</v>
      </c>
      <c r="Q102" s="102">
        <f t="shared" si="34"/>
        <v>8256.4552805348303</v>
      </c>
      <c r="R102" s="102">
        <f t="shared" si="35"/>
        <v>38170.020875439608</v>
      </c>
      <c r="S102" s="102">
        <f t="shared" si="36"/>
        <v>26589.836084359806</v>
      </c>
      <c r="T102" s="102">
        <f t="shared" si="37"/>
        <v>7339.0713604754046</v>
      </c>
      <c r="U102" s="102">
        <f t="shared" si="38"/>
        <v>33928.907444835211</v>
      </c>
      <c r="V102" s="102">
        <f t="shared" si="39"/>
        <v>23266.106573814825</v>
      </c>
      <c r="W102" s="102">
        <f t="shared" si="40"/>
        <v>6421.687440415978</v>
      </c>
      <c r="X102" s="102">
        <f t="shared" si="41"/>
        <v>29687.794014230803</v>
      </c>
      <c r="Y102" s="102">
        <f t="shared" si="42"/>
        <v>19942.377063269851</v>
      </c>
      <c r="Z102" s="102">
        <f t="shared" si="43"/>
        <v>5504.3035203565532</v>
      </c>
      <c r="AA102" s="66">
        <f t="shared" si="44"/>
        <v>25446.680583626403</v>
      </c>
    </row>
    <row r="103" spans="1:27" ht="13.5" customHeight="1">
      <c r="A103" s="118">
        <v>28</v>
      </c>
      <c r="B103" s="216">
        <v>43344</v>
      </c>
      <c r="C103" s="57">
        <v>954</v>
      </c>
      <c r="D103" s="221">
        <f>'base(indices)'!G108</f>
        <v>1.1540290600000001</v>
      </c>
      <c r="E103" s="60">
        <f t="shared" si="30"/>
        <v>1100.9437232400001</v>
      </c>
      <c r="F103" s="359">
        <f>'base(indices)'!I108</f>
        <v>1.8204000000000001E-2</v>
      </c>
      <c r="G103" s="60">
        <f t="shared" si="31"/>
        <v>20.041579537860962</v>
      </c>
      <c r="H103" s="57">
        <f t="shared" si="32"/>
        <v>1120.9853027778611</v>
      </c>
      <c r="I103" s="295">
        <f t="shared" si="45"/>
        <v>32114.852519619904</v>
      </c>
      <c r="J103" s="122">
        <f t="shared" si="51"/>
        <v>32114.852519619904</v>
      </c>
      <c r="K103" s="122">
        <f t="shared" si="33"/>
        <v>9173.8392005942551</v>
      </c>
      <c r="L103" s="183">
        <f t="shared" si="48"/>
        <v>41288.691720214163</v>
      </c>
      <c r="M103" s="122">
        <f t="shared" si="49"/>
        <v>30509.109893638906</v>
      </c>
      <c r="N103" s="122">
        <f t="shared" si="46"/>
        <v>8715.1472405645418</v>
      </c>
      <c r="O103" s="122">
        <f t="shared" si="47"/>
        <v>39224.25713420345</v>
      </c>
      <c r="P103" s="104">
        <f t="shared" si="52"/>
        <v>28903.367267657915</v>
      </c>
      <c r="Q103" s="122">
        <f t="shared" si="34"/>
        <v>8256.4552805348303</v>
      </c>
      <c r="R103" s="122">
        <f t="shared" si="35"/>
        <v>37159.822548192744</v>
      </c>
      <c r="S103" s="122">
        <f t="shared" si="36"/>
        <v>25691.882015695926</v>
      </c>
      <c r="T103" s="122">
        <f t="shared" si="37"/>
        <v>7339.0713604754046</v>
      </c>
      <c r="U103" s="122">
        <f t="shared" si="38"/>
        <v>33030.953376171332</v>
      </c>
      <c r="V103" s="122">
        <f t="shared" si="39"/>
        <v>22480.39676373393</v>
      </c>
      <c r="W103" s="122">
        <f t="shared" si="40"/>
        <v>6421.687440415978</v>
      </c>
      <c r="X103" s="122">
        <f t="shared" si="41"/>
        <v>28902.084204149909</v>
      </c>
      <c r="Y103" s="122">
        <f t="shared" si="42"/>
        <v>19268.911511771941</v>
      </c>
      <c r="Z103" s="122">
        <f t="shared" si="43"/>
        <v>5504.3035203565532</v>
      </c>
      <c r="AA103" s="52">
        <f t="shared" si="44"/>
        <v>24773.215032128493</v>
      </c>
    </row>
    <row r="104" spans="1:27" ht="13.5" customHeight="1">
      <c r="A104" s="118">
        <v>27</v>
      </c>
      <c r="B104" s="217">
        <v>43374</v>
      </c>
      <c r="C104" s="57">
        <v>954</v>
      </c>
      <c r="D104" s="221">
        <f>'base(indices)'!G109</f>
        <v>1.1529913700000001</v>
      </c>
      <c r="E104" s="60">
        <f t="shared" si="30"/>
        <v>1099.95376698</v>
      </c>
      <c r="F104" s="359">
        <f>'base(indices)'!I109</f>
        <v>1.8204000000000001E-2</v>
      </c>
      <c r="G104" s="60">
        <f t="shared" si="31"/>
        <v>20.023558374103921</v>
      </c>
      <c r="H104" s="57">
        <f t="shared" si="32"/>
        <v>1119.9773253541039</v>
      </c>
      <c r="I104" s="294">
        <f t="shared" si="45"/>
        <v>30993.867216842042</v>
      </c>
      <c r="J104" s="102">
        <f t="shared" si="51"/>
        <v>30993.867216842042</v>
      </c>
      <c r="K104" s="102">
        <f t="shared" si="33"/>
        <v>9173.8392005942551</v>
      </c>
      <c r="L104" s="186">
        <f t="shared" si="48"/>
        <v>40167.706417436297</v>
      </c>
      <c r="M104" s="102">
        <f t="shared" si="49"/>
        <v>29444.173855999939</v>
      </c>
      <c r="N104" s="102">
        <f t="shared" si="46"/>
        <v>8715.1472405645418</v>
      </c>
      <c r="O104" s="102">
        <f t="shared" si="47"/>
        <v>38159.321096564483</v>
      </c>
      <c r="P104" s="102">
        <f t="shared" si="52"/>
        <v>27894.480495157837</v>
      </c>
      <c r="Q104" s="102">
        <f t="shared" si="34"/>
        <v>8256.4552805348303</v>
      </c>
      <c r="R104" s="102">
        <f t="shared" si="35"/>
        <v>36150.935775692669</v>
      </c>
      <c r="S104" s="102">
        <f t="shared" si="36"/>
        <v>24795.093773473636</v>
      </c>
      <c r="T104" s="102">
        <f t="shared" si="37"/>
        <v>7339.0713604754046</v>
      </c>
      <c r="U104" s="102">
        <f t="shared" si="38"/>
        <v>32134.165133949042</v>
      </c>
      <c r="V104" s="102">
        <f t="shared" si="39"/>
        <v>21695.707051789428</v>
      </c>
      <c r="W104" s="102">
        <f t="shared" si="40"/>
        <v>6421.687440415978</v>
      </c>
      <c r="X104" s="102">
        <f t="shared" si="41"/>
        <v>28117.394492205407</v>
      </c>
      <c r="Y104" s="102">
        <f t="shared" si="42"/>
        <v>18596.320330105224</v>
      </c>
      <c r="Z104" s="102">
        <f t="shared" si="43"/>
        <v>5504.3035203565532</v>
      </c>
      <c r="AA104" s="66">
        <f t="shared" si="44"/>
        <v>24100.623850461776</v>
      </c>
    </row>
    <row r="105" spans="1:27" ht="13.5" customHeight="1">
      <c r="A105" s="118">
        <v>26</v>
      </c>
      <c r="B105" s="216">
        <v>43405</v>
      </c>
      <c r="C105" s="174">
        <v>954</v>
      </c>
      <c r="D105" s="221">
        <f>'base(indices)'!G110</f>
        <v>1.14634258</v>
      </c>
      <c r="E105" s="60">
        <f t="shared" si="30"/>
        <v>1093.61082132</v>
      </c>
      <c r="F105" s="359">
        <f>'base(indices)'!I110</f>
        <v>1.8204000000000001E-2</v>
      </c>
      <c r="G105" s="60">
        <f t="shared" si="31"/>
        <v>19.908091391309281</v>
      </c>
      <c r="H105" s="57">
        <f t="shared" si="32"/>
        <v>1113.5189127113092</v>
      </c>
      <c r="I105" s="295">
        <f t="shared" si="45"/>
        <v>29873.889891487939</v>
      </c>
      <c r="J105" s="122">
        <f t="shared" si="51"/>
        <v>29873.889891487939</v>
      </c>
      <c r="K105" s="122">
        <f t="shared" si="33"/>
        <v>9173.8392005942551</v>
      </c>
      <c r="L105" s="183">
        <f t="shared" si="48"/>
        <v>39047.729092082198</v>
      </c>
      <c r="M105" s="122">
        <f t="shared" si="49"/>
        <v>28380.195396913539</v>
      </c>
      <c r="N105" s="122">
        <f t="shared" si="46"/>
        <v>8715.1472405645418</v>
      </c>
      <c r="O105" s="122">
        <f t="shared" si="47"/>
        <v>37095.342637478083</v>
      </c>
      <c r="P105" s="104">
        <f t="shared" si="52"/>
        <v>26886.500902339147</v>
      </c>
      <c r="Q105" s="122">
        <f t="shared" si="34"/>
        <v>8256.4552805348303</v>
      </c>
      <c r="R105" s="122">
        <f t="shared" si="35"/>
        <v>35142.956182873975</v>
      </c>
      <c r="S105" s="122">
        <f t="shared" si="36"/>
        <v>23899.111913190354</v>
      </c>
      <c r="T105" s="122">
        <f t="shared" si="37"/>
        <v>7339.0713604754046</v>
      </c>
      <c r="U105" s="122">
        <f t="shared" si="38"/>
        <v>31238.18327366576</v>
      </c>
      <c r="V105" s="122">
        <f t="shared" si="39"/>
        <v>20911.722924041555</v>
      </c>
      <c r="W105" s="122">
        <f t="shared" si="40"/>
        <v>6421.687440415978</v>
      </c>
      <c r="X105" s="122">
        <f t="shared" si="41"/>
        <v>27333.410364457533</v>
      </c>
      <c r="Y105" s="122">
        <f t="shared" si="42"/>
        <v>17924.333934892762</v>
      </c>
      <c r="Z105" s="122">
        <f t="shared" si="43"/>
        <v>5504.3035203565532</v>
      </c>
      <c r="AA105" s="52">
        <f t="shared" si="44"/>
        <v>23428.637455249314</v>
      </c>
    </row>
    <row r="106" spans="1:27" ht="13.5" customHeight="1" thickBot="1">
      <c r="A106" s="229">
        <v>25</v>
      </c>
      <c r="B106" s="218">
        <v>43435</v>
      </c>
      <c r="C106" s="174">
        <v>954</v>
      </c>
      <c r="D106" s="341">
        <f>'base(indices)'!G111</f>
        <v>1.1441686600000001</v>
      </c>
      <c r="E106" s="247">
        <f t="shared" si="30"/>
        <v>1091.53690164</v>
      </c>
      <c r="F106" s="360">
        <f>'base(indices)'!I111</f>
        <v>1.8204000000000001E-2</v>
      </c>
      <c r="G106" s="247">
        <f t="shared" si="31"/>
        <v>19.870337757454561</v>
      </c>
      <c r="H106" s="174">
        <f t="shared" si="32"/>
        <v>1111.4072393974545</v>
      </c>
      <c r="I106" s="342">
        <f t="shared" si="45"/>
        <v>28760.370978776631</v>
      </c>
      <c r="J106" s="343">
        <f t="shared" si="51"/>
        <v>28760.370978776631</v>
      </c>
      <c r="K106" s="343">
        <f t="shared" si="33"/>
        <v>9173.8392005942551</v>
      </c>
      <c r="L106" s="344">
        <f t="shared" si="48"/>
        <v>37934.210179370886</v>
      </c>
      <c r="M106" s="343">
        <f t="shared" si="49"/>
        <v>27322.3524298378</v>
      </c>
      <c r="N106" s="343">
        <f t="shared" si="46"/>
        <v>8715.1472405645418</v>
      </c>
      <c r="O106" s="343">
        <f t="shared" si="47"/>
        <v>36037.499670402343</v>
      </c>
      <c r="P106" s="343">
        <f t="shared" si="52"/>
        <v>25884.333880898968</v>
      </c>
      <c r="Q106" s="343">
        <f t="shared" si="34"/>
        <v>8256.4552805348303</v>
      </c>
      <c r="R106" s="343">
        <f t="shared" si="35"/>
        <v>34140.7891614338</v>
      </c>
      <c r="S106" s="343">
        <f t="shared" si="36"/>
        <v>23008.296783021306</v>
      </c>
      <c r="T106" s="343">
        <f t="shared" si="37"/>
        <v>7339.0713604754046</v>
      </c>
      <c r="U106" s="343">
        <f t="shared" si="38"/>
        <v>30347.368143496711</v>
      </c>
      <c r="V106" s="343">
        <f t="shared" si="39"/>
        <v>20132.259685143639</v>
      </c>
      <c r="W106" s="343">
        <f t="shared" si="40"/>
        <v>6421.687440415978</v>
      </c>
      <c r="X106" s="343">
        <f t="shared" si="41"/>
        <v>26553.947125559618</v>
      </c>
      <c r="Y106" s="343">
        <f t="shared" si="42"/>
        <v>17256.222587265976</v>
      </c>
      <c r="Z106" s="343">
        <f t="shared" si="43"/>
        <v>5504.3035203565532</v>
      </c>
      <c r="AA106" s="345">
        <f t="shared" si="44"/>
        <v>22760.526107622529</v>
      </c>
    </row>
    <row r="107" spans="1:27" ht="13.5" customHeight="1">
      <c r="A107" s="219">
        <v>24</v>
      </c>
      <c r="B107" s="340">
        <v>43466</v>
      </c>
      <c r="C107" s="164">
        <v>998</v>
      </c>
      <c r="D107" s="239">
        <f>'base(indices)'!G112</f>
        <v>1.1460022599999999</v>
      </c>
      <c r="E107" s="87">
        <f t="shared" si="30"/>
        <v>1143.7102554799999</v>
      </c>
      <c r="F107" s="358">
        <f>'base(indices)'!I112</f>
        <v>1.8204000000000001E-2</v>
      </c>
      <c r="G107" s="87">
        <f t="shared" si="31"/>
        <v>20.820101490757921</v>
      </c>
      <c r="H107" s="47">
        <f t="shared" si="32"/>
        <v>1164.5303569707578</v>
      </c>
      <c r="I107" s="293">
        <f t="shared" si="45"/>
        <v>27648.963739379178</v>
      </c>
      <c r="J107" s="123">
        <f>IF((I107)+K107&gt;I148,I148-K107,(I107))</f>
        <v>27648.963739379178</v>
      </c>
      <c r="K107" s="123">
        <f t="shared" si="33"/>
        <v>9173.8392005942551</v>
      </c>
      <c r="L107" s="290">
        <f t="shared" si="48"/>
        <v>36822.802939973437</v>
      </c>
      <c r="M107" s="123">
        <f t="shared" si="49"/>
        <v>26266.515552410219</v>
      </c>
      <c r="N107" s="123">
        <f t="shared" si="46"/>
        <v>8715.1472405645418</v>
      </c>
      <c r="O107" s="123">
        <f t="shared" si="47"/>
        <v>34981.662792974763</v>
      </c>
      <c r="P107" s="100">
        <f t="shared" si="50"/>
        <v>24884.06736544126</v>
      </c>
      <c r="Q107" s="123">
        <f t="shared" si="34"/>
        <v>8256.4552805348303</v>
      </c>
      <c r="R107" s="123">
        <f t="shared" si="35"/>
        <v>33140.522645976089</v>
      </c>
      <c r="S107" s="123">
        <f t="shared" si="36"/>
        <v>22119.170991503343</v>
      </c>
      <c r="T107" s="123">
        <f t="shared" si="37"/>
        <v>7339.0713604754046</v>
      </c>
      <c r="U107" s="123">
        <f t="shared" si="38"/>
        <v>29458.242351978748</v>
      </c>
      <c r="V107" s="123">
        <f t="shared" si="39"/>
        <v>19354.274617565425</v>
      </c>
      <c r="W107" s="123">
        <f t="shared" si="40"/>
        <v>6421.687440415978</v>
      </c>
      <c r="X107" s="123">
        <f t="shared" si="41"/>
        <v>25775.962057981404</v>
      </c>
      <c r="Y107" s="123">
        <f t="shared" si="42"/>
        <v>16589.378243627507</v>
      </c>
      <c r="Z107" s="123">
        <f t="shared" si="43"/>
        <v>5504.3035203565532</v>
      </c>
      <c r="AA107" s="55">
        <f t="shared" si="44"/>
        <v>22093.681763984059</v>
      </c>
    </row>
    <row r="108" spans="1:27" ht="13.5" customHeight="1">
      <c r="A108" s="118">
        <v>23</v>
      </c>
      <c r="B108" s="46">
        <v>43497</v>
      </c>
      <c r="C108" s="57">
        <v>998</v>
      </c>
      <c r="D108" s="221">
        <f>'base(indices)'!G113</f>
        <v>1.14257454</v>
      </c>
      <c r="E108" s="60">
        <f t="shared" si="30"/>
        <v>1140.28939092</v>
      </c>
      <c r="F108" s="359">
        <f>'base(indices)'!I113</f>
        <v>1.8204000000000001E-2</v>
      </c>
      <c r="G108" s="60">
        <f t="shared" si="31"/>
        <v>20.757828072307682</v>
      </c>
      <c r="H108" s="57">
        <f t="shared" si="32"/>
        <v>1161.0472189923075</v>
      </c>
      <c r="I108" s="294">
        <f t="shared" si="45"/>
        <v>26484.433382408421</v>
      </c>
      <c r="J108" s="102">
        <f>IF((I108)+K108&gt;I148,I148-K108,(I108))</f>
        <v>26484.433382408421</v>
      </c>
      <c r="K108" s="102">
        <f t="shared" si="33"/>
        <v>9173.8392005942551</v>
      </c>
      <c r="L108" s="186">
        <f t="shared" si="48"/>
        <v>35658.272583002676</v>
      </c>
      <c r="M108" s="102">
        <f t="shared" si="49"/>
        <v>25160.211713287998</v>
      </c>
      <c r="N108" s="102">
        <f t="shared" si="46"/>
        <v>8715.1472405645418</v>
      </c>
      <c r="O108" s="102">
        <f t="shared" si="47"/>
        <v>33875.358953852541</v>
      </c>
      <c r="P108" s="102">
        <f t="shared" si="50"/>
        <v>23835.990044167578</v>
      </c>
      <c r="Q108" s="102">
        <f t="shared" si="34"/>
        <v>8256.4552805348303</v>
      </c>
      <c r="R108" s="102">
        <f t="shared" si="35"/>
        <v>32092.445324702407</v>
      </c>
      <c r="S108" s="102">
        <f t="shared" si="36"/>
        <v>21187.546705926739</v>
      </c>
      <c r="T108" s="102">
        <f t="shared" si="37"/>
        <v>7339.0713604754046</v>
      </c>
      <c r="U108" s="102">
        <f t="shared" si="38"/>
        <v>28526.618066402145</v>
      </c>
      <c r="V108" s="102">
        <f t="shared" si="39"/>
        <v>18539.103367685893</v>
      </c>
      <c r="W108" s="102">
        <f t="shared" si="40"/>
        <v>6421.687440415978</v>
      </c>
      <c r="X108" s="102">
        <f t="shared" si="41"/>
        <v>24960.790808101872</v>
      </c>
      <c r="Y108" s="102">
        <f t="shared" si="42"/>
        <v>15890.660029445051</v>
      </c>
      <c r="Z108" s="102">
        <f t="shared" si="43"/>
        <v>5504.3035203565532</v>
      </c>
      <c r="AA108" s="66">
        <f t="shared" si="44"/>
        <v>21394.963549801603</v>
      </c>
    </row>
    <row r="109" spans="1:27" ht="13.5" customHeight="1">
      <c r="A109" s="118">
        <v>22</v>
      </c>
      <c r="B109" s="56">
        <v>43525</v>
      </c>
      <c r="C109" s="57">
        <v>998</v>
      </c>
      <c r="D109" s="221">
        <f>'base(indices)'!G114</f>
        <v>1.1387029500000001</v>
      </c>
      <c r="E109" s="70">
        <f t="shared" si="30"/>
        <v>1136.4255441</v>
      </c>
      <c r="F109" s="359">
        <f>'base(indices)'!I114</f>
        <v>1.8204000000000001E-2</v>
      </c>
      <c r="G109" s="70">
        <f t="shared" si="31"/>
        <v>20.687490604796402</v>
      </c>
      <c r="H109" s="68">
        <f t="shared" si="32"/>
        <v>1157.1130347047965</v>
      </c>
      <c r="I109" s="295">
        <f t="shared" si="45"/>
        <v>25323.386163416115</v>
      </c>
      <c r="J109" s="122">
        <f>IF((I109)+K109&gt;I148,I148-K109,(I109))</f>
        <v>25323.386163416115</v>
      </c>
      <c r="K109" s="122">
        <f t="shared" si="33"/>
        <v>9173.8392005942551</v>
      </c>
      <c r="L109" s="183">
        <f t="shared" si="48"/>
        <v>34497.225364010374</v>
      </c>
      <c r="M109" s="122">
        <f t="shared" si="49"/>
        <v>24057.216855245308</v>
      </c>
      <c r="N109" s="122">
        <f t="shared" si="46"/>
        <v>8715.1472405645418</v>
      </c>
      <c r="O109" s="122">
        <f t="shared" si="47"/>
        <v>32772.364095809848</v>
      </c>
      <c r="P109" s="104">
        <f t="shared" si="50"/>
        <v>22791.047547074504</v>
      </c>
      <c r="Q109" s="122">
        <f t="shared" si="34"/>
        <v>8256.4552805348303</v>
      </c>
      <c r="R109" s="122">
        <f t="shared" si="35"/>
        <v>31047.502827609336</v>
      </c>
      <c r="S109" s="122">
        <f t="shared" si="36"/>
        <v>20258.708930732893</v>
      </c>
      <c r="T109" s="122">
        <f t="shared" si="37"/>
        <v>7339.0713604754046</v>
      </c>
      <c r="U109" s="122">
        <f t="shared" si="38"/>
        <v>27597.780291208299</v>
      </c>
      <c r="V109" s="122">
        <f t="shared" si="39"/>
        <v>17726.370314391279</v>
      </c>
      <c r="W109" s="122">
        <f t="shared" si="40"/>
        <v>6421.687440415978</v>
      </c>
      <c r="X109" s="122">
        <f t="shared" si="41"/>
        <v>24148.057754807258</v>
      </c>
      <c r="Y109" s="122">
        <f t="shared" si="42"/>
        <v>15194.031698049668</v>
      </c>
      <c r="Z109" s="122">
        <f t="shared" si="43"/>
        <v>5504.3035203565532</v>
      </c>
      <c r="AA109" s="52">
        <f t="shared" si="44"/>
        <v>20698.335218406221</v>
      </c>
    </row>
    <row r="110" spans="1:27" ht="13.5" customHeight="1">
      <c r="A110" s="118">
        <v>21</v>
      </c>
      <c r="B110" s="46">
        <v>43556</v>
      </c>
      <c r="C110" s="57">
        <v>998</v>
      </c>
      <c r="D110" s="221">
        <f>'base(indices)'!G115</f>
        <v>1.1325869799999999</v>
      </c>
      <c r="E110" s="60">
        <f t="shared" si="30"/>
        <v>1130.32180604</v>
      </c>
      <c r="F110" s="359">
        <f>'base(indices)'!I115</f>
        <v>1.8204000000000001E-2</v>
      </c>
      <c r="G110" s="60">
        <f t="shared" si="31"/>
        <v>20.57637815715216</v>
      </c>
      <c r="H110" s="57">
        <f t="shared" si="32"/>
        <v>1150.8981841971522</v>
      </c>
      <c r="I110" s="294">
        <f t="shared" si="45"/>
        <v>24166.27312871132</v>
      </c>
      <c r="J110" s="102">
        <f>IF((I110)+K110&gt;I148,I148-K110,(I110))</f>
        <v>24166.27312871132</v>
      </c>
      <c r="K110" s="102">
        <f t="shared" si="33"/>
        <v>9173.8392005942551</v>
      </c>
      <c r="L110" s="186">
        <f t="shared" si="48"/>
        <v>33340.112329305572</v>
      </c>
      <c r="M110" s="102">
        <f t="shared" si="49"/>
        <v>22957.959472275754</v>
      </c>
      <c r="N110" s="102">
        <f t="shared" si="46"/>
        <v>8715.1472405645418</v>
      </c>
      <c r="O110" s="102">
        <f t="shared" si="47"/>
        <v>31673.106712840294</v>
      </c>
      <c r="P110" s="102">
        <f t="shared" si="50"/>
        <v>21749.645815840187</v>
      </c>
      <c r="Q110" s="102">
        <f t="shared" si="34"/>
        <v>8256.4552805348303</v>
      </c>
      <c r="R110" s="102">
        <f t="shared" si="35"/>
        <v>30006.101096375016</v>
      </c>
      <c r="S110" s="102">
        <f t="shared" si="36"/>
        <v>19333.018502969058</v>
      </c>
      <c r="T110" s="102">
        <f t="shared" si="37"/>
        <v>7339.0713604754046</v>
      </c>
      <c r="U110" s="102">
        <f t="shared" si="38"/>
        <v>26672.089863444464</v>
      </c>
      <c r="V110" s="102">
        <f t="shared" si="39"/>
        <v>16916.391190097922</v>
      </c>
      <c r="W110" s="102">
        <f t="shared" si="40"/>
        <v>6421.687440415978</v>
      </c>
      <c r="X110" s="102">
        <f t="shared" si="41"/>
        <v>23338.078630513901</v>
      </c>
      <c r="Y110" s="102">
        <f t="shared" si="42"/>
        <v>14499.763877226791</v>
      </c>
      <c r="Z110" s="102">
        <f t="shared" si="43"/>
        <v>5504.3035203565532</v>
      </c>
      <c r="AA110" s="66">
        <f t="shared" si="44"/>
        <v>20004.067397583345</v>
      </c>
    </row>
    <row r="111" spans="1:27" ht="13.5" customHeight="1">
      <c r="A111" s="118">
        <v>20</v>
      </c>
      <c r="B111" s="56">
        <v>43586</v>
      </c>
      <c r="C111" s="57">
        <v>998</v>
      </c>
      <c r="D111" s="221">
        <f>'base(indices)'!G116</f>
        <v>1.12449065</v>
      </c>
      <c r="E111" s="70">
        <f t="shared" si="30"/>
        <v>1122.2416687</v>
      </c>
      <c r="F111" s="359">
        <f>'base(indices)'!I116</f>
        <v>1.8204000000000001E-2</v>
      </c>
      <c r="G111" s="70">
        <f t="shared" si="31"/>
        <v>20.429287337014802</v>
      </c>
      <c r="H111" s="68">
        <f t="shared" si="32"/>
        <v>1142.6709560370148</v>
      </c>
      <c r="I111" s="295">
        <f t="shared" si="45"/>
        <v>23015.374944514169</v>
      </c>
      <c r="J111" s="122">
        <f>IF((I111)+K111&gt;I148,I148-K111,(I111))</f>
        <v>23015.374944514169</v>
      </c>
      <c r="K111" s="122">
        <f t="shared" si="33"/>
        <v>9173.8392005942551</v>
      </c>
      <c r="L111" s="183">
        <f t="shared" si="48"/>
        <v>32189.214145108424</v>
      </c>
      <c r="M111" s="122">
        <f t="shared" si="49"/>
        <v>21864.60619728846</v>
      </c>
      <c r="N111" s="122">
        <f t="shared" si="46"/>
        <v>8715.1472405645418</v>
      </c>
      <c r="O111" s="122">
        <f t="shared" si="47"/>
        <v>30579.753437853004</v>
      </c>
      <c r="P111" s="104">
        <f t="shared" si="50"/>
        <v>20713.837450062754</v>
      </c>
      <c r="Q111" s="122">
        <f t="shared" si="34"/>
        <v>8256.4552805348303</v>
      </c>
      <c r="R111" s="122">
        <f t="shared" si="35"/>
        <v>28970.292730597583</v>
      </c>
      <c r="S111" s="122">
        <f t="shared" si="36"/>
        <v>18412.299955611335</v>
      </c>
      <c r="T111" s="122">
        <f t="shared" si="37"/>
        <v>7339.0713604754046</v>
      </c>
      <c r="U111" s="122">
        <f t="shared" si="38"/>
        <v>25751.371316086741</v>
      </c>
      <c r="V111" s="122">
        <f t="shared" si="39"/>
        <v>16110.762461159917</v>
      </c>
      <c r="W111" s="122">
        <f t="shared" si="40"/>
        <v>6421.687440415978</v>
      </c>
      <c r="X111" s="122">
        <f t="shared" si="41"/>
        <v>22532.449901575896</v>
      </c>
      <c r="Y111" s="122">
        <f t="shared" si="42"/>
        <v>13809.224966708502</v>
      </c>
      <c r="Z111" s="122">
        <f t="shared" si="43"/>
        <v>5504.3035203565532</v>
      </c>
      <c r="AA111" s="52">
        <f t="shared" si="44"/>
        <v>19313.528487065054</v>
      </c>
    </row>
    <row r="112" spans="1:27" ht="13.5" customHeight="1">
      <c r="A112" s="118">
        <v>19</v>
      </c>
      <c r="B112" s="46">
        <v>43617</v>
      </c>
      <c r="C112" s="57">
        <v>998</v>
      </c>
      <c r="D112" s="221">
        <f>'base(indices)'!G117</f>
        <v>1.12056866</v>
      </c>
      <c r="E112" s="60">
        <f t="shared" si="30"/>
        <v>1118.3275226799999</v>
      </c>
      <c r="F112" s="359">
        <f>'base(indices)'!I117</f>
        <v>1.8204000000000001E-2</v>
      </c>
      <c r="G112" s="60">
        <f t="shared" si="31"/>
        <v>20.358034222866721</v>
      </c>
      <c r="H112" s="57">
        <f t="shared" si="32"/>
        <v>1138.6855569028667</v>
      </c>
      <c r="I112" s="294">
        <f t="shared" si="45"/>
        <v>21872.703988477155</v>
      </c>
      <c r="J112" s="102">
        <f>IF((I112)+K112&gt;I148,I148-K112,(I112))</f>
        <v>21872.703988477155</v>
      </c>
      <c r="K112" s="102">
        <f t="shared" si="33"/>
        <v>9173.8392005942551</v>
      </c>
      <c r="L112" s="186">
        <f t="shared" si="48"/>
        <v>31046.54318907141</v>
      </c>
      <c r="M112" s="102">
        <f t="shared" si="49"/>
        <v>20779.068789053297</v>
      </c>
      <c r="N112" s="102">
        <f t="shared" si="46"/>
        <v>8715.1472405645418</v>
      </c>
      <c r="O112" s="102">
        <f t="shared" si="47"/>
        <v>29494.216029617841</v>
      </c>
      <c r="P112" s="102">
        <f t="shared" si="50"/>
        <v>19685.43358962944</v>
      </c>
      <c r="Q112" s="102">
        <f t="shared" si="34"/>
        <v>8256.4552805348303</v>
      </c>
      <c r="R112" s="102">
        <f t="shared" si="35"/>
        <v>27941.888870164272</v>
      </c>
      <c r="S112" s="102">
        <f t="shared" si="36"/>
        <v>17498.163190781725</v>
      </c>
      <c r="T112" s="102">
        <f t="shared" si="37"/>
        <v>7339.0713604754046</v>
      </c>
      <c r="U112" s="102">
        <f t="shared" si="38"/>
        <v>24837.23455125713</v>
      </c>
      <c r="V112" s="102">
        <f t="shared" si="39"/>
        <v>15310.892791934008</v>
      </c>
      <c r="W112" s="102">
        <f t="shared" si="40"/>
        <v>6421.687440415978</v>
      </c>
      <c r="X112" s="102">
        <f t="shared" si="41"/>
        <v>21732.580232349985</v>
      </c>
      <c r="Y112" s="102">
        <f t="shared" si="42"/>
        <v>13123.622393086293</v>
      </c>
      <c r="Z112" s="102">
        <f t="shared" si="43"/>
        <v>5504.3035203565532</v>
      </c>
      <c r="AA112" s="66">
        <f t="shared" si="44"/>
        <v>18627.925913442847</v>
      </c>
    </row>
    <row r="113" spans="1:27" ht="13.5" customHeight="1">
      <c r="A113" s="118">
        <v>18</v>
      </c>
      <c r="B113" s="56">
        <v>43647</v>
      </c>
      <c r="C113" s="57">
        <v>998</v>
      </c>
      <c r="D113" s="221">
        <f>'base(indices)'!G118</f>
        <v>1.1198967200000001</v>
      </c>
      <c r="E113" s="70">
        <f t="shared" si="30"/>
        <v>1117.6569265600001</v>
      </c>
      <c r="F113" s="359">
        <f>'base(indices)'!I118</f>
        <v>1.8204000000000001E-2</v>
      </c>
      <c r="G113" s="70">
        <f t="shared" si="31"/>
        <v>20.345826691098242</v>
      </c>
      <c r="H113" s="68">
        <f t="shared" si="32"/>
        <v>1138.0027532510983</v>
      </c>
      <c r="I113" s="295">
        <f t="shared" si="45"/>
        <v>20734.018431574288</v>
      </c>
      <c r="J113" s="122">
        <f>IF((I113)+K113&gt;I148,I148-K113,(I113))</f>
        <v>20734.018431574288</v>
      </c>
      <c r="K113" s="122">
        <f t="shared" si="33"/>
        <v>9173.8392005942551</v>
      </c>
      <c r="L113" s="183">
        <f t="shared" si="48"/>
        <v>29907.857632168543</v>
      </c>
      <c r="M113" s="122">
        <f t="shared" si="49"/>
        <v>19697.317509995573</v>
      </c>
      <c r="N113" s="122">
        <f t="shared" si="46"/>
        <v>8715.1472405645418</v>
      </c>
      <c r="O113" s="122">
        <f t="shared" si="47"/>
        <v>28412.464750560117</v>
      </c>
      <c r="P113" s="104">
        <f t="shared" si="50"/>
        <v>18660.616588416859</v>
      </c>
      <c r="Q113" s="122">
        <f t="shared" si="34"/>
        <v>8256.4552805348303</v>
      </c>
      <c r="R113" s="122">
        <f t="shared" si="35"/>
        <v>26917.071868951687</v>
      </c>
      <c r="S113" s="122">
        <f t="shared" si="36"/>
        <v>16587.214745259433</v>
      </c>
      <c r="T113" s="122">
        <f t="shared" si="37"/>
        <v>7339.0713604754046</v>
      </c>
      <c r="U113" s="122">
        <f t="shared" si="38"/>
        <v>23926.286105734838</v>
      </c>
      <c r="V113" s="122">
        <f t="shared" si="39"/>
        <v>14513.812902102001</v>
      </c>
      <c r="W113" s="122">
        <f t="shared" si="40"/>
        <v>6421.687440415978</v>
      </c>
      <c r="X113" s="122">
        <f t="shared" si="41"/>
        <v>20935.500342517978</v>
      </c>
      <c r="Y113" s="122">
        <f t="shared" si="42"/>
        <v>12440.411058944572</v>
      </c>
      <c r="Z113" s="122">
        <f t="shared" si="43"/>
        <v>5504.3035203565532</v>
      </c>
      <c r="AA113" s="52">
        <f t="shared" si="44"/>
        <v>17944.714579301126</v>
      </c>
    </row>
    <row r="114" spans="1:27" ht="13.5" customHeight="1">
      <c r="A114" s="118">
        <v>17</v>
      </c>
      <c r="B114" s="46">
        <v>43678</v>
      </c>
      <c r="C114" s="57">
        <v>998</v>
      </c>
      <c r="D114" s="221">
        <f>'base(indices)'!G119</f>
        <v>1.1188897200000001</v>
      </c>
      <c r="E114" s="60">
        <f t="shared" si="30"/>
        <v>1116.6519405600002</v>
      </c>
      <c r="F114" s="359">
        <f>'base(indices)'!I119</f>
        <v>1.8204000000000001E-2</v>
      </c>
      <c r="G114" s="60">
        <f t="shared" si="31"/>
        <v>20.327531925954244</v>
      </c>
      <c r="H114" s="57">
        <f t="shared" si="32"/>
        <v>1136.9794724859544</v>
      </c>
      <c r="I114" s="294">
        <f t="shared" si="45"/>
        <v>19596.015678323191</v>
      </c>
      <c r="J114" s="102">
        <f>IF((I114)+K114&gt;I148,I148-K114,(I114))</f>
        <v>19596.015678323191</v>
      </c>
      <c r="K114" s="102">
        <f t="shared" si="33"/>
        <v>9173.8392005942551</v>
      </c>
      <c r="L114" s="186">
        <f t="shared" si="48"/>
        <v>28769.854878917446</v>
      </c>
      <c r="M114" s="102">
        <f t="shared" si="49"/>
        <v>18616.214894407029</v>
      </c>
      <c r="N114" s="102">
        <f t="shared" si="46"/>
        <v>8715.1472405645418</v>
      </c>
      <c r="O114" s="102">
        <f t="shared" si="47"/>
        <v>27331.362134971569</v>
      </c>
      <c r="P114" s="102">
        <f t="shared" si="50"/>
        <v>17636.41411049087</v>
      </c>
      <c r="Q114" s="102">
        <f t="shared" si="34"/>
        <v>8256.4552805348303</v>
      </c>
      <c r="R114" s="102">
        <f t="shared" si="35"/>
        <v>25892.869391025699</v>
      </c>
      <c r="S114" s="102">
        <f t="shared" si="36"/>
        <v>15676.812542658554</v>
      </c>
      <c r="T114" s="102">
        <f t="shared" si="37"/>
        <v>7339.0713604754046</v>
      </c>
      <c r="U114" s="102">
        <f t="shared" si="38"/>
        <v>23015.883903133959</v>
      </c>
      <c r="V114" s="102">
        <f t="shared" si="39"/>
        <v>13717.210974826232</v>
      </c>
      <c r="W114" s="102">
        <f t="shared" si="40"/>
        <v>6421.687440415978</v>
      </c>
      <c r="X114" s="102">
        <f t="shared" si="41"/>
        <v>20138.898415242209</v>
      </c>
      <c r="Y114" s="102">
        <f t="shared" si="42"/>
        <v>11757.609406993914</v>
      </c>
      <c r="Z114" s="102">
        <f t="shared" si="43"/>
        <v>5504.3035203565532</v>
      </c>
      <c r="AA114" s="66">
        <f t="shared" si="44"/>
        <v>17261.912927350466</v>
      </c>
    </row>
    <row r="115" spans="1:27" ht="13.5" customHeight="1">
      <c r="A115" s="118">
        <v>16</v>
      </c>
      <c r="B115" s="56">
        <v>43709</v>
      </c>
      <c r="C115" s="57">
        <v>998</v>
      </c>
      <c r="D115" s="221">
        <f>'base(indices)'!G120</f>
        <v>1.1179953199999999</v>
      </c>
      <c r="E115" s="70">
        <f t="shared" si="30"/>
        <v>1115.7593293599998</v>
      </c>
      <c r="F115" s="359">
        <f>'base(indices)'!I120</f>
        <v>1.8204000000000001E-2</v>
      </c>
      <c r="G115" s="70">
        <f t="shared" si="31"/>
        <v>20.311282831669438</v>
      </c>
      <c r="H115" s="68">
        <f t="shared" si="32"/>
        <v>1136.0706121916692</v>
      </c>
      <c r="I115" s="295">
        <f t="shared" si="45"/>
        <v>18459.036205837238</v>
      </c>
      <c r="J115" s="122">
        <f>IF((I115)+K115&gt;I148,I148-K115,(I115))</f>
        <v>18459.036205837238</v>
      </c>
      <c r="K115" s="122">
        <f t="shared" si="33"/>
        <v>9173.8392005942551</v>
      </c>
      <c r="L115" s="183">
        <f t="shared" si="48"/>
        <v>27632.875406431493</v>
      </c>
      <c r="M115" s="122">
        <f t="shared" si="49"/>
        <v>17536.084395545375</v>
      </c>
      <c r="N115" s="122">
        <f t="shared" si="46"/>
        <v>8715.1472405645418</v>
      </c>
      <c r="O115" s="122">
        <f t="shared" si="47"/>
        <v>26251.231636109915</v>
      </c>
      <c r="P115" s="104">
        <f t="shared" si="50"/>
        <v>16613.132585253516</v>
      </c>
      <c r="Q115" s="122">
        <f t="shared" si="34"/>
        <v>8256.4552805348303</v>
      </c>
      <c r="R115" s="122">
        <f t="shared" si="35"/>
        <v>24869.587865788344</v>
      </c>
      <c r="S115" s="122">
        <f t="shared" si="36"/>
        <v>14767.22896466979</v>
      </c>
      <c r="T115" s="122">
        <f t="shared" si="37"/>
        <v>7339.0713604754046</v>
      </c>
      <c r="U115" s="122">
        <f t="shared" si="38"/>
        <v>22106.300325145196</v>
      </c>
      <c r="V115" s="122">
        <f t="shared" si="39"/>
        <v>12921.325344086066</v>
      </c>
      <c r="W115" s="122">
        <f t="shared" si="40"/>
        <v>6421.687440415978</v>
      </c>
      <c r="X115" s="122">
        <f t="shared" si="41"/>
        <v>19343.012784502043</v>
      </c>
      <c r="Y115" s="122">
        <f t="shared" si="42"/>
        <v>11075.421723502343</v>
      </c>
      <c r="Z115" s="122">
        <f t="shared" si="43"/>
        <v>5504.3035203565532</v>
      </c>
      <c r="AA115" s="52">
        <f t="shared" si="44"/>
        <v>16579.725243858895</v>
      </c>
    </row>
    <row r="116" spans="1:27" ht="13.5" customHeight="1">
      <c r="A116" s="118">
        <v>15</v>
      </c>
      <c r="B116" s="56">
        <v>43739</v>
      </c>
      <c r="C116" s="57">
        <v>998</v>
      </c>
      <c r="D116" s="221">
        <f>'base(indices)'!G121</f>
        <v>1.11699003</v>
      </c>
      <c r="E116" s="60">
        <f t="shared" si="30"/>
        <v>1114.7560499399999</v>
      </c>
      <c r="F116" s="359">
        <f>'base(indices)'!I121</f>
        <v>1.8204000000000001E-2</v>
      </c>
      <c r="G116" s="60">
        <f t="shared" si="31"/>
        <v>20.293019133107759</v>
      </c>
      <c r="H116" s="57">
        <f t="shared" si="32"/>
        <v>1135.0490690731076</v>
      </c>
      <c r="I116" s="294">
        <f t="shared" si="45"/>
        <v>17322.965593645567</v>
      </c>
      <c r="J116" s="102">
        <f>IF((I116)+K116&gt;I148,I148-K116,(I116))</f>
        <v>17322.965593645567</v>
      </c>
      <c r="K116" s="102">
        <f t="shared" si="33"/>
        <v>9173.8392005942551</v>
      </c>
      <c r="L116" s="186">
        <f t="shared" si="48"/>
        <v>26496.804794239823</v>
      </c>
      <c r="M116" s="102">
        <f t="shared" si="49"/>
        <v>16456.817313963289</v>
      </c>
      <c r="N116" s="102">
        <f t="shared" si="46"/>
        <v>8715.1472405645418</v>
      </c>
      <c r="O116" s="102">
        <f t="shared" si="47"/>
        <v>25171.964554527833</v>
      </c>
      <c r="P116" s="102">
        <f t="shared" si="50"/>
        <v>15590.669034281011</v>
      </c>
      <c r="Q116" s="102">
        <f t="shared" si="34"/>
        <v>8256.4552805348303</v>
      </c>
      <c r="R116" s="102">
        <f t="shared" si="35"/>
        <v>23847.124314815839</v>
      </c>
      <c r="S116" s="102">
        <f t="shared" si="36"/>
        <v>13858.372474916454</v>
      </c>
      <c r="T116" s="102">
        <f t="shared" si="37"/>
        <v>7339.0713604754046</v>
      </c>
      <c r="U116" s="102">
        <f t="shared" si="38"/>
        <v>21197.443835391859</v>
      </c>
      <c r="V116" s="102">
        <f t="shared" si="39"/>
        <v>12126.075915551897</v>
      </c>
      <c r="W116" s="102">
        <f t="shared" si="40"/>
        <v>6421.687440415978</v>
      </c>
      <c r="X116" s="102">
        <f t="shared" si="41"/>
        <v>18547.763355967876</v>
      </c>
      <c r="Y116" s="102">
        <f t="shared" si="42"/>
        <v>10393.77935618734</v>
      </c>
      <c r="Z116" s="102">
        <f t="shared" si="43"/>
        <v>5504.3035203565532</v>
      </c>
      <c r="AA116" s="66">
        <f t="shared" si="44"/>
        <v>15898.082876543893</v>
      </c>
    </row>
    <row r="117" spans="1:27" ht="13.5" customHeight="1">
      <c r="A117" s="118">
        <v>14</v>
      </c>
      <c r="B117" s="46">
        <v>43770</v>
      </c>
      <c r="C117" s="57">
        <v>998</v>
      </c>
      <c r="D117" s="221">
        <f>'base(indices)'!G122</f>
        <v>1.1159856399999999</v>
      </c>
      <c r="E117" s="70">
        <f t="shared" si="30"/>
        <v>1113.75366872</v>
      </c>
      <c r="F117" s="359">
        <f>'base(indices)'!I122</f>
        <v>1.8204000000000001E-2</v>
      </c>
      <c r="G117" s="70">
        <f t="shared" si="31"/>
        <v>20.274771785378881</v>
      </c>
      <c r="H117" s="68">
        <f t="shared" si="32"/>
        <v>1134.0284405053787</v>
      </c>
      <c r="I117" s="295">
        <f t="shared" si="45"/>
        <v>16187.91652457246</v>
      </c>
      <c r="J117" s="122">
        <f>IF((I117)+K117&gt;I148,I148-K117,(I117))</f>
        <v>16187.91652457246</v>
      </c>
      <c r="K117" s="122">
        <f t="shared" si="33"/>
        <v>9173.8392005942551</v>
      </c>
      <c r="L117" s="183">
        <f t="shared" si="48"/>
        <v>25361.755725166717</v>
      </c>
      <c r="M117" s="122">
        <f t="shared" si="49"/>
        <v>15378.520698343837</v>
      </c>
      <c r="N117" s="122">
        <f t="shared" si="46"/>
        <v>8715.1472405645418</v>
      </c>
      <c r="O117" s="122">
        <f t="shared" si="47"/>
        <v>24093.66793890838</v>
      </c>
      <c r="P117" s="104">
        <f t="shared" si="50"/>
        <v>14569.124872115213</v>
      </c>
      <c r="Q117" s="122">
        <f t="shared" si="34"/>
        <v>8256.4552805348303</v>
      </c>
      <c r="R117" s="122">
        <f t="shared" si="35"/>
        <v>22825.580152650044</v>
      </c>
      <c r="S117" s="122">
        <f t="shared" si="36"/>
        <v>12950.333219657969</v>
      </c>
      <c r="T117" s="122">
        <f t="shared" si="37"/>
        <v>7339.0713604754046</v>
      </c>
      <c r="U117" s="122">
        <f t="shared" si="38"/>
        <v>20289.404580133374</v>
      </c>
      <c r="V117" s="122">
        <f t="shared" si="39"/>
        <v>11331.541567200722</v>
      </c>
      <c r="W117" s="122">
        <f t="shared" si="40"/>
        <v>6421.687440415978</v>
      </c>
      <c r="X117" s="122">
        <f t="shared" si="41"/>
        <v>17753.229007616701</v>
      </c>
      <c r="Y117" s="122">
        <f t="shared" si="42"/>
        <v>9712.7499147434755</v>
      </c>
      <c r="Z117" s="122">
        <f t="shared" si="43"/>
        <v>5504.3035203565532</v>
      </c>
      <c r="AA117" s="52">
        <f t="shared" si="44"/>
        <v>15217.053435100028</v>
      </c>
    </row>
    <row r="118" spans="1:27" ht="13.5" customHeight="1" thickBot="1">
      <c r="A118" s="229">
        <v>13</v>
      </c>
      <c r="B118" s="161">
        <v>43800</v>
      </c>
      <c r="C118" s="231">
        <v>998</v>
      </c>
      <c r="D118" s="232">
        <f>'base(indices)'!G123</f>
        <v>1.1144254499999999</v>
      </c>
      <c r="E118" s="233">
        <f t="shared" si="30"/>
        <v>1112.1965991</v>
      </c>
      <c r="F118" s="360">
        <f>'base(indices)'!I123</f>
        <v>1.8204000000000001E-2</v>
      </c>
      <c r="G118" s="233">
        <f t="shared" si="31"/>
        <v>20.246426890016402</v>
      </c>
      <c r="H118" s="231">
        <f t="shared" si="32"/>
        <v>1132.4430259900164</v>
      </c>
      <c r="I118" s="296">
        <f>I117-H117</f>
        <v>15053.888084067081</v>
      </c>
      <c r="J118" s="95">
        <f>IF((I118)+K118&gt;I$148,I$148-K118,(I118))</f>
        <v>15053.888084067081</v>
      </c>
      <c r="K118" s="95">
        <f t="shared" si="33"/>
        <v>9173.8392005942551</v>
      </c>
      <c r="L118" s="270">
        <f>J118+K118</f>
        <v>24227.727284661334</v>
      </c>
      <c r="M118" s="95">
        <f>J118*M$9</f>
        <v>14301.193679863725</v>
      </c>
      <c r="N118" s="95">
        <f>K118*M$9</f>
        <v>8715.1472405645418</v>
      </c>
      <c r="O118" s="95">
        <f>M118+N118</f>
        <v>23016.340920428265</v>
      </c>
      <c r="P118" s="95">
        <f>J118*$P$9</f>
        <v>13548.499275660373</v>
      </c>
      <c r="Q118" s="95">
        <f>K118*P$9</f>
        <v>8256.4552805348303</v>
      </c>
      <c r="R118" s="95">
        <f>P118+Q118</f>
        <v>21804.954556195204</v>
      </c>
      <c r="S118" s="95">
        <f>J118*S$9</f>
        <v>12043.110467253666</v>
      </c>
      <c r="T118" s="95">
        <f>K118*S$9</f>
        <v>7339.0713604754046</v>
      </c>
      <c r="U118" s="95">
        <f>S118+T118</f>
        <v>19382.181827729069</v>
      </c>
      <c r="V118" s="95">
        <f>J118*V$9</f>
        <v>10537.721658846956</v>
      </c>
      <c r="W118" s="95">
        <f>K118*V$9</f>
        <v>6421.687440415978</v>
      </c>
      <c r="X118" s="95">
        <f>V118+W118</f>
        <v>16959.409099262935</v>
      </c>
      <c r="Y118" s="95">
        <f t="shared" si="42"/>
        <v>9032.3328504402489</v>
      </c>
      <c r="Z118" s="95">
        <f t="shared" si="43"/>
        <v>5504.3035203565532</v>
      </c>
      <c r="AA118" s="237">
        <f t="shared" si="44"/>
        <v>14536.636370796801</v>
      </c>
    </row>
    <row r="119" spans="1:27" ht="13.5" customHeight="1">
      <c r="A119" s="269">
        <v>12</v>
      </c>
      <c r="B119" s="246">
        <v>43831</v>
      </c>
      <c r="C119" s="347">
        <v>1039</v>
      </c>
      <c r="D119" s="259">
        <f>'base(indices)'!G124</f>
        <v>1.1028455699999999</v>
      </c>
      <c r="E119" s="203">
        <f t="shared" si="30"/>
        <v>1145.8565472299999</v>
      </c>
      <c r="F119" s="359">
        <f>'base(indices)'!I124</f>
        <v>1.8204000000000001E-2</v>
      </c>
      <c r="G119" s="203">
        <f t="shared" si="31"/>
        <v>20.859172585774921</v>
      </c>
      <c r="H119" s="204">
        <f t="shared" si="32"/>
        <v>1166.7157198157749</v>
      </c>
      <c r="I119" s="297">
        <f t="shared" ref="I119:I130" si="53">I118-H118</f>
        <v>13921.445058077064</v>
      </c>
      <c r="J119" s="205">
        <f>IF((I119)+K119&gt;I$148,I148-K119,(I119))</f>
        <v>13921.445058077064</v>
      </c>
      <c r="K119" s="205">
        <f t="shared" si="33"/>
        <v>9173.8392005942551</v>
      </c>
      <c r="L119" s="198">
        <f t="shared" ref="L119:L130" si="54">J119+K119</f>
        <v>23095.28425867132</v>
      </c>
      <c r="M119" s="205">
        <f t="shared" ref="M119:M130" si="55">J119*M$9</f>
        <v>13225.372805173211</v>
      </c>
      <c r="N119" s="205">
        <f t="shared" ref="N119:N130" si="56">K119*M$9</f>
        <v>8715.1472405645418</v>
      </c>
      <c r="O119" s="205">
        <f t="shared" ref="O119:O130" si="57">M119+N119</f>
        <v>21940.52004573775</v>
      </c>
      <c r="P119" s="197">
        <f t="shared" ref="P119:P130" si="58">J119*$P$9</f>
        <v>12529.300552269358</v>
      </c>
      <c r="Q119" s="205">
        <f t="shared" ref="Q119:Q130" si="59">K119*P$9</f>
        <v>8256.4552805348303</v>
      </c>
      <c r="R119" s="205">
        <f t="shared" ref="R119:R130" si="60">P119+Q119</f>
        <v>20785.755832804189</v>
      </c>
      <c r="S119" s="205">
        <f t="shared" ref="S119:S130" si="61">J119*S$9</f>
        <v>11137.156046461652</v>
      </c>
      <c r="T119" s="205">
        <f t="shared" ref="T119:T130" si="62">K119*S$9</f>
        <v>7339.0713604754046</v>
      </c>
      <c r="U119" s="205">
        <f t="shared" ref="U119:U130" si="63">S119+T119</f>
        <v>18476.227406937058</v>
      </c>
      <c r="V119" s="205">
        <f t="shared" ref="V119:V130" si="64">J119*V$9</f>
        <v>9745.0115406539444</v>
      </c>
      <c r="W119" s="205">
        <f t="shared" ref="W119:W130" si="65">K119*V$9</f>
        <v>6421.687440415978</v>
      </c>
      <c r="X119" s="205">
        <f t="shared" ref="X119:X130" si="66">V119+W119</f>
        <v>16166.698981069923</v>
      </c>
      <c r="Y119" s="205">
        <f t="shared" si="42"/>
        <v>8352.8670348462383</v>
      </c>
      <c r="Z119" s="205">
        <f t="shared" si="43"/>
        <v>5504.3035203565532</v>
      </c>
      <c r="AA119" s="196">
        <f t="shared" si="44"/>
        <v>13857.170555202792</v>
      </c>
    </row>
    <row r="120" spans="1:27" ht="13.5" customHeight="1">
      <c r="A120" s="118">
        <v>11</v>
      </c>
      <c r="B120" s="216">
        <v>43862</v>
      </c>
      <c r="C120" s="174">
        <v>1045</v>
      </c>
      <c r="D120" s="221">
        <f>'base(indices)'!G125</f>
        <v>1.0950705700000001</v>
      </c>
      <c r="E120" s="60">
        <f t="shared" si="30"/>
        <v>1144.3487456500002</v>
      </c>
      <c r="F120" s="359">
        <f>'base(indices)'!I125</f>
        <v>1.8204000000000001E-2</v>
      </c>
      <c r="G120" s="60">
        <f t="shared" si="31"/>
        <v>20.831724565812603</v>
      </c>
      <c r="H120" s="57">
        <f t="shared" si="32"/>
        <v>1165.1804702158129</v>
      </c>
      <c r="I120" s="294">
        <f t="shared" si="53"/>
        <v>12754.72933826129</v>
      </c>
      <c r="J120" s="102">
        <f>IF((I120)+K120&gt;I$148,I$148-K120,(I120))</f>
        <v>12754.72933826129</v>
      </c>
      <c r="K120" s="102">
        <f t="shared" si="33"/>
        <v>9173.8392005942551</v>
      </c>
      <c r="L120" s="186">
        <f t="shared" si="54"/>
        <v>21928.568538855543</v>
      </c>
      <c r="M120" s="102">
        <f t="shared" si="55"/>
        <v>12116.992871348224</v>
      </c>
      <c r="N120" s="102">
        <f t="shared" si="56"/>
        <v>8715.1472405645418</v>
      </c>
      <c r="O120" s="102">
        <f t="shared" si="57"/>
        <v>20832.140111912766</v>
      </c>
      <c r="P120" s="102">
        <f t="shared" si="58"/>
        <v>11479.25640443516</v>
      </c>
      <c r="Q120" s="102">
        <f t="shared" si="59"/>
        <v>8256.4552805348303</v>
      </c>
      <c r="R120" s="102">
        <f t="shared" si="60"/>
        <v>19735.711684969989</v>
      </c>
      <c r="S120" s="102">
        <f t="shared" si="61"/>
        <v>10203.783470609033</v>
      </c>
      <c r="T120" s="102">
        <f t="shared" si="62"/>
        <v>7339.0713604754046</v>
      </c>
      <c r="U120" s="102">
        <f t="shared" si="63"/>
        <v>17542.854831084438</v>
      </c>
      <c r="V120" s="102">
        <f t="shared" si="64"/>
        <v>8928.310536782903</v>
      </c>
      <c r="W120" s="102">
        <f t="shared" si="65"/>
        <v>6421.687440415978</v>
      </c>
      <c r="X120" s="102">
        <f t="shared" si="66"/>
        <v>15349.99797719888</v>
      </c>
      <c r="Y120" s="102">
        <f t="shared" si="42"/>
        <v>7652.8376029567735</v>
      </c>
      <c r="Z120" s="102">
        <f t="shared" si="43"/>
        <v>5504.3035203565532</v>
      </c>
      <c r="AA120" s="66">
        <f t="shared" si="44"/>
        <v>13157.141123313326</v>
      </c>
    </row>
    <row r="121" spans="1:27" ht="13.5" customHeight="1">
      <c r="A121" s="118">
        <v>10</v>
      </c>
      <c r="B121" s="217">
        <v>43891</v>
      </c>
      <c r="C121" s="174">
        <v>1045</v>
      </c>
      <c r="D121" s="221">
        <f>'base(indices)'!G126</f>
        <v>1.0926667000000001</v>
      </c>
      <c r="E121" s="70">
        <f t="shared" si="30"/>
        <v>1141.8367015000001</v>
      </c>
      <c r="F121" s="359">
        <f>'base(indices)'!I126</f>
        <v>1.8204000000000001E-2</v>
      </c>
      <c r="G121" s="70">
        <f t="shared" si="31"/>
        <v>20.785995314106003</v>
      </c>
      <c r="H121" s="68">
        <f t="shared" si="32"/>
        <v>1162.6226968141061</v>
      </c>
      <c r="I121" s="295">
        <f t="shared" si="53"/>
        <v>11589.548868045476</v>
      </c>
      <c r="J121" s="122">
        <f>IF((I121)+K121&gt;I$148,N149-K121,(I121))</f>
        <v>11589.548868045476</v>
      </c>
      <c r="K121" s="122">
        <f t="shared" si="33"/>
        <v>9173.8392005942551</v>
      </c>
      <c r="L121" s="183">
        <f t="shared" si="54"/>
        <v>20763.388068639732</v>
      </c>
      <c r="M121" s="122">
        <f t="shared" si="55"/>
        <v>11010.071424643202</v>
      </c>
      <c r="N121" s="122">
        <f t="shared" si="56"/>
        <v>8715.1472405645418</v>
      </c>
      <c r="O121" s="122">
        <f t="shared" si="57"/>
        <v>19725.218665207743</v>
      </c>
      <c r="P121" s="104">
        <f t="shared" si="58"/>
        <v>10430.593981240929</v>
      </c>
      <c r="Q121" s="122">
        <f t="shared" si="59"/>
        <v>8256.4552805348303</v>
      </c>
      <c r="R121" s="122">
        <f t="shared" si="60"/>
        <v>18687.049261775759</v>
      </c>
      <c r="S121" s="122">
        <f t="shared" si="61"/>
        <v>9271.6390944363811</v>
      </c>
      <c r="T121" s="122">
        <f t="shared" si="62"/>
        <v>7339.0713604754046</v>
      </c>
      <c r="U121" s="122">
        <f t="shared" si="63"/>
        <v>16610.710454911787</v>
      </c>
      <c r="V121" s="122">
        <f t="shared" si="64"/>
        <v>8112.6842076318326</v>
      </c>
      <c r="W121" s="122">
        <f t="shared" si="65"/>
        <v>6421.687440415978</v>
      </c>
      <c r="X121" s="122">
        <f t="shared" si="66"/>
        <v>14534.371648047811</v>
      </c>
      <c r="Y121" s="122">
        <f t="shared" si="42"/>
        <v>6953.7293208272858</v>
      </c>
      <c r="Z121" s="122">
        <f t="shared" si="43"/>
        <v>5504.3035203565532</v>
      </c>
      <c r="AA121" s="52">
        <f t="shared" si="44"/>
        <v>12458.032841183838</v>
      </c>
    </row>
    <row r="122" spans="1:27" ht="13.5" customHeight="1">
      <c r="A122" s="118">
        <v>9</v>
      </c>
      <c r="B122" s="216">
        <v>43922</v>
      </c>
      <c r="C122" s="174">
        <v>1045</v>
      </c>
      <c r="D122" s="221">
        <f>'base(indices)'!G127</f>
        <v>1.0924482099999999</v>
      </c>
      <c r="E122" s="60">
        <f t="shared" si="30"/>
        <v>1141.60837945</v>
      </c>
      <c r="F122" s="359">
        <f>'base(indices)'!I127</f>
        <v>1.8204000000000001E-2</v>
      </c>
      <c r="G122" s="60">
        <f t="shared" si="31"/>
        <v>20.781838939507804</v>
      </c>
      <c r="H122" s="57">
        <f t="shared" si="32"/>
        <v>1162.3902183895079</v>
      </c>
      <c r="I122" s="294">
        <f t="shared" si="53"/>
        <v>10426.926171231371</v>
      </c>
      <c r="J122" s="102">
        <f>IF((I122)+K122&gt;I$148,I$148-K122,(I122))</f>
        <v>10426.926171231371</v>
      </c>
      <c r="K122" s="102">
        <f t="shared" si="33"/>
        <v>9173.8392005942551</v>
      </c>
      <c r="L122" s="186">
        <f t="shared" si="54"/>
        <v>19600.765371825626</v>
      </c>
      <c r="M122" s="102">
        <f t="shared" si="55"/>
        <v>9905.5798626698015</v>
      </c>
      <c r="N122" s="102">
        <f t="shared" si="56"/>
        <v>8715.1472405645418</v>
      </c>
      <c r="O122" s="102">
        <f t="shared" si="57"/>
        <v>18620.727103234341</v>
      </c>
      <c r="P122" s="102">
        <f t="shared" si="58"/>
        <v>9384.2335541082339</v>
      </c>
      <c r="Q122" s="102">
        <f t="shared" si="59"/>
        <v>8256.4552805348303</v>
      </c>
      <c r="R122" s="102">
        <f t="shared" si="60"/>
        <v>17640.688834643064</v>
      </c>
      <c r="S122" s="102">
        <f t="shared" si="61"/>
        <v>8341.5409369850968</v>
      </c>
      <c r="T122" s="102">
        <f t="shared" si="62"/>
        <v>7339.0713604754046</v>
      </c>
      <c r="U122" s="102">
        <f t="shared" si="63"/>
        <v>15680.612297460502</v>
      </c>
      <c r="V122" s="102">
        <f t="shared" si="64"/>
        <v>7298.8483198619588</v>
      </c>
      <c r="W122" s="102">
        <f t="shared" si="65"/>
        <v>6421.687440415978</v>
      </c>
      <c r="X122" s="102">
        <f t="shared" si="66"/>
        <v>13720.535760277937</v>
      </c>
      <c r="Y122" s="102">
        <f t="shared" si="42"/>
        <v>6256.1557027388226</v>
      </c>
      <c r="Z122" s="102">
        <f t="shared" si="43"/>
        <v>5504.3035203565532</v>
      </c>
      <c r="AA122" s="66">
        <f t="shared" si="44"/>
        <v>11760.459223095375</v>
      </c>
    </row>
    <row r="123" spans="1:27" ht="13.5" customHeight="1">
      <c r="A123" s="118">
        <v>8</v>
      </c>
      <c r="B123" s="217">
        <v>43952</v>
      </c>
      <c r="C123" s="174">
        <v>1045</v>
      </c>
      <c r="D123" s="221">
        <f>'base(indices)'!G128</f>
        <v>1.09255747</v>
      </c>
      <c r="E123" s="70">
        <f t="shared" si="30"/>
        <v>1141.7225561499999</v>
      </c>
      <c r="F123" s="359">
        <f>'base(indices)'!I128</f>
        <v>1.8204000000000001E-2</v>
      </c>
      <c r="G123" s="70">
        <f t="shared" si="31"/>
        <v>20.783917412154601</v>
      </c>
      <c r="H123" s="68">
        <f t="shared" si="32"/>
        <v>1162.5064735621545</v>
      </c>
      <c r="I123" s="295">
        <f t="shared" si="53"/>
        <v>9264.535952841863</v>
      </c>
      <c r="J123" s="122">
        <f>IF((I123)+K123&gt;I$148,N151-K123,(I123))</f>
        <v>9264.535952841863</v>
      </c>
      <c r="K123" s="122">
        <f t="shared" si="33"/>
        <v>9173.8392005942551</v>
      </c>
      <c r="L123" s="183">
        <f t="shared" si="54"/>
        <v>18438.375153436118</v>
      </c>
      <c r="M123" s="122">
        <f t="shared" si="55"/>
        <v>8801.3091551997695</v>
      </c>
      <c r="N123" s="122">
        <f t="shared" si="56"/>
        <v>8715.1472405645418</v>
      </c>
      <c r="O123" s="122">
        <f t="shared" si="57"/>
        <v>17516.456395764311</v>
      </c>
      <c r="P123" s="104">
        <f t="shared" si="58"/>
        <v>8338.0823575576778</v>
      </c>
      <c r="Q123" s="122">
        <f t="shared" si="59"/>
        <v>8256.4552805348303</v>
      </c>
      <c r="R123" s="122">
        <f t="shared" si="60"/>
        <v>16594.537638092508</v>
      </c>
      <c r="S123" s="122">
        <f t="shared" si="61"/>
        <v>7411.6287622734908</v>
      </c>
      <c r="T123" s="122">
        <f t="shared" si="62"/>
        <v>7339.0713604754046</v>
      </c>
      <c r="U123" s="122">
        <f t="shared" si="63"/>
        <v>14750.700122748895</v>
      </c>
      <c r="V123" s="122">
        <f t="shared" si="64"/>
        <v>6485.1751669893038</v>
      </c>
      <c r="W123" s="122">
        <f t="shared" si="65"/>
        <v>6421.687440415978</v>
      </c>
      <c r="X123" s="122">
        <f t="shared" si="66"/>
        <v>12906.862607405281</v>
      </c>
      <c r="Y123" s="122">
        <f t="shared" si="42"/>
        <v>5558.7215717051176</v>
      </c>
      <c r="Z123" s="122">
        <f t="shared" si="43"/>
        <v>5504.3035203565532</v>
      </c>
      <c r="AA123" s="52">
        <f t="shared" si="44"/>
        <v>11063.025092061671</v>
      </c>
    </row>
    <row r="124" spans="1:27" ht="13.5" customHeight="1">
      <c r="A124" s="118">
        <v>7</v>
      </c>
      <c r="B124" s="216">
        <v>43983</v>
      </c>
      <c r="C124" s="174">
        <v>1045</v>
      </c>
      <c r="D124" s="221">
        <f>'base(indices)'!G129</f>
        <v>1.0990418099999999</v>
      </c>
      <c r="E124" s="60">
        <f t="shared" si="30"/>
        <v>1148.4986914499998</v>
      </c>
      <c r="F124" s="359">
        <f>'base(indices)'!I129</f>
        <v>1.8204000000000001E-2</v>
      </c>
      <c r="G124" s="60">
        <f t="shared" si="31"/>
        <v>20.907270179155798</v>
      </c>
      <c r="H124" s="57">
        <f t="shared" si="32"/>
        <v>1169.4059616291556</v>
      </c>
      <c r="I124" s="294">
        <f t="shared" si="53"/>
        <v>8102.0294792797085</v>
      </c>
      <c r="J124" s="102">
        <f>IF((I124)+K124&gt;I$148,I$148-K124,(I124))</f>
        <v>8102.0294792797085</v>
      </c>
      <c r="K124" s="102">
        <f t="shared" si="33"/>
        <v>9173.8392005942551</v>
      </c>
      <c r="L124" s="186">
        <f t="shared" si="54"/>
        <v>17275.868679873965</v>
      </c>
      <c r="M124" s="102">
        <f t="shared" si="55"/>
        <v>7696.9280053157227</v>
      </c>
      <c r="N124" s="102">
        <f t="shared" si="56"/>
        <v>8715.1472405645418</v>
      </c>
      <c r="O124" s="102">
        <f t="shared" si="57"/>
        <v>16412.075245880264</v>
      </c>
      <c r="P124" s="102">
        <f t="shared" si="58"/>
        <v>7291.8265313517377</v>
      </c>
      <c r="Q124" s="102">
        <f t="shared" si="59"/>
        <v>8256.4552805348303</v>
      </c>
      <c r="R124" s="102">
        <f t="shared" si="60"/>
        <v>15548.281811886569</v>
      </c>
      <c r="S124" s="102">
        <f t="shared" si="61"/>
        <v>6481.6235834237668</v>
      </c>
      <c r="T124" s="102">
        <f t="shared" si="62"/>
        <v>7339.0713604754046</v>
      </c>
      <c r="U124" s="102">
        <f t="shared" si="63"/>
        <v>13820.694943899172</v>
      </c>
      <c r="V124" s="102">
        <f t="shared" si="64"/>
        <v>5671.420635495796</v>
      </c>
      <c r="W124" s="102">
        <f t="shared" si="65"/>
        <v>6421.687440415978</v>
      </c>
      <c r="X124" s="102">
        <f t="shared" si="66"/>
        <v>12093.108075911774</v>
      </c>
      <c r="Y124" s="102">
        <f t="shared" si="42"/>
        <v>4861.2176875678251</v>
      </c>
      <c r="Z124" s="102">
        <f t="shared" si="43"/>
        <v>5504.3035203565532</v>
      </c>
      <c r="AA124" s="66">
        <f t="shared" si="44"/>
        <v>10365.521207924379</v>
      </c>
    </row>
    <row r="125" spans="1:27" ht="13.5" customHeight="1">
      <c r="A125" s="118">
        <v>6</v>
      </c>
      <c r="B125" s="217">
        <v>44013</v>
      </c>
      <c r="C125" s="174">
        <v>1045</v>
      </c>
      <c r="D125" s="221">
        <f>'base(indices)'!G130</f>
        <v>1.0988220500000001</v>
      </c>
      <c r="E125" s="70">
        <f t="shared" si="30"/>
        <v>1148.2690422500002</v>
      </c>
      <c r="F125" s="359">
        <f>'base(indices)'!I130</f>
        <v>1.8204000000000001E-2</v>
      </c>
      <c r="G125" s="70">
        <f t="shared" si="31"/>
        <v>20.903089645119007</v>
      </c>
      <c r="H125" s="68">
        <f t="shared" si="32"/>
        <v>1169.1721318951193</v>
      </c>
      <c r="I125" s="295">
        <f t="shared" si="53"/>
        <v>6932.6235176505525</v>
      </c>
      <c r="J125" s="122">
        <f>IF((I125)+K125&gt;I$148,N153-K125,(I125))</f>
        <v>6932.6235176505525</v>
      </c>
      <c r="K125" s="122">
        <f t="shared" si="33"/>
        <v>9173.8392005942551</v>
      </c>
      <c r="L125" s="183">
        <f t="shared" si="54"/>
        <v>16106.462718244808</v>
      </c>
      <c r="M125" s="122">
        <f t="shared" si="55"/>
        <v>6585.9923417680247</v>
      </c>
      <c r="N125" s="122">
        <f t="shared" si="56"/>
        <v>8715.1472405645418</v>
      </c>
      <c r="O125" s="122">
        <f t="shared" si="57"/>
        <v>15301.139582332566</v>
      </c>
      <c r="P125" s="104">
        <f t="shared" si="58"/>
        <v>6239.361165885497</v>
      </c>
      <c r="Q125" s="122">
        <f t="shared" si="59"/>
        <v>8256.4552805348303</v>
      </c>
      <c r="R125" s="122">
        <f t="shared" si="60"/>
        <v>14495.816446420327</v>
      </c>
      <c r="S125" s="122">
        <f t="shared" si="61"/>
        <v>5546.0988141204425</v>
      </c>
      <c r="T125" s="122">
        <f t="shared" si="62"/>
        <v>7339.0713604754046</v>
      </c>
      <c r="U125" s="122">
        <f t="shared" si="63"/>
        <v>12885.170174595847</v>
      </c>
      <c r="V125" s="122">
        <f t="shared" si="64"/>
        <v>4852.8364623553862</v>
      </c>
      <c r="W125" s="122">
        <f t="shared" si="65"/>
        <v>6421.687440415978</v>
      </c>
      <c r="X125" s="122">
        <f t="shared" si="66"/>
        <v>11274.523902771365</v>
      </c>
      <c r="Y125" s="122">
        <f t="shared" si="42"/>
        <v>4159.5741105903317</v>
      </c>
      <c r="Z125" s="122">
        <f t="shared" si="43"/>
        <v>5504.3035203565532</v>
      </c>
      <c r="AA125" s="52">
        <f t="shared" si="44"/>
        <v>9663.8776309468849</v>
      </c>
    </row>
    <row r="126" spans="1:27" ht="13.5" customHeight="1">
      <c r="A126" s="118">
        <v>5</v>
      </c>
      <c r="B126" s="216">
        <v>44044</v>
      </c>
      <c r="C126" s="174">
        <v>1045</v>
      </c>
      <c r="D126" s="221">
        <f>'base(indices)'!G131</f>
        <v>1.0955354399999999</v>
      </c>
      <c r="E126" s="60">
        <f t="shared" si="30"/>
        <v>1144.8345347999998</v>
      </c>
      <c r="F126" s="359">
        <f>'base(indices)'!I131</f>
        <v>1.8204000000000001E-2</v>
      </c>
      <c r="G126" s="60">
        <f t="shared" si="31"/>
        <v>20.840567871499196</v>
      </c>
      <c r="H126" s="57">
        <f t="shared" si="32"/>
        <v>1165.675102671499</v>
      </c>
      <c r="I126" s="294">
        <f t="shared" si="53"/>
        <v>5763.451385755433</v>
      </c>
      <c r="J126" s="102">
        <f>IF((I126)+K126&gt;I$148,I$148-K126,(I126))</f>
        <v>5763.451385755433</v>
      </c>
      <c r="K126" s="102">
        <f t="shared" si="33"/>
        <v>9173.8392005942551</v>
      </c>
      <c r="L126" s="186">
        <f t="shared" si="54"/>
        <v>14937.290586349689</v>
      </c>
      <c r="M126" s="102">
        <f t="shared" si="55"/>
        <v>5475.2788164676613</v>
      </c>
      <c r="N126" s="102">
        <f t="shared" si="56"/>
        <v>8715.1472405645418</v>
      </c>
      <c r="O126" s="102">
        <f t="shared" si="57"/>
        <v>14190.426057032204</v>
      </c>
      <c r="P126" s="102">
        <f t="shared" si="58"/>
        <v>5187.1062471798896</v>
      </c>
      <c r="Q126" s="102">
        <f t="shared" si="59"/>
        <v>8256.4552805348303</v>
      </c>
      <c r="R126" s="102">
        <f t="shared" si="60"/>
        <v>13443.561527714719</v>
      </c>
      <c r="S126" s="102">
        <f t="shared" si="61"/>
        <v>4610.7611086043462</v>
      </c>
      <c r="T126" s="102">
        <f t="shared" si="62"/>
        <v>7339.0713604754046</v>
      </c>
      <c r="U126" s="102">
        <f t="shared" si="63"/>
        <v>11949.832469079751</v>
      </c>
      <c r="V126" s="102">
        <f t="shared" si="64"/>
        <v>4034.4159700288028</v>
      </c>
      <c r="W126" s="102">
        <f t="shared" si="65"/>
        <v>6421.687440415978</v>
      </c>
      <c r="X126" s="102">
        <f t="shared" si="66"/>
        <v>10456.103410444781</v>
      </c>
      <c r="Y126" s="102">
        <f t="shared" si="42"/>
        <v>3458.0708314532599</v>
      </c>
      <c r="Z126" s="102">
        <f t="shared" si="43"/>
        <v>5504.3035203565532</v>
      </c>
      <c r="AA126" s="66">
        <f t="shared" si="44"/>
        <v>8962.3743518098127</v>
      </c>
    </row>
    <row r="127" spans="1:27" ht="13.5" customHeight="1">
      <c r="A127" s="118">
        <v>4</v>
      </c>
      <c r="B127" s="217">
        <v>44075</v>
      </c>
      <c r="C127" s="174">
        <v>1045</v>
      </c>
      <c r="D127" s="221">
        <f>'base(indices)'!G132</f>
        <v>1.0930214899999999</v>
      </c>
      <c r="E127" s="70">
        <f t="shared" si="30"/>
        <v>1142.2074570499999</v>
      </c>
      <c r="F127" s="359">
        <f>'base(indices)'!I132</f>
        <v>1.8204000000000001E-2</v>
      </c>
      <c r="G127" s="70">
        <f t="shared" si="31"/>
        <v>20.792744548138199</v>
      </c>
      <c r="H127" s="68">
        <f t="shared" si="32"/>
        <v>1163.0002015981381</v>
      </c>
      <c r="I127" s="295">
        <f t="shared" si="53"/>
        <v>4597.7762830839338</v>
      </c>
      <c r="J127" s="122">
        <f>IF((I127)+K127&gt;I$148,N155-K127,(I127))</f>
        <v>4597.7762830839338</v>
      </c>
      <c r="K127" s="122">
        <f t="shared" si="33"/>
        <v>9173.8392005942551</v>
      </c>
      <c r="L127" s="183">
        <f t="shared" si="54"/>
        <v>13771.61548367819</v>
      </c>
      <c r="M127" s="122">
        <f t="shared" si="55"/>
        <v>4367.8874689297372</v>
      </c>
      <c r="N127" s="122">
        <f t="shared" si="56"/>
        <v>8715.1472405645418</v>
      </c>
      <c r="O127" s="122">
        <f t="shared" si="57"/>
        <v>13083.034709494279</v>
      </c>
      <c r="P127" s="104">
        <f t="shared" si="58"/>
        <v>4137.9986547755407</v>
      </c>
      <c r="Q127" s="122">
        <f t="shared" si="59"/>
        <v>8256.4552805348303</v>
      </c>
      <c r="R127" s="122">
        <f t="shared" si="60"/>
        <v>12394.453935310372</v>
      </c>
      <c r="S127" s="122">
        <f t="shared" si="61"/>
        <v>3678.2210264671471</v>
      </c>
      <c r="T127" s="122">
        <f t="shared" si="62"/>
        <v>7339.0713604754046</v>
      </c>
      <c r="U127" s="122">
        <f t="shared" si="63"/>
        <v>11017.292386942552</v>
      </c>
      <c r="V127" s="122">
        <f t="shared" si="64"/>
        <v>3218.4433981587536</v>
      </c>
      <c r="W127" s="122">
        <f t="shared" si="65"/>
        <v>6421.687440415978</v>
      </c>
      <c r="X127" s="122">
        <f t="shared" si="66"/>
        <v>9640.1308385747325</v>
      </c>
      <c r="Y127" s="122">
        <f t="shared" si="42"/>
        <v>2758.66576985036</v>
      </c>
      <c r="Z127" s="122">
        <f t="shared" si="43"/>
        <v>5504.3035203565532</v>
      </c>
      <c r="AA127" s="52">
        <f t="shared" si="44"/>
        <v>8262.9692902069128</v>
      </c>
    </row>
    <row r="128" spans="1:27" ht="13.5" customHeight="1">
      <c r="A128" s="118">
        <v>3</v>
      </c>
      <c r="B128" s="216">
        <v>44105</v>
      </c>
      <c r="C128" s="174">
        <v>1045</v>
      </c>
      <c r="D128" s="221">
        <f>'base(indices)'!G133</f>
        <v>1.08812493</v>
      </c>
      <c r="E128" s="60">
        <f t="shared" si="30"/>
        <v>1137.0905518499999</v>
      </c>
      <c r="F128" s="359">
        <f>'base(indices)'!I133</f>
        <v>1.7045000000000001E-2</v>
      </c>
      <c r="G128" s="60">
        <f t="shared" si="31"/>
        <v>19.381708456283249</v>
      </c>
      <c r="H128" s="57">
        <f t="shared" si="32"/>
        <v>1156.472260306283</v>
      </c>
      <c r="I128" s="294">
        <f t="shared" si="53"/>
        <v>3434.7760814857957</v>
      </c>
      <c r="J128" s="102">
        <f>IF((I128)+K128&gt;I$148,I$148-K128,(I128))</f>
        <v>3434.7760814857957</v>
      </c>
      <c r="K128" s="102">
        <f t="shared" si="33"/>
        <v>9173.8392005942551</v>
      </c>
      <c r="L128" s="186">
        <f t="shared" si="54"/>
        <v>12608.615282080051</v>
      </c>
      <c r="M128" s="102">
        <f t="shared" si="55"/>
        <v>3263.0372774115058</v>
      </c>
      <c r="N128" s="102">
        <f t="shared" si="56"/>
        <v>8715.1472405645418</v>
      </c>
      <c r="O128" s="102">
        <f t="shared" si="57"/>
        <v>11978.184517976048</v>
      </c>
      <c r="P128" s="102">
        <f t="shared" si="58"/>
        <v>3091.2984733372164</v>
      </c>
      <c r="Q128" s="102">
        <f t="shared" si="59"/>
        <v>8256.4552805348303</v>
      </c>
      <c r="R128" s="102">
        <f t="shared" si="60"/>
        <v>11347.753753872046</v>
      </c>
      <c r="S128" s="102">
        <f t="shared" si="61"/>
        <v>2747.8208651886366</v>
      </c>
      <c r="T128" s="102">
        <f t="shared" si="62"/>
        <v>7339.0713604754046</v>
      </c>
      <c r="U128" s="102">
        <f t="shared" si="63"/>
        <v>10086.892225664042</v>
      </c>
      <c r="V128" s="102">
        <f t="shared" si="64"/>
        <v>2404.3432570400569</v>
      </c>
      <c r="W128" s="102">
        <f t="shared" si="65"/>
        <v>6421.687440415978</v>
      </c>
      <c r="X128" s="102">
        <f t="shared" si="66"/>
        <v>8826.0306974560353</v>
      </c>
      <c r="Y128" s="102">
        <f t="shared" si="42"/>
        <v>2060.8656488914771</v>
      </c>
      <c r="Z128" s="102">
        <f t="shared" si="43"/>
        <v>5504.3035203565532</v>
      </c>
      <c r="AA128" s="66">
        <f t="shared" si="44"/>
        <v>7565.1691692480308</v>
      </c>
    </row>
    <row r="129" spans="1:34" ht="13.5" customHeight="1">
      <c r="A129" s="118">
        <v>2</v>
      </c>
      <c r="B129" s="216">
        <v>44136</v>
      </c>
      <c r="C129" s="174">
        <v>1045</v>
      </c>
      <c r="D129" s="221">
        <f>'base(indices)'!G134</f>
        <v>1.0779918100000001</v>
      </c>
      <c r="E129" s="70">
        <f t="shared" si="30"/>
        <v>1126.5014414500001</v>
      </c>
      <c r="F129" s="359">
        <f>'base(indices)'!I134</f>
        <v>1.5886000000000001E-2</v>
      </c>
      <c r="G129" s="70">
        <f t="shared" si="31"/>
        <v>17.895601898874702</v>
      </c>
      <c r="H129" s="68">
        <f t="shared" si="32"/>
        <v>1144.3970433488748</v>
      </c>
      <c r="I129" s="295">
        <f t="shared" si="53"/>
        <v>2278.3038211795129</v>
      </c>
      <c r="J129" s="122">
        <f>IF((I129)+K129&gt;I$148,N157-K129,(I129))</f>
        <v>2278.3038211795129</v>
      </c>
      <c r="K129" s="122">
        <f t="shared" si="33"/>
        <v>9173.8392005942551</v>
      </c>
      <c r="L129" s="183">
        <f t="shared" si="54"/>
        <v>11452.143021773769</v>
      </c>
      <c r="M129" s="122">
        <f t="shared" si="55"/>
        <v>2164.3886301205371</v>
      </c>
      <c r="N129" s="122">
        <f t="shared" si="56"/>
        <v>8715.1472405645418</v>
      </c>
      <c r="O129" s="122">
        <f t="shared" si="57"/>
        <v>10879.535870685078</v>
      </c>
      <c r="P129" s="104">
        <f t="shared" si="58"/>
        <v>2050.4734390615617</v>
      </c>
      <c r="Q129" s="122">
        <f t="shared" si="59"/>
        <v>8256.4552805348303</v>
      </c>
      <c r="R129" s="122">
        <f t="shared" si="60"/>
        <v>10306.928719596392</v>
      </c>
      <c r="S129" s="122">
        <f t="shared" si="61"/>
        <v>1822.6430569436104</v>
      </c>
      <c r="T129" s="122">
        <f t="shared" si="62"/>
        <v>7339.0713604754046</v>
      </c>
      <c r="U129" s="122">
        <f t="shared" si="63"/>
        <v>9161.7144174190144</v>
      </c>
      <c r="V129" s="122">
        <f t="shared" si="64"/>
        <v>1594.8126748256589</v>
      </c>
      <c r="W129" s="122">
        <f t="shared" si="65"/>
        <v>6421.687440415978</v>
      </c>
      <c r="X129" s="122">
        <f t="shared" si="66"/>
        <v>8016.5001152416371</v>
      </c>
      <c r="Y129" s="122">
        <f t="shared" si="42"/>
        <v>1366.9822927077078</v>
      </c>
      <c r="Z129" s="122">
        <f t="shared" si="43"/>
        <v>5504.3035203565532</v>
      </c>
      <c r="AA129" s="52">
        <f t="shared" si="44"/>
        <v>6871.2858130642608</v>
      </c>
    </row>
    <row r="130" spans="1:34" ht="12.75" customHeight="1" thickBot="1">
      <c r="A130" s="229">
        <v>1</v>
      </c>
      <c r="B130" s="217">
        <v>44166</v>
      </c>
      <c r="C130" s="231">
        <v>1045</v>
      </c>
      <c r="D130" s="232">
        <f>'base(indices)'!G135</f>
        <v>1.06933023</v>
      </c>
      <c r="E130" s="233">
        <f t="shared" si="30"/>
        <v>1117.45009035</v>
      </c>
      <c r="F130" s="361">
        <f>'base(indices)'!I135</f>
        <v>1.4727000000000001E-2</v>
      </c>
      <c r="G130" s="233">
        <f t="shared" si="31"/>
        <v>16.456687480584449</v>
      </c>
      <c r="H130" s="231">
        <f t="shared" si="32"/>
        <v>1133.9067778305844</v>
      </c>
      <c r="I130" s="296">
        <f t="shared" si="53"/>
        <v>1133.906777830638</v>
      </c>
      <c r="J130" s="95">
        <f>IF((I130)+K130&gt;I$148,I$148-K130,(I130))</f>
        <v>1133.906777830638</v>
      </c>
      <c r="K130" s="95">
        <f t="shared" si="33"/>
        <v>9173.8392005942551</v>
      </c>
      <c r="L130" s="270">
        <f t="shared" si="54"/>
        <v>10307.745978424893</v>
      </c>
      <c r="M130" s="95">
        <f t="shared" si="55"/>
        <v>1077.2114389391061</v>
      </c>
      <c r="N130" s="95">
        <f t="shared" si="56"/>
        <v>8715.1472405645418</v>
      </c>
      <c r="O130" s="95">
        <f t="shared" si="57"/>
        <v>9792.3586795036481</v>
      </c>
      <c r="P130" s="95">
        <f t="shared" si="58"/>
        <v>1020.5161000475742</v>
      </c>
      <c r="Q130" s="95">
        <f t="shared" si="59"/>
        <v>8256.4552805348303</v>
      </c>
      <c r="R130" s="95">
        <f t="shared" si="60"/>
        <v>9276.9713805824049</v>
      </c>
      <c r="S130" s="95">
        <f t="shared" si="61"/>
        <v>907.12542226451046</v>
      </c>
      <c r="T130" s="95">
        <f t="shared" si="62"/>
        <v>7339.0713604754046</v>
      </c>
      <c r="U130" s="95">
        <f t="shared" si="63"/>
        <v>8246.1967827399149</v>
      </c>
      <c r="V130" s="95">
        <f t="shared" si="64"/>
        <v>793.73474448144657</v>
      </c>
      <c r="W130" s="95">
        <f t="shared" si="65"/>
        <v>6421.687440415978</v>
      </c>
      <c r="X130" s="95">
        <f t="shared" si="66"/>
        <v>7215.4221848974248</v>
      </c>
      <c r="Y130" s="95">
        <f t="shared" si="42"/>
        <v>680.34406669838279</v>
      </c>
      <c r="Z130" s="95">
        <f t="shared" si="43"/>
        <v>5504.3035203565532</v>
      </c>
      <c r="AA130" s="237">
        <f t="shared" si="44"/>
        <v>6184.6475870549357</v>
      </c>
    </row>
    <row r="131" spans="1:34" ht="15" customHeight="1" thickBot="1">
      <c r="A131" s="248"/>
      <c r="B131" s="249" t="s">
        <v>169</v>
      </c>
      <c r="C131" s="249"/>
      <c r="D131" s="250"/>
      <c r="E131" s="251"/>
      <c r="F131" s="445">
        <f>'BENEFÍCIOS-SEM JRS E SEM CORREÇ'!F131:G131</f>
        <v>44440</v>
      </c>
      <c r="G131" s="445"/>
      <c r="H131" s="418">
        <f>SUM(H11:H130)</f>
        <v>126187.49769372403</v>
      </c>
      <c r="I131" s="419"/>
      <c r="J131" s="98"/>
      <c r="K131" s="98"/>
      <c r="L131" s="26"/>
      <c r="M131" s="99"/>
      <c r="N131" s="26"/>
      <c r="O131" s="99"/>
      <c r="P131" s="26"/>
    </row>
    <row r="132" spans="1:34" ht="24.75" customHeight="1" thickBot="1">
      <c r="A132" s="244"/>
      <c r="B132" s="158"/>
      <c r="C132" s="39"/>
      <c r="D132" s="240"/>
      <c r="E132" s="40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34" ht="14.25" customHeight="1">
      <c r="A133" s="238">
        <v>1</v>
      </c>
      <c r="B133" s="160">
        <v>44197</v>
      </c>
      <c r="C133" s="47">
        <f>'BENEFÍCIOS-SEM JRS E SEM CORREÇ'!C134</f>
        <v>1100</v>
      </c>
      <c r="D133" s="242">
        <f>'base(indices)'!G136</f>
        <v>1.05811422</v>
      </c>
      <c r="E133" s="87">
        <f t="shared" ref="E133:E139" si="67">C133*D133</f>
        <v>1163.9256419999999</v>
      </c>
      <c r="F133" s="319">
        <f>'base(indices)'!I136</f>
        <v>1.3568E-2</v>
      </c>
      <c r="G133" s="87">
        <f t="shared" ref="G133:G139" si="68">E133*F133</f>
        <v>15.792143110655999</v>
      </c>
      <c r="H133" s="89">
        <f t="shared" ref="H133:H139" si="69">E133+G133</f>
        <v>1179.717785110656</v>
      </c>
      <c r="I133" s="108">
        <f>I147</f>
        <v>9173.8392005942551</v>
      </c>
      <c r="J133" s="128">
        <v>0</v>
      </c>
      <c r="K133" s="100">
        <f t="shared" ref="K133:K143" si="70">I133</f>
        <v>9173.8392005942551</v>
      </c>
      <c r="L133" s="126">
        <f t="shared" ref="L133:L143" si="71">J133+K133</f>
        <v>9173.8392005942551</v>
      </c>
      <c r="M133" s="54">
        <f>$J133*M$9</f>
        <v>0</v>
      </c>
      <c r="N133" s="123">
        <f>$K133*M$9</f>
        <v>8715.1472405645418</v>
      </c>
      <c r="O133" s="55">
        <f>M133+N133</f>
        <v>8715.1472405645418</v>
      </c>
      <c r="P133" s="54">
        <f>$J133*P$9</f>
        <v>0</v>
      </c>
      <c r="Q133" s="123">
        <f>$K133*P$9</f>
        <v>8256.4552805348303</v>
      </c>
      <c r="R133" s="55">
        <f>P133+Q133</f>
        <v>8256.4552805348303</v>
      </c>
      <c r="S133" s="54">
        <f>$J133*S$9</f>
        <v>0</v>
      </c>
      <c r="T133" s="123">
        <f>$K133*S$9</f>
        <v>7339.0713604754046</v>
      </c>
      <c r="U133" s="55">
        <f>S133+T133</f>
        <v>7339.0713604754046</v>
      </c>
      <c r="V133" s="54">
        <f>$J133*V$9</f>
        <v>0</v>
      </c>
      <c r="W133" s="123">
        <f>$K133*V$9</f>
        <v>6421.687440415978</v>
      </c>
      <c r="X133" s="55">
        <f>V133+W133</f>
        <v>6421.687440415978</v>
      </c>
      <c r="Y133" s="54">
        <f t="shared" ref="Y133:Y144" si="72">$J133*Y$9</f>
        <v>0</v>
      </c>
      <c r="Z133" s="54">
        <f t="shared" ref="Z133:Z144" si="73">$K133*Y$9</f>
        <v>5504.3035203565532</v>
      </c>
      <c r="AA133" s="55">
        <f t="shared" ref="AA133:AA144" si="74">Y133+Z133</f>
        <v>5504.3035203565532</v>
      </c>
      <c r="AB133" s="18"/>
      <c r="AC133" s="18"/>
      <c r="AD133" s="18"/>
      <c r="AE133" s="18"/>
      <c r="AF133" s="19"/>
      <c r="AG133" s="18"/>
      <c r="AH133" s="18"/>
    </row>
    <row r="134" spans="1:34" s="30" customFormat="1" ht="14.25" customHeight="1">
      <c r="A134" s="118">
        <v>2</v>
      </c>
      <c r="B134" s="56">
        <v>44228</v>
      </c>
      <c r="C134" s="68">
        <f>'BENEFÍCIOS-SEM JRS E SEM CORREÇ'!C135</f>
        <v>1100</v>
      </c>
      <c r="D134" s="222">
        <f>'base(indices)'!G137</f>
        <v>1.04992481</v>
      </c>
      <c r="E134" s="60">
        <f t="shared" si="67"/>
        <v>1154.917291</v>
      </c>
      <c r="F134" s="305">
        <f>'base(indices)'!I137</f>
        <v>1.2409E-2</v>
      </c>
      <c r="G134" s="60">
        <f t="shared" si="68"/>
        <v>14.331368664018999</v>
      </c>
      <c r="H134" s="61">
        <f t="shared" si="69"/>
        <v>1169.248659664019</v>
      </c>
      <c r="I134" s="106">
        <f t="shared" ref="I134:I144" si="75">I133-H133</f>
        <v>7994.1214154835989</v>
      </c>
      <c r="J134" s="63">
        <v>0</v>
      </c>
      <c r="K134" s="102">
        <f t="shared" si="70"/>
        <v>7994.1214154835989</v>
      </c>
      <c r="L134" s="127">
        <f t="shared" si="71"/>
        <v>7994.1214154835989</v>
      </c>
      <c r="M134" s="65">
        <f t="shared" ref="M134:M144" si="76">$J134*M$9</f>
        <v>0</v>
      </c>
      <c r="N134" s="102">
        <f t="shared" ref="N134:N139" si="77">$K134*M$9</f>
        <v>7594.4153447094186</v>
      </c>
      <c r="O134" s="66">
        <f t="shared" ref="O134:O139" si="78">M134+N134</f>
        <v>7594.4153447094186</v>
      </c>
      <c r="P134" s="65">
        <f t="shared" ref="P134:P144" si="79">$J134*P$9</f>
        <v>0</v>
      </c>
      <c r="Q134" s="102">
        <f t="shared" ref="Q134:Q139" si="80">$K134*P$9</f>
        <v>7194.7092739352393</v>
      </c>
      <c r="R134" s="66">
        <f t="shared" ref="R134:R139" si="81">P134+Q134</f>
        <v>7194.7092739352393</v>
      </c>
      <c r="S134" s="65">
        <f t="shared" ref="S134:S144" si="82">$J134*S$9</f>
        <v>0</v>
      </c>
      <c r="T134" s="102">
        <f t="shared" ref="T134:T139" si="83">$K134*S$9</f>
        <v>6395.2971323868796</v>
      </c>
      <c r="U134" s="66">
        <f t="shared" ref="U134:U139" si="84">S134+T134</f>
        <v>6395.2971323868796</v>
      </c>
      <c r="V134" s="65">
        <f t="shared" ref="V134:V144" si="85">$J134*V$9</f>
        <v>0</v>
      </c>
      <c r="W134" s="102">
        <f t="shared" ref="W134:W139" si="86">$K134*V$9</f>
        <v>5595.8849908385191</v>
      </c>
      <c r="X134" s="66">
        <f t="shared" ref="X134:X139" si="87">V134+W134</f>
        <v>5595.8849908385191</v>
      </c>
      <c r="Y134" s="65">
        <f t="shared" si="72"/>
        <v>0</v>
      </c>
      <c r="Z134" s="65">
        <f t="shared" si="73"/>
        <v>4796.4728492901595</v>
      </c>
      <c r="AA134" s="66">
        <f t="shared" si="74"/>
        <v>4796.4728492901595</v>
      </c>
      <c r="AB134" s="36"/>
      <c r="AC134" s="36"/>
      <c r="AD134" s="36"/>
      <c r="AE134" s="36"/>
      <c r="AF134" s="37"/>
      <c r="AG134" s="36"/>
      <c r="AH134" s="36"/>
    </row>
    <row r="135" spans="1:34" ht="14.25" customHeight="1">
      <c r="A135" s="117">
        <v>3</v>
      </c>
      <c r="B135" s="46">
        <v>44256</v>
      </c>
      <c r="C135" s="68">
        <f>'BENEFÍCIOS-SEM JRS E SEM CORREÇ'!C136</f>
        <v>1100</v>
      </c>
      <c r="D135" s="222">
        <f>'base(indices)'!G138</f>
        <v>1.0449092499999999</v>
      </c>
      <c r="E135" s="70">
        <f t="shared" si="67"/>
        <v>1149.400175</v>
      </c>
      <c r="F135" s="305">
        <f>'base(indices)'!I138</f>
        <v>1.125E-2</v>
      </c>
      <c r="G135" s="70">
        <f t="shared" si="68"/>
        <v>12.93075196875</v>
      </c>
      <c r="H135" s="71">
        <f t="shared" si="69"/>
        <v>1162.33092696875</v>
      </c>
      <c r="I135" s="107">
        <f t="shared" si="75"/>
        <v>6824.8727558195797</v>
      </c>
      <c r="J135" s="73">
        <v>0</v>
      </c>
      <c r="K135" s="104">
        <f t="shared" si="70"/>
        <v>6824.8727558195797</v>
      </c>
      <c r="L135" s="129">
        <f t="shared" si="71"/>
        <v>6824.8727558195797</v>
      </c>
      <c r="M135" s="51">
        <f t="shared" si="76"/>
        <v>0</v>
      </c>
      <c r="N135" s="122">
        <f t="shared" si="77"/>
        <v>6483.6291180286007</v>
      </c>
      <c r="O135" s="52">
        <f t="shared" si="78"/>
        <v>6483.6291180286007</v>
      </c>
      <c r="P135" s="51">
        <f t="shared" si="79"/>
        <v>0</v>
      </c>
      <c r="Q135" s="122">
        <f t="shared" si="80"/>
        <v>6142.3854802376218</v>
      </c>
      <c r="R135" s="52">
        <f t="shared" si="81"/>
        <v>6142.3854802376218</v>
      </c>
      <c r="S135" s="51">
        <f t="shared" si="82"/>
        <v>0</v>
      </c>
      <c r="T135" s="122">
        <f t="shared" si="83"/>
        <v>5459.8982046556639</v>
      </c>
      <c r="U135" s="52">
        <f t="shared" si="84"/>
        <v>5459.8982046556639</v>
      </c>
      <c r="V135" s="51">
        <f t="shared" si="85"/>
        <v>0</v>
      </c>
      <c r="W135" s="122">
        <f t="shared" si="86"/>
        <v>4777.4109290737051</v>
      </c>
      <c r="X135" s="52">
        <f t="shared" si="87"/>
        <v>4777.4109290737051</v>
      </c>
      <c r="Y135" s="138">
        <f t="shared" si="72"/>
        <v>0</v>
      </c>
      <c r="Z135" s="138">
        <f t="shared" si="73"/>
        <v>4094.9236534917477</v>
      </c>
      <c r="AA135" s="130">
        <f t="shared" si="74"/>
        <v>4094.9236534917477</v>
      </c>
      <c r="AB135" s="18"/>
      <c r="AC135" s="18"/>
      <c r="AD135" s="18"/>
      <c r="AE135" s="18"/>
      <c r="AF135" s="19"/>
      <c r="AG135" s="18"/>
      <c r="AH135" s="18"/>
    </row>
    <row r="136" spans="1:34" s="30" customFormat="1" ht="14.25" customHeight="1">
      <c r="A136" s="118">
        <v>4</v>
      </c>
      <c r="B136" s="56">
        <v>44287</v>
      </c>
      <c r="C136" s="68">
        <f>'BENEFÍCIOS-SEM JRS E SEM CORREÇ'!C137</f>
        <v>1100</v>
      </c>
      <c r="D136" s="222">
        <f>'base(indices)'!G139</f>
        <v>1.03528113</v>
      </c>
      <c r="E136" s="60">
        <f>C136*D136</f>
        <v>1138.8092429999999</v>
      </c>
      <c r="F136" s="305">
        <f>'base(indices)'!I139</f>
        <v>1.0090999999999999E-2</v>
      </c>
      <c r="G136" s="60">
        <f>E136*F136</f>
        <v>11.491724071112998</v>
      </c>
      <c r="H136" s="61">
        <f>E136+G136</f>
        <v>1150.3009670711128</v>
      </c>
      <c r="I136" s="106">
        <f t="shared" si="75"/>
        <v>5662.5418288508299</v>
      </c>
      <c r="J136" s="63">
        <v>0</v>
      </c>
      <c r="K136" s="102">
        <f>I136</f>
        <v>5662.5418288508299</v>
      </c>
      <c r="L136" s="127">
        <f>J136+K136</f>
        <v>5662.5418288508299</v>
      </c>
      <c r="M136" s="65">
        <f t="shared" si="76"/>
        <v>0</v>
      </c>
      <c r="N136" s="102">
        <f>$K136*M$9</f>
        <v>5379.4147374082886</v>
      </c>
      <c r="O136" s="66">
        <f>M136+N136</f>
        <v>5379.4147374082886</v>
      </c>
      <c r="P136" s="65">
        <f t="shared" si="79"/>
        <v>0</v>
      </c>
      <c r="Q136" s="102">
        <f>$K136*P$9</f>
        <v>5096.2876459657473</v>
      </c>
      <c r="R136" s="66">
        <f>P136+Q136</f>
        <v>5096.2876459657473</v>
      </c>
      <c r="S136" s="65">
        <f t="shared" si="82"/>
        <v>0</v>
      </c>
      <c r="T136" s="102">
        <f>$K136*S$9</f>
        <v>4530.0334630806638</v>
      </c>
      <c r="U136" s="66">
        <f>S136+T136</f>
        <v>4530.0334630806638</v>
      </c>
      <c r="V136" s="65">
        <f t="shared" si="85"/>
        <v>0</v>
      </c>
      <c r="W136" s="102">
        <f>$K136*V$9</f>
        <v>3963.7792801955807</v>
      </c>
      <c r="X136" s="66">
        <f>V136+W136</f>
        <v>3963.7792801955807</v>
      </c>
      <c r="Y136" s="65">
        <f t="shared" si="72"/>
        <v>0</v>
      </c>
      <c r="Z136" s="65">
        <f t="shared" si="73"/>
        <v>3397.525097310498</v>
      </c>
      <c r="AA136" s="66">
        <f t="shared" si="74"/>
        <v>3397.525097310498</v>
      </c>
      <c r="AB136" s="36"/>
      <c r="AC136" s="36"/>
      <c r="AD136" s="36"/>
      <c r="AE136" s="36"/>
      <c r="AF136" s="37"/>
      <c r="AG136" s="36"/>
      <c r="AH136" s="36"/>
    </row>
    <row r="137" spans="1:34" ht="14.25" customHeight="1">
      <c r="A137" s="118">
        <v>5</v>
      </c>
      <c r="B137" s="46">
        <v>44317</v>
      </c>
      <c r="C137" s="68">
        <f>'BENEFÍCIOS-SEM JRS E SEM CORREÇ'!C138</f>
        <v>1100</v>
      </c>
      <c r="D137" s="222">
        <f>'base(indices)'!G140</f>
        <v>1.02910649</v>
      </c>
      <c r="E137" s="70">
        <f>C137*D137</f>
        <v>1132.017139</v>
      </c>
      <c r="F137" s="305">
        <f>'base(indices)'!I140</f>
        <v>8.5009999999999999E-3</v>
      </c>
      <c r="G137" s="70">
        <f>E137*F137</f>
        <v>9.6232776986390007</v>
      </c>
      <c r="H137" s="71">
        <f>E137+G137</f>
        <v>1141.640416698639</v>
      </c>
      <c r="I137" s="107">
        <f t="shared" si="75"/>
        <v>4512.2408617797173</v>
      </c>
      <c r="J137" s="73">
        <v>0</v>
      </c>
      <c r="K137" s="104">
        <f>I137</f>
        <v>4512.2408617797173</v>
      </c>
      <c r="L137" s="129">
        <f>J137+K137</f>
        <v>4512.2408617797173</v>
      </c>
      <c r="M137" s="51">
        <f t="shared" si="76"/>
        <v>0</v>
      </c>
      <c r="N137" s="122">
        <f>$K137*M$9</f>
        <v>4286.6288186907314</v>
      </c>
      <c r="O137" s="52">
        <f>M137+N137</f>
        <v>4286.6288186907314</v>
      </c>
      <c r="P137" s="51">
        <f t="shared" si="79"/>
        <v>0</v>
      </c>
      <c r="Q137" s="122">
        <f>$K137*P$9</f>
        <v>4061.0167756017458</v>
      </c>
      <c r="R137" s="52">
        <f>P137+Q137</f>
        <v>4061.0167756017458</v>
      </c>
      <c r="S137" s="51">
        <f t="shared" si="82"/>
        <v>0</v>
      </c>
      <c r="T137" s="122">
        <f>$K137*S$9</f>
        <v>3609.7926894237739</v>
      </c>
      <c r="U137" s="52">
        <f>S137+T137</f>
        <v>3609.7926894237739</v>
      </c>
      <c r="V137" s="51">
        <f t="shared" si="85"/>
        <v>0</v>
      </c>
      <c r="W137" s="122">
        <f>$K137*V$9</f>
        <v>3158.568603245802</v>
      </c>
      <c r="X137" s="52">
        <f>V137+W137</f>
        <v>3158.568603245802</v>
      </c>
      <c r="Y137" s="138">
        <f t="shared" si="72"/>
        <v>0</v>
      </c>
      <c r="Z137" s="138">
        <f t="shared" si="73"/>
        <v>2707.3445170678301</v>
      </c>
      <c r="AA137" s="130">
        <f t="shared" si="74"/>
        <v>2707.3445170678301</v>
      </c>
      <c r="AB137" s="18"/>
      <c r="AC137" s="18"/>
      <c r="AD137" s="18"/>
      <c r="AE137" s="18"/>
      <c r="AF137" s="19"/>
      <c r="AG137" s="18"/>
      <c r="AH137" s="18"/>
    </row>
    <row r="138" spans="1:34" s="30" customFormat="1" ht="14.25" customHeight="1">
      <c r="A138" s="117">
        <v>6</v>
      </c>
      <c r="B138" s="56">
        <v>44348</v>
      </c>
      <c r="C138" s="68">
        <f>'BENEFÍCIOS-SEM JRS E SEM CORREÇ'!C139</f>
        <v>1100</v>
      </c>
      <c r="D138" s="222">
        <f>'base(indices)'!G141</f>
        <v>1.0245982600000001</v>
      </c>
      <c r="E138" s="60">
        <f t="shared" si="67"/>
        <v>1127.058086</v>
      </c>
      <c r="F138" s="305">
        <f>'base(indices)'!I141</f>
        <v>6.9109999999999996E-3</v>
      </c>
      <c r="G138" s="60">
        <f t="shared" si="68"/>
        <v>7.789098432346</v>
      </c>
      <c r="H138" s="61">
        <f t="shared" si="69"/>
        <v>1134.847184432346</v>
      </c>
      <c r="I138" s="106">
        <f t="shared" si="75"/>
        <v>3370.6004450810783</v>
      </c>
      <c r="J138" s="63">
        <v>0</v>
      </c>
      <c r="K138" s="102">
        <f t="shared" si="70"/>
        <v>3370.6004450810783</v>
      </c>
      <c r="L138" s="127">
        <f t="shared" si="71"/>
        <v>3370.6004450810783</v>
      </c>
      <c r="M138" s="65">
        <f t="shared" si="76"/>
        <v>0</v>
      </c>
      <c r="N138" s="102">
        <f t="shared" si="77"/>
        <v>3202.0704228270242</v>
      </c>
      <c r="O138" s="66">
        <f t="shared" si="78"/>
        <v>3202.0704228270242</v>
      </c>
      <c r="P138" s="65">
        <f t="shared" si="79"/>
        <v>0</v>
      </c>
      <c r="Q138" s="102">
        <f t="shared" si="80"/>
        <v>3033.5404005729706</v>
      </c>
      <c r="R138" s="66">
        <f t="shared" si="81"/>
        <v>3033.5404005729706</v>
      </c>
      <c r="S138" s="65">
        <f t="shared" si="82"/>
        <v>0</v>
      </c>
      <c r="T138" s="102">
        <f t="shared" si="83"/>
        <v>2696.4803560648629</v>
      </c>
      <c r="U138" s="66">
        <f t="shared" si="84"/>
        <v>2696.4803560648629</v>
      </c>
      <c r="V138" s="65">
        <f t="shared" si="85"/>
        <v>0</v>
      </c>
      <c r="W138" s="102">
        <f t="shared" si="86"/>
        <v>2359.4203115567548</v>
      </c>
      <c r="X138" s="66">
        <f t="shared" si="87"/>
        <v>2359.4203115567548</v>
      </c>
      <c r="Y138" s="65">
        <f t="shared" si="72"/>
        <v>0</v>
      </c>
      <c r="Z138" s="65">
        <f t="shared" si="73"/>
        <v>2022.3602670486468</v>
      </c>
      <c r="AA138" s="66">
        <f t="shared" si="74"/>
        <v>2022.3602670486468</v>
      </c>
      <c r="AB138" s="36"/>
      <c r="AC138" s="36"/>
      <c r="AD138" s="36"/>
      <c r="AE138" s="36"/>
      <c r="AF138" s="37"/>
      <c r="AG138" s="36"/>
      <c r="AH138" s="36"/>
    </row>
    <row r="139" spans="1:34" ht="14.25" customHeight="1">
      <c r="A139" s="118">
        <v>7</v>
      </c>
      <c r="B139" s="46">
        <v>44378</v>
      </c>
      <c r="C139" s="68">
        <f>'BENEFÍCIOS-SEM JRS E SEM CORREÇ'!C140</f>
        <v>1100</v>
      </c>
      <c r="D139" s="222">
        <f>'base(indices)'!G142</f>
        <v>1.0161640999999999</v>
      </c>
      <c r="E139" s="70">
        <f t="shared" si="67"/>
        <v>1117.7805099999998</v>
      </c>
      <c r="F139" s="305">
        <f>'base(indices)'!I142</f>
        <v>4.8919999999999996E-3</v>
      </c>
      <c r="G139" s="70">
        <f t="shared" si="68"/>
        <v>5.4681822549199985</v>
      </c>
      <c r="H139" s="71">
        <f t="shared" si="69"/>
        <v>1123.2486922549199</v>
      </c>
      <c r="I139" s="107">
        <f t="shared" si="75"/>
        <v>2235.7532606487321</v>
      </c>
      <c r="J139" s="73">
        <v>0</v>
      </c>
      <c r="K139" s="104">
        <f t="shared" si="70"/>
        <v>2235.7532606487321</v>
      </c>
      <c r="L139" s="129">
        <f t="shared" si="71"/>
        <v>2235.7532606487321</v>
      </c>
      <c r="M139" s="51">
        <f t="shared" si="76"/>
        <v>0</v>
      </c>
      <c r="N139" s="122">
        <f t="shared" si="77"/>
        <v>2123.9655976162953</v>
      </c>
      <c r="O139" s="52">
        <f t="shared" si="78"/>
        <v>2123.9655976162953</v>
      </c>
      <c r="P139" s="51">
        <f t="shared" si="79"/>
        <v>0</v>
      </c>
      <c r="Q139" s="122">
        <f t="shared" si="80"/>
        <v>2012.1779345838588</v>
      </c>
      <c r="R139" s="52">
        <f t="shared" si="81"/>
        <v>2012.1779345838588</v>
      </c>
      <c r="S139" s="51">
        <f t="shared" si="82"/>
        <v>0</v>
      </c>
      <c r="T139" s="122">
        <f t="shared" si="83"/>
        <v>1788.6026085189858</v>
      </c>
      <c r="U139" s="52">
        <f t="shared" si="84"/>
        <v>1788.6026085189858</v>
      </c>
      <c r="V139" s="51">
        <f t="shared" si="85"/>
        <v>0</v>
      </c>
      <c r="W139" s="122">
        <f t="shared" si="86"/>
        <v>1565.0272824541123</v>
      </c>
      <c r="X139" s="52">
        <f t="shared" si="87"/>
        <v>1565.0272824541123</v>
      </c>
      <c r="Y139" s="138">
        <f t="shared" si="72"/>
        <v>0</v>
      </c>
      <c r="Z139" s="138">
        <f t="shared" si="73"/>
        <v>1341.4519563892393</v>
      </c>
      <c r="AA139" s="130">
        <f t="shared" si="74"/>
        <v>1341.4519563892393</v>
      </c>
      <c r="AB139" s="18"/>
      <c r="AC139" s="18"/>
      <c r="AD139" s="18"/>
      <c r="AE139" s="18"/>
      <c r="AF139" s="19"/>
      <c r="AG139" s="18"/>
      <c r="AH139" s="18"/>
    </row>
    <row r="140" spans="1:34" s="30" customFormat="1" ht="14.25" customHeight="1">
      <c r="A140" s="118">
        <v>8</v>
      </c>
      <c r="B140" s="56">
        <v>44409</v>
      </c>
      <c r="C140" s="68">
        <f>'BENEFÍCIOS-SEM JRS E SEM CORREÇ'!C141</f>
        <v>1100</v>
      </c>
      <c r="D140" s="222">
        <f>'base(indices)'!G143</f>
        <v>1.00890002</v>
      </c>
      <c r="E140" s="60">
        <f>C140*D140</f>
        <v>1109.7900219999999</v>
      </c>
      <c r="F140" s="305">
        <f>'base(indices)'!I143</f>
        <v>2.4459999999999998E-3</v>
      </c>
      <c r="G140" s="60">
        <f>E140*F140</f>
        <v>2.7145463938119994</v>
      </c>
      <c r="H140" s="61">
        <f>E140+G140</f>
        <v>1112.504568393812</v>
      </c>
      <c r="I140" s="106">
        <f t="shared" si="75"/>
        <v>1112.5045683938122</v>
      </c>
      <c r="J140" s="63">
        <v>0</v>
      </c>
      <c r="K140" s="102">
        <f t="shared" si="70"/>
        <v>1112.5045683938122</v>
      </c>
      <c r="L140" s="127">
        <f t="shared" si="71"/>
        <v>1112.5045683938122</v>
      </c>
      <c r="M140" s="65">
        <f t="shared" si="76"/>
        <v>0</v>
      </c>
      <c r="N140" s="102">
        <f>$K140*M$9</f>
        <v>1056.8793399741214</v>
      </c>
      <c r="O140" s="66">
        <f>M140+N140</f>
        <v>1056.8793399741214</v>
      </c>
      <c r="P140" s="65">
        <f t="shared" si="79"/>
        <v>0</v>
      </c>
      <c r="Q140" s="102">
        <f>$K140*P$9</f>
        <v>1001.254111554431</v>
      </c>
      <c r="R140" s="66">
        <f>P140+Q140</f>
        <v>1001.254111554431</v>
      </c>
      <c r="S140" s="65">
        <f t="shared" si="82"/>
        <v>0</v>
      </c>
      <c r="T140" s="102">
        <f>$K140*S$9</f>
        <v>890.00365471504983</v>
      </c>
      <c r="U140" s="66">
        <f>S140+T140</f>
        <v>890.00365471504983</v>
      </c>
      <c r="V140" s="65">
        <f t="shared" si="85"/>
        <v>0</v>
      </c>
      <c r="W140" s="102">
        <f>$K140*V$9</f>
        <v>778.75319787566843</v>
      </c>
      <c r="X140" s="66">
        <f>V140+W140</f>
        <v>778.75319787566843</v>
      </c>
      <c r="Y140" s="65">
        <f t="shared" si="72"/>
        <v>0</v>
      </c>
      <c r="Z140" s="65">
        <f t="shared" si="73"/>
        <v>667.50274103628726</v>
      </c>
      <c r="AA140" s="66">
        <f t="shared" si="74"/>
        <v>667.50274103628726</v>
      </c>
      <c r="AB140" s="36"/>
      <c r="AC140" s="36"/>
      <c r="AD140" s="36"/>
      <c r="AE140" s="36"/>
      <c r="AF140" s="37"/>
      <c r="AG140" s="36"/>
      <c r="AH140" s="36"/>
    </row>
    <row r="141" spans="1:34" ht="14.25" customHeight="1">
      <c r="A141" s="117">
        <v>9</v>
      </c>
      <c r="B141" s="46">
        <v>44440</v>
      </c>
      <c r="C141" s="68">
        <f>'BENEFÍCIOS-SEM JRS E SEM CORREÇ'!C142</f>
        <v>0</v>
      </c>
      <c r="D141" s="222">
        <f>'base(indices)'!G144</f>
        <v>0</v>
      </c>
      <c r="E141" s="70">
        <f>C141*D141</f>
        <v>0</v>
      </c>
      <c r="F141" s="305">
        <f>'base(indices)'!I144</f>
        <v>0</v>
      </c>
      <c r="G141" s="70">
        <f>E141*F141</f>
        <v>0</v>
      </c>
      <c r="H141" s="71">
        <f>E141+G141</f>
        <v>0</v>
      </c>
      <c r="I141" s="107">
        <f t="shared" si="75"/>
        <v>0</v>
      </c>
      <c r="J141" s="73">
        <v>0</v>
      </c>
      <c r="K141" s="104">
        <f t="shared" si="70"/>
        <v>0</v>
      </c>
      <c r="L141" s="129">
        <f t="shared" si="71"/>
        <v>0</v>
      </c>
      <c r="M141" s="51">
        <f t="shared" si="76"/>
        <v>0</v>
      </c>
      <c r="N141" s="122">
        <f>$K141*M$9</f>
        <v>0</v>
      </c>
      <c r="O141" s="52">
        <f>M141+N141</f>
        <v>0</v>
      </c>
      <c r="P141" s="51">
        <f t="shared" si="79"/>
        <v>0</v>
      </c>
      <c r="Q141" s="122">
        <f>$K141*P$9</f>
        <v>0</v>
      </c>
      <c r="R141" s="52">
        <f>P141+Q141</f>
        <v>0</v>
      </c>
      <c r="S141" s="51">
        <f t="shared" si="82"/>
        <v>0</v>
      </c>
      <c r="T141" s="122">
        <f>$K141*S$9</f>
        <v>0</v>
      </c>
      <c r="U141" s="52">
        <f>S141+T141</f>
        <v>0</v>
      </c>
      <c r="V141" s="51">
        <f t="shared" si="85"/>
        <v>0</v>
      </c>
      <c r="W141" s="122">
        <f>$K141*V$9</f>
        <v>0</v>
      </c>
      <c r="X141" s="52">
        <f>V141+W141</f>
        <v>0</v>
      </c>
      <c r="Y141" s="138">
        <f t="shared" si="72"/>
        <v>0</v>
      </c>
      <c r="Z141" s="138">
        <f t="shared" si="73"/>
        <v>0</v>
      </c>
      <c r="AA141" s="130">
        <f t="shared" si="74"/>
        <v>0</v>
      </c>
      <c r="AB141" s="18"/>
      <c r="AC141" s="18"/>
      <c r="AD141" s="18"/>
      <c r="AE141" s="18"/>
      <c r="AF141" s="19"/>
      <c r="AG141" s="18"/>
      <c r="AH141" s="18"/>
    </row>
    <row r="142" spans="1:34" s="30" customFormat="1" ht="14.25" customHeight="1">
      <c r="A142" s="118">
        <v>10</v>
      </c>
      <c r="B142" s="56">
        <v>44470</v>
      </c>
      <c r="C142" s="68">
        <f>'BENEFÍCIOS-SEM JRS E SEM CORREÇ'!C143</f>
        <v>0</v>
      </c>
      <c r="D142" s="222">
        <f>'base(indices)'!G145</f>
        <v>0</v>
      </c>
      <c r="E142" s="60">
        <f>C142*D142</f>
        <v>0</v>
      </c>
      <c r="F142" s="305">
        <f>'base(indices)'!I145</f>
        <v>0</v>
      </c>
      <c r="G142" s="60">
        <f>E142*F142</f>
        <v>0</v>
      </c>
      <c r="H142" s="61">
        <f>E142+G142</f>
        <v>0</v>
      </c>
      <c r="I142" s="106">
        <f t="shared" si="75"/>
        <v>0</v>
      </c>
      <c r="J142" s="63">
        <v>0</v>
      </c>
      <c r="K142" s="102">
        <f t="shared" si="70"/>
        <v>0</v>
      </c>
      <c r="L142" s="127">
        <f t="shared" si="71"/>
        <v>0</v>
      </c>
      <c r="M142" s="65">
        <f t="shared" si="76"/>
        <v>0</v>
      </c>
      <c r="N142" s="102">
        <f>$K142*M$9</f>
        <v>0</v>
      </c>
      <c r="O142" s="66">
        <f>M142+N142</f>
        <v>0</v>
      </c>
      <c r="P142" s="65">
        <f t="shared" si="79"/>
        <v>0</v>
      </c>
      <c r="Q142" s="102">
        <f>$K142*P$9</f>
        <v>0</v>
      </c>
      <c r="R142" s="66">
        <f>P142+Q142</f>
        <v>0</v>
      </c>
      <c r="S142" s="65">
        <f t="shared" si="82"/>
        <v>0</v>
      </c>
      <c r="T142" s="102">
        <f>$K142*S$9</f>
        <v>0</v>
      </c>
      <c r="U142" s="66">
        <f>S142+T142</f>
        <v>0</v>
      </c>
      <c r="V142" s="65">
        <f t="shared" si="85"/>
        <v>0</v>
      </c>
      <c r="W142" s="102">
        <f>$K142*V$9</f>
        <v>0</v>
      </c>
      <c r="X142" s="66">
        <f>V142+W142</f>
        <v>0</v>
      </c>
      <c r="Y142" s="65">
        <f t="shared" si="72"/>
        <v>0</v>
      </c>
      <c r="Z142" s="65">
        <f t="shared" si="73"/>
        <v>0</v>
      </c>
      <c r="AA142" s="66">
        <f t="shared" si="74"/>
        <v>0</v>
      </c>
      <c r="AB142" s="36"/>
      <c r="AC142" s="36"/>
      <c r="AD142" s="36"/>
      <c r="AE142" s="36"/>
      <c r="AF142" s="37"/>
      <c r="AG142" s="36"/>
      <c r="AH142" s="36"/>
    </row>
    <row r="143" spans="1:34" ht="14.25" customHeight="1">
      <c r="A143" s="118">
        <v>11</v>
      </c>
      <c r="B143" s="46">
        <v>44501</v>
      </c>
      <c r="C143" s="68">
        <f>'BENEFÍCIOS-SEM JRS E SEM CORREÇ'!C144</f>
        <v>0</v>
      </c>
      <c r="D143" s="222">
        <f>'base(indices)'!G146</f>
        <v>0</v>
      </c>
      <c r="E143" s="70">
        <f>C143*D143</f>
        <v>0</v>
      </c>
      <c r="F143" s="305">
        <f>'base(indices)'!I146</f>
        <v>0</v>
      </c>
      <c r="G143" s="70">
        <f>E143*F143</f>
        <v>0</v>
      </c>
      <c r="H143" s="71">
        <f>E143+G143</f>
        <v>0</v>
      </c>
      <c r="I143" s="107">
        <f t="shared" si="75"/>
        <v>0</v>
      </c>
      <c r="J143" s="73">
        <v>0</v>
      </c>
      <c r="K143" s="104">
        <f t="shared" si="70"/>
        <v>0</v>
      </c>
      <c r="L143" s="129">
        <f t="shared" si="71"/>
        <v>0</v>
      </c>
      <c r="M143" s="51">
        <f t="shared" si="76"/>
        <v>0</v>
      </c>
      <c r="N143" s="122">
        <f>$K143*M$9</f>
        <v>0</v>
      </c>
      <c r="O143" s="52">
        <f>M143+N143</f>
        <v>0</v>
      </c>
      <c r="P143" s="51">
        <f t="shared" si="79"/>
        <v>0</v>
      </c>
      <c r="Q143" s="122">
        <f>$K143*P$9</f>
        <v>0</v>
      </c>
      <c r="R143" s="52">
        <f>P143+Q143</f>
        <v>0</v>
      </c>
      <c r="S143" s="51">
        <f t="shared" si="82"/>
        <v>0</v>
      </c>
      <c r="T143" s="122">
        <f>$K143*S$9</f>
        <v>0</v>
      </c>
      <c r="U143" s="52">
        <f>S143+T143</f>
        <v>0</v>
      </c>
      <c r="V143" s="51">
        <f t="shared" si="85"/>
        <v>0</v>
      </c>
      <c r="W143" s="122">
        <f>$K143*V$9</f>
        <v>0</v>
      </c>
      <c r="X143" s="52">
        <f>V143+W143</f>
        <v>0</v>
      </c>
      <c r="Y143" s="138">
        <f t="shared" si="72"/>
        <v>0</v>
      </c>
      <c r="Z143" s="138">
        <f t="shared" si="73"/>
        <v>0</v>
      </c>
      <c r="AA143" s="130">
        <f t="shared" si="74"/>
        <v>0</v>
      </c>
      <c r="AB143" s="18"/>
      <c r="AC143" s="18"/>
      <c r="AD143" s="18"/>
      <c r="AE143" s="18"/>
      <c r="AF143" s="19"/>
      <c r="AG143" s="18"/>
      <c r="AH143" s="18"/>
    </row>
    <row r="144" spans="1:34" ht="14.25" customHeight="1">
      <c r="A144" s="124">
        <v>12</v>
      </c>
      <c r="B144" s="56">
        <v>44531</v>
      </c>
      <c r="C144" s="68">
        <f>'BENEFÍCIOS-SEM JRS E SEM CORREÇ'!C145</f>
        <v>0</v>
      </c>
      <c r="D144" s="222">
        <f>'base(indices)'!G147</f>
        <v>0</v>
      </c>
      <c r="E144" s="70">
        <f>C144*D144</f>
        <v>0</v>
      </c>
      <c r="F144" s="305">
        <f>'base(indices)'!I147</f>
        <v>0</v>
      </c>
      <c r="G144" s="70">
        <f>E144*F144</f>
        <v>0</v>
      </c>
      <c r="H144" s="71">
        <f>E144+G144</f>
        <v>0</v>
      </c>
      <c r="I144" s="106">
        <f t="shared" si="75"/>
        <v>0</v>
      </c>
      <c r="J144" s="63">
        <v>0</v>
      </c>
      <c r="K144" s="102">
        <f>I144</f>
        <v>0</v>
      </c>
      <c r="L144" s="127">
        <f>J144+K144</f>
        <v>0</v>
      </c>
      <c r="M144" s="65">
        <f t="shared" si="76"/>
        <v>0</v>
      </c>
      <c r="N144" s="102">
        <f>$K144*M$9</f>
        <v>0</v>
      </c>
      <c r="O144" s="66">
        <f>M144+N144</f>
        <v>0</v>
      </c>
      <c r="P144" s="65">
        <f t="shared" si="79"/>
        <v>0</v>
      </c>
      <c r="Q144" s="102">
        <f>$K144*P$9</f>
        <v>0</v>
      </c>
      <c r="R144" s="66">
        <f>P144+Q144</f>
        <v>0</v>
      </c>
      <c r="S144" s="65">
        <f t="shared" si="82"/>
        <v>0</v>
      </c>
      <c r="T144" s="102">
        <f>$K144*S$9</f>
        <v>0</v>
      </c>
      <c r="U144" s="66">
        <f>S144+T144</f>
        <v>0</v>
      </c>
      <c r="V144" s="65">
        <f t="shared" si="85"/>
        <v>0</v>
      </c>
      <c r="W144" s="102">
        <f>$K144*V$9</f>
        <v>0</v>
      </c>
      <c r="X144" s="66">
        <f>V144+W144</f>
        <v>0</v>
      </c>
      <c r="Y144" s="65">
        <f t="shared" si="72"/>
        <v>0</v>
      </c>
      <c r="Z144" s="65">
        <f t="shared" si="73"/>
        <v>0</v>
      </c>
      <c r="AA144" s="66">
        <f t="shared" si="74"/>
        <v>0</v>
      </c>
      <c r="AB144" s="18"/>
      <c r="AC144" s="18"/>
      <c r="AD144" s="18"/>
      <c r="AE144" s="18"/>
      <c r="AF144" s="19"/>
      <c r="AG144" s="18"/>
      <c r="AH144" s="18"/>
    </row>
    <row r="145" spans="1:28" ht="5.2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94"/>
      <c r="K145" s="95"/>
      <c r="L145" s="121"/>
      <c r="M145" s="85"/>
      <c r="N145" s="83"/>
      <c r="O145" s="86"/>
      <c r="P145" s="85"/>
      <c r="Q145" s="83"/>
      <c r="R145" s="86"/>
      <c r="S145" s="85"/>
      <c r="T145" s="83"/>
      <c r="U145" s="86"/>
      <c r="V145" s="85"/>
      <c r="W145" s="83"/>
      <c r="X145" s="86"/>
      <c r="Y145" s="85"/>
      <c r="Z145" s="83"/>
      <c r="AA145" s="86"/>
      <c r="AB145" s="20"/>
    </row>
    <row r="146" spans="1:28" ht="7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14"/>
    </row>
    <row r="147" spans="1:28" ht="15" customHeight="1">
      <c r="B147" s="43" t="s">
        <v>40</v>
      </c>
      <c r="C147" s="43"/>
      <c r="F147" s="433">
        <f>F131</f>
        <v>44440</v>
      </c>
      <c r="G147" s="433"/>
      <c r="H147" s="433"/>
      <c r="I147" s="422">
        <f>SUM(H133:H146)</f>
        <v>9173.8392005942551</v>
      </c>
      <c r="J147" s="422"/>
      <c r="K147" s="32"/>
      <c r="L147" s="32"/>
      <c r="M147" s="32"/>
      <c r="P147" s="25"/>
    </row>
    <row r="148" spans="1:28">
      <c r="C148" s="32" t="s">
        <v>162</v>
      </c>
      <c r="D148" s="32"/>
      <c r="I148" s="213">
        <v>66000</v>
      </c>
    </row>
    <row r="150" spans="1:28">
      <c r="B150" s="28" t="s">
        <v>166</v>
      </c>
    </row>
    <row r="208" spans="12:15" ht="13.5">
      <c r="L208"/>
      <c r="M208" s="14"/>
      <c r="N208" s="8"/>
      <c r="O208" s="14"/>
    </row>
  </sheetData>
  <mergeCells count="23">
    <mergeCell ref="A9:A10"/>
    <mergeCell ref="B9:B10"/>
    <mergeCell ref="C9:C10"/>
    <mergeCell ref="D9:D10"/>
    <mergeCell ref="E9:E10"/>
    <mergeCell ref="F147:H147"/>
    <mergeCell ref="I147:J147"/>
    <mergeCell ref="H9:H10"/>
    <mergeCell ref="I9:I10"/>
    <mergeCell ref="J9:L9"/>
    <mergeCell ref="F9:F10"/>
    <mergeCell ref="G9:G10"/>
    <mergeCell ref="W7:X7"/>
    <mergeCell ref="K7:L7"/>
    <mergeCell ref="V9:X9"/>
    <mergeCell ref="Y9:AA9"/>
    <mergeCell ref="F131:G131"/>
    <mergeCell ref="H131:I131"/>
    <mergeCell ref="M9:O9"/>
    <mergeCell ref="P9:R9"/>
    <mergeCell ref="S9:U9"/>
    <mergeCell ref="O7:P7"/>
    <mergeCell ref="I8:J8"/>
  </mergeCells>
  <conditionalFormatting sqref="E133">
    <cfRule type="cellIs" dxfId="1295" priority="457" stopIfTrue="1" operator="notEqual">
      <formula>""</formula>
    </cfRule>
  </conditionalFormatting>
  <conditionalFormatting sqref="E134 G134:H134">
    <cfRule type="cellIs" dxfId="1294" priority="455" stopIfTrue="1" operator="notEqual">
      <formula>""</formula>
    </cfRule>
  </conditionalFormatting>
  <conditionalFormatting sqref="E134">
    <cfRule type="cellIs" dxfId="1293" priority="453" stopIfTrue="1" operator="notEqual">
      <formula>""</formula>
    </cfRule>
  </conditionalFormatting>
  <conditionalFormatting sqref="E138 G138:H138">
    <cfRule type="cellIs" dxfId="1292" priority="447" stopIfTrue="1" operator="notEqual">
      <formula>""</formula>
    </cfRule>
  </conditionalFormatting>
  <conditionalFormatting sqref="E138">
    <cfRule type="cellIs" dxfId="1291" priority="445" stopIfTrue="1" operator="notEqual">
      <formula>""</formula>
    </cfRule>
  </conditionalFormatting>
  <conditionalFormatting sqref="F147">
    <cfRule type="cellIs" dxfId="1290" priority="441" stopIfTrue="1" operator="notEqual">
      <formula>""</formula>
    </cfRule>
  </conditionalFormatting>
  <conditionalFormatting sqref="J131:K132">
    <cfRule type="cellIs" dxfId="1289" priority="465" stopIfTrue="1" operator="notEqual">
      <formula>""</formula>
    </cfRule>
  </conditionalFormatting>
  <conditionalFormatting sqref="E133 G133:H133">
    <cfRule type="cellIs" dxfId="1288" priority="459" stopIfTrue="1" operator="notEqual">
      <formula>""</formula>
    </cfRule>
  </conditionalFormatting>
  <conditionalFormatting sqref="E145:H145">
    <cfRule type="cellIs" dxfId="1287" priority="460" stopIfTrue="1" operator="notEqual">
      <formula>""</formula>
    </cfRule>
  </conditionalFormatting>
  <conditionalFormatting sqref="H146">
    <cfRule type="cellIs" dxfId="1286" priority="461" stopIfTrue="1" operator="notEqual">
      <formula>""</formula>
    </cfRule>
  </conditionalFormatting>
  <conditionalFormatting sqref="E135 G135:H135">
    <cfRule type="cellIs" dxfId="1285" priority="449" stopIfTrue="1" operator="notEqual">
      <formula>""</formula>
    </cfRule>
  </conditionalFormatting>
  <conditionalFormatting sqref="E134 G134:H134">
    <cfRule type="cellIs" dxfId="1284" priority="454" stopIfTrue="1" operator="notEqual">
      <formula>""</formula>
    </cfRule>
  </conditionalFormatting>
  <conditionalFormatting sqref="E133 G133:H133">
    <cfRule type="cellIs" dxfId="1283" priority="458" stopIfTrue="1" operator="notEqual">
      <formula>""</formula>
    </cfRule>
  </conditionalFormatting>
  <conditionalFormatting sqref="E135">
    <cfRule type="cellIs" dxfId="1282" priority="448" stopIfTrue="1" operator="notEqual">
      <formula>""</formula>
    </cfRule>
  </conditionalFormatting>
  <conditionalFormatting sqref="E135 G135:H135">
    <cfRule type="cellIs" dxfId="1281" priority="450" stopIfTrue="1" operator="notEqual">
      <formula>""</formula>
    </cfRule>
  </conditionalFormatting>
  <conditionalFormatting sqref="E138 G138:H138">
    <cfRule type="cellIs" dxfId="1280" priority="446" stopIfTrue="1" operator="notEqual">
      <formula>""</formula>
    </cfRule>
  </conditionalFormatting>
  <conditionalFormatting sqref="I146:X146">
    <cfRule type="cellIs" dxfId="1279" priority="464" stopIfTrue="1" operator="notEqual">
      <formula>""</formula>
    </cfRule>
  </conditionalFormatting>
  <conditionalFormatting sqref="F147">
    <cfRule type="cellIs" dxfId="1278" priority="440" stopIfTrue="1" operator="notEqual">
      <formula>""</formula>
    </cfRule>
  </conditionalFormatting>
  <conditionalFormatting sqref="E139 G139:H139">
    <cfRule type="cellIs" dxfId="1277" priority="444" stopIfTrue="1" operator="notEqual">
      <formula>""</formula>
    </cfRule>
  </conditionalFormatting>
  <conditionalFormatting sqref="E139 G139:H139">
    <cfRule type="cellIs" dxfId="1276" priority="443" stopIfTrue="1" operator="notEqual">
      <formula>""</formula>
    </cfRule>
  </conditionalFormatting>
  <conditionalFormatting sqref="F131:F132">
    <cfRule type="cellIs" dxfId="1275" priority="462" stopIfTrue="1" operator="notEqual">
      <formula>""</formula>
    </cfRule>
  </conditionalFormatting>
  <conditionalFormatting sqref="E139">
    <cfRule type="cellIs" dxfId="1274" priority="442" stopIfTrue="1" operator="notEqual">
      <formula>""</formula>
    </cfRule>
  </conditionalFormatting>
  <conditionalFormatting sqref="F131:F132">
    <cfRule type="cellIs" dxfId="1273" priority="463" stopIfTrue="1" operator="notEqual">
      <formula>""</formula>
    </cfRule>
  </conditionalFormatting>
  <conditionalFormatting sqref="E140 G140:H140">
    <cfRule type="cellIs" dxfId="1272" priority="439" stopIfTrue="1" operator="notEqual">
      <formula>""</formula>
    </cfRule>
  </conditionalFormatting>
  <conditionalFormatting sqref="E140">
    <cfRule type="cellIs" dxfId="1271" priority="437" stopIfTrue="1" operator="notEqual">
      <formula>""</formula>
    </cfRule>
  </conditionalFormatting>
  <conditionalFormatting sqref="E140 G140:H140">
    <cfRule type="cellIs" dxfId="1270" priority="438" stopIfTrue="1" operator="notEqual">
      <formula>""</formula>
    </cfRule>
  </conditionalFormatting>
  <conditionalFormatting sqref="E141 G141:H141">
    <cfRule type="cellIs" dxfId="1269" priority="436" stopIfTrue="1" operator="notEqual">
      <formula>""</formula>
    </cfRule>
  </conditionalFormatting>
  <conditionalFormatting sqref="E141 G141:H141">
    <cfRule type="cellIs" dxfId="1268" priority="435" stopIfTrue="1" operator="notEqual">
      <formula>""</formula>
    </cfRule>
  </conditionalFormatting>
  <conditionalFormatting sqref="E87:E89 G87:H89">
    <cfRule type="cellIs" dxfId="1267" priority="409" stopIfTrue="1" operator="notEqual">
      <formula>""</formula>
    </cfRule>
  </conditionalFormatting>
  <conditionalFormatting sqref="E87:E89 G87:H89">
    <cfRule type="cellIs" dxfId="1266" priority="410" stopIfTrue="1" operator="notEqual">
      <formula>""</formula>
    </cfRule>
  </conditionalFormatting>
  <conditionalFormatting sqref="E141">
    <cfRule type="cellIs" dxfId="1265" priority="434" stopIfTrue="1" operator="notEqual">
      <formula>""</formula>
    </cfRule>
  </conditionalFormatting>
  <conditionalFormatting sqref="E137 G137:H137">
    <cfRule type="cellIs" dxfId="1264" priority="415" stopIfTrue="1" operator="notEqual">
      <formula>""</formula>
    </cfRule>
  </conditionalFormatting>
  <conditionalFormatting sqref="E137">
    <cfRule type="cellIs" dxfId="1263" priority="414" stopIfTrue="1" operator="notEqual">
      <formula>""</formula>
    </cfRule>
  </conditionalFormatting>
  <conditionalFormatting sqref="E142 G142:H142">
    <cfRule type="cellIs" dxfId="1262" priority="433" stopIfTrue="1" operator="notEqual">
      <formula>""</formula>
    </cfRule>
  </conditionalFormatting>
  <conditionalFormatting sqref="E142">
    <cfRule type="cellIs" dxfId="1261" priority="431" stopIfTrue="1" operator="notEqual">
      <formula>""</formula>
    </cfRule>
  </conditionalFormatting>
  <conditionalFormatting sqref="E142 G142:H142">
    <cfRule type="cellIs" dxfId="1260" priority="432" stopIfTrue="1" operator="notEqual">
      <formula>""</formula>
    </cfRule>
  </conditionalFormatting>
  <conditionalFormatting sqref="E143 G143:H143 H144">
    <cfRule type="cellIs" dxfId="1259" priority="430" stopIfTrue="1" operator="notEqual">
      <formula>""</formula>
    </cfRule>
  </conditionalFormatting>
  <conditionalFormatting sqref="E143 G143:H143 H144">
    <cfRule type="cellIs" dxfId="1258" priority="429" stopIfTrue="1" operator="notEqual">
      <formula>""</formula>
    </cfRule>
  </conditionalFormatting>
  <conditionalFormatting sqref="E143">
    <cfRule type="cellIs" dxfId="1257" priority="428" stopIfTrue="1" operator="notEqual">
      <formula>""</formula>
    </cfRule>
  </conditionalFormatting>
  <conditionalFormatting sqref="E137 G137:H137">
    <cfRule type="cellIs" dxfId="1256" priority="416" stopIfTrue="1" operator="notEqual">
      <formula>""</formula>
    </cfRule>
  </conditionalFormatting>
  <conditionalFormatting sqref="E136 G136:H136">
    <cfRule type="cellIs" dxfId="1255" priority="421" stopIfTrue="1" operator="notEqual">
      <formula>""</formula>
    </cfRule>
  </conditionalFormatting>
  <conditionalFormatting sqref="E11:E86 G11:H86">
    <cfRule type="cellIs" dxfId="1254" priority="413" stopIfTrue="1" operator="notEqual">
      <formula>""</formula>
    </cfRule>
  </conditionalFormatting>
  <conditionalFormatting sqref="E90">
    <cfRule type="cellIs" dxfId="1253" priority="403" stopIfTrue="1" operator="notEqual">
      <formula>""</formula>
    </cfRule>
  </conditionalFormatting>
  <conditionalFormatting sqref="E91:E106">
    <cfRule type="cellIs" dxfId="1252" priority="398" stopIfTrue="1" operator="notEqual">
      <formula>""</formula>
    </cfRule>
  </conditionalFormatting>
  <conditionalFormatting sqref="E91:E106 G91:H106">
    <cfRule type="cellIs" dxfId="1251" priority="399" stopIfTrue="1" operator="notEqual">
      <formula>""</formula>
    </cfRule>
  </conditionalFormatting>
  <conditionalFormatting sqref="E107:E108">
    <cfRule type="cellIs" dxfId="1250" priority="386" stopIfTrue="1" operator="notEqual">
      <formula>""</formula>
    </cfRule>
  </conditionalFormatting>
  <conditionalFormatting sqref="E94:E106 G94:H106">
    <cfRule type="cellIs" dxfId="1249" priority="395" stopIfTrue="1" operator="notEqual">
      <formula>""</formula>
    </cfRule>
  </conditionalFormatting>
  <conditionalFormatting sqref="E94:E106 G94:H106">
    <cfRule type="cellIs" dxfId="1248" priority="394" stopIfTrue="1" operator="notEqual">
      <formula>""</formula>
    </cfRule>
  </conditionalFormatting>
  <conditionalFormatting sqref="E107:E108 G107:H108">
    <cfRule type="cellIs" dxfId="1247" priority="387" stopIfTrue="1" operator="notEqual">
      <formula>""</formula>
    </cfRule>
  </conditionalFormatting>
  <conditionalFormatting sqref="E94:E106">
    <cfRule type="cellIs" dxfId="1246" priority="393" stopIfTrue="1" operator="notEqual">
      <formula>""</formula>
    </cfRule>
  </conditionalFormatting>
  <conditionalFormatting sqref="E108 G108:H108">
    <cfRule type="cellIs" dxfId="1245" priority="384" stopIfTrue="1" operator="notEqual">
      <formula>""</formula>
    </cfRule>
  </conditionalFormatting>
  <conditionalFormatting sqref="E107:E108 G107:H108">
    <cfRule type="cellIs" dxfId="1244" priority="388" stopIfTrue="1" operator="notEqual">
      <formula>""</formula>
    </cfRule>
  </conditionalFormatting>
  <conditionalFormatting sqref="E108">
    <cfRule type="cellIs" dxfId="1243" priority="382" stopIfTrue="1" operator="notEqual">
      <formula>""</formula>
    </cfRule>
  </conditionalFormatting>
  <conditionalFormatting sqref="E109:E110 G109:H110">
    <cfRule type="cellIs" dxfId="1242" priority="376" stopIfTrue="1" operator="notEqual">
      <formula>""</formula>
    </cfRule>
  </conditionalFormatting>
  <conditionalFormatting sqref="E110 G110:H110">
    <cfRule type="cellIs" dxfId="1241" priority="372" stopIfTrue="1" operator="notEqual">
      <formula>""</formula>
    </cfRule>
  </conditionalFormatting>
  <conditionalFormatting sqref="E109:E110">
    <cfRule type="cellIs" dxfId="1240" priority="375" stopIfTrue="1" operator="notEqual">
      <formula>""</formula>
    </cfRule>
  </conditionalFormatting>
  <conditionalFormatting sqref="E110 G110:H110">
    <cfRule type="cellIs" dxfId="1239" priority="373" stopIfTrue="1" operator="notEqual">
      <formula>""</formula>
    </cfRule>
  </conditionalFormatting>
  <conditionalFormatting sqref="E109:E110 G109:H110">
    <cfRule type="cellIs" dxfId="1238" priority="377" stopIfTrue="1" operator="notEqual">
      <formula>""</formula>
    </cfRule>
  </conditionalFormatting>
  <conditionalFormatting sqref="E110">
    <cfRule type="cellIs" dxfId="1237" priority="371" stopIfTrue="1" operator="notEqual">
      <formula>""</formula>
    </cfRule>
  </conditionalFormatting>
  <conditionalFormatting sqref="E111:E112 G111:H112">
    <cfRule type="cellIs" dxfId="1236" priority="365" stopIfTrue="1" operator="notEqual">
      <formula>""</formula>
    </cfRule>
  </conditionalFormatting>
  <conditionalFormatting sqref="E111:E112 G111:H112">
    <cfRule type="cellIs" dxfId="1235" priority="366" stopIfTrue="1" operator="notEqual">
      <formula>""</formula>
    </cfRule>
  </conditionalFormatting>
  <conditionalFormatting sqref="E113:E114 G113:H114">
    <cfRule type="cellIs" dxfId="1234" priority="354" stopIfTrue="1" operator="notEqual">
      <formula>""</formula>
    </cfRule>
  </conditionalFormatting>
  <conditionalFormatting sqref="E111:E112">
    <cfRule type="cellIs" dxfId="1233" priority="364" stopIfTrue="1" operator="notEqual">
      <formula>""</formula>
    </cfRule>
  </conditionalFormatting>
  <conditionalFormatting sqref="E112 G112:H112">
    <cfRule type="cellIs" dxfId="1232" priority="362" stopIfTrue="1" operator="notEqual">
      <formula>""</formula>
    </cfRule>
  </conditionalFormatting>
  <conditionalFormatting sqref="E112">
    <cfRule type="cellIs" dxfId="1231" priority="360" stopIfTrue="1" operator="notEqual">
      <formula>""</formula>
    </cfRule>
  </conditionalFormatting>
  <conditionalFormatting sqref="E113:E114">
    <cfRule type="cellIs" dxfId="1230" priority="353" stopIfTrue="1" operator="notEqual">
      <formula>""</formula>
    </cfRule>
  </conditionalFormatting>
  <conditionalFormatting sqref="C133:C144">
    <cfRule type="cellIs" dxfId="1229" priority="427" stopIfTrue="1" operator="notEqual">
      <formula>""</formula>
    </cfRule>
  </conditionalFormatting>
  <conditionalFormatting sqref="B145:C145 C133:C144">
    <cfRule type="cellIs" dxfId="1228" priority="426" stopIfTrue="1" operator="notEqual">
      <formula>""</formula>
    </cfRule>
  </conditionalFormatting>
  <conditionalFormatting sqref="E144 G144">
    <cfRule type="cellIs" dxfId="1227" priority="425" stopIfTrue="1" operator="notEqual">
      <formula>""</formula>
    </cfRule>
  </conditionalFormatting>
  <conditionalFormatting sqref="E144 G144">
    <cfRule type="cellIs" dxfId="1226" priority="424" stopIfTrue="1" operator="notEqual">
      <formula>""</formula>
    </cfRule>
  </conditionalFormatting>
  <conditionalFormatting sqref="E144">
    <cfRule type="cellIs" dxfId="1225" priority="423" stopIfTrue="1" operator="notEqual">
      <formula>""</formula>
    </cfRule>
  </conditionalFormatting>
  <conditionalFormatting sqref="Y146:AA146">
    <cfRule type="cellIs" dxfId="1224" priority="422" stopIfTrue="1" operator="notEqual">
      <formula>""</formula>
    </cfRule>
  </conditionalFormatting>
  <conditionalFormatting sqref="E136">
    <cfRule type="cellIs" dxfId="1223" priority="419" stopIfTrue="1" operator="notEqual">
      <formula>""</formula>
    </cfRule>
  </conditionalFormatting>
  <conditionalFormatting sqref="E136 G136:H136">
    <cfRule type="cellIs" dxfId="1222" priority="420" stopIfTrue="1" operator="notEqual">
      <formula>""</formula>
    </cfRule>
  </conditionalFormatting>
  <conditionalFormatting sqref="D11:D130">
    <cfRule type="cellIs" dxfId="1221" priority="412" stopIfTrue="1" operator="equal">
      <formula>"Total"</formula>
    </cfRule>
  </conditionalFormatting>
  <conditionalFormatting sqref="E87:E89">
    <cfRule type="cellIs" dxfId="1220" priority="408" stopIfTrue="1" operator="notEqual">
      <formula>""</formula>
    </cfRule>
  </conditionalFormatting>
  <conditionalFormatting sqref="E90 G90:H90">
    <cfRule type="cellIs" dxfId="1219" priority="405" stopIfTrue="1" operator="notEqual">
      <formula>""</formula>
    </cfRule>
  </conditionalFormatting>
  <conditionalFormatting sqref="E90 G90:H90">
    <cfRule type="cellIs" dxfId="1218" priority="404" stopIfTrue="1" operator="notEqual">
      <formula>""</formula>
    </cfRule>
  </conditionalFormatting>
  <conditionalFormatting sqref="E91:E106 G91:H106">
    <cfRule type="cellIs" dxfId="1217" priority="400" stopIfTrue="1" operator="notEqual">
      <formula>""</formula>
    </cfRule>
  </conditionalFormatting>
  <conditionalFormatting sqref="E108 G108:H108">
    <cfRule type="cellIs" dxfId="1216" priority="383" stopIfTrue="1" operator="notEqual">
      <formula>""</formula>
    </cfRule>
  </conditionalFormatting>
  <conditionalFormatting sqref="E112 G112:H112">
    <cfRule type="cellIs" dxfId="1215" priority="361" stopIfTrue="1" operator="notEqual">
      <formula>""</formula>
    </cfRule>
  </conditionalFormatting>
  <conditionalFormatting sqref="E114 G114:H114">
    <cfRule type="cellIs" dxfId="1214" priority="351" stopIfTrue="1" operator="notEqual">
      <formula>""</formula>
    </cfRule>
  </conditionalFormatting>
  <conditionalFormatting sqref="E113:E114 G113:H114">
    <cfRule type="cellIs" dxfId="1213" priority="355" stopIfTrue="1" operator="notEqual">
      <formula>""</formula>
    </cfRule>
  </conditionalFormatting>
  <conditionalFormatting sqref="E114 G114:H114">
    <cfRule type="cellIs" dxfId="1212" priority="350" stopIfTrue="1" operator="notEqual">
      <formula>""</formula>
    </cfRule>
  </conditionalFormatting>
  <conditionalFormatting sqref="E115:E116 G115:H116">
    <cfRule type="cellIs" dxfId="1211" priority="343" stopIfTrue="1" operator="notEqual">
      <formula>""</formula>
    </cfRule>
  </conditionalFormatting>
  <conditionalFormatting sqref="E114">
    <cfRule type="cellIs" dxfId="1210" priority="349" stopIfTrue="1" operator="notEqual">
      <formula>""</formula>
    </cfRule>
  </conditionalFormatting>
  <conditionalFormatting sqref="E115:E116">
    <cfRule type="cellIs" dxfId="1209" priority="342" stopIfTrue="1" operator="notEqual">
      <formula>""</formula>
    </cfRule>
  </conditionalFormatting>
  <conditionalFormatting sqref="E116 G116:H116">
    <cfRule type="cellIs" dxfId="1208" priority="340" stopIfTrue="1" operator="notEqual">
      <formula>""</formula>
    </cfRule>
  </conditionalFormatting>
  <conditionalFormatting sqref="E115:E116 G115:H116">
    <cfRule type="cellIs" dxfId="1207" priority="344" stopIfTrue="1" operator="notEqual">
      <formula>""</formula>
    </cfRule>
  </conditionalFormatting>
  <conditionalFormatting sqref="E116 G116:H116">
    <cfRule type="cellIs" dxfId="1206" priority="339" stopIfTrue="1" operator="notEqual">
      <formula>""</formula>
    </cfRule>
  </conditionalFormatting>
  <conditionalFormatting sqref="E117:E130 G117:H130">
    <cfRule type="cellIs" dxfId="1205" priority="332" stopIfTrue="1" operator="notEqual">
      <formula>""</formula>
    </cfRule>
  </conditionalFormatting>
  <conditionalFormatting sqref="E116">
    <cfRule type="cellIs" dxfId="1204" priority="338" stopIfTrue="1" operator="notEqual">
      <formula>""</formula>
    </cfRule>
  </conditionalFormatting>
  <conditionalFormatting sqref="E117:E130">
    <cfRule type="cellIs" dxfId="1203" priority="331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202" priority="329" stopIfTrue="1" operator="notEqual">
      <formula>""</formula>
    </cfRule>
  </conditionalFormatting>
  <conditionalFormatting sqref="E117:E130 G117:H130">
    <cfRule type="cellIs" dxfId="1201" priority="333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200" priority="328" stopIfTrue="1" operator="notEqual">
      <formula>""</formula>
    </cfRule>
  </conditionalFormatting>
  <conditionalFormatting sqref="D133">
    <cfRule type="cellIs" dxfId="1199" priority="319" stopIfTrue="1" operator="notEqual">
      <formula>""</formula>
    </cfRule>
  </conditionalFormatting>
  <conditionalFormatting sqref="D133">
    <cfRule type="cellIs" dxfId="1198" priority="320" stopIfTrue="1" operator="notEqual">
      <formula>""</formula>
    </cfRule>
  </conditionalFormatting>
  <conditionalFormatting sqref="E118 E120 E122 E124 E126 E128 E130">
    <cfRule type="cellIs" dxfId="1197" priority="327" stopIfTrue="1" operator="notEqual">
      <formula>""</formula>
    </cfRule>
  </conditionalFormatting>
  <conditionalFormatting sqref="D9">
    <cfRule type="cellIs" dxfId="1196" priority="323" stopIfTrue="1" operator="equal">
      <formula>"Total"</formula>
    </cfRule>
  </conditionalFormatting>
  <conditionalFormatting sqref="D9">
    <cfRule type="cellIs" dxfId="1195" priority="322" stopIfTrue="1" operator="equal">
      <formula>"Total"</formula>
    </cfRule>
  </conditionalFormatting>
  <conditionalFormatting sqref="D145">
    <cfRule type="cellIs" dxfId="1194" priority="321" stopIfTrue="1" operator="equal">
      <formula>"Total"</formula>
    </cfRule>
  </conditionalFormatting>
  <conditionalFormatting sqref="D133">
    <cfRule type="cellIs" dxfId="1193" priority="318" stopIfTrue="1" operator="notEqual">
      <formula>""</formula>
    </cfRule>
  </conditionalFormatting>
  <conditionalFormatting sqref="D134:D144">
    <cfRule type="cellIs" dxfId="1192" priority="317" stopIfTrue="1" operator="equal">
      <formula>"Total"</formula>
    </cfRule>
  </conditionalFormatting>
  <conditionalFormatting sqref="C106 C11:C94">
    <cfRule type="cellIs" dxfId="1191" priority="316" stopIfTrue="1" operator="notEqual">
      <formula>""</formula>
    </cfRule>
  </conditionalFormatting>
  <conditionalFormatting sqref="C22">
    <cfRule type="cellIs" dxfId="1190" priority="315" stopIfTrue="1" operator="notEqual">
      <formula>""</formula>
    </cfRule>
  </conditionalFormatting>
  <conditionalFormatting sqref="C13:C24">
    <cfRule type="cellIs" dxfId="1189" priority="314" stopIfTrue="1" operator="notEqual">
      <formula>""</formula>
    </cfRule>
  </conditionalFormatting>
  <conditionalFormatting sqref="C106 C72:C82 C84:C94">
    <cfRule type="cellIs" dxfId="1188" priority="313" stopIfTrue="1" operator="notEqual">
      <formula>""</formula>
    </cfRule>
  </conditionalFormatting>
  <conditionalFormatting sqref="C83">
    <cfRule type="cellIs" dxfId="1187" priority="312" stopIfTrue="1" operator="notEqual">
      <formula>""</formula>
    </cfRule>
  </conditionalFormatting>
  <conditionalFormatting sqref="C83">
    <cfRule type="cellIs" dxfId="1186" priority="311" stopIfTrue="1" operator="notEqual">
      <formula>""</formula>
    </cfRule>
  </conditionalFormatting>
  <conditionalFormatting sqref="C84:C93">
    <cfRule type="cellIs" dxfId="1185" priority="307" stopIfTrue="1" operator="notEqual">
      <formula>""</formula>
    </cfRule>
  </conditionalFormatting>
  <conditionalFormatting sqref="C11:C22">
    <cfRule type="cellIs" dxfId="1184" priority="310" stopIfTrue="1" operator="notEqual">
      <formula>""</formula>
    </cfRule>
  </conditionalFormatting>
  <conditionalFormatting sqref="C72:C82">
    <cfRule type="cellIs" dxfId="1183" priority="309" stopIfTrue="1" operator="notEqual">
      <formula>""</formula>
    </cfRule>
  </conditionalFormatting>
  <conditionalFormatting sqref="C84:C93">
    <cfRule type="cellIs" dxfId="1182" priority="308" stopIfTrue="1" operator="notEqual">
      <formula>""</formula>
    </cfRule>
  </conditionalFormatting>
  <conditionalFormatting sqref="C83">
    <cfRule type="cellIs" dxfId="1181" priority="306" stopIfTrue="1" operator="notEqual">
      <formula>""</formula>
    </cfRule>
  </conditionalFormatting>
  <conditionalFormatting sqref="C83">
    <cfRule type="cellIs" dxfId="1180" priority="305" stopIfTrue="1" operator="notEqual">
      <formula>""</formula>
    </cfRule>
  </conditionalFormatting>
  <conditionalFormatting sqref="C72:C82">
    <cfRule type="cellIs" dxfId="1179" priority="304" stopIfTrue="1" operator="notEqual">
      <formula>""</formula>
    </cfRule>
  </conditionalFormatting>
  <conditionalFormatting sqref="C71">
    <cfRule type="cellIs" dxfId="1178" priority="303" stopIfTrue="1" operator="notEqual">
      <formula>""</formula>
    </cfRule>
  </conditionalFormatting>
  <conditionalFormatting sqref="C71">
    <cfRule type="cellIs" dxfId="1177" priority="302" stopIfTrue="1" operator="notEqual">
      <formula>""</formula>
    </cfRule>
  </conditionalFormatting>
  <conditionalFormatting sqref="C72:C81">
    <cfRule type="cellIs" dxfId="1176" priority="299" stopIfTrue="1" operator="notEqual">
      <formula>""</formula>
    </cfRule>
  </conditionalFormatting>
  <conditionalFormatting sqref="C60:C70">
    <cfRule type="cellIs" dxfId="1175" priority="301" stopIfTrue="1" operator="notEqual">
      <formula>""</formula>
    </cfRule>
  </conditionalFormatting>
  <conditionalFormatting sqref="C72:C81">
    <cfRule type="cellIs" dxfId="1174" priority="300" stopIfTrue="1" operator="notEqual">
      <formula>""</formula>
    </cfRule>
  </conditionalFormatting>
  <conditionalFormatting sqref="C84:C93">
    <cfRule type="cellIs" dxfId="1173" priority="298" stopIfTrue="1" operator="notEqual">
      <formula>""</formula>
    </cfRule>
  </conditionalFormatting>
  <conditionalFormatting sqref="C84:C93">
    <cfRule type="cellIs" dxfId="1172" priority="297" stopIfTrue="1" operator="notEqual">
      <formula>""</formula>
    </cfRule>
  </conditionalFormatting>
  <conditionalFormatting sqref="C83:C93">
    <cfRule type="cellIs" dxfId="1171" priority="296" stopIfTrue="1" operator="notEqual">
      <formula>""</formula>
    </cfRule>
  </conditionalFormatting>
  <conditionalFormatting sqref="C83:C93">
    <cfRule type="cellIs" dxfId="1170" priority="295" stopIfTrue="1" operator="notEqual">
      <formula>""</formula>
    </cfRule>
  </conditionalFormatting>
  <conditionalFormatting sqref="C11:C12 C14 C16 C18 C20">
    <cfRule type="cellIs" dxfId="1169" priority="294" stopIfTrue="1" operator="notEqual">
      <formula>""</formula>
    </cfRule>
  </conditionalFormatting>
  <conditionalFormatting sqref="C72:C82">
    <cfRule type="cellIs" dxfId="1168" priority="293" stopIfTrue="1" operator="notEqual">
      <formula>""</formula>
    </cfRule>
  </conditionalFormatting>
  <conditionalFormatting sqref="C71">
    <cfRule type="cellIs" dxfId="1167" priority="292" stopIfTrue="1" operator="notEqual">
      <formula>""</formula>
    </cfRule>
  </conditionalFormatting>
  <conditionalFormatting sqref="C71">
    <cfRule type="cellIs" dxfId="1166" priority="291" stopIfTrue="1" operator="notEqual">
      <formula>""</formula>
    </cfRule>
  </conditionalFormatting>
  <conditionalFormatting sqref="C72:C81">
    <cfRule type="cellIs" dxfId="1165" priority="288" stopIfTrue="1" operator="notEqual">
      <formula>""</formula>
    </cfRule>
  </conditionalFormatting>
  <conditionalFormatting sqref="C60:C70">
    <cfRule type="cellIs" dxfId="1164" priority="290" stopIfTrue="1" operator="notEqual">
      <formula>""</formula>
    </cfRule>
  </conditionalFormatting>
  <conditionalFormatting sqref="C72:C81">
    <cfRule type="cellIs" dxfId="1163" priority="289" stopIfTrue="1" operator="notEqual">
      <formula>""</formula>
    </cfRule>
  </conditionalFormatting>
  <conditionalFormatting sqref="C71">
    <cfRule type="cellIs" dxfId="1162" priority="287" stopIfTrue="1" operator="notEqual">
      <formula>""</formula>
    </cfRule>
  </conditionalFormatting>
  <conditionalFormatting sqref="C71">
    <cfRule type="cellIs" dxfId="1161" priority="286" stopIfTrue="1" operator="notEqual">
      <formula>""</formula>
    </cfRule>
  </conditionalFormatting>
  <conditionalFormatting sqref="C60:C70">
    <cfRule type="cellIs" dxfId="1160" priority="285" stopIfTrue="1" operator="notEqual">
      <formula>""</formula>
    </cfRule>
  </conditionalFormatting>
  <conditionalFormatting sqref="C59">
    <cfRule type="cellIs" dxfId="1159" priority="284" stopIfTrue="1" operator="notEqual">
      <formula>""</formula>
    </cfRule>
  </conditionalFormatting>
  <conditionalFormatting sqref="C59">
    <cfRule type="cellIs" dxfId="1158" priority="283" stopIfTrue="1" operator="notEqual">
      <formula>""</formula>
    </cfRule>
  </conditionalFormatting>
  <conditionalFormatting sqref="C60:C69">
    <cfRule type="cellIs" dxfId="1157" priority="280" stopIfTrue="1" operator="notEqual">
      <formula>""</formula>
    </cfRule>
  </conditionalFormatting>
  <conditionalFormatting sqref="C48:C58">
    <cfRule type="cellIs" dxfId="1156" priority="282" stopIfTrue="1" operator="notEqual">
      <formula>""</formula>
    </cfRule>
  </conditionalFormatting>
  <conditionalFormatting sqref="C60:C69">
    <cfRule type="cellIs" dxfId="1155" priority="281" stopIfTrue="1" operator="notEqual">
      <formula>""</formula>
    </cfRule>
  </conditionalFormatting>
  <conditionalFormatting sqref="C72:C81">
    <cfRule type="cellIs" dxfId="1154" priority="279" stopIfTrue="1" operator="notEqual">
      <formula>""</formula>
    </cfRule>
  </conditionalFormatting>
  <conditionalFormatting sqref="C72:C81">
    <cfRule type="cellIs" dxfId="1153" priority="278" stopIfTrue="1" operator="notEqual">
      <formula>""</formula>
    </cfRule>
  </conditionalFormatting>
  <conditionalFormatting sqref="B11:B130">
    <cfRule type="cellIs" dxfId="1152" priority="277" stopIfTrue="1" operator="notEqual">
      <formula>""</formula>
    </cfRule>
  </conditionalFormatting>
  <conditionalFormatting sqref="C83:C93">
    <cfRule type="cellIs" dxfId="1151" priority="276" stopIfTrue="1" operator="notEqual">
      <formula>""</formula>
    </cfRule>
  </conditionalFormatting>
  <conditionalFormatting sqref="C83:C93">
    <cfRule type="cellIs" dxfId="1150" priority="275" stopIfTrue="1" operator="notEqual">
      <formula>""</formula>
    </cfRule>
  </conditionalFormatting>
  <conditionalFormatting sqref="C11:C12 C14 C16 C18 C20">
    <cfRule type="cellIs" dxfId="1149" priority="274" stopIfTrue="1" operator="notEqual">
      <formula>""</formula>
    </cfRule>
  </conditionalFormatting>
  <conditionalFormatting sqref="C72:C82">
    <cfRule type="cellIs" dxfId="1148" priority="273" stopIfTrue="1" operator="notEqual">
      <formula>""</formula>
    </cfRule>
  </conditionalFormatting>
  <conditionalFormatting sqref="C71">
    <cfRule type="cellIs" dxfId="1147" priority="272" stopIfTrue="1" operator="notEqual">
      <formula>""</formula>
    </cfRule>
  </conditionalFormatting>
  <conditionalFormatting sqref="C71">
    <cfRule type="cellIs" dxfId="1146" priority="271" stopIfTrue="1" operator="notEqual">
      <formula>""</formula>
    </cfRule>
  </conditionalFormatting>
  <conditionalFormatting sqref="C72:C81">
    <cfRule type="cellIs" dxfId="1145" priority="268" stopIfTrue="1" operator="notEqual">
      <formula>""</formula>
    </cfRule>
  </conditionalFormatting>
  <conditionalFormatting sqref="C60:C70">
    <cfRule type="cellIs" dxfId="1144" priority="270" stopIfTrue="1" operator="notEqual">
      <formula>""</formula>
    </cfRule>
  </conditionalFormatting>
  <conditionalFormatting sqref="C72:C81">
    <cfRule type="cellIs" dxfId="1143" priority="269" stopIfTrue="1" operator="notEqual">
      <formula>""</formula>
    </cfRule>
  </conditionalFormatting>
  <conditionalFormatting sqref="C71">
    <cfRule type="cellIs" dxfId="1142" priority="267" stopIfTrue="1" operator="notEqual">
      <formula>""</formula>
    </cfRule>
  </conditionalFormatting>
  <conditionalFormatting sqref="C71">
    <cfRule type="cellIs" dxfId="1141" priority="266" stopIfTrue="1" operator="notEqual">
      <formula>""</formula>
    </cfRule>
  </conditionalFormatting>
  <conditionalFormatting sqref="C60:C70">
    <cfRule type="cellIs" dxfId="1140" priority="265" stopIfTrue="1" operator="notEqual">
      <formula>""</formula>
    </cfRule>
  </conditionalFormatting>
  <conditionalFormatting sqref="C59">
    <cfRule type="cellIs" dxfId="1139" priority="264" stopIfTrue="1" operator="notEqual">
      <formula>""</formula>
    </cfRule>
  </conditionalFormatting>
  <conditionalFormatting sqref="C59">
    <cfRule type="cellIs" dxfId="1138" priority="263" stopIfTrue="1" operator="notEqual">
      <formula>""</formula>
    </cfRule>
  </conditionalFormatting>
  <conditionalFormatting sqref="C60:C69">
    <cfRule type="cellIs" dxfId="1137" priority="260" stopIfTrue="1" operator="notEqual">
      <formula>""</formula>
    </cfRule>
  </conditionalFormatting>
  <conditionalFormatting sqref="C48:C58">
    <cfRule type="cellIs" dxfId="1136" priority="262" stopIfTrue="1" operator="notEqual">
      <formula>""</formula>
    </cfRule>
  </conditionalFormatting>
  <conditionalFormatting sqref="C60:C69">
    <cfRule type="cellIs" dxfId="1135" priority="261" stopIfTrue="1" operator="notEqual">
      <formula>""</formula>
    </cfRule>
  </conditionalFormatting>
  <conditionalFormatting sqref="C72:C81">
    <cfRule type="cellIs" dxfId="1134" priority="259" stopIfTrue="1" operator="notEqual">
      <formula>""</formula>
    </cfRule>
  </conditionalFormatting>
  <conditionalFormatting sqref="C72:C81">
    <cfRule type="cellIs" dxfId="1133" priority="258" stopIfTrue="1" operator="notEqual">
      <formula>""</formula>
    </cfRule>
  </conditionalFormatting>
  <conditionalFormatting sqref="C71:C81">
    <cfRule type="cellIs" dxfId="1132" priority="257" stopIfTrue="1" operator="notEqual">
      <formula>""</formula>
    </cfRule>
  </conditionalFormatting>
  <conditionalFormatting sqref="C71:C81">
    <cfRule type="cellIs" dxfId="1131" priority="256" stopIfTrue="1" operator="notEqual">
      <formula>""</formula>
    </cfRule>
  </conditionalFormatting>
  <conditionalFormatting sqref="C60:C70">
    <cfRule type="cellIs" dxfId="1130" priority="255" stopIfTrue="1" operator="notEqual">
      <formula>""</formula>
    </cfRule>
  </conditionalFormatting>
  <conditionalFormatting sqref="C59">
    <cfRule type="cellIs" dxfId="1129" priority="254" stopIfTrue="1" operator="notEqual">
      <formula>""</formula>
    </cfRule>
  </conditionalFormatting>
  <conditionalFormatting sqref="C59">
    <cfRule type="cellIs" dxfId="1128" priority="253" stopIfTrue="1" operator="notEqual">
      <formula>""</formula>
    </cfRule>
  </conditionalFormatting>
  <conditionalFormatting sqref="C60:C69">
    <cfRule type="cellIs" dxfId="1127" priority="250" stopIfTrue="1" operator="notEqual">
      <formula>""</formula>
    </cfRule>
  </conditionalFormatting>
  <conditionalFormatting sqref="C48:C58">
    <cfRule type="cellIs" dxfId="1126" priority="252" stopIfTrue="1" operator="notEqual">
      <formula>""</formula>
    </cfRule>
  </conditionalFormatting>
  <conditionalFormatting sqref="C60:C69">
    <cfRule type="cellIs" dxfId="1125" priority="251" stopIfTrue="1" operator="notEqual">
      <formula>""</formula>
    </cfRule>
  </conditionalFormatting>
  <conditionalFormatting sqref="C59">
    <cfRule type="cellIs" dxfId="1124" priority="249" stopIfTrue="1" operator="notEqual">
      <formula>""</formula>
    </cfRule>
  </conditionalFormatting>
  <conditionalFormatting sqref="C59">
    <cfRule type="cellIs" dxfId="1123" priority="248" stopIfTrue="1" operator="notEqual">
      <formula>""</formula>
    </cfRule>
  </conditionalFormatting>
  <conditionalFormatting sqref="C48:C58">
    <cfRule type="cellIs" dxfId="1122" priority="247" stopIfTrue="1" operator="notEqual">
      <formula>""</formula>
    </cfRule>
  </conditionalFormatting>
  <conditionalFormatting sqref="C47">
    <cfRule type="cellIs" dxfId="1121" priority="246" stopIfTrue="1" operator="notEqual">
      <formula>""</formula>
    </cfRule>
  </conditionalFormatting>
  <conditionalFormatting sqref="C47">
    <cfRule type="cellIs" dxfId="1120" priority="245" stopIfTrue="1" operator="notEqual">
      <formula>""</formula>
    </cfRule>
  </conditionalFormatting>
  <conditionalFormatting sqref="C48:C57">
    <cfRule type="cellIs" dxfId="1119" priority="242" stopIfTrue="1" operator="notEqual">
      <formula>""</formula>
    </cfRule>
  </conditionalFormatting>
  <conditionalFormatting sqref="C36:C46">
    <cfRule type="cellIs" dxfId="1118" priority="244" stopIfTrue="1" operator="notEqual">
      <formula>""</formula>
    </cfRule>
  </conditionalFormatting>
  <conditionalFormatting sqref="C48:C57">
    <cfRule type="cellIs" dxfId="1117" priority="243" stopIfTrue="1" operator="notEqual">
      <formula>""</formula>
    </cfRule>
  </conditionalFormatting>
  <conditionalFormatting sqref="C60:C69">
    <cfRule type="cellIs" dxfId="1116" priority="241" stopIfTrue="1" operator="notEqual">
      <formula>""</formula>
    </cfRule>
  </conditionalFormatting>
  <conditionalFormatting sqref="C60:C69">
    <cfRule type="cellIs" dxfId="1115" priority="240" stopIfTrue="1" operator="notEqual">
      <formula>""</formula>
    </cfRule>
  </conditionalFormatting>
  <conditionalFormatting sqref="C84:C93">
    <cfRule type="cellIs" dxfId="1114" priority="234" stopIfTrue="1" operator="notEqual">
      <formula>""</formula>
    </cfRule>
  </conditionalFormatting>
  <conditionalFormatting sqref="C84:C93">
    <cfRule type="cellIs" dxfId="1113" priority="233" stopIfTrue="1" operator="notEqual">
      <formula>""</formula>
    </cfRule>
  </conditionalFormatting>
  <conditionalFormatting sqref="C106 C72:C82 C84:C94">
    <cfRule type="cellIs" dxfId="1112" priority="239" stopIfTrue="1" operator="notEqual">
      <formula>""</formula>
    </cfRule>
  </conditionalFormatting>
  <conditionalFormatting sqref="C106 C72:C82 C84:C94">
    <cfRule type="cellIs" dxfId="1111" priority="232" stopIfTrue="1" operator="notEqual">
      <formula>""</formula>
    </cfRule>
  </conditionalFormatting>
  <conditionalFormatting sqref="C83">
    <cfRule type="cellIs" dxfId="1110" priority="231" stopIfTrue="1" operator="notEqual">
      <formula>""</formula>
    </cfRule>
  </conditionalFormatting>
  <conditionalFormatting sqref="C106 C72:C82 C84:C94">
    <cfRule type="cellIs" dxfId="1109" priority="238" stopIfTrue="1" operator="notEqual">
      <formula>""</formula>
    </cfRule>
  </conditionalFormatting>
  <conditionalFormatting sqref="C83">
    <cfRule type="cellIs" dxfId="1108" priority="237" stopIfTrue="1" operator="notEqual">
      <formula>""</formula>
    </cfRule>
  </conditionalFormatting>
  <conditionalFormatting sqref="C83">
    <cfRule type="cellIs" dxfId="1107" priority="236" stopIfTrue="1" operator="notEqual">
      <formula>""</formula>
    </cfRule>
  </conditionalFormatting>
  <conditionalFormatting sqref="C72:C82">
    <cfRule type="cellIs" dxfId="1106" priority="235" stopIfTrue="1" operator="notEqual">
      <formula>""</formula>
    </cfRule>
  </conditionalFormatting>
  <conditionalFormatting sqref="C72:C82">
    <cfRule type="cellIs" dxfId="1105" priority="224" stopIfTrue="1" operator="notEqual">
      <formula>""</formula>
    </cfRule>
  </conditionalFormatting>
  <conditionalFormatting sqref="C71">
    <cfRule type="cellIs" dxfId="1104" priority="223" stopIfTrue="1" operator="notEqual">
      <formula>""</formula>
    </cfRule>
  </conditionalFormatting>
  <conditionalFormatting sqref="C71">
    <cfRule type="cellIs" dxfId="1103" priority="222" stopIfTrue="1" operator="notEqual">
      <formula>""</formula>
    </cfRule>
  </conditionalFormatting>
  <conditionalFormatting sqref="C60:C70">
    <cfRule type="cellIs" dxfId="1102" priority="221" stopIfTrue="1" operator="notEqual">
      <formula>""</formula>
    </cfRule>
  </conditionalFormatting>
  <conditionalFormatting sqref="C83">
    <cfRule type="cellIs" dxfId="1101" priority="230" stopIfTrue="1" operator="notEqual">
      <formula>""</formula>
    </cfRule>
  </conditionalFormatting>
  <conditionalFormatting sqref="C84:C93">
    <cfRule type="cellIs" dxfId="1100" priority="227" stopIfTrue="1" operator="notEqual">
      <formula>""</formula>
    </cfRule>
  </conditionalFormatting>
  <conditionalFormatting sqref="C72:C82">
    <cfRule type="cellIs" dxfId="1099" priority="229" stopIfTrue="1" operator="notEqual">
      <formula>""</formula>
    </cfRule>
  </conditionalFormatting>
  <conditionalFormatting sqref="C84:C93">
    <cfRule type="cellIs" dxfId="1098" priority="228" stopIfTrue="1" operator="notEqual">
      <formula>""</formula>
    </cfRule>
  </conditionalFormatting>
  <conditionalFormatting sqref="C83">
    <cfRule type="cellIs" dxfId="1097" priority="226" stopIfTrue="1" operator="notEqual">
      <formula>""</formula>
    </cfRule>
  </conditionalFormatting>
  <conditionalFormatting sqref="C83">
    <cfRule type="cellIs" dxfId="1096" priority="225" stopIfTrue="1" operator="notEqual">
      <formula>""</formula>
    </cfRule>
  </conditionalFormatting>
  <conditionalFormatting sqref="C72:C81">
    <cfRule type="cellIs" dxfId="1095" priority="219" stopIfTrue="1" operator="notEqual">
      <formula>""</formula>
    </cfRule>
  </conditionalFormatting>
  <conditionalFormatting sqref="C72:C81">
    <cfRule type="cellIs" dxfId="1094" priority="220" stopIfTrue="1" operator="notEqual">
      <formula>""</formula>
    </cfRule>
  </conditionalFormatting>
  <conditionalFormatting sqref="C84:C93">
    <cfRule type="cellIs" dxfId="1093" priority="218" stopIfTrue="1" operator="notEqual">
      <formula>""</formula>
    </cfRule>
  </conditionalFormatting>
  <conditionalFormatting sqref="C84:C93">
    <cfRule type="cellIs" dxfId="1092" priority="217" stopIfTrue="1" operator="notEqual">
      <formula>""</formula>
    </cfRule>
  </conditionalFormatting>
  <conditionalFormatting sqref="C71">
    <cfRule type="cellIs" dxfId="1091" priority="206" stopIfTrue="1" operator="notEqual">
      <formula>""</formula>
    </cfRule>
  </conditionalFormatting>
  <conditionalFormatting sqref="C60:C70">
    <cfRule type="cellIs" dxfId="1090" priority="205" stopIfTrue="1" operator="notEqual">
      <formula>""</formula>
    </cfRule>
  </conditionalFormatting>
  <conditionalFormatting sqref="C106 C72:C82 C84:C94">
    <cfRule type="cellIs" dxfId="1089" priority="216" stopIfTrue="1" operator="notEqual">
      <formula>""</formula>
    </cfRule>
  </conditionalFormatting>
  <conditionalFormatting sqref="C83">
    <cfRule type="cellIs" dxfId="1088" priority="215" stopIfTrue="1" operator="notEqual">
      <formula>""</formula>
    </cfRule>
  </conditionalFormatting>
  <conditionalFormatting sqref="C83">
    <cfRule type="cellIs" dxfId="1087" priority="214" stopIfTrue="1" operator="notEqual">
      <formula>""</formula>
    </cfRule>
  </conditionalFormatting>
  <conditionalFormatting sqref="C84:C93">
    <cfRule type="cellIs" dxfId="1086" priority="211" stopIfTrue="1" operator="notEqual">
      <formula>""</formula>
    </cfRule>
  </conditionalFormatting>
  <conditionalFormatting sqref="C72:C82">
    <cfRule type="cellIs" dxfId="1085" priority="213" stopIfTrue="1" operator="notEqual">
      <formula>""</formula>
    </cfRule>
  </conditionalFormatting>
  <conditionalFormatting sqref="C84:C93">
    <cfRule type="cellIs" dxfId="1084" priority="212" stopIfTrue="1" operator="notEqual">
      <formula>""</formula>
    </cfRule>
  </conditionalFormatting>
  <conditionalFormatting sqref="C83">
    <cfRule type="cellIs" dxfId="1083" priority="210" stopIfTrue="1" operator="notEqual">
      <formula>""</formula>
    </cfRule>
  </conditionalFormatting>
  <conditionalFormatting sqref="C83">
    <cfRule type="cellIs" dxfId="1082" priority="209" stopIfTrue="1" operator="notEqual">
      <formula>""</formula>
    </cfRule>
  </conditionalFormatting>
  <conditionalFormatting sqref="C72:C82">
    <cfRule type="cellIs" dxfId="1081" priority="208" stopIfTrue="1" operator="notEqual">
      <formula>""</formula>
    </cfRule>
  </conditionalFormatting>
  <conditionalFormatting sqref="C71">
    <cfRule type="cellIs" dxfId="1080" priority="207" stopIfTrue="1" operator="notEqual">
      <formula>""</formula>
    </cfRule>
  </conditionalFormatting>
  <conditionalFormatting sqref="C72:C81">
    <cfRule type="cellIs" dxfId="1079" priority="203" stopIfTrue="1" operator="notEqual">
      <formula>""</formula>
    </cfRule>
  </conditionalFormatting>
  <conditionalFormatting sqref="C72:C81">
    <cfRule type="cellIs" dxfId="1078" priority="204" stopIfTrue="1" operator="notEqual">
      <formula>""</formula>
    </cfRule>
  </conditionalFormatting>
  <conditionalFormatting sqref="C84:C93">
    <cfRule type="cellIs" dxfId="1077" priority="202" stopIfTrue="1" operator="notEqual">
      <formula>""</formula>
    </cfRule>
  </conditionalFormatting>
  <conditionalFormatting sqref="C84:C93">
    <cfRule type="cellIs" dxfId="1076" priority="201" stopIfTrue="1" operator="notEqual">
      <formula>""</formula>
    </cfRule>
  </conditionalFormatting>
  <conditionalFormatting sqref="C83:C93">
    <cfRule type="cellIs" dxfId="1075" priority="200" stopIfTrue="1" operator="notEqual">
      <formula>""</formula>
    </cfRule>
  </conditionalFormatting>
  <conditionalFormatting sqref="C83:C93">
    <cfRule type="cellIs" dxfId="1074" priority="199" stopIfTrue="1" operator="notEqual">
      <formula>""</formula>
    </cfRule>
  </conditionalFormatting>
  <conditionalFormatting sqref="C72:C82">
    <cfRule type="cellIs" dxfId="1073" priority="198" stopIfTrue="1" operator="notEqual">
      <formula>""</formula>
    </cfRule>
  </conditionalFormatting>
  <conditionalFormatting sqref="C71">
    <cfRule type="cellIs" dxfId="1072" priority="197" stopIfTrue="1" operator="notEqual">
      <formula>""</formula>
    </cfRule>
  </conditionalFormatting>
  <conditionalFormatting sqref="C71">
    <cfRule type="cellIs" dxfId="1071" priority="196" stopIfTrue="1" operator="notEqual">
      <formula>""</formula>
    </cfRule>
  </conditionalFormatting>
  <conditionalFormatting sqref="C72:C81">
    <cfRule type="cellIs" dxfId="1070" priority="193" stopIfTrue="1" operator="notEqual">
      <formula>""</formula>
    </cfRule>
  </conditionalFormatting>
  <conditionalFormatting sqref="C60:C70">
    <cfRule type="cellIs" dxfId="1069" priority="195" stopIfTrue="1" operator="notEqual">
      <formula>""</formula>
    </cfRule>
  </conditionalFormatting>
  <conditionalFormatting sqref="C72:C81">
    <cfRule type="cellIs" dxfId="1068" priority="194" stopIfTrue="1" operator="notEqual">
      <formula>""</formula>
    </cfRule>
  </conditionalFormatting>
  <conditionalFormatting sqref="C71">
    <cfRule type="cellIs" dxfId="1067" priority="192" stopIfTrue="1" operator="notEqual">
      <formula>""</formula>
    </cfRule>
  </conditionalFormatting>
  <conditionalFormatting sqref="C71">
    <cfRule type="cellIs" dxfId="1066" priority="191" stopIfTrue="1" operator="notEqual">
      <formula>""</formula>
    </cfRule>
  </conditionalFormatting>
  <conditionalFormatting sqref="C60:C70">
    <cfRule type="cellIs" dxfId="1065" priority="190" stopIfTrue="1" operator="notEqual">
      <formula>""</formula>
    </cfRule>
  </conditionalFormatting>
  <conditionalFormatting sqref="C59">
    <cfRule type="cellIs" dxfId="1064" priority="189" stopIfTrue="1" operator="notEqual">
      <formula>""</formula>
    </cfRule>
  </conditionalFormatting>
  <conditionalFormatting sqref="C59">
    <cfRule type="cellIs" dxfId="1063" priority="188" stopIfTrue="1" operator="notEqual">
      <formula>""</formula>
    </cfRule>
  </conditionalFormatting>
  <conditionalFormatting sqref="C60:C69">
    <cfRule type="cellIs" dxfId="1062" priority="185" stopIfTrue="1" operator="notEqual">
      <formula>""</formula>
    </cfRule>
  </conditionalFormatting>
  <conditionalFormatting sqref="C48:C58">
    <cfRule type="cellIs" dxfId="1061" priority="187" stopIfTrue="1" operator="notEqual">
      <formula>""</formula>
    </cfRule>
  </conditionalFormatting>
  <conditionalFormatting sqref="C60:C69">
    <cfRule type="cellIs" dxfId="1060" priority="186" stopIfTrue="1" operator="notEqual">
      <formula>""</formula>
    </cfRule>
  </conditionalFormatting>
  <conditionalFormatting sqref="C72:C81">
    <cfRule type="cellIs" dxfId="1059" priority="184" stopIfTrue="1" operator="notEqual">
      <formula>""</formula>
    </cfRule>
  </conditionalFormatting>
  <conditionalFormatting sqref="C72:C81">
    <cfRule type="cellIs" dxfId="1058" priority="183" stopIfTrue="1" operator="notEqual">
      <formula>""</formula>
    </cfRule>
  </conditionalFormatting>
  <conditionalFormatting sqref="C96:C105">
    <cfRule type="cellIs" dxfId="1057" priority="176" stopIfTrue="1" operator="notEqual">
      <formula>""</formula>
    </cfRule>
  </conditionalFormatting>
  <conditionalFormatting sqref="C96:C105">
    <cfRule type="cellIs" dxfId="1056" priority="175" stopIfTrue="1" operator="notEqual">
      <formula>""</formula>
    </cfRule>
  </conditionalFormatting>
  <conditionalFormatting sqref="C95">
    <cfRule type="cellIs" dxfId="1055" priority="174" stopIfTrue="1" operator="notEqual">
      <formula>""</formula>
    </cfRule>
  </conditionalFormatting>
  <conditionalFormatting sqref="C95">
    <cfRule type="cellIs" dxfId="1054" priority="173" stopIfTrue="1" operator="notEqual">
      <formula>""</formula>
    </cfRule>
  </conditionalFormatting>
  <conditionalFormatting sqref="C96:C105">
    <cfRule type="cellIs" dxfId="1053" priority="172" stopIfTrue="1" operator="notEqual">
      <formula>""</formula>
    </cfRule>
  </conditionalFormatting>
  <conditionalFormatting sqref="C95">
    <cfRule type="cellIs" dxfId="1052" priority="182" stopIfTrue="1" operator="notEqual">
      <formula>""</formula>
    </cfRule>
  </conditionalFormatting>
  <conditionalFormatting sqref="C95:C105">
    <cfRule type="cellIs" dxfId="1051" priority="181" stopIfTrue="1" operator="notEqual">
      <formula>""</formula>
    </cfRule>
  </conditionalFormatting>
  <conditionalFormatting sqref="C95:C105">
    <cfRule type="cellIs" dxfId="1050" priority="180" stopIfTrue="1" operator="notEqual">
      <formula>""</formula>
    </cfRule>
  </conditionalFormatting>
  <conditionalFormatting sqref="C96:C105">
    <cfRule type="cellIs" dxfId="1049" priority="179" stopIfTrue="1" operator="notEqual">
      <formula>""</formula>
    </cfRule>
  </conditionalFormatting>
  <conditionalFormatting sqref="C95">
    <cfRule type="cellIs" dxfId="1048" priority="178" stopIfTrue="1" operator="notEqual">
      <formula>""</formula>
    </cfRule>
  </conditionalFormatting>
  <conditionalFormatting sqref="C95">
    <cfRule type="cellIs" dxfId="1047" priority="177" stopIfTrue="1" operator="notEqual">
      <formula>""</formula>
    </cfRule>
  </conditionalFormatting>
  <conditionalFormatting sqref="C96:C105">
    <cfRule type="cellIs" dxfId="1046" priority="171" stopIfTrue="1" operator="notEqual">
      <formula>""</formula>
    </cfRule>
  </conditionalFormatting>
  <conditionalFormatting sqref="C95:C105">
    <cfRule type="cellIs" dxfId="1045" priority="170" stopIfTrue="1" operator="notEqual">
      <formula>""</formula>
    </cfRule>
  </conditionalFormatting>
  <conditionalFormatting sqref="C95:C105">
    <cfRule type="cellIs" dxfId="1044" priority="169" stopIfTrue="1" operator="notEqual">
      <formula>""</formula>
    </cfRule>
  </conditionalFormatting>
  <conditionalFormatting sqref="C95:C105">
    <cfRule type="cellIs" dxfId="1043" priority="168" stopIfTrue="1" operator="notEqual">
      <formula>""</formula>
    </cfRule>
  </conditionalFormatting>
  <conditionalFormatting sqref="C95:C105">
    <cfRule type="cellIs" dxfId="1042" priority="167" stopIfTrue="1" operator="notEqual">
      <formula>""</formula>
    </cfRule>
  </conditionalFormatting>
  <conditionalFormatting sqref="C96:C105">
    <cfRule type="cellIs" dxfId="1041" priority="166" stopIfTrue="1" operator="notEqual">
      <formula>""</formula>
    </cfRule>
  </conditionalFormatting>
  <conditionalFormatting sqref="C96:C105">
    <cfRule type="cellIs" dxfId="1040" priority="165" stopIfTrue="1" operator="notEqual">
      <formula>""</formula>
    </cfRule>
  </conditionalFormatting>
  <conditionalFormatting sqref="C96:C105">
    <cfRule type="cellIs" dxfId="1039" priority="164" stopIfTrue="1" operator="notEqual">
      <formula>""</formula>
    </cfRule>
  </conditionalFormatting>
  <conditionalFormatting sqref="C96:C105">
    <cfRule type="cellIs" dxfId="1038" priority="163" stopIfTrue="1" operator="notEqual">
      <formula>""</formula>
    </cfRule>
  </conditionalFormatting>
  <conditionalFormatting sqref="C96:C105">
    <cfRule type="cellIs" dxfId="1037" priority="162" stopIfTrue="1" operator="notEqual">
      <formula>""</formula>
    </cfRule>
  </conditionalFormatting>
  <conditionalFormatting sqref="C118">
    <cfRule type="cellIs" dxfId="1036" priority="161" stopIfTrue="1" operator="notEqual">
      <formula>""</formula>
    </cfRule>
  </conditionalFormatting>
  <conditionalFormatting sqref="C118">
    <cfRule type="cellIs" dxfId="1035" priority="160" stopIfTrue="1" operator="notEqual">
      <formula>""</formula>
    </cfRule>
  </conditionalFormatting>
  <conditionalFormatting sqref="C107:C108">
    <cfRule type="cellIs" dxfId="1034" priority="159" stopIfTrue="1" operator="notEqual">
      <formula>""</formula>
    </cfRule>
  </conditionalFormatting>
  <conditionalFormatting sqref="C107:C108">
    <cfRule type="cellIs" dxfId="1033" priority="158" stopIfTrue="1" operator="notEqual">
      <formula>""</formula>
    </cfRule>
  </conditionalFormatting>
  <conditionalFormatting sqref="C96:C105 C107:C117 C119:C130">
    <cfRule type="cellIs" dxfId="1032" priority="157" stopIfTrue="1" operator="notEqual">
      <formula>""</formula>
    </cfRule>
  </conditionalFormatting>
  <conditionalFormatting sqref="C96:C105 C107:C117 C119:C130">
    <cfRule type="cellIs" dxfId="1031" priority="156" stopIfTrue="1" operator="notEqual">
      <formula>""</formula>
    </cfRule>
  </conditionalFormatting>
  <conditionalFormatting sqref="C12">
    <cfRule type="cellIs" dxfId="1030" priority="155" stopIfTrue="1" operator="notEqual">
      <formula>""</formula>
    </cfRule>
  </conditionalFormatting>
  <conditionalFormatting sqref="C71">
    <cfRule type="cellIs" dxfId="1029" priority="154" stopIfTrue="1" operator="notEqual">
      <formula>""</formula>
    </cfRule>
  </conditionalFormatting>
  <conditionalFormatting sqref="C71">
    <cfRule type="cellIs" dxfId="1028" priority="153" stopIfTrue="1" operator="notEqual">
      <formula>""</formula>
    </cfRule>
  </conditionalFormatting>
  <conditionalFormatting sqref="C72:C81">
    <cfRule type="cellIs" dxfId="1027" priority="150" stopIfTrue="1" operator="notEqual">
      <formula>""</formula>
    </cfRule>
  </conditionalFormatting>
  <conditionalFormatting sqref="C60:C70">
    <cfRule type="cellIs" dxfId="1026" priority="152" stopIfTrue="1" operator="notEqual">
      <formula>""</formula>
    </cfRule>
  </conditionalFormatting>
  <conditionalFormatting sqref="C72:C81">
    <cfRule type="cellIs" dxfId="1025" priority="151" stopIfTrue="1" operator="notEqual">
      <formula>""</formula>
    </cfRule>
  </conditionalFormatting>
  <conditionalFormatting sqref="C71">
    <cfRule type="cellIs" dxfId="1024" priority="149" stopIfTrue="1" operator="notEqual">
      <formula>""</formula>
    </cfRule>
  </conditionalFormatting>
  <conditionalFormatting sqref="C71">
    <cfRule type="cellIs" dxfId="1023" priority="148" stopIfTrue="1" operator="notEqual">
      <formula>""</formula>
    </cfRule>
  </conditionalFormatting>
  <conditionalFormatting sqref="C60:C70">
    <cfRule type="cellIs" dxfId="1022" priority="147" stopIfTrue="1" operator="notEqual">
      <formula>""</formula>
    </cfRule>
  </conditionalFormatting>
  <conditionalFormatting sqref="C59">
    <cfRule type="cellIs" dxfId="1021" priority="146" stopIfTrue="1" operator="notEqual">
      <formula>""</formula>
    </cfRule>
  </conditionalFormatting>
  <conditionalFormatting sqref="C59">
    <cfRule type="cellIs" dxfId="1020" priority="145" stopIfTrue="1" operator="notEqual">
      <formula>""</formula>
    </cfRule>
  </conditionalFormatting>
  <conditionalFormatting sqref="C60:C69">
    <cfRule type="cellIs" dxfId="1019" priority="142" stopIfTrue="1" operator="notEqual">
      <formula>""</formula>
    </cfRule>
  </conditionalFormatting>
  <conditionalFormatting sqref="C48:C58">
    <cfRule type="cellIs" dxfId="1018" priority="144" stopIfTrue="1" operator="notEqual">
      <formula>""</formula>
    </cfRule>
  </conditionalFormatting>
  <conditionalFormatting sqref="C60:C69">
    <cfRule type="cellIs" dxfId="1017" priority="143" stopIfTrue="1" operator="notEqual">
      <formula>""</formula>
    </cfRule>
  </conditionalFormatting>
  <conditionalFormatting sqref="C72:C81">
    <cfRule type="cellIs" dxfId="1016" priority="141" stopIfTrue="1" operator="notEqual">
      <formula>""</formula>
    </cfRule>
  </conditionalFormatting>
  <conditionalFormatting sqref="C72:C81">
    <cfRule type="cellIs" dxfId="1015" priority="140" stopIfTrue="1" operator="notEqual">
      <formula>""</formula>
    </cfRule>
  </conditionalFormatting>
  <conditionalFormatting sqref="C71:C81">
    <cfRule type="cellIs" dxfId="1014" priority="139" stopIfTrue="1" operator="notEqual">
      <formula>""</formula>
    </cfRule>
  </conditionalFormatting>
  <conditionalFormatting sqref="C71:C81">
    <cfRule type="cellIs" dxfId="1013" priority="138" stopIfTrue="1" operator="notEqual">
      <formula>""</formula>
    </cfRule>
  </conditionalFormatting>
  <conditionalFormatting sqref="C60:C70">
    <cfRule type="cellIs" dxfId="1012" priority="137" stopIfTrue="1" operator="notEqual">
      <formula>""</formula>
    </cfRule>
  </conditionalFormatting>
  <conditionalFormatting sqref="C59">
    <cfRule type="cellIs" dxfId="1011" priority="136" stopIfTrue="1" operator="notEqual">
      <formula>""</formula>
    </cfRule>
  </conditionalFormatting>
  <conditionalFormatting sqref="C59">
    <cfRule type="cellIs" dxfId="1010" priority="135" stopIfTrue="1" operator="notEqual">
      <formula>""</formula>
    </cfRule>
  </conditionalFormatting>
  <conditionalFormatting sqref="C60:C69">
    <cfRule type="cellIs" dxfId="1009" priority="132" stopIfTrue="1" operator="notEqual">
      <formula>""</formula>
    </cfRule>
  </conditionalFormatting>
  <conditionalFormatting sqref="C48:C58">
    <cfRule type="cellIs" dxfId="1008" priority="134" stopIfTrue="1" operator="notEqual">
      <formula>""</formula>
    </cfRule>
  </conditionalFormatting>
  <conditionalFormatting sqref="C60:C69">
    <cfRule type="cellIs" dxfId="1007" priority="133" stopIfTrue="1" operator="notEqual">
      <formula>""</formula>
    </cfRule>
  </conditionalFormatting>
  <conditionalFormatting sqref="C59">
    <cfRule type="cellIs" dxfId="1006" priority="131" stopIfTrue="1" operator="notEqual">
      <formula>""</formula>
    </cfRule>
  </conditionalFormatting>
  <conditionalFormatting sqref="C59">
    <cfRule type="cellIs" dxfId="1005" priority="130" stopIfTrue="1" operator="notEqual">
      <formula>""</formula>
    </cfRule>
  </conditionalFormatting>
  <conditionalFormatting sqref="C48:C58">
    <cfRule type="cellIs" dxfId="1004" priority="129" stopIfTrue="1" operator="notEqual">
      <formula>""</formula>
    </cfRule>
  </conditionalFormatting>
  <conditionalFormatting sqref="C47">
    <cfRule type="cellIs" dxfId="1003" priority="128" stopIfTrue="1" operator="notEqual">
      <formula>""</formula>
    </cfRule>
  </conditionalFormatting>
  <conditionalFormatting sqref="C47">
    <cfRule type="cellIs" dxfId="1002" priority="127" stopIfTrue="1" operator="notEqual">
      <formula>""</formula>
    </cfRule>
  </conditionalFormatting>
  <conditionalFormatting sqref="C48:C57">
    <cfRule type="cellIs" dxfId="1001" priority="124" stopIfTrue="1" operator="notEqual">
      <formula>""</formula>
    </cfRule>
  </conditionalFormatting>
  <conditionalFormatting sqref="C36:C46">
    <cfRule type="cellIs" dxfId="1000" priority="126" stopIfTrue="1" operator="notEqual">
      <formula>""</formula>
    </cfRule>
  </conditionalFormatting>
  <conditionalFormatting sqref="C48:C57">
    <cfRule type="cellIs" dxfId="999" priority="125" stopIfTrue="1" operator="notEqual">
      <formula>""</formula>
    </cfRule>
  </conditionalFormatting>
  <conditionalFormatting sqref="C60:C69">
    <cfRule type="cellIs" dxfId="998" priority="123" stopIfTrue="1" operator="notEqual">
      <formula>""</formula>
    </cfRule>
  </conditionalFormatting>
  <conditionalFormatting sqref="C60:C69">
    <cfRule type="cellIs" dxfId="997" priority="122" stopIfTrue="1" operator="notEqual">
      <formula>""</formula>
    </cfRule>
  </conditionalFormatting>
  <conditionalFormatting sqref="C71:C81">
    <cfRule type="cellIs" dxfId="996" priority="121" stopIfTrue="1" operator="notEqual">
      <formula>""</formula>
    </cfRule>
  </conditionalFormatting>
  <conditionalFormatting sqref="C71:C81">
    <cfRule type="cellIs" dxfId="995" priority="120" stopIfTrue="1" operator="notEqual">
      <formula>""</formula>
    </cfRule>
  </conditionalFormatting>
  <conditionalFormatting sqref="C60:C70">
    <cfRule type="cellIs" dxfId="994" priority="119" stopIfTrue="1" operator="notEqual">
      <formula>""</formula>
    </cfRule>
  </conditionalFormatting>
  <conditionalFormatting sqref="C59">
    <cfRule type="cellIs" dxfId="993" priority="118" stopIfTrue="1" operator="notEqual">
      <formula>""</formula>
    </cfRule>
  </conditionalFormatting>
  <conditionalFormatting sqref="C59">
    <cfRule type="cellIs" dxfId="992" priority="117" stopIfTrue="1" operator="notEqual">
      <formula>""</formula>
    </cfRule>
  </conditionalFormatting>
  <conditionalFormatting sqref="C60:C69">
    <cfRule type="cellIs" dxfId="991" priority="114" stopIfTrue="1" operator="notEqual">
      <formula>""</formula>
    </cfRule>
  </conditionalFormatting>
  <conditionalFormatting sqref="C48:C58">
    <cfRule type="cellIs" dxfId="990" priority="116" stopIfTrue="1" operator="notEqual">
      <formula>""</formula>
    </cfRule>
  </conditionalFormatting>
  <conditionalFormatting sqref="C60:C69">
    <cfRule type="cellIs" dxfId="989" priority="115" stopIfTrue="1" operator="notEqual">
      <formula>""</formula>
    </cfRule>
  </conditionalFormatting>
  <conditionalFormatting sqref="C59">
    <cfRule type="cellIs" dxfId="988" priority="113" stopIfTrue="1" operator="notEqual">
      <formula>""</formula>
    </cfRule>
  </conditionalFormatting>
  <conditionalFormatting sqref="C59">
    <cfRule type="cellIs" dxfId="987" priority="112" stopIfTrue="1" operator="notEqual">
      <formula>""</formula>
    </cfRule>
  </conditionalFormatting>
  <conditionalFormatting sqref="C48:C58">
    <cfRule type="cellIs" dxfId="986" priority="111" stopIfTrue="1" operator="notEqual">
      <formula>""</formula>
    </cfRule>
  </conditionalFormatting>
  <conditionalFormatting sqref="C47">
    <cfRule type="cellIs" dxfId="985" priority="110" stopIfTrue="1" operator="notEqual">
      <formula>""</formula>
    </cfRule>
  </conditionalFormatting>
  <conditionalFormatting sqref="C47">
    <cfRule type="cellIs" dxfId="984" priority="109" stopIfTrue="1" operator="notEqual">
      <formula>""</formula>
    </cfRule>
  </conditionalFormatting>
  <conditionalFormatting sqref="C48:C57">
    <cfRule type="cellIs" dxfId="983" priority="106" stopIfTrue="1" operator="notEqual">
      <formula>""</formula>
    </cfRule>
  </conditionalFormatting>
  <conditionalFormatting sqref="C36:C46">
    <cfRule type="cellIs" dxfId="982" priority="108" stopIfTrue="1" operator="notEqual">
      <formula>""</formula>
    </cfRule>
  </conditionalFormatting>
  <conditionalFormatting sqref="C48:C57">
    <cfRule type="cellIs" dxfId="981" priority="107" stopIfTrue="1" operator="notEqual">
      <formula>""</formula>
    </cfRule>
  </conditionalFormatting>
  <conditionalFormatting sqref="C60:C69">
    <cfRule type="cellIs" dxfId="980" priority="105" stopIfTrue="1" operator="notEqual">
      <formula>""</formula>
    </cfRule>
  </conditionalFormatting>
  <conditionalFormatting sqref="C60:C69">
    <cfRule type="cellIs" dxfId="979" priority="104" stopIfTrue="1" operator="notEqual">
      <formula>""</formula>
    </cfRule>
  </conditionalFormatting>
  <conditionalFormatting sqref="C59:C69">
    <cfRule type="cellIs" dxfId="978" priority="103" stopIfTrue="1" operator="notEqual">
      <formula>""</formula>
    </cfRule>
  </conditionalFormatting>
  <conditionalFormatting sqref="C59:C69">
    <cfRule type="cellIs" dxfId="977" priority="102" stopIfTrue="1" operator="notEqual">
      <formula>""</formula>
    </cfRule>
  </conditionalFormatting>
  <conditionalFormatting sqref="C48:C58">
    <cfRule type="cellIs" dxfId="976" priority="101" stopIfTrue="1" operator="notEqual">
      <formula>""</formula>
    </cfRule>
  </conditionalFormatting>
  <conditionalFormatting sqref="C47">
    <cfRule type="cellIs" dxfId="975" priority="100" stopIfTrue="1" operator="notEqual">
      <formula>""</formula>
    </cfRule>
  </conditionalFormatting>
  <conditionalFormatting sqref="C47">
    <cfRule type="cellIs" dxfId="974" priority="99" stopIfTrue="1" operator="notEqual">
      <formula>""</formula>
    </cfRule>
  </conditionalFormatting>
  <conditionalFormatting sqref="C48:C57">
    <cfRule type="cellIs" dxfId="973" priority="96" stopIfTrue="1" operator="notEqual">
      <formula>""</formula>
    </cfRule>
  </conditionalFormatting>
  <conditionalFormatting sqref="C36:C46">
    <cfRule type="cellIs" dxfId="972" priority="98" stopIfTrue="1" operator="notEqual">
      <formula>""</formula>
    </cfRule>
  </conditionalFormatting>
  <conditionalFormatting sqref="C48:C57">
    <cfRule type="cellIs" dxfId="971" priority="97" stopIfTrue="1" operator="notEqual">
      <formula>""</formula>
    </cfRule>
  </conditionalFormatting>
  <conditionalFormatting sqref="C47">
    <cfRule type="cellIs" dxfId="970" priority="95" stopIfTrue="1" operator="notEqual">
      <formula>""</formula>
    </cfRule>
  </conditionalFormatting>
  <conditionalFormatting sqref="C47">
    <cfRule type="cellIs" dxfId="969" priority="94" stopIfTrue="1" operator="notEqual">
      <formula>""</formula>
    </cfRule>
  </conditionalFormatting>
  <conditionalFormatting sqref="C36:C46">
    <cfRule type="cellIs" dxfId="968" priority="93" stopIfTrue="1" operator="notEqual">
      <formula>""</formula>
    </cfRule>
  </conditionalFormatting>
  <conditionalFormatting sqref="C35">
    <cfRule type="cellIs" dxfId="967" priority="92" stopIfTrue="1" operator="notEqual">
      <formula>""</formula>
    </cfRule>
  </conditionalFormatting>
  <conditionalFormatting sqref="C35">
    <cfRule type="cellIs" dxfId="966" priority="91" stopIfTrue="1" operator="notEqual">
      <formula>""</formula>
    </cfRule>
  </conditionalFormatting>
  <conditionalFormatting sqref="C36:C45">
    <cfRule type="cellIs" dxfId="965" priority="88" stopIfTrue="1" operator="notEqual">
      <formula>""</formula>
    </cfRule>
  </conditionalFormatting>
  <conditionalFormatting sqref="C24:C34">
    <cfRule type="cellIs" dxfId="964" priority="90" stopIfTrue="1" operator="notEqual">
      <formula>""</formula>
    </cfRule>
  </conditionalFormatting>
  <conditionalFormatting sqref="C36:C45">
    <cfRule type="cellIs" dxfId="963" priority="89" stopIfTrue="1" operator="notEqual">
      <formula>""</formula>
    </cfRule>
  </conditionalFormatting>
  <conditionalFormatting sqref="C48:C57">
    <cfRule type="cellIs" dxfId="962" priority="87" stopIfTrue="1" operator="notEqual">
      <formula>""</formula>
    </cfRule>
  </conditionalFormatting>
  <conditionalFormatting sqref="C48:C57">
    <cfRule type="cellIs" dxfId="961" priority="86" stopIfTrue="1" operator="notEqual">
      <formula>""</formula>
    </cfRule>
  </conditionalFormatting>
  <conditionalFormatting sqref="C72:C81">
    <cfRule type="cellIs" dxfId="960" priority="82" stopIfTrue="1" operator="notEqual">
      <formula>""</formula>
    </cfRule>
  </conditionalFormatting>
  <conditionalFormatting sqref="C72:C81">
    <cfRule type="cellIs" dxfId="959" priority="81" stopIfTrue="1" operator="notEqual">
      <formula>""</formula>
    </cfRule>
  </conditionalFormatting>
  <conditionalFormatting sqref="C71">
    <cfRule type="cellIs" dxfId="958" priority="80" stopIfTrue="1" operator="notEqual">
      <formula>""</formula>
    </cfRule>
  </conditionalFormatting>
  <conditionalFormatting sqref="C71">
    <cfRule type="cellIs" dxfId="957" priority="85" stopIfTrue="1" operator="notEqual">
      <formula>""</formula>
    </cfRule>
  </conditionalFormatting>
  <conditionalFormatting sqref="C71">
    <cfRule type="cellIs" dxfId="956" priority="84" stopIfTrue="1" operator="notEqual">
      <formula>""</formula>
    </cfRule>
  </conditionalFormatting>
  <conditionalFormatting sqref="C60:C70">
    <cfRule type="cellIs" dxfId="955" priority="83" stopIfTrue="1" operator="notEqual">
      <formula>""</formula>
    </cfRule>
  </conditionalFormatting>
  <conditionalFormatting sqref="C60:C70">
    <cfRule type="cellIs" dxfId="954" priority="73" stopIfTrue="1" operator="notEqual">
      <formula>""</formula>
    </cfRule>
  </conditionalFormatting>
  <conditionalFormatting sqref="C59">
    <cfRule type="cellIs" dxfId="953" priority="72" stopIfTrue="1" operator="notEqual">
      <formula>""</formula>
    </cfRule>
  </conditionalFormatting>
  <conditionalFormatting sqref="C59">
    <cfRule type="cellIs" dxfId="952" priority="71" stopIfTrue="1" operator="notEqual">
      <formula>""</formula>
    </cfRule>
  </conditionalFormatting>
  <conditionalFormatting sqref="C48:C58">
    <cfRule type="cellIs" dxfId="951" priority="70" stopIfTrue="1" operator="notEqual">
      <formula>""</formula>
    </cfRule>
  </conditionalFormatting>
  <conditionalFormatting sqref="C71">
    <cfRule type="cellIs" dxfId="950" priority="79" stopIfTrue="1" operator="notEqual">
      <formula>""</formula>
    </cfRule>
  </conditionalFormatting>
  <conditionalFormatting sqref="C72:C81">
    <cfRule type="cellIs" dxfId="949" priority="76" stopIfTrue="1" operator="notEqual">
      <formula>""</formula>
    </cfRule>
  </conditionalFormatting>
  <conditionalFormatting sqref="C60:C70">
    <cfRule type="cellIs" dxfId="948" priority="78" stopIfTrue="1" operator="notEqual">
      <formula>""</formula>
    </cfRule>
  </conditionalFormatting>
  <conditionalFormatting sqref="C72:C81">
    <cfRule type="cellIs" dxfId="947" priority="77" stopIfTrue="1" operator="notEqual">
      <formula>""</formula>
    </cfRule>
  </conditionalFormatting>
  <conditionalFormatting sqref="C71">
    <cfRule type="cellIs" dxfId="946" priority="75" stopIfTrue="1" operator="notEqual">
      <formula>""</formula>
    </cfRule>
  </conditionalFormatting>
  <conditionalFormatting sqref="C71">
    <cfRule type="cellIs" dxfId="945" priority="74" stopIfTrue="1" operator="notEqual">
      <formula>""</formula>
    </cfRule>
  </conditionalFormatting>
  <conditionalFormatting sqref="C60:C69">
    <cfRule type="cellIs" dxfId="944" priority="68" stopIfTrue="1" operator="notEqual">
      <formula>""</formula>
    </cfRule>
  </conditionalFormatting>
  <conditionalFormatting sqref="C60:C69">
    <cfRule type="cellIs" dxfId="943" priority="69" stopIfTrue="1" operator="notEqual">
      <formula>""</formula>
    </cfRule>
  </conditionalFormatting>
  <conditionalFormatting sqref="C72:C81">
    <cfRule type="cellIs" dxfId="942" priority="67" stopIfTrue="1" operator="notEqual">
      <formula>""</formula>
    </cfRule>
  </conditionalFormatting>
  <conditionalFormatting sqref="C72:C81">
    <cfRule type="cellIs" dxfId="941" priority="66" stopIfTrue="1" operator="notEqual">
      <formula>""</formula>
    </cfRule>
  </conditionalFormatting>
  <conditionalFormatting sqref="C59">
    <cfRule type="cellIs" dxfId="940" priority="56" stopIfTrue="1" operator="notEqual">
      <formula>""</formula>
    </cfRule>
  </conditionalFormatting>
  <conditionalFormatting sqref="C48:C58">
    <cfRule type="cellIs" dxfId="939" priority="55" stopIfTrue="1" operator="notEqual">
      <formula>""</formula>
    </cfRule>
  </conditionalFormatting>
  <conditionalFormatting sqref="C71">
    <cfRule type="cellIs" dxfId="938" priority="65" stopIfTrue="1" operator="notEqual">
      <formula>""</formula>
    </cfRule>
  </conditionalFormatting>
  <conditionalFormatting sqref="C71">
    <cfRule type="cellIs" dxfId="937" priority="64" stopIfTrue="1" operator="notEqual">
      <formula>""</formula>
    </cfRule>
  </conditionalFormatting>
  <conditionalFormatting sqref="C72:C81">
    <cfRule type="cellIs" dxfId="936" priority="61" stopIfTrue="1" operator="notEqual">
      <formula>""</formula>
    </cfRule>
  </conditionalFormatting>
  <conditionalFormatting sqref="C60:C70">
    <cfRule type="cellIs" dxfId="935" priority="63" stopIfTrue="1" operator="notEqual">
      <formula>""</formula>
    </cfRule>
  </conditionalFormatting>
  <conditionalFormatting sqref="C72:C81">
    <cfRule type="cellIs" dxfId="934" priority="62" stopIfTrue="1" operator="notEqual">
      <formula>""</formula>
    </cfRule>
  </conditionalFormatting>
  <conditionalFormatting sqref="C71">
    <cfRule type="cellIs" dxfId="933" priority="60" stopIfTrue="1" operator="notEqual">
      <formula>""</formula>
    </cfRule>
  </conditionalFormatting>
  <conditionalFormatting sqref="C71">
    <cfRule type="cellIs" dxfId="932" priority="59" stopIfTrue="1" operator="notEqual">
      <formula>""</formula>
    </cfRule>
  </conditionalFormatting>
  <conditionalFormatting sqref="C60:C70">
    <cfRule type="cellIs" dxfId="931" priority="58" stopIfTrue="1" operator="notEqual">
      <formula>""</formula>
    </cfRule>
  </conditionalFormatting>
  <conditionalFormatting sqref="C59">
    <cfRule type="cellIs" dxfId="930" priority="57" stopIfTrue="1" operator="notEqual">
      <formula>""</formula>
    </cfRule>
  </conditionalFormatting>
  <conditionalFormatting sqref="C60:C69">
    <cfRule type="cellIs" dxfId="929" priority="53" stopIfTrue="1" operator="notEqual">
      <formula>""</formula>
    </cfRule>
  </conditionalFormatting>
  <conditionalFormatting sqref="C60:C69">
    <cfRule type="cellIs" dxfId="928" priority="54" stopIfTrue="1" operator="notEqual">
      <formula>""</formula>
    </cfRule>
  </conditionalFormatting>
  <conditionalFormatting sqref="C72:C81">
    <cfRule type="cellIs" dxfId="927" priority="52" stopIfTrue="1" operator="notEqual">
      <formula>""</formula>
    </cfRule>
  </conditionalFormatting>
  <conditionalFormatting sqref="C72:C81">
    <cfRule type="cellIs" dxfId="926" priority="51" stopIfTrue="1" operator="notEqual">
      <formula>""</formula>
    </cfRule>
  </conditionalFormatting>
  <conditionalFormatting sqref="C71:C81">
    <cfRule type="cellIs" dxfId="925" priority="50" stopIfTrue="1" operator="notEqual">
      <formula>""</formula>
    </cfRule>
  </conditionalFormatting>
  <conditionalFormatting sqref="C71:C81">
    <cfRule type="cellIs" dxfId="924" priority="49" stopIfTrue="1" operator="notEqual">
      <formula>""</formula>
    </cfRule>
  </conditionalFormatting>
  <conditionalFormatting sqref="C60:C70">
    <cfRule type="cellIs" dxfId="923" priority="48" stopIfTrue="1" operator="notEqual">
      <formula>""</formula>
    </cfRule>
  </conditionalFormatting>
  <conditionalFormatting sqref="C59">
    <cfRule type="cellIs" dxfId="922" priority="47" stopIfTrue="1" operator="notEqual">
      <formula>""</formula>
    </cfRule>
  </conditionalFormatting>
  <conditionalFormatting sqref="C59">
    <cfRule type="cellIs" dxfId="921" priority="46" stopIfTrue="1" operator="notEqual">
      <formula>""</formula>
    </cfRule>
  </conditionalFormatting>
  <conditionalFormatting sqref="C60:C69">
    <cfRule type="cellIs" dxfId="920" priority="43" stopIfTrue="1" operator="notEqual">
      <formula>""</formula>
    </cfRule>
  </conditionalFormatting>
  <conditionalFormatting sqref="C48:C58">
    <cfRule type="cellIs" dxfId="919" priority="45" stopIfTrue="1" operator="notEqual">
      <formula>""</formula>
    </cfRule>
  </conditionalFormatting>
  <conditionalFormatting sqref="C60:C69">
    <cfRule type="cellIs" dxfId="918" priority="44" stopIfTrue="1" operator="notEqual">
      <formula>""</formula>
    </cfRule>
  </conditionalFormatting>
  <conditionalFormatting sqref="C59">
    <cfRule type="cellIs" dxfId="917" priority="42" stopIfTrue="1" operator="notEqual">
      <formula>""</formula>
    </cfRule>
  </conditionalFormatting>
  <conditionalFormatting sqref="C59">
    <cfRule type="cellIs" dxfId="916" priority="41" stopIfTrue="1" operator="notEqual">
      <formula>""</formula>
    </cfRule>
  </conditionalFormatting>
  <conditionalFormatting sqref="C48:C58">
    <cfRule type="cellIs" dxfId="915" priority="40" stopIfTrue="1" operator="notEqual">
      <formula>""</formula>
    </cfRule>
  </conditionalFormatting>
  <conditionalFormatting sqref="C47">
    <cfRule type="cellIs" dxfId="914" priority="39" stopIfTrue="1" operator="notEqual">
      <formula>""</formula>
    </cfRule>
  </conditionalFormatting>
  <conditionalFormatting sqref="C47">
    <cfRule type="cellIs" dxfId="913" priority="38" stopIfTrue="1" operator="notEqual">
      <formula>""</formula>
    </cfRule>
  </conditionalFormatting>
  <conditionalFormatting sqref="C48:C57">
    <cfRule type="cellIs" dxfId="912" priority="35" stopIfTrue="1" operator="notEqual">
      <formula>""</formula>
    </cfRule>
  </conditionalFormatting>
  <conditionalFormatting sqref="C36:C46">
    <cfRule type="cellIs" dxfId="911" priority="37" stopIfTrue="1" operator="notEqual">
      <formula>""</formula>
    </cfRule>
  </conditionalFormatting>
  <conditionalFormatting sqref="C48:C57">
    <cfRule type="cellIs" dxfId="910" priority="36" stopIfTrue="1" operator="notEqual">
      <formula>""</formula>
    </cfRule>
  </conditionalFormatting>
  <conditionalFormatting sqref="C60:C69">
    <cfRule type="cellIs" dxfId="909" priority="34" stopIfTrue="1" operator="notEqual">
      <formula>""</formula>
    </cfRule>
  </conditionalFormatting>
  <conditionalFormatting sqref="C60:C69">
    <cfRule type="cellIs" dxfId="908" priority="33" stopIfTrue="1" operator="notEqual">
      <formula>""</formula>
    </cfRule>
  </conditionalFormatting>
  <conditionalFormatting sqref="C84:C93">
    <cfRule type="cellIs" dxfId="907" priority="26" stopIfTrue="1" operator="notEqual">
      <formula>""</formula>
    </cfRule>
  </conditionalFormatting>
  <conditionalFormatting sqref="C84:C93">
    <cfRule type="cellIs" dxfId="906" priority="25" stopIfTrue="1" operator="notEqual">
      <formula>""</formula>
    </cfRule>
  </conditionalFormatting>
  <conditionalFormatting sqref="C83">
    <cfRule type="cellIs" dxfId="905" priority="24" stopIfTrue="1" operator="notEqual">
      <formula>""</formula>
    </cfRule>
  </conditionalFormatting>
  <conditionalFormatting sqref="C83">
    <cfRule type="cellIs" dxfId="904" priority="23" stopIfTrue="1" operator="notEqual">
      <formula>""</formula>
    </cfRule>
  </conditionalFormatting>
  <conditionalFormatting sqref="C84:C93">
    <cfRule type="cellIs" dxfId="903" priority="22" stopIfTrue="1" operator="notEqual">
      <formula>""</formula>
    </cfRule>
  </conditionalFormatting>
  <conditionalFormatting sqref="C83">
    <cfRule type="cellIs" dxfId="902" priority="32" stopIfTrue="1" operator="notEqual">
      <formula>""</formula>
    </cfRule>
  </conditionalFormatting>
  <conditionalFormatting sqref="C83:C93">
    <cfRule type="cellIs" dxfId="901" priority="31" stopIfTrue="1" operator="notEqual">
      <formula>""</formula>
    </cfRule>
  </conditionalFormatting>
  <conditionalFormatting sqref="C83:C93">
    <cfRule type="cellIs" dxfId="900" priority="30" stopIfTrue="1" operator="notEqual">
      <formula>""</formula>
    </cfRule>
  </conditionalFormatting>
  <conditionalFormatting sqref="C84:C93">
    <cfRule type="cellIs" dxfId="899" priority="29" stopIfTrue="1" operator="notEqual">
      <formula>""</formula>
    </cfRule>
  </conditionalFormatting>
  <conditionalFormatting sqref="C83">
    <cfRule type="cellIs" dxfId="898" priority="28" stopIfTrue="1" operator="notEqual">
      <formula>""</formula>
    </cfRule>
  </conditionalFormatting>
  <conditionalFormatting sqref="C83">
    <cfRule type="cellIs" dxfId="897" priority="27" stopIfTrue="1" operator="notEqual">
      <formula>""</formula>
    </cfRule>
  </conditionalFormatting>
  <conditionalFormatting sqref="C84:C93">
    <cfRule type="cellIs" dxfId="896" priority="21" stopIfTrue="1" operator="notEqual">
      <formula>""</formula>
    </cfRule>
  </conditionalFormatting>
  <conditionalFormatting sqref="C83:C93">
    <cfRule type="cellIs" dxfId="895" priority="20" stopIfTrue="1" operator="notEqual">
      <formula>""</formula>
    </cfRule>
  </conditionalFormatting>
  <conditionalFormatting sqref="C83:C93">
    <cfRule type="cellIs" dxfId="894" priority="19" stopIfTrue="1" operator="notEqual">
      <formula>""</formula>
    </cfRule>
  </conditionalFormatting>
  <conditionalFormatting sqref="C83:C93">
    <cfRule type="cellIs" dxfId="893" priority="18" stopIfTrue="1" operator="notEqual">
      <formula>""</formula>
    </cfRule>
  </conditionalFormatting>
  <conditionalFormatting sqref="C83:C93">
    <cfRule type="cellIs" dxfId="892" priority="17" stopIfTrue="1" operator="notEqual">
      <formula>""</formula>
    </cfRule>
  </conditionalFormatting>
  <conditionalFormatting sqref="C84:C93">
    <cfRule type="cellIs" dxfId="891" priority="16" stopIfTrue="1" operator="notEqual">
      <formula>""</formula>
    </cfRule>
  </conditionalFormatting>
  <conditionalFormatting sqref="C84:C93">
    <cfRule type="cellIs" dxfId="890" priority="15" stopIfTrue="1" operator="notEqual">
      <formula>""</formula>
    </cfRule>
  </conditionalFormatting>
  <conditionalFormatting sqref="C84:C93">
    <cfRule type="cellIs" dxfId="889" priority="14" stopIfTrue="1" operator="notEqual">
      <formula>""</formula>
    </cfRule>
  </conditionalFormatting>
  <conditionalFormatting sqref="C84:C93">
    <cfRule type="cellIs" dxfId="888" priority="13" stopIfTrue="1" operator="notEqual">
      <formula>""</formula>
    </cfRule>
  </conditionalFormatting>
  <conditionalFormatting sqref="C84:C93">
    <cfRule type="cellIs" dxfId="887" priority="12" stopIfTrue="1" operator="notEqual">
      <formula>""</formula>
    </cfRule>
  </conditionalFormatting>
  <conditionalFormatting sqref="C106">
    <cfRule type="cellIs" dxfId="886" priority="11" stopIfTrue="1" operator="notEqual">
      <formula>""</formula>
    </cfRule>
  </conditionalFormatting>
  <conditionalFormatting sqref="C106">
    <cfRule type="cellIs" dxfId="885" priority="10" stopIfTrue="1" operator="notEqual">
      <formula>""</formula>
    </cfRule>
  </conditionalFormatting>
  <conditionalFormatting sqref="C95:C96">
    <cfRule type="cellIs" dxfId="884" priority="9" stopIfTrue="1" operator="notEqual">
      <formula>""</formula>
    </cfRule>
  </conditionalFormatting>
  <conditionalFormatting sqref="C95:C96">
    <cfRule type="cellIs" dxfId="883" priority="8" stopIfTrue="1" operator="notEqual">
      <formula>""</formula>
    </cfRule>
  </conditionalFormatting>
  <conditionalFormatting sqref="B133:B144">
    <cfRule type="cellIs" dxfId="882" priority="7" stopIfTrue="1" operator="notEqual">
      <formula>""</formula>
    </cfRule>
  </conditionalFormatting>
  <conditionalFormatting sqref="B133:B144">
    <cfRule type="cellIs" dxfId="881" priority="6" stopIfTrue="1" operator="notEqual">
      <formula>""</formula>
    </cfRule>
  </conditionalFormatting>
  <conditionalFormatting sqref="F11:F130">
    <cfRule type="cellIs" dxfId="880" priority="5" stopIfTrue="1" operator="equal">
      <formula>"Total"</formula>
    </cfRule>
  </conditionalFormatting>
  <conditionalFormatting sqref="F133">
    <cfRule type="cellIs" dxfId="879" priority="2" stopIfTrue="1" operator="notEqual">
      <formula>""</formula>
    </cfRule>
  </conditionalFormatting>
  <conditionalFormatting sqref="F133">
    <cfRule type="cellIs" dxfId="878" priority="4" stopIfTrue="1" operator="notEqual">
      <formula>""</formula>
    </cfRule>
  </conditionalFormatting>
  <conditionalFormatting sqref="F133">
    <cfRule type="cellIs" dxfId="877" priority="3" stopIfTrue="1" operator="notEqual">
      <formula>""</formula>
    </cfRule>
  </conditionalFormatting>
  <conditionalFormatting sqref="F134:F144">
    <cfRule type="cellIs" dxfId="876" priority="1" stopIfTrue="1" operator="equal">
      <formula>"Total"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51"/>
  <sheetViews>
    <sheetView zoomScale="110" zoomScaleNormal="110" workbookViewId="0">
      <pane ySplit="11" topLeftCell="A123" activePane="bottomLeft" state="frozen"/>
      <selection pane="bottomLeft" activeCell="H10" sqref="H10:L11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6.7109375" style="1" customWidth="1"/>
    <col min="5" max="5" width="5.85546875" style="1" customWidth="1"/>
    <col min="6" max="7" width="5" style="1" customWidth="1"/>
    <col min="8" max="8" width="8" style="1" customWidth="1"/>
    <col min="9" max="9" width="5.85546875" style="1" customWidth="1"/>
    <col min="10" max="10" width="6" style="1" customWidth="1"/>
    <col min="11" max="11" width="4.5703125" style="1" customWidth="1"/>
    <col min="12" max="13" width="6" style="1" customWidth="1"/>
    <col min="14" max="14" width="4.5703125" style="1" customWidth="1"/>
    <col min="15" max="16" width="6" style="1" customWidth="1"/>
    <col min="17" max="17" width="4.5703125" style="1" customWidth="1"/>
    <col min="18" max="19" width="6" style="1" customWidth="1"/>
    <col min="20" max="20" width="4.42578125" style="1" customWidth="1"/>
    <col min="21" max="21" width="6" style="1" customWidth="1"/>
    <col min="22" max="22" width="6.140625" style="1" customWidth="1"/>
    <col min="23" max="23" width="4.5703125" style="1" customWidth="1"/>
    <col min="24" max="25" width="6" style="1" customWidth="1"/>
    <col min="26" max="26" width="4.5703125" style="1" customWidth="1"/>
    <col min="27" max="27" width="6.28515625" style="1" customWidth="1"/>
  </cols>
  <sheetData>
    <row r="1" spans="1:27" ht="1.5" customHeight="1"/>
    <row r="3" spans="1:27" ht="9" customHeight="1"/>
    <row r="4" spans="1:27" ht="9.75" customHeight="1">
      <c r="I4" s="3" t="s">
        <v>2</v>
      </c>
      <c r="J4" s="2"/>
      <c r="K4" s="2"/>
      <c r="L4" s="2"/>
      <c r="M4" s="2"/>
      <c r="N4" s="2"/>
    </row>
    <row r="5" spans="1:27" ht="9.75" customHeight="1">
      <c r="I5" s="3" t="s">
        <v>173</v>
      </c>
      <c r="J5" s="2"/>
      <c r="K5" s="2"/>
      <c r="L5" s="2"/>
      <c r="M5" s="2"/>
      <c r="N5" s="2"/>
    </row>
    <row r="6" spans="1:27">
      <c r="I6" s="4" t="s">
        <v>1</v>
      </c>
    </row>
    <row r="7" spans="1:27" ht="3.75" customHeight="1"/>
    <row r="8" spans="1:27" ht="15">
      <c r="B8" s="114" t="s">
        <v>168</v>
      </c>
      <c r="C8" s="114"/>
      <c r="D8" s="114"/>
      <c r="E8" s="114"/>
      <c r="F8" s="114"/>
      <c r="G8" s="114"/>
      <c r="H8" s="45"/>
      <c r="I8" s="110"/>
      <c r="P8" s="115" t="s">
        <v>100</v>
      </c>
      <c r="Q8" s="21"/>
      <c r="R8" s="21"/>
      <c r="S8" s="21"/>
      <c r="T8" s="274"/>
      <c r="U8" s="274"/>
      <c r="V8" s="390">
        <f>'base(indices)'!H1</f>
        <v>44440</v>
      </c>
      <c r="W8" s="390"/>
    </row>
    <row r="9" spans="1:27" ht="13.5" thickBot="1">
      <c r="B9" s="6" t="s">
        <v>85</v>
      </c>
      <c r="C9" s="6"/>
      <c r="F9" s="5"/>
      <c r="G9" s="5"/>
      <c r="K9" s="135" t="s">
        <v>68</v>
      </c>
      <c r="L9" s="109"/>
      <c r="M9" s="110"/>
      <c r="N9" s="111"/>
      <c r="O9" s="110"/>
    </row>
    <row r="10" spans="1:27" ht="12" customHeight="1" thickBot="1">
      <c r="A10" s="423" t="s">
        <v>42</v>
      </c>
      <c r="B10" s="394" t="s">
        <v>4</v>
      </c>
      <c r="C10" s="396" t="s">
        <v>36</v>
      </c>
      <c r="D10" s="398" t="s">
        <v>37</v>
      </c>
      <c r="E10" s="398" t="s">
        <v>43</v>
      </c>
      <c r="F10" s="414" t="s">
        <v>44</v>
      </c>
      <c r="G10" s="414" t="s">
        <v>45</v>
      </c>
      <c r="H10" s="468" t="s">
        <v>195</v>
      </c>
      <c r="I10" s="408" t="s">
        <v>70</v>
      </c>
      <c r="J10" s="463" t="s">
        <v>69</v>
      </c>
      <c r="K10" s="464"/>
      <c r="L10" s="388" t="s">
        <v>123</v>
      </c>
      <c r="M10" s="149">
        <v>0.9</v>
      </c>
      <c r="N10" s="150" t="s">
        <v>123</v>
      </c>
      <c r="O10" s="151"/>
      <c r="P10" s="152">
        <v>0.8</v>
      </c>
      <c r="Q10" s="153" t="s">
        <v>123</v>
      </c>
      <c r="R10" s="154"/>
      <c r="S10" s="149">
        <v>0.7</v>
      </c>
      <c r="T10" s="150"/>
      <c r="U10" s="151"/>
      <c r="V10" s="152">
        <v>0.6</v>
      </c>
      <c r="W10" s="153" t="s">
        <v>124</v>
      </c>
      <c r="X10" s="154"/>
      <c r="Y10" s="155">
        <v>0.5</v>
      </c>
      <c r="Z10" s="150" t="s">
        <v>123</v>
      </c>
      <c r="AA10" s="156"/>
    </row>
    <row r="11" spans="1:27" ht="24" customHeight="1" thickBot="1">
      <c r="A11" s="467"/>
      <c r="B11" s="395"/>
      <c r="C11" s="397"/>
      <c r="D11" s="399"/>
      <c r="E11" s="399"/>
      <c r="F11" s="415"/>
      <c r="G11" s="415"/>
      <c r="H11" s="469"/>
      <c r="I11" s="470"/>
      <c r="J11" s="35" t="s">
        <v>132</v>
      </c>
      <c r="K11" s="172" t="s">
        <v>131</v>
      </c>
      <c r="L11" s="292" t="s">
        <v>0</v>
      </c>
      <c r="M11" s="35" t="s">
        <v>132</v>
      </c>
      <c r="N11" s="172" t="s">
        <v>131</v>
      </c>
      <c r="O11" s="34" t="s">
        <v>39</v>
      </c>
      <c r="P11" s="35" t="s">
        <v>132</v>
      </c>
      <c r="Q11" s="172" t="s">
        <v>131</v>
      </c>
      <c r="R11" s="34" t="s">
        <v>46</v>
      </c>
      <c r="S11" s="35" t="s">
        <v>132</v>
      </c>
      <c r="T11" s="172" t="s">
        <v>131</v>
      </c>
      <c r="U11" s="34" t="s">
        <v>47</v>
      </c>
      <c r="V11" s="35" t="s">
        <v>132</v>
      </c>
      <c r="W11" s="172" t="s">
        <v>131</v>
      </c>
      <c r="X11" s="34" t="s">
        <v>48</v>
      </c>
      <c r="Y11" s="172" t="s">
        <v>131</v>
      </c>
      <c r="Z11" s="172" t="s">
        <v>131</v>
      </c>
      <c r="AA11" s="34" t="s">
        <v>55</v>
      </c>
    </row>
    <row r="12" spans="1:27" ht="12.75" customHeight="1">
      <c r="A12" s="275">
        <v>5</v>
      </c>
      <c r="B12" s="215">
        <v>40544</v>
      </c>
      <c r="C12" s="47">
        <v>540</v>
      </c>
      <c r="D12" s="97">
        <f>'base(indices)'!G16</f>
        <v>1.4360326800000001</v>
      </c>
      <c r="E12" s="163">
        <f t="shared" ref="E12:E75" si="0">C12*D12</f>
        <v>775.4576472</v>
      </c>
      <c r="F12" s="88">
        <v>0</v>
      </c>
      <c r="G12" s="87">
        <f t="shared" ref="G12:G75" si="1">E12*F12</f>
        <v>0</v>
      </c>
      <c r="H12" s="276">
        <f>(E12+G12)*4</f>
        <v>3101.8305888</v>
      </c>
      <c r="I12" s="108">
        <f>E12/3</f>
        <v>258.48588239999998</v>
      </c>
      <c r="J12" s="108">
        <f>H12+I12</f>
        <v>3360.3164711999998</v>
      </c>
      <c r="K12" s="165"/>
      <c r="L12" s="277">
        <f t="shared" ref="L12:L21" si="2">J12+K12</f>
        <v>3360.3164711999998</v>
      </c>
      <c r="M12" s="54">
        <f t="shared" ref="M12:M21" si="3">J12*M$10</f>
        <v>3024.2848240799999</v>
      </c>
      <c r="N12" s="165">
        <f t="shared" ref="N12:N21" si="4">K12*M$10</f>
        <v>0</v>
      </c>
      <c r="O12" s="55">
        <f t="shared" ref="O12:O21" si="5">M12+N12</f>
        <v>3024.2848240799999</v>
      </c>
      <c r="P12" s="128">
        <f t="shared" ref="P12:P30" si="6">J12*$P$10</f>
        <v>2688.25317696</v>
      </c>
      <c r="Q12" s="165">
        <f t="shared" ref="Q12:Q75" si="7">K12*P$10</f>
        <v>0</v>
      </c>
      <c r="R12" s="166">
        <f t="shared" ref="R12:R37" si="8">P12+Q12</f>
        <v>2688.25317696</v>
      </c>
      <c r="S12" s="54">
        <f t="shared" ref="S12:S75" si="9">J12*S$10</f>
        <v>2352.2215298399997</v>
      </c>
      <c r="T12" s="165">
        <f t="shared" ref="T12:T75" si="10">K12*S$10</f>
        <v>0</v>
      </c>
      <c r="U12" s="55">
        <f t="shared" ref="U12:U75" si="11">S12+T12</f>
        <v>2352.2215298399997</v>
      </c>
      <c r="V12" s="54">
        <f>J12*V$10</f>
        <v>2016.1898827199998</v>
      </c>
      <c r="W12" s="165">
        <f t="shared" ref="W12:W75" si="12">K12*V$10</f>
        <v>0</v>
      </c>
      <c r="X12" s="55">
        <f t="shared" ref="X12:X75" si="13">V12+W12</f>
        <v>2016.1898827199998</v>
      </c>
      <c r="Y12" s="54">
        <f t="shared" ref="Y12:Y75" si="14">J12*Y$10</f>
        <v>1680.1582355999999</v>
      </c>
      <c r="Z12" s="165">
        <f t="shared" ref="Z12:Z75" si="15">N12*Y$10</f>
        <v>0</v>
      </c>
      <c r="AA12" s="55">
        <f t="shared" ref="AA12:AA75" si="16">Y12+Z12</f>
        <v>1680.1582355999999</v>
      </c>
    </row>
    <row r="13" spans="1:27" s="30" customFormat="1" ht="12.75" customHeight="1">
      <c r="A13" s="124">
        <v>5</v>
      </c>
      <c r="B13" s="216">
        <v>40575</v>
      </c>
      <c r="C13" s="68">
        <v>540</v>
      </c>
      <c r="D13" s="96">
        <f>'base(indices)'!G17</f>
        <v>1.4350066500000001</v>
      </c>
      <c r="E13" s="58">
        <f t="shared" si="0"/>
        <v>774.90359100000001</v>
      </c>
      <c r="F13" s="48">
        <v>0</v>
      </c>
      <c r="G13" s="60">
        <f t="shared" si="1"/>
        <v>0</v>
      </c>
      <c r="H13" s="190">
        <f>(E13+G13)*4</f>
        <v>3099.614364</v>
      </c>
      <c r="I13" s="106">
        <f>E13/3</f>
        <v>258.301197</v>
      </c>
      <c r="J13" s="106">
        <f>H13+I13</f>
        <v>3357.9155609999998</v>
      </c>
      <c r="K13" s="63">
        <v>0</v>
      </c>
      <c r="L13" s="64">
        <f t="shared" si="2"/>
        <v>3357.9155609999998</v>
      </c>
      <c r="M13" s="65">
        <f t="shared" si="3"/>
        <v>3022.1240048999998</v>
      </c>
      <c r="N13" s="63">
        <f t="shared" si="4"/>
        <v>0</v>
      </c>
      <c r="O13" s="66">
        <f t="shared" si="5"/>
        <v>3022.1240048999998</v>
      </c>
      <c r="P13" s="63">
        <f t="shared" si="6"/>
        <v>2686.3324487999998</v>
      </c>
      <c r="Q13" s="63">
        <f t="shared" si="7"/>
        <v>0</v>
      </c>
      <c r="R13" s="67">
        <f t="shared" si="8"/>
        <v>2686.3324487999998</v>
      </c>
      <c r="S13" s="65">
        <f t="shared" si="9"/>
        <v>2350.5408926999999</v>
      </c>
      <c r="T13" s="63">
        <f t="shared" si="10"/>
        <v>0</v>
      </c>
      <c r="U13" s="66">
        <f t="shared" si="11"/>
        <v>2350.5408926999999</v>
      </c>
      <c r="V13" s="65">
        <f t="shared" ref="V13:V76" si="17">J13*V$10</f>
        <v>2014.7493365999999</v>
      </c>
      <c r="W13" s="63">
        <f t="shared" si="12"/>
        <v>0</v>
      </c>
      <c r="X13" s="66">
        <f t="shared" si="13"/>
        <v>2014.7493365999999</v>
      </c>
      <c r="Y13" s="65">
        <f t="shared" si="14"/>
        <v>1678.9577804999999</v>
      </c>
      <c r="Z13" s="63">
        <f t="shared" si="15"/>
        <v>0</v>
      </c>
      <c r="AA13" s="66">
        <f t="shared" si="16"/>
        <v>1678.9577804999999</v>
      </c>
    </row>
    <row r="14" spans="1:27" ht="12.75" customHeight="1">
      <c r="A14" s="124">
        <v>5</v>
      </c>
      <c r="B14" s="217">
        <v>40603</v>
      </c>
      <c r="C14" s="68">
        <v>545</v>
      </c>
      <c r="D14" s="96">
        <f>'base(indices)'!G18</f>
        <v>1.4342550999999999</v>
      </c>
      <c r="E14" s="69">
        <f t="shared" si="0"/>
        <v>781.66902949999997</v>
      </c>
      <c r="F14" s="48">
        <v>0</v>
      </c>
      <c r="G14" s="70">
        <f t="shared" si="1"/>
        <v>0</v>
      </c>
      <c r="H14" s="190">
        <f t="shared" ref="H14:H77" si="18">(E14+G14)*4</f>
        <v>3126.6761179999999</v>
      </c>
      <c r="I14" s="107">
        <f>E14/3</f>
        <v>260.55634316666664</v>
      </c>
      <c r="J14" s="107">
        <f t="shared" ref="J14:J77" si="19">H14+I14</f>
        <v>3387.2324611666663</v>
      </c>
      <c r="K14" s="49">
        <v>0</v>
      </c>
      <c r="L14" s="50">
        <f t="shared" si="2"/>
        <v>3387.2324611666663</v>
      </c>
      <c r="M14" s="51">
        <f t="shared" si="3"/>
        <v>3048.50921505</v>
      </c>
      <c r="N14" s="49">
        <f t="shared" si="4"/>
        <v>0</v>
      </c>
      <c r="O14" s="52">
        <f t="shared" si="5"/>
        <v>3048.50921505</v>
      </c>
      <c r="P14" s="73">
        <f t="shared" si="6"/>
        <v>2709.7859689333332</v>
      </c>
      <c r="Q14" s="49">
        <f t="shared" si="7"/>
        <v>0</v>
      </c>
      <c r="R14" s="53">
        <f t="shared" si="8"/>
        <v>2709.7859689333332</v>
      </c>
      <c r="S14" s="51">
        <f t="shared" si="9"/>
        <v>2371.0627228166663</v>
      </c>
      <c r="T14" s="49">
        <f t="shared" si="10"/>
        <v>0</v>
      </c>
      <c r="U14" s="52">
        <f t="shared" si="11"/>
        <v>2371.0627228166663</v>
      </c>
      <c r="V14" s="51">
        <f t="shared" si="17"/>
        <v>2032.3394766999998</v>
      </c>
      <c r="W14" s="49">
        <f t="shared" si="12"/>
        <v>0</v>
      </c>
      <c r="X14" s="52">
        <f t="shared" si="13"/>
        <v>2032.3394766999998</v>
      </c>
      <c r="Y14" s="51">
        <f t="shared" si="14"/>
        <v>1693.6162305833332</v>
      </c>
      <c r="Z14" s="49">
        <f t="shared" si="15"/>
        <v>0</v>
      </c>
      <c r="AA14" s="52">
        <f t="shared" si="16"/>
        <v>1693.6162305833332</v>
      </c>
    </row>
    <row r="15" spans="1:27" s="30" customFormat="1" ht="12.75" customHeight="1">
      <c r="A15" s="124">
        <v>5</v>
      </c>
      <c r="B15" s="216">
        <v>40634</v>
      </c>
      <c r="C15" s="68">
        <v>545</v>
      </c>
      <c r="D15" s="96">
        <f>'base(indices)'!G19</f>
        <v>1.4325188799999999</v>
      </c>
      <c r="E15" s="58">
        <f t="shared" si="0"/>
        <v>780.72278959999994</v>
      </c>
      <c r="F15" s="48">
        <v>0</v>
      </c>
      <c r="G15" s="60">
        <f t="shared" si="1"/>
        <v>0</v>
      </c>
      <c r="H15" s="190">
        <f t="shared" si="18"/>
        <v>3122.8911583999998</v>
      </c>
      <c r="I15" s="106">
        <f t="shared" ref="I15:I78" si="20">E15/3</f>
        <v>260.24092986666665</v>
      </c>
      <c r="J15" s="106">
        <f t="shared" si="19"/>
        <v>3383.1320882666664</v>
      </c>
      <c r="K15" s="63"/>
      <c r="L15" s="64">
        <f t="shared" si="2"/>
        <v>3383.1320882666664</v>
      </c>
      <c r="M15" s="65">
        <f t="shared" si="3"/>
        <v>3044.8188794399998</v>
      </c>
      <c r="N15" s="63">
        <f t="shared" si="4"/>
        <v>0</v>
      </c>
      <c r="O15" s="66">
        <f t="shared" si="5"/>
        <v>3044.8188794399998</v>
      </c>
      <c r="P15" s="63">
        <f t="shared" si="6"/>
        <v>2706.5056706133332</v>
      </c>
      <c r="Q15" s="63">
        <f t="shared" si="7"/>
        <v>0</v>
      </c>
      <c r="R15" s="67">
        <f t="shared" si="8"/>
        <v>2706.5056706133332</v>
      </c>
      <c r="S15" s="65">
        <f t="shared" si="9"/>
        <v>2368.1924617866662</v>
      </c>
      <c r="T15" s="63">
        <f t="shared" si="10"/>
        <v>0</v>
      </c>
      <c r="U15" s="66">
        <f t="shared" si="11"/>
        <v>2368.1924617866662</v>
      </c>
      <c r="V15" s="65">
        <f t="shared" si="17"/>
        <v>2029.8792529599998</v>
      </c>
      <c r="W15" s="63">
        <f t="shared" si="12"/>
        <v>0</v>
      </c>
      <c r="X15" s="66">
        <f t="shared" si="13"/>
        <v>2029.8792529599998</v>
      </c>
      <c r="Y15" s="65">
        <f t="shared" si="14"/>
        <v>1691.5660441333332</v>
      </c>
      <c r="Z15" s="63">
        <f t="shared" si="15"/>
        <v>0</v>
      </c>
      <c r="AA15" s="66">
        <f t="shared" si="16"/>
        <v>1691.5660441333332</v>
      </c>
    </row>
    <row r="16" spans="1:27" ht="12.75" customHeight="1">
      <c r="A16" s="124">
        <v>5</v>
      </c>
      <c r="B16" s="217">
        <v>40664</v>
      </c>
      <c r="C16" s="68">
        <v>545</v>
      </c>
      <c r="D16" s="96">
        <f>'base(indices)'!G20</f>
        <v>1.4319904800000001</v>
      </c>
      <c r="E16" s="69">
        <f t="shared" si="0"/>
        <v>780.43481159999999</v>
      </c>
      <c r="F16" s="48">
        <v>0</v>
      </c>
      <c r="G16" s="70">
        <f t="shared" si="1"/>
        <v>0</v>
      </c>
      <c r="H16" s="190">
        <f t="shared" si="18"/>
        <v>3121.7392464</v>
      </c>
      <c r="I16" s="107">
        <f t="shared" si="20"/>
        <v>260.14493720000002</v>
      </c>
      <c r="J16" s="107">
        <f t="shared" si="19"/>
        <v>3381.8841836000001</v>
      </c>
      <c r="K16" s="49"/>
      <c r="L16" s="50">
        <f t="shared" si="2"/>
        <v>3381.8841836000001</v>
      </c>
      <c r="M16" s="51">
        <f t="shared" si="3"/>
        <v>3043.6957652400001</v>
      </c>
      <c r="N16" s="49">
        <f t="shared" si="4"/>
        <v>0</v>
      </c>
      <c r="O16" s="52">
        <f t="shared" si="5"/>
        <v>3043.6957652400001</v>
      </c>
      <c r="P16" s="73">
        <f t="shared" si="6"/>
        <v>2705.5073468800001</v>
      </c>
      <c r="Q16" s="49">
        <f t="shared" si="7"/>
        <v>0</v>
      </c>
      <c r="R16" s="53">
        <f t="shared" si="8"/>
        <v>2705.5073468800001</v>
      </c>
      <c r="S16" s="51">
        <f t="shared" si="9"/>
        <v>2367.3189285200001</v>
      </c>
      <c r="T16" s="49">
        <f t="shared" si="10"/>
        <v>0</v>
      </c>
      <c r="U16" s="52">
        <f t="shared" si="11"/>
        <v>2367.3189285200001</v>
      </c>
      <c r="V16" s="51">
        <f t="shared" si="17"/>
        <v>2029.1305101600001</v>
      </c>
      <c r="W16" s="49">
        <f t="shared" si="12"/>
        <v>0</v>
      </c>
      <c r="X16" s="52">
        <f t="shared" si="13"/>
        <v>2029.1305101600001</v>
      </c>
      <c r="Y16" s="51">
        <f t="shared" si="14"/>
        <v>1690.9420918000001</v>
      </c>
      <c r="Z16" s="49">
        <f t="shared" si="15"/>
        <v>0</v>
      </c>
      <c r="AA16" s="52">
        <f t="shared" si="16"/>
        <v>1690.9420918000001</v>
      </c>
    </row>
    <row r="17" spans="1:27" s="30" customFormat="1" ht="12.75" customHeight="1">
      <c r="A17" s="124">
        <v>5</v>
      </c>
      <c r="B17" s="216">
        <v>40695</v>
      </c>
      <c r="C17" s="68">
        <v>545</v>
      </c>
      <c r="D17" s="96">
        <f>'base(indices)'!G21</f>
        <v>1.42974578</v>
      </c>
      <c r="E17" s="58">
        <f t="shared" si="0"/>
        <v>779.21145009999998</v>
      </c>
      <c r="F17" s="48">
        <v>0</v>
      </c>
      <c r="G17" s="60">
        <f t="shared" si="1"/>
        <v>0</v>
      </c>
      <c r="H17" s="190">
        <f t="shared" si="18"/>
        <v>3116.8458003999999</v>
      </c>
      <c r="I17" s="106">
        <f t="shared" si="20"/>
        <v>259.73715003333331</v>
      </c>
      <c r="J17" s="106">
        <f t="shared" si="19"/>
        <v>3376.5829504333333</v>
      </c>
      <c r="K17" s="63"/>
      <c r="L17" s="64">
        <f t="shared" si="2"/>
        <v>3376.5829504333333</v>
      </c>
      <c r="M17" s="65">
        <f t="shared" si="3"/>
        <v>3038.9246553900002</v>
      </c>
      <c r="N17" s="63">
        <f t="shared" si="4"/>
        <v>0</v>
      </c>
      <c r="O17" s="66">
        <f t="shared" si="5"/>
        <v>3038.9246553900002</v>
      </c>
      <c r="P17" s="63">
        <f t="shared" si="6"/>
        <v>2701.2663603466667</v>
      </c>
      <c r="Q17" s="63">
        <f t="shared" si="7"/>
        <v>0</v>
      </c>
      <c r="R17" s="67">
        <f t="shared" si="8"/>
        <v>2701.2663603466667</v>
      </c>
      <c r="S17" s="65">
        <f t="shared" si="9"/>
        <v>2363.6080653033332</v>
      </c>
      <c r="T17" s="63">
        <f t="shared" si="10"/>
        <v>0</v>
      </c>
      <c r="U17" s="66">
        <f t="shared" si="11"/>
        <v>2363.6080653033332</v>
      </c>
      <c r="V17" s="65">
        <f t="shared" si="17"/>
        <v>2025.9497702599999</v>
      </c>
      <c r="W17" s="63">
        <f t="shared" si="12"/>
        <v>0</v>
      </c>
      <c r="X17" s="66">
        <f t="shared" si="13"/>
        <v>2025.9497702599999</v>
      </c>
      <c r="Y17" s="65">
        <f t="shared" si="14"/>
        <v>1688.2914752166666</v>
      </c>
      <c r="Z17" s="63">
        <f t="shared" si="15"/>
        <v>0</v>
      </c>
      <c r="AA17" s="66">
        <f t="shared" si="16"/>
        <v>1688.2914752166666</v>
      </c>
    </row>
    <row r="18" spans="1:27" ht="12.75" customHeight="1">
      <c r="A18" s="124">
        <v>5</v>
      </c>
      <c r="B18" s="217">
        <v>40725</v>
      </c>
      <c r="C18" s="68">
        <v>545</v>
      </c>
      <c r="D18" s="96">
        <f>'base(indices)'!G22</f>
        <v>1.4281548100000001</v>
      </c>
      <c r="E18" s="69">
        <f t="shared" si="0"/>
        <v>778.34437145000004</v>
      </c>
      <c r="F18" s="48">
        <v>0</v>
      </c>
      <c r="G18" s="70">
        <f t="shared" si="1"/>
        <v>0</v>
      </c>
      <c r="H18" s="190">
        <f t="shared" si="18"/>
        <v>3113.3774858000002</v>
      </c>
      <c r="I18" s="107">
        <f t="shared" si="20"/>
        <v>259.44812381666668</v>
      </c>
      <c r="J18" s="107">
        <f t="shared" si="19"/>
        <v>3372.825609616667</v>
      </c>
      <c r="K18" s="49"/>
      <c r="L18" s="50">
        <f t="shared" si="2"/>
        <v>3372.825609616667</v>
      </c>
      <c r="M18" s="51">
        <f t="shared" si="3"/>
        <v>3035.5430486550003</v>
      </c>
      <c r="N18" s="49">
        <f t="shared" si="4"/>
        <v>0</v>
      </c>
      <c r="O18" s="52">
        <f t="shared" si="5"/>
        <v>3035.5430486550003</v>
      </c>
      <c r="P18" s="73">
        <f t="shared" si="6"/>
        <v>2698.2604876933337</v>
      </c>
      <c r="Q18" s="49">
        <f t="shared" si="7"/>
        <v>0</v>
      </c>
      <c r="R18" s="53">
        <f t="shared" si="8"/>
        <v>2698.2604876933337</v>
      </c>
      <c r="S18" s="51">
        <f t="shared" si="9"/>
        <v>2360.9779267316667</v>
      </c>
      <c r="T18" s="49">
        <f t="shared" si="10"/>
        <v>0</v>
      </c>
      <c r="U18" s="52">
        <f t="shared" si="11"/>
        <v>2360.9779267316667</v>
      </c>
      <c r="V18" s="51">
        <f t="shared" si="17"/>
        <v>2023.6953657700001</v>
      </c>
      <c r="W18" s="49">
        <f t="shared" si="12"/>
        <v>0</v>
      </c>
      <c r="X18" s="52">
        <f t="shared" si="13"/>
        <v>2023.6953657700001</v>
      </c>
      <c r="Y18" s="51">
        <f t="shared" si="14"/>
        <v>1686.4128048083335</v>
      </c>
      <c r="Z18" s="49">
        <f t="shared" si="15"/>
        <v>0</v>
      </c>
      <c r="AA18" s="52">
        <f t="shared" si="16"/>
        <v>1686.4128048083335</v>
      </c>
    </row>
    <row r="19" spans="1:27" s="30" customFormat="1" ht="12.75" customHeight="1">
      <c r="A19" s="124">
        <v>5</v>
      </c>
      <c r="B19" s="216">
        <v>40756</v>
      </c>
      <c r="C19" s="68">
        <v>545</v>
      </c>
      <c r="D19" s="96">
        <f>'base(indices)'!G23</f>
        <v>1.42640177</v>
      </c>
      <c r="E19" s="58">
        <f t="shared" si="0"/>
        <v>777.38896465000005</v>
      </c>
      <c r="F19" s="48">
        <v>0</v>
      </c>
      <c r="G19" s="60">
        <f t="shared" si="1"/>
        <v>0</v>
      </c>
      <c r="H19" s="190">
        <f t="shared" si="18"/>
        <v>3109.5558586000002</v>
      </c>
      <c r="I19" s="106">
        <f t="shared" si="20"/>
        <v>259.12965488333333</v>
      </c>
      <c r="J19" s="106">
        <f t="shared" si="19"/>
        <v>3368.6855134833336</v>
      </c>
      <c r="K19" s="63"/>
      <c r="L19" s="64">
        <f t="shared" si="2"/>
        <v>3368.6855134833336</v>
      </c>
      <c r="M19" s="65">
        <f t="shared" si="3"/>
        <v>3031.8169621350003</v>
      </c>
      <c r="N19" s="63">
        <f t="shared" si="4"/>
        <v>0</v>
      </c>
      <c r="O19" s="66">
        <f t="shared" si="5"/>
        <v>3031.8169621350003</v>
      </c>
      <c r="P19" s="63">
        <f>J19*$P$10</f>
        <v>2694.948410786667</v>
      </c>
      <c r="Q19" s="63">
        <f t="shared" si="7"/>
        <v>0</v>
      </c>
      <c r="R19" s="67">
        <f t="shared" si="8"/>
        <v>2694.948410786667</v>
      </c>
      <c r="S19" s="65">
        <f t="shared" si="9"/>
        <v>2358.0798594383332</v>
      </c>
      <c r="T19" s="63">
        <f t="shared" si="10"/>
        <v>0</v>
      </c>
      <c r="U19" s="66">
        <f t="shared" si="11"/>
        <v>2358.0798594383332</v>
      </c>
      <c r="V19" s="65">
        <f t="shared" si="17"/>
        <v>2021.2113080900001</v>
      </c>
      <c r="W19" s="63">
        <f t="shared" si="12"/>
        <v>0</v>
      </c>
      <c r="X19" s="66">
        <f t="shared" si="13"/>
        <v>2021.2113080900001</v>
      </c>
      <c r="Y19" s="65">
        <f t="shared" si="14"/>
        <v>1684.3427567416668</v>
      </c>
      <c r="Z19" s="63">
        <f t="shared" si="15"/>
        <v>0</v>
      </c>
      <c r="AA19" s="66">
        <f t="shared" si="16"/>
        <v>1684.3427567416668</v>
      </c>
    </row>
    <row r="20" spans="1:27" ht="12.75" customHeight="1">
      <c r="A20" s="124">
        <v>5</v>
      </c>
      <c r="B20" s="217">
        <v>40787</v>
      </c>
      <c r="C20" s="68">
        <v>545</v>
      </c>
      <c r="D20" s="96">
        <f>'base(indices)'!G24</f>
        <v>1.42344669</v>
      </c>
      <c r="E20" s="69">
        <f t="shared" si="0"/>
        <v>775.77844604999996</v>
      </c>
      <c r="F20" s="48">
        <v>0</v>
      </c>
      <c r="G20" s="70">
        <f t="shared" si="1"/>
        <v>0</v>
      </c>
      <c r="H20" s="190">
        <f t="shared" si="18"/>
        <v>3103.1137841999998</v>
      </c>
      <c r="I20" s="107">
        <f t="shared" si="20"/>
        <v>258.59281534999997</v>
      </c>
      <c r="J20" s="107">
        <f t="shared" si="19"/>
        <v>3361.7065995499997</v>
      </c>
      <c r="K20" s="49"/>
      <c r="L20" s="50">
        <f t="shared" si="2"/>
        <v>3361.7065995499997</v>
      </c>
      <c r="M20" s="51">
        <f t="shared" si="3"/>
        <v>3025.5359395949999</v>
      </c>
      <c r="N20" s="49">
        <f t="shared" si="4"/>
        <v>0</v>
      </c>
      <c r="O20" s="52">
        <f t="shared" si="5"/>
        <v>3025.5359395949999</v>
      </c>
      <c r="P20" s="73">
        <f t="shared" si="6"/>
        <v>2689.3652796400002</v>
      </c>
      <c r="Q20" s="49">
        <f t="shared" si="7"/>
        <v>0</v>
      </c>
      <c r="R20" s="53">
        <f t="shared" si="8"/>
        <v>2689.3652796400002</v>
      </c>
      <c r="S20" s="51">
        <f t="shared" si="9"/>
        <v>2353.1946196849995</v>
      </c>
      <c r="T20" s="49">
        <f t="shared" si="10"/>
        <v>0</v>
      </c>
      <c r="U20" s="52">
        <f t="shared" si="11"/>
        <v>2353.1946196849995</v>
      </c>
      <c r="V20" s="51">
        <f t="shared" si="17"/>
        <v>2017.0239597299997</v>
      </c>
      <c r="W20" s="49">
        <f t="shared" si="12"/>
        <v>0</v>
      </c>
      <c r="X20" s="52">
        <f t="shared" si="13"/>
        <v>2017.0239597299997</v>
      </c>
      <c r="Y20" s="51">
        <f t="shared" si="14"/>
        <v>1680.8532997749999</v>
      </c>
      <c r="Z20" s="49">
        <f t="shared" si="15"/>
        <v>0</v>
      </c>
      <c r="AA20" s="52">
        <f t="shared" si="16"/>
        <v>1680.8532997749999</v>
      </c>
    </row>
    <row r="21" spans="1:27" s="30" customFormat="1" ht="12.75" customHeight="1">
      <c r="A21" s="124">
        <v>5</v>
      </c>
      <c r="B21" s="216">
        <v>40817</v>
      </c>
      <c r="C21" s="68">
        <v>545</v>
      </c>
      <c r="D21" s="96">
        <f>'base(indices)'!G25</f>
        <v>1.4220204000000001</v>
      </c>
      <c r="E21" s="58">
        <f t="shared" si="0"/>
        <v>775.00111800000002</v>
      </c>
      <c r="F21" s="48">
        <v>0</v>
      </c>
      <c r="G21" s="60">
        <f t="shared" si="1"/>
        <v>0</v>
      </c>
      <c r="H21" s="190">
        <f t="shared" si="18"/>
        <v>3100.0044720000001</v>
      </c>
      <c r="I21" s="106">
        <f t="shared" si="20"/>
        <v>258.33370600000001</v>
      </c>
      <c r="J21" s="106">
        <f t="shared" si="19"/>
        <v>3358.338178</v>
      </c>
      <c r="K21" s="63"/>
      <c r="L21" s="64">
        <f t="shared" si="2"/>
        <v>3358.338178</v>
      </c>
      <c r="M21" s="65">
        <f t="shared" si="3"/>
        <v>3022.5043602000001</v>
      </c>
      <c r="N21" s="63">
        <f t="shared" si="4"/>
        <v>0</v>
      </c>
      <c r="O21" s="66">
        <f t="shared" si="5"/>
        <v>3022.5043602000001</v>
      </c>
      <c r="P21" s="63">
        <f t="shared" si="6"/>
        <v>2686.6705424000002</v>
      </c>
      <c r="Q21" s="63">
        <f t="shared" si="7"/>
        <v>0</v>
      </c>
      <c r="R21" s="67">
        <f t="shared" si="8"/>
        <v>2686.6705424000002</v>
      </c>
      <c r="S21" s="65">
        <f t="shared" si="9"/>
        <v>2350.8367245999998</v>
      </c>
      <c r="T21" s="63">
        <f t="shared" si="10"/>
        <v>0</v>
      </c>
      <c r="U21" s="66">
        <f t="shared" si="11"/>
        <v>2350.8367245999998</v>
      </c>
      <c r="V21" s="65">
        <f t="shared" si="17"/>
        <v>2015.0029067999999</v>
      </c>
      <c r="W21" s="63">
        <f t="shared" si="12"/>
        <v>0</v>
      </c>
      <c r="X21" s="66">
        <f t="shared" si="13"/>
        <v>2015.0029067999999</v>
      </c>
      <c r="Y21" s="65">
        <f t="shared" si="14"/>
        <v>1679.169089</v>
      </c>
      <c r="Z21" s="63">
        <f t="shared" si="15"/>
        <v>0</v>
      </c>
      <c r="AA21" s="66">
        <f t="shared" si="16"/>
        <v>1679.169089</v>
      </c>
    </row>
    <row r="22" spans="1:27" ht="13.5" customHeight="1">
      <c r="A22" s="124">
        <v>5</v>
      </c>
      <c r="B22" s="217">
        <v>40848</v>
      </c>
      <c r="C22" s="68">
        <v>545</v>
      </c>
      <c r="D22" s="96">
        <f>'base(indices)'!G26</f>
        <v>1.4211393000000001</v>
      </c>
      <c r="E22" s="69">
        <f t="shared" si="0"/>
        <v>774.52091850000011</v>
      </c>
      <c r="F22" s="48">
        <v>0</v>
      </c>
      <c r="G22" s="70">
        <f t="shared" si="1"/>
        <v>0</v>
      </c>
      <c r="H22" s="190">
        <f t="shared" si="18"/>
        <v>3098.0836740000004</v>
      </c>
      <c r="I22" s="107">
        <f t="shared" si="20"/>
        <v>258.17363950000004</v>
      </c>
      <c r="J22" s="107">
        <f t="shared" si="19"/>
        <v>3356.2573135000002</v>
      </c>
      <c r="K22" s="49"/>
      <c r="L22" s="50">
        <f>J22+K22</f>
        <v>3356.2573135000002</v>
      </c>
      <c r="M22" s="51">
        <f>J22*M$10</f>
        <v>3020.6315821500002</v>
      </c>
      <c r="N22" s="49">
        <f>K22*M$10</f>
        <v>0</v>
      </c>
      <c r="O22" s="52">
        <f>M22+N22</f>
        <v>3020.6315821500002</v>
      </c>
      <c r="P22" s="73">
        <f t="shared" si="6"/>
        <v>2685.0058508000002</v>
      </c>
      <c r="Q22" s="49">
        <f t="shared" si="7"/>
        <v>0</v>
      </c>
      <c r="R22" s="53">
        <f t="shared" si="8"/>
        <v>2685.0058508000002</v>
      </c>
      <c r="S22" s="51">
        <f t="shared" si="9"/>
        <v>2349.3801194500002</v>
      </c>
      <c r="T22" s="49">
        <f t="shared" si="10"/>
        <v>0</v>
      </c>
      <c r="U22" s="52">
        <f t="shared" si="11"/>
        <v>2349.3801194500002</v>
      </c>
      <c r="V22" s="51">
        <f t="shared" si="17"/>
        <v>2013.7543881000001</v>
      </c>
      <c r="W22" s="49">
        <f t="shared" si="12"/>
        <v>0</v>
      </c>
      <c r="X22" s="52">
        <f t="shared" si="13"/>
        <v>2013.7543881000001</v>
      </c>
      <c r="Y22" s="51">
        <f t="shared" si="14"/>
        <v>1678.1286567500001</v>
      </c>
      <c r="Z22" s="49">
        <f t="shared" si="15"/>
        <v>0</v>
      </c>
      <c r="AA22" s="52">
        <f t="shared" si="16"/>
        <v>1678.1286567500001</v>
      </c>
    </row>
    <row r="23" spans="1:27" s="30" customFormat="1" ht="13.5" customHeight="1">
      <c r="A23" s="124">
        <v>5</v>
      </c>
      <c r="B23" s="216">
        <v>40878</v>
      </c>
      <c r="C23" s="68">
        <v>545</v>
      </c>
      <c r="D23" s="96">
        <f>'base(indices)'!G27</f>
        <v>1.42022325</v>
      </c>
      <c r="E23" s="58">
        <f t="shared" si="0"/>
        <v>774.02167125000005</v>
      </c>
      <c r="F23" s="48">
        <v>0</v>
      </c>
      <c r="G23" s="60">
        <f t="shared" si="1"/>
        <v>0</v>
      </c>
      <c r="H23" s="190">
        <f t="shared" si="18"/>
        <v>3096.0866850000002</v>
      </c>
      <c r="I23" s="106">
        <f t="shared" si="20"/>
        <v>258.00722375000004</v>
      </c>
      <c r="J23" s="106">
        <f t="shared" si="19"/>
        <v>3354.0939087500001</v>
      </c>
      <c r="K23" s="63"/>
      <c r="L23" s="64">
        <f>J23+K23</f>
        <v>3354.0939087500001</v>
      </c>
      <c r="M23" s="65">
        <f>J23*M$10</f>
        <v>3018.684517875</v>
      </c>
      <c r="N23" s="63">
        <f t="shared" ref="N23:N86" si="21">K23*M$10</f>
        <v>0</v>
      </c>
      <c r="O23" s="66">
        <f t="shared" ref="O23:O86" si="22">M23+N23</f>
        <v>3018.684517875</v>
      </c>
      <c r="P23" s="63">
        <f t="shared" si="6"/>
        <v>2683.2751270000003</v>
      </c>
      <c r="Q23" s="63">
        <f t="shared" si="7"/>
        <v>0</v>
      </c>
      <c r="R23" s="67">
        <f t="shared" si="8"/>
        <v>2683.2751270000003</v>
      </c>
      <c r="S23" s="65">
        <f t="shared" si="9"/>
        <v>2347.8657361249998</v>
      </c>
      <c r="T23" s="63">
        <f t="shared" si="10"/>
        <v>0</v>
      </c>
      <c r="U23" s="66">
        <f t="shared" si="11"/>
        <v>2347.8657361249998</v>
      </c>
      <c r="V23" s="65">
        <f t="shared" si="17"/>
        <v>2012.4563452499999</v>
      </c>
      <c r="W23" s="63">
        <f t="shared" si="12"/>
        <v>0</v>
      </c>
      <c r="X23" s="66">
        <f t="shared" si="13"/>
        <v>2012.4563452499999</v>
      </c>
      <c r="Y23" s="65">
        <f t="shared" si="14"/>
        <v>1677.046954375</v>
      </c>
      <c r="Z23" s="63">
        <f t="shared" si="15"/>
        <v>0</v>
      </c>
      <c r="AA23" s="66">
        <f t="shared" si="16"/>
        <v>1677.046954375</v>
      </c>
    </row>
    <row r="24" spans="1:27" ht="13.5" customHeight="1">
      <c r="A24" s="124">
        <v>5</v>
      </c>
      <c r="B24" s="217">
        <v>40909</v>
      </c>
      <c r="C24" s="68">
        <v>622</v>
      </c>
      <c r="D24" s="96">
        <f>'base(indices)'!G28</f>
        <v>1.4188937500000001</v>
      </c>
      <c r="E24" s="69">
        <f t="shared" si="0"/>
        <v>882.55191250000007</v>
      </c>
      <c r="F24" s="48">
        <v>0</v>
      </c>
      <c r="G24" s="70">
        <f t="shared" si="1"/>
        <v>0</v>
      </c>
      <c r="H24" s="190">
        <f t="shared" si="18"/>
        <v>3530.2076500000003</v>
      </c>
      <c r="I24" s="107">
        <f t="shared" si="20"/>
        <v>294.18397083333338</v>
      </c>
      <c r="J24" s="107">
        <f t="shared" si="19"/>
        <v>3824.3916208333335</v>
      </c>
      <c r="K24" s="49"/>
      <c r="L24" s="50">
        <f t="shared" ref="L24:L87" si="23">J24+K24</f>
        <v>3824.3916208333335</v>
      </c>
      <c r="M24" s="51">
        <f t="shared" ref="M24:M87" si="24">J24*M$10</f>
        <v>3441.95245875</v>
      </c>
      <c r="N24" s="49">
        <f t="shared" si="21"/>
        <v>0</v>
      </c>
      <c r="O24" s="52">
        <f t="shared" si="22"/>
        <v>3441.95245875</v>
      </c>
      <c r="P24" s="73">
        <f>J24*$P$10</f>
        <v>3059.513296666667</v>
      </c>
      <c r="Q24" s="49">
        <f t="shared" si="7"/>
        <v>0</v>
      </c>
      <c r="R24" s="53">
        <f t="shared" si="8"/>
        <v>3059.513296666667</v>
      </c>
      <c r="S24" s="51">
        <f t="shared" si="9"/>
        <v>2677.0741345833335</v>
      </c>
      <c r="T24" s="49">
        <f t="shared" si="10"/>
        <v>0</v>
      </c>
      <c r="U24" s="52">
        <f t="shared" si="11"/>
        <v>2677.0741345833335</v>
      </c>
      <c r="V24" s="51">
        <f t="shared" si="17"/>
        <v>2294.6349725</v>
      </c>
      <c r="W24" s="49">
        <f t="shared" si="12"/>
        <v>0</v>
      </c>
      <c r="X24" s="52">
        <f t="shared" si="13"/>
        <v>2294.6349725</v>
      </c>
      <c r="Y24" s="51">
        <f t="shared" si="14"/>
        <v>1912.1958104166667</v>
      </c>
      <c r="Z24" s="49">
        <f t="shared" si="15"/>
        <v>0</v>
      </c>
      <c r="AA24" s="52">
        <f t="shared" si="16"/>
        <v>1912.1958104166667</v>
      </c>
    </row>
    <row r="25" spans="1:27" s="30" customFormat="1" ht="13.5" customHeight="1">
      <c r="A25" s="124">
        <v>5</v>
      </c>
      <c r="B25" s="216">
        <v>40940</v>
      </c>
      <c r="C25" s="68">
        <v>622</v>
      </c>
      <c r="D25" s="96">
        <f>'base(indices)'!G29</f>
        <v>1.4176688799999999</v>
      </c>
      <c r="E25" s="58">
        <f t="shared" si="0"/>
        <v>881.79004335999991</v>
      </c>
      <c r="F25" s="48">
        <v>0</v>
      </c>
      <c r="G25" s="60">
        <f t="shared" si="1"/>
        <v>0</v>
      </c>
      <c r="H25" s="190">
        <f t="shared" si="18"/>
        <v>3527.1601734399997</v>
      </c>
      <c r="I25" s="106">
        <f t="shared" si="20"/>
        <v>293.93001445333329</v>
      </c>
      <c r="J25" s="106">
        <f t="shared" si="19"/>
        <v>3821.0901878933328</v>
      </c>
      <c r="K25" s="63"/>
      <c r="L25" s="64">
        <f t="shared" si="23"/>
        <v>3821.0901878933328</v>
      </c>
      <c r="M25" s="65">
        <f t="shared" si="24"/>
        <v>3438.9811691039995</v>
      </c>
      <c r="N25" s="63">
        <f t="shared" si="21"/>
        <v>0</v>
      </c>
      <c r="O25" s="66">
        <f t="shared" si="22"/>
        <v>3438.9811691039995</v>
      </c>
      <c r="P25" s="63">
        <f t="shared" si="6"/>
        <v>3056.8721503146662</v>
      </c>
      <c r="Q25" s="63">
        <f t="shared" si="7"/>
        <v>0</v>
      </c>
      <c r="R25" s="67">
        <f t="shared" si="8"/>
        <v>3056.8721503146662</v>
      </c>
      <c r="S25" s="65">
        <f t="shared" si="9"/>
        <v>2674.7631315253329</v>
      </c>
      <c r="T25" s="63">
        <f t="shared" si="10"/>
        <v>0</v>
      </c>
      <c r="U25" s="66">
        <f t="shared" si="11"/>
        <v>2674.7631315253329</v>
      </c>
      <c r="V25" s="65">
        <f t="shared" si="17"/>
        <v>2292.6541127359997</v>
      </c>
      <c r="W25" s="63">
        <f t="shared" si="12"/>
        <v>0</v>
      </c>
      <c r="X25" s="66">
        <f t="shared" si="13"/>
        <v>2292.6541127359997</v>
      </c>
      <c r="Y25" s="65">
        <f t="shared" si="14"/>
        <v>1910.5450939466664</v>
      </c>
      <c r="Z25" s="63">
        <f t="shared" si="15"/>
        <v>0</v>
      </c>
      <c r="AA25" s="66">
        <f t="shared" si="16"/>
        <v>1910.5450939466664</v>
      </c>
    </row>
    <row r="26" spans="1:27" ht="13.5" customHeight="1">
      <c r="A26" s="124">
        <v>5</v>
      </c>
      <c r="B26" s="216">
        <v>40969</v>
      </c>
      <c r="C26" s="68">
        <v>622</v>
      </c>
      <c r="D26" s="96">
        <f>'base(indices)'!G30</f>
        <v>1.4176688799999999</v>
      </c>
      <c r="E26" s="69">
        <f t="shared" si="0"/>
        <v>881.79004335999991</v>
      </c>
      <c r="F26" s="48">
        <v>0</v>
      </c>
      <c r="G26" s="70">
        <f t="shared" si="1"/>
        <v>0</v>
      </c>
      <c r="H26" s="190">
        <f t="shared" si="18"/>
        <v>3527.1601734399997</v>
      </c>
      <c r="I26" s="107">
        <f t="shared" si="20"/>
        <v>293.93001445333329</v>
      </c>
      <c r="J26" s="107">
        <f t="shared" si="19"/>
        <v>3821.0901878933328</v>
      </c>
      <c r="K26" s="49"/>
      <c r="L26" s="50">
        <f t="shared" si="23"/>
        <v>3821.0901878933328</v>
      </c>
      <c r="M26" s="51">
        <f t="shared" si="24"/>
        <v>3438.9811691039995</v>
      </c>
      <c r="N26" s="49">
        <f t="shared" si="21"/>
        <v>0</v>
      </c>
      <c r="O26" s="52">
        <f t="shared" si="22"/>
        <v>3438.9811691039995</v>
      </c>
      <c r="P26" s="73">
        <f t="shared" si="6"/>
        <v>3056.8721503146662</v>
      </c>
      <c r="Q26" s="49">
        <f t="shared" si="7"/>
        <v>0</v>
      </c>
      <c r="R26" s="53">
        <f t="shared" si="8"/>
        <v>3056.8721503146662</v>
      </c>
      <c r="S26" s="51">
        <f t="shared" si="9"/>
        <v>2674.7631315253329</v>
      </c>
      <c r="T26" s="49">
        <f t="shared" si="10"/>
        <v>0</v>
      </c>
      <c r="U26" s="52">
        <f t="shared" si="11"/>
        <v>2674.7631315253329</v>
      </c>
      <c r="V26" s="51">
        <f t="shared" si="17"/>
        <v>2292.6541127359997</v>
      </c>
      <c r="W26" s="49">
        <f t="shared" si="12"/>
        <v>0</v>
      </c>
      <c r="X26" s="52">
        <f t="shared" si="13"/>
        <v>2292.6541127359997</v>
      </c>
      <c r="Y26" s="51">
        <f t="shared" si="14"/>
        <v>1910.5450939466664</v>
      </c>
      <c r="Z26" s="49">
        <f t="shared" si="15"/>
        <v>0</v>
      </c>
      <c r="AA26" s="52">
        <f t="shared" si="16"/>
        <v>1910.5450939466664</v>
      </c>
    </row>
    <row r="27" spans="1:27" s="30" customFormat="1" ht="13.5" customHeight="1">
      <c r="A27" s="124">
        <v>5</v>
      </c>
      <c r="B27" s="217">
        <v>41000</v>
      </c>
      <c r="C27" s="68">
        <v>622</v>
      </c>
      <c r="D27" s="96">
        <f>'base(indices)'!G31</f>
        <v>1.41615643</v>
      </c>
      <c r="E27" s="58">
        <f t="shared" si="0"/>
        <v>880.84929946</v>
      </c>
      <c r="F27" s="48">
        <v>0</v>
      </c>
      <c r="G27" s="60">
        <f t="shared" si="1"/>
        <v>0</v>
      </c>
      <c r="H27" s="190">
        <f t="shared" si="18"/>
        <v>3523.39719784</v>
      </c>
      <c r="I27" s="106">
        <f t="shared" si="20"/>
        <v>293.61643315333333</v>
      </c>
      <c r="J27" s="106">
        <f t="shared" si="19"/>
        <v>3817.0136309933332</v>
      </c>
      <c r="K27" s="63"/>
      <c r="L27" s="64">
        <f t="shared" si="23"/>
        <v>3817.0136309933332</v>
      </c>
      <c r="M27" s="65">
        <f t="shared" si="24"/>
        <v>3435.3122678939999</v>
      </c>
      <c r="N27" s="63">
        <f t="shared" si="21"/>
        <v>0</v>
      </c>
      <c r="O27" s="66">
        <f t="shared" si="22"/>
        <v>3435.3122678939999</v>
      </c>
      <c r="P27" s="63">
        <f t="shared" si="6"/>
        <v>3053.6109047946666</v>
      </c>
      <c r="Q27" s="63">
        <f t="shared" si="7"/>
        <v>0</v>
      </c>
      <c r="R27" s="67">
        <f t="shared" si="8"/>
        <v>3053.6109047946666</v>
      </c>
      <c r="S27" s="65">
        <f t="shared" si="9"/>
        <v>2671.9095416953332</v>
      </c>
      <c r="T27" s="63">
        <f t="shared" si="10"/>
        <v>0</v>
      </c>
      <c r="U27" s="66">
        <f t="shared" si="11"/>
        <v>2671.9095416953332</v>
      </c>
      <c r="V27" s="65">
        <f t="shared" si="17"/>
        <v>2290.2081785959999</v>
      </c>
      <c r="W27" s="63">
        <f t="shared" si="12"/>
        <v>0</v>
      </c>
      <c r="X27" s="66">
        <f t="shared" si="13"/>
        <v>2290.2081785959999</v>
      </c>
      <c r="Y27" s="65">
        <f t="shared" si="14"/>
        <v>1908.5068154966666</v>
      </c>
      <c r="Z27" s="63">
        <f t="shared" si="15"/>
        <v>0</v>
      </c>
      <c r="AA27" s="66">
        <f t="shared" si="16"/>
        <v>1908.5068154966666</v>
      </c>
    </row>
    <row r="28" spans="1:27" ht="13.5" customHeight="1">
      <c r="A28" s="124">
        <v>5</v>
      </c>
      <c r="B28" s="216">
        <v>41030</v>
      </c>
      <c r="C28" s="68">
        <v>622</v>
      </c>
      <c r="D28" s="96">
        <f>'base(indices)'!G32</f>
        <v>1.41583503</v>
      </c>
      <c r="E28" s="69">
        <f t="shared" si="0"/>
        <v>880.64938866</v>
      </c>
      <c r="F28" s="48">
        <v>0</v>
      </c>
      <c r="G28" s="70">
        <f t="shared" si="1"/>
        <v>0</v>
      </c>
      <c r="H28" s="190">
        <f t="shared" si="18"/>
        <v>3522.59755464</v>
      </c>
      <c r="I28" s="107">
        <f t="shared" si="20"/>
        <v>293.54979622000002</v>
      </c>
      <c r="J28" s="107">
        <f t="shared" si="19"/>
        <v>3816.1473508600002</v>
      </c>
      <c r="K28" s="49"/>
      <c r="L28" s="50">
        <f t="shared" si="23"/>
        <v>3816.1473508600002</v>
      </c>
      <c r="M28" s="51">
        <f t="shared" si="24"/>
        <v>3434.5326157740001</v>
      </c>
      <c r="N28" s="49">
        <f t="shared" si="21"/>
        <v>0</v>
      </c>
      <c r="O28" s="52">
        <f t="shared" si="22"/>
        <v>3434.5326157740001</v>
      </c>
      <c r="P28" s="73">
        <f t="shared" si="6"/>
        <v>3052.9178806880004</v>
      </c>
      <c r="Q28" s="49">
        <f t="shared" si="7"/>
        <v>0</v>
      </c>
      <c r="R28" s="53">
        <f t="shared" si="8"/>
        <v>3052.9178806880004</v>
      </c>
      <c r="S28" s="51">
        <f t="shared" si="9"/>
        <v>2671.3031456019999</v>
      </c>
      <c r="T28" s="49">
        <f t="shared" si="10"/>
        <v>0</v>
      </c>
      <c r="U28" s="52">
        <f t="shared" si="11"/>
        <v>2671.3031456019999</v>
      </c>
      <c r="V28" s="51">
        <f t="shared" si="17"/>
        <v>2289.6884105160002</v>
      </c>
      <c r="W28" s="49">
        <f t="shared" si="12"/>
        <v>0</v>
      </c>
      <c r="X28" s="52">
        <f t="shared" si="13"/>
        <v>2289.6884105160002</v>
      </c>
      <c r="Y28" s="51">
        <f t="shared" si="14"/>
        <v>1908.0736754300001</v>
      </c>
      <c r="Z28" s="49">
        <f t="shared" si="15"/>
        <v>0</v>
      </c>
      <c r="AA28" s="52">
        <f t="shared" si="16"/>
        <v>1908.0736754300001</v>
      </c>
    </row>
    <row r="29" spans="1:27" s="30" customFormat="1" ht="13.5" customHeight="1">
      <c r="A29" s="124">
        <v>5</v>
      </c>
      <c r="B29" s="217">
        <v>41061</v>
      </c>
      <c r="C29" s="68">
        <v>622</v>
      </c>
      <c r="D29" s="96">
        <f>'base(indices)'!G33</f>
        <v>1.4151727300000001</v>
      </c>
      <c r="E29" s="58">
        <f t="shared" si="0"/>
        <v>880.23743806000004</v>
      </c>
      <c r="F29" s="48">
        <v>0</v>
      </c>
      <c r="G29" s="60">
        <f t="shared" si="1"/>
        <v>0</v>
      </c>
      <c r="H29" s="190">
        <f t="shared" si="18"/>
        <v>3520.9497522400002</v>
      </c>
      <c r="I29" s="106">
        <f t="shared" si="20"/>
        <v>293.41247935333337</v>
      </c>
      <c r="J29" s="106">
        <f t="shared" si="19"/>
        <v>3814.3622315933335</v>
      </c>
      <c r="K29" s="63"/>
      <c r="L29" s="64">
        <f t="shared" si="23"/>
        <v>3814.3622315933335</v>
      </c>
      <c r="M29" s="65">
        <f t="shared" si="24"/>
        <v>3432.9260084340003</v>
      </c>
      <c r="N29" s="63">
        <f t="shared" si="21"/>
        <v>0</v>
      </c>
      <c r="O29" s="66">
        <f t="shared" si="22"/>
        <v>3432.9260084340003</v>
      </c>
      <c r="P29" s="63">
        <f t="shared" si="6"/>
        <v>3051.4897852746672</v>
      </c>
      <c r="Q29" s="63">
        <f t="shared" si="7"/>
        <v>0</v>
      </c>
      <c r="R29" s="67">
        <f t="shared" si="8"/>
        <v>3051.4897852746672</v>
      </c>
      <c r="S29" s="65">
        <f t="shared" si="9"/>
        <v>2670.0535621153331</v>
      </c>
      <c r="T29" s="63">
        <f t="shared" si="10"/>
        <v>0</v>
      </c>
      <c r="U29" s="66">
        <f t="shared" si="11"/>
        <v>2670.0535621153331</v>
      </c>
      <c r="V29" s="65">
        <f t="shared" si="17"/>
        <v>2288.6173389559999</v>
      </c>
      <c r="W29" s="63">
        <f t="shared" si="12"/>
        <v>0</v>
      </c>
      <c r="X29" s="66">
        <f t="shared" si="13"/>
        <v>2288.6173389559999</v>
      </c>
      <c r="Y29" s="65">
        <f t="shared" si="14"/>
        <v>1907.1811157966667</v>
      </c>
      <c r="Z29" s="63">
        <f t="shared" si="15"/>
        <v>0</v>
      </c>
      <c r="AA29" s="66">
        <f t="shared" si="16"/>
        <v>1907.1811157966667</v>
      </c>
    </row>
    <row r="30" spans="1:27" ht="13.5" customHeight="1">
      <c r="A30" s="124">
        <v>5</v>
      </c>
      <c r="B30" s="216">
        <v>41091</v>
      </c>
      <c r="C30" s="68">
        <v>622</v>
      </c>
      <c r="D30" s="96">
        <f>'base(indices)'!G34</f>
        <v>1.4151727300000001</v>
      </c>
      <c r="E30" s="69">
        <f>C30*D30</f>
        <v>880.23743806000004</v>
      </c>
      <c r="F30" s="48">
        <v>0</v>
      </c>
      <c r="G30" s="70">
        <f t="shared" si="1"/>
        <v>0</v>
      </c>
      <c r="H30" s="190">
        <f t="shared" si="18"/>
        <v>3520.9497522400002</v>
      </c>
      <c r="I30" s="107">
        <f t="shared" si="20"/>
        <v>293.41247935333337</v>
      </c>
      <c r="J30" s="107">
        <f t="shared" si="19"/>
        <v>3814.3622315933335</v>
      </c>
      <c r="K30" s="49"/>
      <c r="L30" s="50">
        <f t="shared" si="23"/>
        <v>3814.3622315933335</v>
      </c>
      <c r="M30" s="51">
        <f t="shared" si="24"/>
        <v>3432.9260084340003</v>
      </c>
      <c r="N30" s="49">
        <f t="shared" si="21"/>
        <v>0</v>
      </c>
      <c r="O30" s="52">
        <f t="shared" si="22"/>
        <v>3432.9260084340003</v>
      </c>
      <c r="P30" s="73">
        <f t="shared" si="6"/>
        <v>3051.4897852746672</v>
      </c>
      <c r="Q30" s="49">
        <f t="shared" si="7"/>
        <v>0</v>
      </c>
      <c r="R30" s="53">
        <f t="shared" si="8"/>
        <v>3051.4897852746672</v>
      </c>
      <c r="S30" s="51">
        <f t="shared" si="9"/>
        <v>2670.0535621153331</v>
      </c>
      <c r="T30" s="49">
        <f t="shared" si="10"/>
        <v>0</v>
      </c>
      <c r="U30" s="52">
        <f t="shared" si="11"/>
        <v>2670.0535621153331</v>
      </c>
      <c r="V30" s="51">
        <f t="shared" si="17"/>
        <v>2288.6173389559999</v>
      </c>
      <c r="W30" s="49">
        <f t="shared" si="12"/>
        <v>0</v>
      </c>
      <c r="X30" s="52">
        <f t="shared" si="13"/>
        <v>2288.6173389559999</v>
      </c>
      <c r="Y30" s="51">
        <f t="shared" si="14"/>
        <v>1907.1811157966667</v>
      </c>
      <c r="Z30" s="49">
        <f t="shared" si="15"/>
        <v>0</v>
      </c>
      <c r="AA30" s="52">
        <f t="shared" si="16"/>
        <v>1907.1811157966667</v>
      </c>
    </row>
    <row r="31" spans="1:27" s="30" customFormat="1" ht="13.5" customHeight="1">
      <c r="A31" s="124">
        <v>5</v>
      </c>
      <c r="B31" s="217">
        <v>41122</v>
      </c>
      <c r="C31" s="68">
        <v>622</v>
      </c>
      <c r="D31" s="96">
        <f>'base(indices)'!G35</f>
        <v>1.41496898</v>
      </c>
      <c r="E31" s="58">
        <f t="shared" si="0"/>
        <v>880.11070556000004</v>
      </c>
      <c r="F31" s="48">
        <v>0</v>
      </c>
      <c r="G31" s="60">
        <f t="shared" si="1"/>
        <v>0</v>
      </c>
      <c r="H31" s="190">
        <f t="shared" si="18"/>
        <v>3520.4428222400002</v>
      </c>
      <c r="I31" s="106">
        <f t="shared" si="20"/>
        <v>293.37023518666666</v>
      </c>
      <c r="J31" s="106">
        <f t="shared" si="19"/>
        <v>3813.813057426667</v>
      </c>
      <c r="K31" s="63"/>
      <c r="L31" s="64">
        <f t="shared" si="23"/>
        <v>3813.813057426667</v>
      </c>
      <c r="M31" s="65">
        <f t="shared" si="24"/>
        <v>3432.4317516840006</v>
      </c>
      <c r="N31" s="63">
        <f t="shared" si="21"/>
        <v>0</v>
      </c>
      <c r="O31" s="66">
        <f t="shared" si="22"/>
        <v>3432.4317516840006</v>
      </c>
      <c r="P31" s="63">
        <f>J31*$P$10</f>
        <v>3051.0504459413337</v>
      </c>
      <c r="Q31" s="63">
        <f t="shared" si="7"/>
        <v>0</v>
      </c>
      <c r="R31" s="67">
        <f t="shared" si="8"/>
        <v>3051.0504459413337</v>
      </c>
      <c r="S31" s="65">
        <f t="shared" si="9"/>
        <v>2669.6691401986668</v>
      </c>
      <c r="T31" s="63">
        <f t="shared" si="10"/>
        <v>0</v>
      </c>
      <c r="U31" s="66">
        <f t="shared" si="11"/>
        <v>2669.6691401986668</v>
      </c>
      <c r="V31" s="65">
        <f t="shared" si="17"/>
        <v>2288.2878344559999</v>
      </c>
      <c r="W31" s="63">
        <f t="shared" si="12"/>
        <v>0</v>
      </c>
      <c r="X31" s="66">
        <f t="shared" si="13"/>
        <v>2288.2878344559999</v>
      </c>
      <c r="Y31" s="65">
        <f t="shared" si="14"/>
        <v>1906.9065287133335</v>
      </c>
      <c r="Z31" s="63">
        <f t="shared" si="15"/>
        <v>0</v>
      </c>
      <c r="AA31" s="66">
        <f t="shared" si="16"/>
        <v>1906.9065287133335</v>
      </c>
    </row>
    <row r="32" spans="1:27" ht="13.5" customHeight="1">
      <c r="A32" s="124">
        <v>5</v>
      </c>
      <c r="B32" s="216">
        <v>41153</v>
      </c>
      <c r="C32" s="68">
        <v>622</v>
      </c>
      <c r="D32" s="96">
        <f>'base(indices)'!G36</f>
        <v>1.41479496</v>
      </c>
      <c r="E32" s="69">
        <f t="shared" si="0"/>
        <v>880.00246512000001</v>
      </c>
      <c r="F32" s="48">
        <v>0</v>
      </c>
      <c r="G32" s="70">
        <f t="shared" si="1"/>
        <v>0</v>
      </c>
      <c r="H32" s="190">
        <f t="shared" si="18"/>
        <v>3520.00986048</v>
      </c>
      <c r="I32" s="107">
        <f t="shared" si="20"/>
        <v>293.33415503999998</v>
      </c>
      <c r="J32" s="107">
        <f t="shared" si="19"/>
        <v>3813.3440155200001</v>
      </c>
      <c r="K32" s="49"/>
      <c r="L32" s="50">
        <f t="shared" si="23"/>
        <v>3813.3440155200001</v>
      </c>
      <c r="M32" s="51">
        <f t="shared" si="24"/>
        <v>3432.0096139679999</v>
      </c>
      <c r="N32" s="49">
        <f t="shared" si="21"/>
        <v>0</v>
      </c>
      <c r="O32" s="52">
        <f t="shared" si="22"/>
        <v>3432.0096139679999</v>
      </c>
      <c r="P32" s="73">
        <f>J32*$P$10</f>
        <v>3050.6752124160002</v>
      </c>
      <c r="Q32" s="49">
        <f t="shared" si="7"/>
        <v>0</v>
      </c>
      <c r="R32" s="53">
        <f t="shared" si="8"/>
        <v>3050.6752124160002</v>
      </c>
      <c r="S32" s="51">
        <f t="shared" si="9"/>
        <v>2669.3408108640001</v>
      </c>
      <c r="T32" s="49">
        <f t="shared" si="10"/>
        <v>0</v>
      </c>
      <c r="U32" s="52">
        <f t="shared" si="11"/>
        <v>2669.3408108640001</v>
      </c>
      <c r="V32" s="51">
        <f t="shared" si="17"/>
        <v>2288.006409312</v>
      </c>
      <c r="W32" s="49">
        <f t="shared" si="12"/>
        <v>0</v>
      </c>
      <c r="X32" s="52">
        <f t="shared" si="13"/>
        <v>2288.006409312</v>
      </c>
      <c r="Y32" s="51">
        <f t="shared" si="14"/>
        <v>1906.67200776</v>
      </c>
      <c r="Z32" s="49">
        <f t="shared" si="15"/>
        <v>0</v>
      </c>
      <c r="AA32" s="52">
        <f t="shared" si="16"/>
        <v>1906.67200776</v>
      </c>
    </row>
    <row r="33" spans="1:27" s="30" customFormat="1" ht="13.5" customHeight="1">
      <c r="A33" s="124">
        <v>5</v>
      </c>
      <c r="B33" s="217">
        <v>41183</v>
      </c>
      <c r="C33" s="68">
        <v>622</v>
      </c>
      <c r="D33" s="96">
        <f>'base(indices)'!G37</f>
        <v>1.41479496</v>
      </c>
      <c r="E33" s="58">
        <f t="shared" si="0"/>
        <v>880.00246512000001</v>
      </c>
      <c r="F33" s="48">
        <v>0</v>
      </c>
      <c r="G33" s="60">
        <f t="shared" si="1"/>
        <v>0</v>
      </c>
      <c r="H33" s="190">
        <f t="shared" si="18"/>
        <v>3520.00986048</v>
      </c>
      <c r="I33" s="106">
        <f t="shared" si="20"/>
        <v>293.33415503999998</v>
      </c>
      <c r="J33" s="106">
        <f t="shared" si="19"/>
        <v>3813.3440155200001</v>
      </c>
      <c r="K33" s="63"/>
      <c r="L33" s="64">
        <f t="shared" si="23"/>
        <v>3813.3440155200001</v>
      </c>
      <c r="M33" s="65">
        <f t="shared" si="24"/>
        <v>3432.0096139679999</v>
      </c>
      <c r="N33" s="63">
        <f t="shared" si="21"/>
        <v>0</v>
      </c>
      <c r="O33" s="66">
        <f t="shared" si="22"/>
        <v>3432.0096139679999</v>
      </c>
      <c r="P33" s="63">
        <f t="shared" ref="P33:P50" si="25">J33*$P$10</f>
        <v>3050.6752124160002</v>
      </c>
      <c r="Q33" s="63">
        <f t="shared" si="7"/>
        <v>0</v>
      </c>
      <c r="R33" s="67">
        <f t="shared" si="8"/>
        <v>3050.6752124160002</v>
      </c>
      <c r="S33" s="65">
        <f t="shared" si="9"/>
        <v>2669.3408108640001</v>
      </c>
      <c r="T33" s="63">
        <f t="shared" si="10"/>
        <v>0</v>
      </c>
      <c r="U33" s="66">
        <f t="shared" si="11"/>
        <v>2669.3408108640001</v>
      </c>
      <c r="V33" s="65">
        <f t="shared" si="17"/>
        <v>2288.006409312</v>
      </c>
      <c r="W33" s="63">
        <f t="shared" si="12"/>
        <v>0</v>
      </c>
      <c r="X33" s="66">
        <f t="shared" si="13"/>
        <v>2288.006409312</v>
      </c>
      <c r="Y33" s="65">
        <f t="shared" si="14"/>
        <v>1906.67200776</v>
      </c>
      <c r="Z33" s="63">
        <f t="shared" si="15"/>
        <v>0</v>
      </c>
      <c r="AA33" s="66">
        <f t="shared" si="16"/>
        <v>1906.67200776</v>
      </c>
    </row>
    <row r="34" spans="1:27" ht="13.5" customHeight="1">
      <c r="A34" s="124">
        <v>5</v>
      </c>
      <c r="B34" s="216">
        <v>41214</v>
      </c>
      <c r="C34" s="68">
        <v>622</v>
      </c>
      <c r="D34" s="96">
        <f>'base(indices)'!G38</f>
        <v>1.41479496</v>
      </c>
      <c r="E34" s="69">
        <f t="shared" si="0"/>
        <v>880.00246512000001</v>
      </c>
      <c r="F34" s="48">
        <v>0</v>
      </c>
      <c r="G34" s="70">
        <f t="shared" si="1"/>
        <v>0</v>
      </c>
      <c r="H34" s="190">
        <f t="shared" si="18"/>
        <v>3520.00986048</v>
      </c>
      <c r="I34" s="107">
        <f t="shared" si="20"/>
        <v>293.33415503999998</v>
      </c>
      <c r="J34" s="107">
        <f t="shared" si="19"/>
        <v>3813.3440155200001</v>
      </c>
      <c r="K34" s="49"/>
      <c r="L34" s="50">
        <f t="shared" si="23"/>
        <v>3813.3440155200001</v>
      </c>
      <c r="M34" s="51">
        <f t="shared" si="24"/>
        <v>3432.0096139679999</v>
      </c>
      <c r="N34" s="49">
        <f t="shared" si="21"/>
        <v>0</v>
      </c>
      <c r="O34" s="52">
        <f t="shared" si="22"/>
        <v>3432.0096139679999</v>
      </c>
      <c r="P34" s="73">
        <f t="shared" si="25"/>
        <v>3050.6752124160002</v>
      </c>
      <c r="Q34" s="49">
        <f t="shared" si="7"/>
        <v>0</v>
      </c>
      <c r="R34" s="53">
        <f t="shared" si="8"/>
        <v>3050.6752124160002</v>
      </c>
      <c r="S34" s="51">
        <f t="shared" si="9"/>
        <v>2669.3408108640001</v>
      </c>
      <c r="T34" s="49">
        <f t="shared" si="10"/>
        <v>0</v>
      </c>
      <c r="U34" s="52">
        <f t="shared" si="11"/>
        <v>2669.3408108640001</v>
      </c>
      <c r="V34" s="51">
        <f t="shared" si="17"/>
        <v>2288.006409312</v>
      </c>
      <c r="W34" s="49">
        <f t="shared" si="12"/>
        <v>0</v>
      </c>
      <c r="X34" s="52">
        <f t="shared" si="13"/>
        <v>2288.006409312</v>
      </c>
      <c r="Y34" s="51">
        <f t="shared" si="14"/>
        <v>1906.67200776</v>
      </c>
      <c r="Z34" s="49">
        <f t="shared" si="15"/>
        <v>0</v>
      </c>
      <c r="AA34" s="52">
        <f t="shared" si="16"/>
        <v>1906.67200776</v>
      </c>
    </row>
    <row r="35" spans="1:27" s="30" customFormat="1" ht="13.5" customHeight="1">
      <c r="A35" s="124">
        <v>5</v>
      </c>
      <c r="B35" s="217">
        <v>41244</v>
      </c>
      <c r="C35" s="68">
        <v>622</v>
      </c>
      <c r="D35" s="96">
        <f>'base(indices)'!G39</f>
        <v>1.41479496</v>
      </c>
      <c r="E35" s="58">
        <f t="shared" si="0"/>
        <v>880.00246512000001</v>
      </c>
      <c r="F35" s="48">
        <v>0</v>
      </c>
      <c r="G35" s="60">
        <f t="shared" si="1"/>
        <v>0</v>
      </c>
      <c r="H35" s="190">
        <f t="shared" si="18"/>
        <v>3520.00986048</v>
      </c>
      <c r="I35" s="106">
        <f t="shared" si="20"/>
        <v>293.33415503999998</v>
      </c>
      <c r="J35" s="106">
        <f t="shared" si="19"/>
        <v>3813.3440155200001</v>
      </c>
      <c r="K35" s="63"/>
      <c r="L35" s="64">
        <f t="shared" si="23"/>
        <v>3813.3440155200001</v>
      </c>
      <c r="M35" s="65">
        <f t="shared" si="24"/>
        <v>3432.0096139679999</v>
      </c>
      <c r="N35" s="63">
        <f t="shared" si="21"/>
        <v>0</v>
      </c>
      <c r="O35" s="66">
        <f t="shared" si="22"/>
        <v>3432.0096139679999</v>
      </c>
      <c r="P35" s="63">
        <f t="shared" si="25"/>
        <v>3050.6752124160002</v>
      </c>
      <c r="Q35" s="63">
        <f t="shared" si="7"/>
        <v>0</v>
      </c>
      <c r="R35" s="67">
        <f t="shared" si="8"/>
        <v>3050.6752124160002</v>
      </c>
      <c r="S35" s="65">
        <f t="shared" si="9"/>
        <v>2669.3408108640001</v>
      </c>
      <c r="T35" s="63">
        <f t="shared" si="10"/>
        <v>0</v>
      </c>
      <c r="U35" s="66">
        <f t="shared" si="11"/>
        <v>2669.3408108640001</v>
      </c>
      <c r="V35" s="65">
        <f t="shared" si="17"/>
        <v>2288.006409312</v>
      </c>
      <c r="W35" s="63">
        <f t="shared" si="12"/>
        <v>0</v>
      </c>
      <c r="X35" s="66">
        <f t="shared" si="13"/>
        <v>2288.006409312</v>
      </c>
      <c r="Y35" s="65">
        <f t="shared" si="14"/>
        <v>1906.67200776</v>
      </c>
      <c r="Z35" s="63">
        <f t="shared" si="15"/>
        <v>0</v>
      </c>
      <c r="AA35" s="66">
        <f t="shared" si="16"/>
        <v>1906.67200776</v>
      </c>
    </row>
    <row r="36" spans="1:27" ht="13.5" customHeight="1">
      <c r="A36" s="124">
        <v>5</v>
      </c>
      <c r="B36" s="216">
        <v>41275</v>
      </c>
      <c r="C36" s="68">
        <v>678</v>
      </c>
      <c r="D36" s="96">
        <f>'base(indices)'!G40</f>
        <v>1.41479496</v>
      </c>
      <c r="E36" s="69">
        <f t="shared" si="0"/>
        <v>959.23098288000006</v>
      </c>
      <c r="F36" s="91">
        <v>0</v>
      </c>
      <c r="G36" s="70">
        <f t="shared" si="1"/>
        <v>0</v>
      </c>
      <c r="H36" s="190">
        <f t="shared" si="18"/>
        <v>3836.9239315200002</v>
      </c>
      <c r="I36" s="107">
        <f t="shared" si="20"/>
        <v>319.74366096</v>
      </c>
      <c r="J36" s="107">
        <f t="shared" si="19"/>
        <v>4156.6675924800002</v>
      </c>
      <c r="K36" s="49"/>
      <c r="L36" s="50">
        <f t="shared" si="23"/>
        <v>4156.6675924800002</v>
      </c>
      <c r="M36" s="51">
        <f t="shared" si="24"/>
        <v>3741.0008332320003</v>
      </c>
      <c r="N36" s="49">
        <f t="shared" si="21"/>
        <v>0</v>
      </c>
      <c r="O36" s="52">
        <f t="shared" si="22"/>
        <v>3741.0008332320003</v>
      </c>
      <c r="P36" s="73">
        <f t="shared" si="25"/>
        <v>3325.3340739840005</v>
      </c>
      <c r="Q36" s="49">
        <f t="shared" si="7"/>
        <v>0</v>
      </c>
      <c r="R36" s="53">
        <f t="shared" si="8"/>
        <v>3325.3340739840005</v>
      </c>
      <c r="S36" s="51">
        <f t="shared" si="9"/>
        <v>2909.6673147359998</v>
      </c>
      <c r="T36" s="49">
        <f t="shared" si="10"/>
        <v>0</v>
      </c>
      <c r="U36" s="52">
        <f t="shared" si="11"/>
        <v>2909.6673147359998</v>
      </c>
      <c r="V36" s="51">
        <f t="shared" si="17"/>
        <v>2494.0005554879999</v>
      </c>
      <c r="W36" s="49">
        <f t="shared" si="12"/>
        <v>0</v>
      </c>
      <c r="X36" s="52">
        <f t="shared" si="13"/>
        <v>2494.0005554879999</v>
      </c>
      <c r="Y36" s="51">
        <f t="shared" si="14"/>
        <v>2078.3337962400001</v>
      </c>
      <c r="Z36" s="49">
        <f t="shared" si="15"/>
        <v>0</v>
      </c>
      <c r="AA36" s="52">
        <f t="shared" si="16"/>
        <v>2078.3337962400001</v>
      </c>
    </row>
    <row r="37" spans="1:27" s="30" customFormat="1" ht="13.5" customHeight="1">
      <c r="A37" s="124">
        <v>5</v>
      </c>
      <c r="B37" s="217">
        <v>41306</v>
      </c>
      <c r="C37" s="68">
        <v>678</v>
      </c>
      <c r="D37" s="96">
        <f>'base(indices)'!G41</f>
        <v>1.41479496</v>
      </c>
      <c r="E37" s="58">
        <f t="shared" si="0"/>
        <v>959.23098288000006</v>
      </c>
      <c r="F37" s="91">
        <v>0</v>
      </c>
      <c r="G37" s="60">
        <f t="shared" si="1"/>
        <v>0</v>
      </c>
      <c r="H37" s="190">
        <f t="shared" si="18"/>
        <v>3836.9239315200002</v>
      </c>
      <c r="I37" s="106">
        <f t="shared" si="20"/>
        <v>319.74366096</v>
      </c>
      <c r="J37" s="106">
        <f t="shared" si="19"/>
        <v>4156.6675924800002</v>
      </c>
      <c r="K37" s="63"/>
      <c r="L37" s="64">
        <f t="shared" si="23"/>
        <v>4156.6675924800002</v>
      </c>
      <c r="M37" s="65">
        <f t="shared" si="24"/>
        <v>3741.0008332320003</v>
      </c>
      <c r="N37" s="63">
        <f t="shared" si="21"/>
        <v>0</v>
      </c>
      <c r="O37" s="66">
        <f t="shared" si="22"/>
        <v>3741.0008332320003</v>
      </c>
      <c r="P37" s="63">
        <f t="shared" si="25"/>
        <v>3325.3340739840005</v>
      </c>
      <c r="Q37" s="63">
        <f t="shared" si="7"/>
        <v>0</v>
      </c>
      <c r="R37" s="67">
        <f t="shared" si="8"/>
        <v>3325.3340739840005</v>
      </c>
      <c r="S37" s="65">
        <f t="shared" si="9"/>
        <v>2909.6673147359998</v>
      </c>
      <c r="T37" s="63">
        <f t="shared" si="10"/>
        <v>0</v>
      </c>
      <c r="U37" s="66">
        <f t="shared" si="11"/>
        <v>2909.6673147359998</v>
      </c>
      <c r="V37" s="65">
        <f t="shared" si="17"/>
        <v>2494.0005554879999</v>
      </c>
      <c r="W37" s="63">
        <f t="shared" si="12"/>
        <v>0</v>
      </c>
      <c r="X37" s="66">
        <f t="shared" si="13"/>
        <v>2494.0005554879999</v>
      </c>
      <c r="Y37" s="65">
        <f t="shared" si="14"/>
        <v>2078.3337962400001</v>
      </c>
      <c r="Z37" s="63">
        <f t="shared" si="15"/>
        <v>0</v>
      </c>
      <c r="AA37" s="66">
        <f t="shared" si="16"/>
        <v>2078.3337962400001</v>
      </c>
    </row>
    <row r="38" spans="1:27" ht="13.5" customHeight="1">
      <c r="A38" s="124">
        <v>5</v>
      </c>
      <c r="B38" s="216">
        <v>41334</v>
      </c>
      <c r="C38" s="68">
        <v>678</v>
      </c>
      <c r="D38" s="96">
        <f>'base(indices)'!G42</f>
        <v>1.41479496</v>
      </c>
      <c r="E38" s="69">
        <f t="shared" si="0"/>
        <v>959.23098288000006</v>
      </c>
      <c r="F38" s="48">
        <v>0</v>
      </c>
      <c r="G38" s="70">
        <f t="shared" si="1"/>
        <v>0</v>
      </c>
      <c r="H38" s="190">
        <f t="shared" si="18"/>
        <v>3836.9239315200002</v>
      </c>
      <c r="I38" s="107">
        <f t="shared" si="20"/>
        <v>319.74366096</v>
      </c>
      <c r="J38" s="107">
        <f t="shared" si="19"/>
        <v>4156.6675924800002</v>
      </c>
      <c r="K38" s="73"/>
      <c r="L38" s="74">
        <f t="shared" si="23"/>
        <v>4156.6675924800002</v>
      </c>
      <c r="M38" s="51">
        <f t="shared" si="24"/>
        <v>3741.0008332320003</v>
      </c>
      <c r="N38" s="49">
        <f t="shared" si="21"/>
        <v>0</v>
      </c>
      <c r="O38" s="52">
        <f t="shared" si="22"/>
        <v>3741.0008332320003</v>
      </c>
      <c r="P38" s="73">
        <f t="shared" si="25"/>
        <v>3325.3340739840005</v>
      </c>
      <c r="Q38" s="49">
        <f t="shared" si="7"/>
        <v>0</v>
      </c>
      <c r="R38" s="53">
        <f>P38+Q38</f>
        <v>3325.3340739840005</v>
      </c>
      <c r="S38" s="51">
        <f t="shared" si="9"/>
        <v>2909.6673147359998</v>
      </c>
      <c r="T38" s="49">
        <f t="shared" si="10"/>
        <v>0</v>
      </c>
      <c r="U38" s="52">
        <f t="shared" si="11"/>
        <v>2909.6673147359998</v>
      </c>
      <c r="V38" s="51">
        <f t="shared" si="17"/>
        <v>2494.0005554879999</v>
      </c>
      <c r="W38" s="49">
        <f t="shared" si="12"/>
        <v>0</v>
      </c>
      <c r="X38" s="52">
        <f t="shared" si="13"/>
        <v>2494.0005554879999</v>
      </c>
      <c r="Y38" s="51">
        <f t="shared" si="14"/>
        <v>2078.3337962400001</v>
      </c>
      <c r="Z38" s="49">
        <f t="shared" si="15"/>
        <v>0</v>
      </c>
      <c r="AA38" s="52">
        <f t="shared" si="16"/>
        <v>2078.3337962400001</v>
      </c>
    </row>
    <row r="39" spans="1:27" s="30" customFormat="1" ht="13.5" customHeight="1">
      <c r="A39" s="124">
        <v>5</v>
      </c>
      <c r="B39" s="216">
        <v>41365</v>
      </c>
      <c r="C39" s="68">
        <v>678</v>
      </c>
      <c r="D39" s="96">
        <f>'base(indices)'!G43</f>
        <v>1.41479496</v>
      </c>
      <c r="E39" s="58">
        <f t="shared" si="0"/>
        <v>959.23098288000006</v>
      </c>
      <c r="F39" s="48">
        <v>0</v>
      </c>
      <c r="G39" s="60">
        <f t="shared" si="1"/>
        <v>0</v>
      </c>
      <c r="H39" s="190">
        <f t="shared" si="18"/>
        <v>3836.9239315200002</v>
      </c>
      <c r="I39" s="106">
        <f t="shared" si="20"/>
        <v>319.74366096</v>
      </c>
      <c r="J39" s="106">
        <f t="shared" si="19"/>
        <v>4156.6675924800002</v>
      </c>
      <c r="K39" s="63"/>
      <c r="L39" s="75">
        <f t="shared" si="23"/>
        <v>4156.6675924800002</v>
      </c>
      <c r="M39" s="65">
        <f t="shared" si="24"/>
        <v>3741.0008332320003</v>
      </c>
      <c r="N39" s="63">
        <f t="shared" si="21"/>
        <v>0</v>
      </c>
      <c r="O39" s="66">
        <f t="shared" si="22"/>
        <v>3741.0008332320003</v>
      </c>
      <c r="P39" s="63">
        <f>J39*$P$10</f>
        <v>3325.3340739840005</v>
      </c>
      <c r="Q39" s="63">
        <f t="shared" si="7"/>
        <v>0</v>
      </c>
      <c r="R39" s="67">
        <f t="shared" ref="R39:R54" si="26">P39+Q39</f>
        <v>3325.3340739840005</v>
      </c>
      <c r="S39" s="65">
        <f t="shared" si="9"/>
        <v>2909.6673147359998</v>
      </c>
      <c r="T39" s="63">
        <f t="shared" si="10"/>
        <v>0</v>
      </c>
      <c r="U39" s="66">
        <f t="shared" si="11"/>
        <v>2909.6673147359998</v>
      </c>
      <c r="V39" s="65">
        <f t="shared" si="17"/>
        <v>2494.0005554879999</v>
      </c>
      <c r="W39" s="63">
        <f t="shared" si="12"/>
        <v>0</v>
      </c>
      <c r="X39" s="66">
        <f t="shared" si="13"/>
        <v>2494.0005554879999</v>
      </c>
      <c r="Y39" s="65">
        <f t="shared" si="14"/>
        <v>2078.3337962400001</v>
      </c>
      <c r="Z39" s="63">
        <f t="shared" si="15"/>
        <v>0</v>
      </c>
      <c r="AA39" s="66">
        <f t="shared" si="16"/>
        <v>2078.3337962400001</v>
      </c>
    </row>
    <row r="40" spans="1:27" ht="13.5" customHeight="1">
      <c r="A40" s="124">
        <v>5</v>
      </c>
      <c r="B40" s="217">
        <v>41395</v>
      </c>
      <c r="C40" s="68">
        <v>678</v>
      </c>
      <c r="D40" s="96">
        <f>'base(indices)'!G44</f>
        <v>1.41479496</v>
      </c>
      <c r="E40" s="69">
        <f t="shared" si="0"/>
        <v>959.23098288000006</v>
      </c>
      <c r="F40" s="48">
        <v>0</v>
      </c>
      <c r="G40" s="70">
        <f t="shared" si="1"/>
        <v>0</v>
      </c>
      <c r="H40" s="190">
        <f t="shared" si="18"/>
        <v>3836.9239315200002</v>
      </c>
      <c r="I40" s="107">
        <f t="shared" si="20"/>
        <v>319.74366096</v>
      </c>
      <c r="J40" s="107">
        <f t="shared" si="19"/>
        <v>4156.6675924800002</v>
      </c>
      <c r="K40" s="49"/>
      <c r="L40" s="50">
        <f t="shared" si="23"/>
        <v>4156.6675924800002</v>
      </c>
      <c r="M40" s="51">
        <f t="shared" si="24"/>
        <v>3741.0008332320003</v>
      </c>
      <c r="N40" s="49">
        <f t="shared" si="21"/>
        <v>0</v>
      </c>
      <c r="O40" s="52">
        <f t="shared" si="22"/>
        <v>3741.0008332320003</v>
      </c>
      <c r="P40" s="73">
        <f t="shared" si="25"/>
        <v>3325.3340739840005</v>
      </c>
      <c r="Q40" s="49">
        <f t="shared" si="7"/>
        <v>0</v>
      </c>
      <c r="R40" s="53">
        <f t="shared" si="26"/>
        <v>3325.3340739840005</v>
      </c>
      <c r="S40" s="51">
        <f t="shared" si="9"/>
        <v>2909.6673147359998</v>
      </c>
      <c r="T40" s="49">
        <f t="shared" si="10"/>
        <v>0</v>
      </c>
      <c r="U40" s="52">
        <f t="shared" si="11"/>
        <v>2909.6673147359998</v>
      </c>
      <c r="V40" s="51">
        <f t="shared" si="17"/>
        <v>2494.0005554879999</v>
      </c>
      <c r="W40" s="49">
        <f t="shared" si="12"/>
        <v>0</v>
      </c>
      <c r="X40" s="52">
        <f t="shared" si="13"/>
        <v>2494.0005554879999</v>
      </c>
      <c r="Y40" s="51">
        <f t="shared" si="14"/>
        <v>2078.3337962400001</v>
      </c>
      <c r="Z40" s="49">
        <f t="shared" si="15"/>
        <v>0</v>
      </c>
      <c r="AA40" s="52">
        <f t="shared" si="16"/>
        <v>2078.3337962400001</v>
      </c>
    </row>
    <row r="41" spans="1:27" s="30" customFormat="1" ht="13.5" customHeight="1">
      <c r="A41" s="124">
        <v>5</v>
      </c>
      <c r="B41" s="216">
        <v>41426</v>
      </c>
      <c r="C41" s="68">
        <v>678</v>
      </c>
      <c r="D41" s="96">
        <f>'base(indices)'!G45</f>
        <v>1.41479496</v>
      </c>
      <c r="E41" s="58">
        <f t="shared" si="0"/>
        <v>959.23098288000006</v>
      </c>
      <c r="F41" s="48">
        <v>0</v>
      </c>
      <c r="G41" s="60">
        <f t="shared" si="1"/>
        <v>0</v>
      </c>
      <c r="H41" s="190">
        <f t="shared" si="18"/>
        <v>3836.9239315200002</v>
      </c>
      <c r="I41" s="106">
        <f t="shared" si="20"/>
        <v>319.74366096</v>
      </c>
      <c r="J41" s="106">
        <f t="shared" si="19"/>
        <v>4156.6675924800002</v>
      </c>
      <c r="K41" s="63"/>
      <c r="L41" s="75">
        <f t="shared" si="23"/>
        <v>4156.6675924800002</v>
      </c>
      <c r="M41" s="65">
        <f t="shared" si="24"/>
        <v>3741.0008332320003</v>
      </c>
      <c r="N41" s="63">
        <f t="shared" si="21"/>
        <v>0</v>
      </c>
      <c r="O41" s="66">
        <f t="shared" si="22"/>
        <v>3741.0008332320003</v>
      </c>
      <c r="P41" s="63">
        <f t="shared" si="25"/>
        <v>3325.3340739840005</v>
      </c>
      <c r="Q41" s="63">
        <f t="shared" si="7"/>
        <v>0</v>
      </c>
      <c r="R41" s="67">
        <f t="shared" si="26"/>
        <v>3325.3340739840005</v>
      </c>
      <c r="S41" s="65">
        <f t="shared" si="9"/>
        <v>2909.6673147359998</v>
      </c>
      <c r="T41" s="63">
        <f t="shared" si="10"/>
        <v>0</v>
      </c>
      <c r="U41" s="66">
        <f t="shared" si="11"/>
        <v>2909.6673147359998</v>
      </c>
      <c r="V41" s="65">
        <f t="shared" si="17"/>
        <v>2494.0005554879999</v>
      </c>
      <c r="W41" s="63">
        <f t="shared" si="12"/>
        <v>0</v>
      </c>
      <c r="X41" s="66">
        <f t="shared" si="13"/>
        <v>2494.0005554879999</v>
      </c>
      <c r="Y41" s="65">
        <f t="shared" si="14"/>
        <v>2078.3337962400001</v>
      </c>
      <c r="Z41" s="63">
        <f t="shared" si="15"/>
        <v>0</v>
      </c>
      <c r="AA41" s="66">
        <f t="shared" si="16"/>
        <v>2078.3337962400001</v>
      </c>
    </row>
    <row r="42" spans="1:27" ht="13.5" customHeight="1">
      <c r="A42" s="124">
        <v>5</v>
      </c>
      <c r="B42" s="217">
        <v>41456</v>
      </c>
      <c r="C42" s="68">
        <v>678</v>
      </c>
      <c r="D42" s="96">
        <f>'base(indices)'!G46</f>
        <v>1.41479496</v>
      </c>
      <c r="E42" s="69">
        <f t="shared" si="0"/>
        <v>959.23098288000006</v>
      </c>
      <c r="F42" s="48">
        <v>0</v>
      </c>
      <c r="G42" s="70">
        <f t="shared" si="1"/>
        <v>0</v>
      </c>
      <c r="H42" s="190">
        <f t="shared" si="18"/>
        <v>3836.9239315200002</v>
      </c>
      <c r="I42" s="107">
        <f t="shared" si="20"/>
        <v>319.74366096</v>
      </c>
      <c r="J42" s="107">
        <f t="shared" si="19"/>
        <v>4156.6675924800002</v>
      </c>
      <c r="K42" s="49"/>
      <c r="L42" s="50">
        <f t="shared" si="23"/>
        <v>4156.6675924800002</v>
      </c>
      <c r="M42" s="51">
        <f t="shared" si="24"/>
        <v>3741.0008332320003</v>
      </c>
      <c r="N42" s="49">
        <f t="shared" si="21"/>
        <v>0</v>
      </c>
      <c r="O42" s="52">
        <f t="shared" si="22"/>
        <v>3741.0008332320003</v>
      </c>
      <c r="P42" s="73">
        <f t="shared" si="25"/>
        <v>3325.3340739840005</v>
      </c>
      <c r="Q42" s="49">
        <f t="shared" si="7"/>
        <v>0</v>
      </c>
      <c r="R42" s="53">
        <f t="shared" si="26"/>
        <v>3325.3340739840005</v>
      </c>
      <c r="S42" s="51">
        <f t="shared" si="9"/>
        <v>2909.6673147359998</v>
      </c>
      <c r="T42" s="49">
        <f t="shared" si="10"/>
        <v>0</v>
      </c>
      <c r="U42" s="52">
        <f t="shared" si="11"/>
        <v>2909.6673147359998</v>
      </c>
      <c r="V42" s="51">
        <f t="shared" si="17"/>
        <v>2494.0005554879999</v>
      </c>
      <c r="W42" s="49">
        <f t="shared" si="12"/>
        <v>0</v>
      </c>
      <c r="X42" s="52">
        <f t="shared" si="13"/>
        <v>2494.0005554879999</v>
      </c>
      <c r="Y42" s="51">
        <f t="shared" si="14"/>
        <v>2078.3337962400001</v>
      </c>
      <c r="Z42" s="49">
        <f t="shared" si="15"/>
        <v>0</v>
      </c>
      <c r="AA42" s="52">
        <f t="shared" si="16"/>
        <v>2078.3337962400001</v>
      </c>
    </row>
    <row r="43" spans="1:27" s="30" customFormat="1" ht="13.5" customHeight="1">
      <c r="A43" s="124">
        <v>5</v>
      </c>
      <c r="B43" s="216">
        <v>41487</v>
      </c>
      <c r="C43" s="68">
        <v>678</v>
      </c>
      <c r="D43" s="96">
        <f>'base(indices)'!G47</f>
        <v>1.4144993299999999</v>
      </c>
      <c r="E43" s="58">
        <f t="shared" si="0"/>
        <v>959.03054573999998</v>
      </c>
      <c r="F43" s="48">
        <v>0</v>
      </c>
      <c r="G43" s="60">
        <f t="shared" si="1"/>
        <v>0</v>
      </c>
      <c r="H43" s="190">
        <f t="shared" si="18"/>
        <v>3836.1221829599999</v>
      </c>
      <c r="I43" s="106">
        <f t="shared" si="20"/>
        <v>319.67684858000001</v>
      </c>
      <c r="J43" s="106">
        <f t="shared" si="19"/>
        <v>4155.7990315400002</v>
      </c>
      <c r="K43" s="63"/>
      <c r="L43" s="75">
        <f t="shared" si="23"/>
        <v>4155.7990315400002</v>
      </c>
      <c r="M43" s="65">
        <f t="shared" si="24"/>
        <v>3740.2191283860002</v>
      </c>
      <c r="N43" s="63">
        <f t="shared" si="21"/>
        <v>0</v>
      </c>
      <c r="O43" s="66">
        <f t="shared" si="22"/>
        <v>3740.2191283860002</v>
      </c>
      <c r="P43" s="63">
        <f t="shared" si="25"/>
        <v>3324.6392252320002</v>
      </c>
      <c r="Q43" s="63">
        <f t="shared" si="7"/>
        <v>0</v>
      </c>
      <c r="R43" s="67">
        <f t="shared" si="26"/>
        <v>3324.6392252320002</v>
      </c>
      <c r="S43" s="65">
        <f t="shared" si="9"/>
        <v>2909.0593220780002</v>
      </c>
      <c r="T43" s="63">
        <f t="shared" si="10"/>
        <v>0</v>
      </c>
      <c r="U43" s="66">
        <f t="shared" si="11"/>
        <v>2909.0593220780002</v>
      </c>
      <c r="V43" s="65">
        <f t="shared" si="17"/>
        <v>2493.4794189240001</v>
      </c>
      <c r="W43" s="63">
        <f t="shared" si="12"/>
        <v>0</v>
      </c>
      <c r="X43" s="66">
        <f t="shared" si="13"/>
        <v>2493.4794189240001</v>
      </c>
      <c r="Y43" s="65">
        <f t="shared" si="14"/>
        <v>2077.8995157700001</v>
      </c>
      <c r="Z43" s="63">
        <f t="shared" si="15"/>
        <v>0</v>
      </c>
      <c r="AA43" s="66">
        <f t="shared" si="16"/>
        <v>2077.8995157700001</v>
      </c>
    </row>
    <row r="44" spans="1:27" ht="13.5" customHeight="1">
      <c r="A44" s="124">
        <v>5</v>
      </c>
      <c r="B44" s="217">
        <v>41518</v>
      </c>
      <c r="C44" s="68">
        <v>678</v>
      </c>
      <c r="D44" s="96">
        <f>'base(indices)'!G48</f>
        <v>1.4144993299999999</v>
      </c>
      <c r="E44" s="69">
        <f t="shared" si="0"/>
        <v>959.03054573999998</v>
      </c>
      <c r="F44" s="48">
        <v>0</v>
      </c>
      <c r="G44" s="70">
        <f t="shared" si="1"/>
        <v>0</v>
      </c>
      <c r="H44" s="190">
        <f t="shared" si="18"/>
        <v>3836.1221829599999</v>
      </c>
      <c r="I44" s="107">
        <f t="shared" si="20"/>
        <v>319.67684858000001</v>
      </c>
      <c r="J44" s="107">
        <f t="shared" si="19"/>
        <v>4155.7990315400002</v>
      </c>
      <c r="K44" s="49"/>
      <c r="L44" s="50">
        <f t="shared" si="23"/>
        <v>4155.7990315400002</v>
      </c>
      <c r="M44" s="51">
        <f t="shared" si="24"/>
        <v>3740.2191283860002</v>
      </c>
      <c r="N44" s="49">
        <f t="shared" si="21"/>
        <v>0</v>
      </c>
      <c r="O44" s="52">
        <f t="shared" si="22"/>
        <v>3740.2191283860002</v>
      </c>
      <c r="P44" s="73">
        <f t="shared" si="25"/>
        <v>3324.6392252320002</v>
      </c>
      <c r="Q44" s="49">
        <f t="shared" si="7"/>
        <v>0</v>
      </c>
      <c r="R44" s="53">
        <f t="shared" si="26"/>
        <v>3324.6392252320002</v>
      </c>
      <c r="S44" s="51">
        <f t="shared" si="9"/>
        <v>2909.0593220780002</v>
      </c>
      <c r="T44" s="49">
        <f t="shared" si="10"/>
        <v>0</v>
      </c>
      <c r="U44" s="52">
        <f t="shared" si="11"/>
        <v>2909.0593220780002</v>
      </c>
      <c r="V44" s="51">
        <f t="shared" si="17"/>
        <v>2493.4794189240001</v>
      </c>
      <c r="W44" s="49">
        <f t="shared" si="12"/>
        <v>0</v>
      </c>
      <c r="X44" s="52">
        <f t="shared" si="13"/>
        <v>2493.4794189240001</v>
      </c>
      <c r="Y44" s="51">
        <f t="shared" si="14"/>
        <v>2077.8995157700001</v>
      </c>
      <c r="Z44" s="49">
        <f t="shared" si="15"/>
        <v>0</v>
      </c>
      <c r="AA44" s="52">
        <f t="shared" si="16"/>
        <v>2077.8995157700001</v>
      </c>
    </row>
    <row r="45" spans="1:27" s="30" customFormat="1" ht="13.5" customHeight="1">
      <c r="A45" s="124">
        <v>5</v>
      </c>
      <c r="B45" s="216">
        <v>41548</v>
      </c>
      <c r="C45" s="68">
        <v>678</v>
      </c>
      <c r="D45" s="96">
        <f>'base(indices)'!G49</f>
        <v>1.41438759</v>
      </c>
      <c r="E45" s="58">
        <f t="shared" si="0"/>
        <v>958.95478602000003</v>
      </c>
      <c r="F45" s="48">
        <v>0</v>
      </c>
      <c r="G45" s="60">
        <f t="shared" si="1"/>
        <v>0</v>
      </c>
      <c r="H45" s="190">
        <f t="shared" si="18"/>
        <v>3835.8191440800001</v>
      </c>
      <c r="I45" s="106">
        <f t="shared" si="20"/>
        <v>319.65159534000003</v>
      </c>
      <c r="J45" s="106">
        <f t="shared" si="19"/>
        <v>4155.4707394200004</v>
      </c>
      <c r="K45" s="63"/>
      <c r="L45" s="75">
        <f t="shared" si="23"/>
        <v>4155.4707394200004</v>
      </c>
      <c r="M45" s="65">
        <f t="shared" si="24"/>
        <v>3739.9236654780007</v>
      </c>
      <c r="N45" s="63">
        <f t="shared" si="21"/>
        <v>0</v>
      </c>
      <c r="O45" s="66">
        <f t="shared" si="22"/>
        <v>3739.9236654780007</v>
      </c>
      <c r="P45" s="63">
        <f t="shared" si="25"/>
        <v>3324.3765915360004</v>
      </c>
      <c r="Q45" s="63">
        <f t="shared" si="7"/>
        <v>0</v>
      </c>
      <c r="R45" s="67">
        <f t="shared" si="26"/>
        <v>3324.3765915360004</v>
      </c>
      <c r="S45" s="65">
        <f t="shared" si="9"/>
        <v>2908.8295175940002</v>
      </c>
      <c r="T45" s="63">
        <f t="shared" si="10"/>
        <v>0</v>
      </c>
      <c r="U45" s="66">
        <f t="shared" si="11"/>
        <v>2908.8295175940002</v>
      </c>
      <c r="V45" s="65">
        <f t="shared" si="17"/>
        <v>2493.282443652</v>
      </c>
      <c r="W45" s="63">
        <f t="shared" si="12"/>
        <v>0</v>
      </c>
      <c r="X45" s="66">
        <f t="shared" si="13"/>
        <v>2493.282443652</v>
      </c>
      <c r="Y45" s="65">
        <f t="shared" si="14"/>
        <v>2077.7353697100002</v>
      </c>
      <c r="Z45" s="63">
        <f t="shared" si="15"/>
        <v>0</v>
      </c>
      <c r="AA45" s="66">
        <f t="shared" si="16"/>
        <v>2077.7353697100002</v>
      </c>
    </row>
    <row r="46" spans="1:27" ht="13.5" customHeight="1">
      <c r="A46" s="124">
        <v>5</v>
      </c>
      <c r="B46" s="217">
        <v>41579</v>
      </c>
      <c r="C46" s="68">
        <v>678</v>
      </c>
      <c r="D46" s="96">
        <f>'base(indices)'!G50</f>
        <v>1.41308755</v>
      </c>
      <c r="E46" s="69">
        <f t="shared" si="0"/>
        <v>958.07335890000002</v>
      </c>
      <c r="F46" s="48">
        <v>0</v>
      </c>
      <c r="G46" s="70">
        <f t="shared" si="1"/>
        <v>0</v>
      </c>
      <c r="H46" s="190">
        <f t="shared" si="18"/>
        <v>3832.2934356000001</v>
      </c>
      <c r="I46" s="107">
        <f t="shared" si="20"/>
        <v>319.35778629999999</v>
      </c>
      <c r="J46" s="107">
        <f t="shared" si="19"/>
        <v>4151.6512218999997</v>
      </c>
      <c r="K46" s="49"/>
      <c r="L46" s="50">
        <f t="shared" si="23"/>
        <v>4151.6512218999997</v>
      </c>
      <c r="M46" s="51">
        <f t="shared" si="24"/>
        <v>3736.48609971</v>
      </c>
      <c r="N46" s="49">
        <f t="shared" si="21"/>
        <v>0</v>
      </c>
      <c r="O46" s="52">
        <f t="shared" si="22"/>
        <v>3736.48609971</v>
      </c>
      <c r="P46" s="73">
        <f t="shared" si="25"/>
        <v>3321.3209775199998</v>
      </c>
      <c r="Q46" s="49">
        <f t="shared" si="7"/>
        <v>0</v>
      </c>
      <c r="R46" s="53">
        <f t="shared" si="26"/>
        <v>3321.3209775199998</v>
      </c>
      <c r="S46" s="51">
        <f t="shared" si="9"/>
        <v>2906.1558553299997</v>
      </c>
      <c r="T46" s="49">
        <f t="shared" si="10"/>
        <v>0</v>
      </c>
      <c r="U46" s="52">
        <f t="shared" si="11"/>
        <v>2906.1558553299997</v>
      </c>
      <c r="V46" s="51">
        <f t="shared" si="17"/>
        <v>2490.9907331399995</v>
      </c>
      <c r="W46" s="49">
        <f t="shared" si="12"/>
        <v>0</v>
      </c>
      <c r="X46" s="52">
        <f t="shared" si="13"/>
        <v>2490.9907331399995</v>
      </c>
      <c r="Y46" s="51">
        <f t="shared" si="14"/>
        <v>2075.8256109499998</v>
      </c>
      <c r="Z46" s="49">
        <f t="shared" si="15"/>
        <v>0</v>
      </c>
      <c r="AA46" s="52">
        <f t="shared" si="16"/>
        <v>2075.8256109499998</v>
      </c>
    </row>
    <row r="47" spans="1:27" s="30" customFormat="1" ht="13.5" customHeight="1">
      <c r="A47" s="124">
        <v>5</v>
      </c>
      <c r="B47" s="216">
        <v>41609</v>
      </c>
      <c r="C47" s="68">
        <v>678</v>
      </c>
      <c r="D47" s="96">
        <f>'base(indices)'!G51</f>
        <v>1.4127951000000001</v>
      </c>
      <c r="E47" s="58">
        <f>C47*D47</f>
        <v>957.8750778000001</v>
      </c>
      <c r="F47" s="48">
        <v>0</v>
      </c>
      <c r="G47" s="60">
        <f t="shared" si="1"/>
        <v>0</v>
      </c>
      <c r="H47" s="190">
        <f t="shared" si="18"/>
        <v>3831.5003112000004</v>
      </c>
      <c r="I47" s="106">
        <f t="shared" si="20"/>
        <v>319.29169260000003</v>
      </c>
      <c r="J47" s="106">
        <f t="shared" si="19"/>
        <v>4150.7920038000002</v>
      </c>
      <c r="K47" s="63"/>
      <c r="L47" s="75">
        <f t="shared" si="23"/>
        <v>4150.7920038000002</v>
      </c>
      <c r="M47" s="65">
        <f t="shared" si="24"/>
        <v>3735.7128034200005</v>
      </c>
      <c r="N47" s="63">
        <f t="shared" si="21"/>
        <v>0</v>
      </c>
      <c r="O47" s="66">
        <f t="shared" si="22"/>
        <v>3735.7128034200005</v>
      </c>
      <c r="P47" s="63">
        <f t="shared" si="25"/>
        <v>3320.6336030400003</v>
      </c>
      <c r="Q47" s="63">
        <f t="shared" si="7"/>
        <v>0</v>
      </c>
      <c r="R47" s="67">
        <f t="shared" si="26"/>
        <v>3320.6336030400003</v>
      </c>
      <c r="S47" s="65">
        <f t="shared" si="9"/>
        <v>2905.5544026600001</v>
      </c>
      <c r="T47" s="63">
        <f t="shared" si="10"/>
        <v>0</v>
      </c>
      <c r="U47" s="66">
        <f t="shared" si="11"/>
        <v>2905.5544026600001</v>
      </c>
      <c r="V47" s="65">
        <f t="shared" si="17"/>
        <v>2490.4752022799998</v>
      </c>
      <c r="W47" s="63">
        <f t="shared" si="12"/>
        <v>0</v>
      </c>
      <c r="X47" s="66">
        <f t="shared" si="13"/>
        <v>2490.4752022799998</v>
      </c>
      <c r="Y47" s="65">
        <f t="shared" si="14"/>
        <v>2075.3960019000001</v>
      </c>
      <c r="Z47" s="63">
        <f t="shared" si="15"/>
        <v>0</v>
      </c>
      <c r="AA47" s="66">
        <f t="shared" si="16"/>
        <v>2075.3960019000001</v>
      </c>
    </row>
    <row r="48" spans="1:27" ht="13.5" customHeight="1">
      <c r="A48" s="124">
        <v>5</v>
      </c>
      <c r="B48" s="217">
        <v>41640</v>
      </c>
      <c r="C48" s="68">
        <v>724</v>
      </c>
      <c r="D48" s="96">
        <f>'base(indices)'!G52</f>
        <v>1.41209753</v>
      </c>
      <c r="E48" s="69">
        <f t="shared" si="0"/>
        <v>1022.35861172</v>
      </c>
      <c r="F48" s="48">
        <v>0</v>
      </c>
      <c r="G48" s="70">
        <f t="shared" si="1"/>
        <v>0</v>
      </c>
      <c r="H48" s="190">
        <f t="shared" si="18"/>
        <v>4089.43444688</v>
      </c>
      <c r="I48" s="107">
        <f t="shared" si="20"/>
        <v>340.78620390666669</v>
      </c>
      <c r="J48" s="107">
        <f t="shared" si="19"/>
        <v>4430.2206507866667</v>
      </c>
      <c r="K48" s="49"/>
      <c r="L48" s="50">
        <f t="shared" si="23"/>
        <v>4430.2206507866667</v>
      </c>
      <c r="M48" s="51">
        <f t="shared" si="24"/>
        <v>3987.1985857080003</v>
      </c>
      <c r="N48" s="49">
        <f t="shared" si="21"/>
        <v>0</v>
      </c>
      <c r="O48" s="52">
        <f t="shared" si="22"/>
        <v>3987.1985857080003</v>
      </c>
      <c r="P48" s="73">
        <f t="shared" si="25"/>
        <v>3544.1765206293335</v>
      </c>
      <c r="Q48" s="49">
        <f t="shared" si="7"/>
        <v>0</v>
      </c>
      <c r="R48" s="53">
        <f t="shared" si="26"/>
        <v>3544.1765206293335</v>
      </c>
      <c r="S48" s="51">
        <f t="shared" si="9"/>
        <v>3101.1544555506666</v>
      </c>
      <c r="T48" s="49">
        <f t="shared" si="10"/>
        <v>0</v>
      </c>
      <c r="U48" s="52">
        <f t="shared" si="11"/>
        <v>3101.1544555506666</v>
      </c>
      <c r="V48" s="51">
        <f t="shared" si="17"/>
        <v>2658.1323904719998</v>
      </c>
      <c r="W48" s="49">
        <f t="shared" si="12"/>
        <v>0</v>
      </c>
      <c r="X48" s="52">
        <f t="shared" si="13"/>
        <v>2658.1323904719998</v>
      </c>
      <c r="Y48" s="51">
        <f t="shared" si="14"/>
        <v>2215.1103253933334</v>
      </c>
      <c r="Z48" s="49">
        <f t="shared" si="15"/>
        <v>0</v>
      </c>
      <c r="AA48" s="52">
        <f t="shared" si="16"/>
        <v>2215.1103253933334</v>
      </c>
    </row>
    <row r="49" spans="1:27" s="30" customFormat="1" ht="13.5" customHeight="1">
      <c r="A49" s="124">
        <v>5</v>
      </c>
      <c r="B49" s="216">
        <v>41671</v>
      </c>
      <c r="C49" s="68">
        <v>724</v>
      </c>
      <c r="D49" s="96">
        <f>'base(indices)'!G53</f>
        <v>1.41050929</v>
      </c>
      <c r="E49" s="58">
        <f t="shared" si="0"/>
        <v>1021.20872596</v>
      </c>
      <c r="F49" s="48">
        <v>0</v>
      </c>
      <c r="G49" s="60">
        <f t="shared" si="1"/>
        <v>0</v>
      </c>
      <c r="H49" s="190">
        <f t="shared" si="18"/>
        <v>4084.8349038400002</v>
      </c>
      <c r="I49" s="106">
        <f t="shared" si="20"/>
        <v>340.40290865333333</v>
      </c>
      <c r="J49" s="106">
        <f t="shared" si="19"/>
        <v>4425.2378124933339</v>
      </c>
      <c r="K49" s="63"/>
      <c r="L49" s="75">
        <f t="shared" si="23"/>
        <v>4425.2378124933339</v>
      </c>
      <c r="M49" s="65">
        <f t="shared" si="24"/>
        <v>3982.7140312440006</v>
      </c>
      <c r="N49" s="63">
        <f t="shared" si="21"/>
        <v>0</v>
      </c>
      <c r="O49" s="66">
        <f t="shared" si="22"/>
        <v>3982.7140312440006</v>
      </c>
      <c r="P49" s="63">
        <f t="shared" si="25"/>
        <v>3540.1902499946673</v>
      </c>
      <c r="Q49" s="63">
        <f t="shared" si="7"/>
        <v>0</v>
      </c>
      <c r="R49" s="67">
        <f t="shared" si="26"/>
        <v>3540.1902499946673</v>
      </c>
      <c r="S49" s="65">
        <f t="shared" si="9"/>
        <v>3097.6664687453335</v>
      </c>
      <c r="T49" s="63">
        <f t="shared" si="10"/>
        <v>0</v>
      </c>
      <c r="U49" s="66">
        <f t="shared" si="11"/>
        <v>3097.6664687453335</v>
      </c>
      <c r="V49" s="65">
        <f t="shared" si="17"/>
        <v>2655.1426874960002</v>
      </c>
      <c r="W49" s="63">
        <f t="shared" si="12"/>
        <v>0</v>
      </c>
      <c r="X49" s="66">
        <f t="shared" si="13"/>
        <v>2655.1426874960002</v>
      </c>
      <c r="Y49" s="65">
        <f t="shared" si="14"/>
        <v>2212.6189062466669</v>
      </c>
      <c r="Z49" s="63">
        <f t="shared" si="15"/>
        <v>0</v>
      </c>
      <c r="AA49" s="66">
        <f t="shared" si="16"/>
        <v>2212.6189062466669</v>
      </c>
    </row>
    <row r="50" spans="1:27" ht="13.5" customHeight="1">
      <c r="A50" s="124">
        <v>5</v>
      </c>
      <c r="B50" s="217">
        <v>41699</v>
      </c>
      <c r="C50" s="68">
        <v>724</v>
      </c>
      <c r="D50" s="96">
        <f>'base(indices)'!G54</f>
        <v>1.4097522600000001</v>
      </c>
      <c r="E50" s="69">
        <f t="shared" si="0"/>
        <v>1020.66063624</v>
      </c>
      <c r="F50" s="48">
        <v>0</v>
      </c>
      <c r="G50" s="70">
        <f t="shared" si="1"/>
        <v>0</v>
      </c>
      <c r="H50" s="190">
        <f t="shared" si="18"/>
        <v>4082.6425449600001</v>
      </c>
      <c r="I50" s="107">
        <f t="shared" si="20"/>
        <v>340.22021208000001</v>
      </c>
      <c r="J50" s="107">
        <f t="shared" si="19"/>
        <v>4422.8627570400004</v>
      </c>
      <c r="K50" s="49"/>
      <c r="L50" s="50">
        <f t="shared" si="23"/>
        <v>4422.8627570400004</v>
      </c>
      <c r="M50" s="51">
        <f t="shared" si="24"/>
        <v>3980.5764813360006</v>
      </c>
      <c r="N50" s="49">
        <f t="shared" si="21"/>
        <v>0</v>
      </c>
      <c r="O50" s="52">
        <f t="shared" si="22"/>
        <v>3980.5764813360006</v>
      </c>
      <c r="P50" s="73">
        <f t="shared" si="25"/>
        <v>3538.2902056320004</v>
      </c>
      <c r="Q50" s="49">
        <f t="shared" si="7"/>
        <v>0</v>
      </c>
      <c r="R50" s="53">
        <f t="shared" si="26"/>
        <v>3538.2902056320004</v>
      </c>
      <c r="S50" s="51">
        <f t="shared" si="9"/>
        <v>3096.0039299280002</v>
      </c>
      <c r="T50" s="49">
        <f t="shared" si="10"/>
        <v>0</v>
      </c>
      <c r="U50" s="52">
        <f t="shared" si="11"/>
        <v>3096.0039299280002</v>
      </c>
      <c r="V50" s="51">
        <f t="shared" si="17"/>
        <v>2653.7176542239999</v>
      </c>
      <c r="W50" s="49">
        <f t="shared" si="12"/>
        <v>0</v>
      </c>
      <c r="X50" s="52">
        <f t="shared" si="13"/>
        <v>2653.7176542239999</v>
      </c>
      <c r="Y50" s="51">
        <f t="shared" si="14"/>
        <v>2211.4313785200002</v>
      </c>
      <c r="Z50" s="49">
        <f t="shared" si="15"/>
        <v>0</v>
      </c>
      <c r="AA50" s="52">
        <f t="shared" si="16"/>
        <v>2211.4313785200002</v>
      </c>
    </row>
    <row r="51" spans="1:27" s="30" customFormat="1" ht="13.5" customHeight="1">
      <c r="A51" s="124">
        <v>5</v>
      </c>
      <c r="B51" s="216">
        <v>41730</v>
      </c>
      <c r="C51" s="68">
        <v>724</v>
      </c>
      <c r="D51" s="96">
        <f>'base(indices)'!G55</f>
        <v>1.4093773599999999</v>
      </c>
      <c r="E51" s="58">
        <f t="shared" si="0"/>
        <v>1020.38920864</v>
      </c>
      <c r="F51" s="48">
        <v>0</v>
      </c>
      <c r="G51" s="60">
        <f t="shared" si="1"/>
        <v>0</v>
      </c>
      <c r="H51" s="190">
        <f t="shared" si="18"/>
        <v>4081.55683456</v>
      </c>
      <c r="I51" s="106">
        <f t="shared" si="20"/>
        <v>340.12973621333333</v>
      </c>
      <c r="J51" s="106">
        <f t="shared" si="19"/>
        <v>4421.6865707733332</v>
      </c>
      <c r="K51" s="63"/>
      <c r="L51" s="75">
        <f t="shared" si="23"/>
        <v>4421.6865707733332</v>
      </c>
      <c r="M51" s="65">
        <f t="shared" si="24"/>
        <v>3979.5179136960001</v>
      </c>
      <c r="N51" s="63">
        <f t="shared" si="21"/>
        <v>0</v>
      </c>
      <c r="O51" s="66">
        <f t="shared" si="22"/>
        <v>3979.5179136960001</v>
      </c>
      <c r="P51" s="63">
        <f>J51*$P$10</f>
        <v>3537.3492566186669</v>
      </c>
      <c r="Q51" s="63">
        <f t="shared" si="7"/>
        <v>0</v>
      </c>
      <c r="R51" s="67">
        <f t="shared" si="26"/>
        <v>3537.3492566186669</v>
      </c>
      <c r="S51" s="65">
        <f t="shared" si="9"/>
        <v>3095.1805995413329</v>
      </c>
      <c r="T51" s="63">
        <f t="shared" si="10"/>
        <v>0</v>
      </c>
      <c r="U51" s="66">
        <f t="shared" si="11"/>
        <v>3095.1805995413329</v>
      </c>
      <c r="V51" s="65">
        <f t="shared" si="17"/>
        <v>2653.0119424639997</v>
      </c>
      <c r="W51" s="63">
        <f t="shared" si="12"/>
        <v>0</v>
      </c>
      <c r="X51" s="66">
        <f t="shared" si="13"/>
        <v>2653.0119424639997</v>
      </c>
      <c r="Y51" s="65">
        <f t="shared" si="14"/>
        <v>2210.8432853866666</v>
      </c>
      <c r="Z51" s="63">
        <f t="shared" si="15"/>
        <v>0</v>
      </c>
      <c r="AA51" s="66">
        <f t="shared" si="16"/>
        <v>2210.8432853866666</v>
      </c>
    </row>
    <row r="52" spans="1:27" ht="13.5" customHeight="1">
      <c r="A52" s="124">
        <v>5</v>
      </c>
      <c r="B52" s="216">
        <v>41760</v>
      </c>
      <c r="C52" s="68">
        <v>724</v>
      </c>
      <c r="D52" s="96">
        <f>'base(indices)'!G56</f>
        <v>1.4087307499999999</v>
      </c>
      <c r="E52" s="69">
        <f t="shared" si="0"/>
        <v>1019.9210629999999</v>
      </c>
      <c r="F52" s="48">
        <v>0</v>
      </c>
      <c r="G52" s="70">
        <f t="shared" si="1"/>
        <v>0</v>
      </c>
      <c r="H52" s="190">
        <f t="shared" si="18"/>
        <v>4079.6842519999996</v>
      </c>
      <c r="I52" s="107">
        <f t="shared" si="20"/>
        <v>339.97368766666665</v>
      </c>
      <c r="J52" s="107">
        <f t="shared" si="19"/>
        <v>4419.6579396666666</v>
      </c>
      <c r="K52" s="49"/>
      <c r="L52" s="50">
        <f t="shared" si="23"/>
        <v>4419.6579396666666</v>
      </c>
      <c r="M52" s="51">
        <f t="shared" si="24"/>
        <v>3977.6921456999999</v>
      </c>
      <c r="N52" s="49">
        <f t="shared" si="21"/>
        <v>0</v>
      </c>
      <c r="O52" s="52">
        <f t="shared" si="22"/>
        <v>3977.6921456999999</v>
      </c>
      <c r="P52" s="73">
        <f>J52*$P$10</f>
        <v>3535.7263517333336</v>
      </c>
      <c r="Q52" s="49">
        <f t="shared" si="7"/>
        <v>0</v>
      </c>
      <c r="R52" s="53">
        <f t="shared" si="26"/>
        <v>3535.7263517333336</v>
      </c>
      <c r="S52" s="51">
        <f t="shared" si="9"/>
        <v>3093.7605577666664</v>
      </c>
      <c r="T52" s="49">
        <f t="shared" si="10"/>
        <v>0</v>
      </c>
      <c r="U52" s="52">
        <f t="shared" si="11"/>
        <v>3093.7605577666664</v>
      </c>
      <c r="V52" s="51">
        <f t="shared" si="17"/>
        <v>2651.7947638000001</v>
      </c>
      <c r="W52" s="49">
        <f t="shared" si="12"/>
        <v>0</v>
      </c>
      <c r="X52" s="52">
        <f t="shared" si="13"/>
        <v>2651.7947638000001</v>
      </c>
      <c r="Y52" s="51">
        <f t="shared" si="14"/>
        <v>2209.8289698333333</v>
      </c>
      <c r="Z52" s="49">
        <f t="shared" si="15"/>
        <v>0</v>
      </c>
      <c r="AA52" s="52">
        <f t="shared" si="16"/>
        <v>2209.8289698333333</v>
      </c>
    </row>
    <row r="53" spans="1:27" s="30" customFormat="1" ht="13.5" customHeight="1">
      <c r="A53" s="124">
        <v>5</v>
      </c>
      <c r="B53" s="217">
        <v>41791</v>
      </c>
      <c r="C53" s="68">
        <v>724</v>
      </c>
      <c r="D53" s="96">
        <f>'base(indices)'!G57</f>
        <v>1.4078803900000001</v>
      </c>
      <c r="E53" s="58">
        <f t="shared" si="0"/>
        <v>1019.30540236</v>
      </c>
      <c r="F53" s="48">
        <v>0</v>
      </c>
      <c r="G53" s="60">
        <f t="shared" si="1"/>
        <v>0</v>
      </c>
      <c r="H53" s="190">
        <f t="shared" si="18"/>
        <v>4077.2216094400001</v>
      </c>
      <c r="I53" s="106">
        <f t="shared" si="20"/>
        <v>339.76846745333336</v>
      </c>
      <c r="J53" s="106">
        <f t="shared" si="19"/>
        <v>4416.990076893333</v>
      </c>
      <c r="K53" s="63"/>
      <c r="L53" s="75">
        <f t="shared" si="23"/>
        <v>4416.990076893333</v>
      </c>
      <c r="M53" s="65">
        <f t="shared" si="24"/>
        <v>3975.291069204</v>
      </c>
      <c r="N53" s="63">
        <f t="shared" si="21"/>
        <v>0</v>
      </c>
      <c r="O53" s="66">
        <f t="shared" si="22"/>
        <v>3975.291069204</v>
      </c>
      <c r="P53" s="63">
        <f t="shared" ref="P53:P72" si="27">J53*$P$10</f>
        <v>3533.5920615146665</v>
      </c>
      <c r="Q53" s="63">
        <f t="shared" si="7"/>
        <v>0</v>
      </c>
      <c r="R53" s="67">
        <f t="shared" si="26"/>
        <v>3533.5920615146665</v>
      </c>
      <c r="S53" s="65">
        <f t="shared" si="9"/>
        <v>3091.893053825333</v>
      </c>
      <c r="T53" s="63">
        <f t="shared" si="10"/>
        <v>0</v>
      </c>
      <c r="U53" s="66">
        <f t="shared" si="11"/>
        <v>3091.893053825333</v>
      </c>
      <c r="V53" s="65">
        <f t="shared" si="17"/>
        <v>2650.1940461359995</v>
      </c>
      <c r="W53" s="63">
        <f t="shared" si="12"/>
        <v>0</v>
      </c>
      <c r="X53" s="66">
        <f t="shared" si="13"/>
        <v>2650.1940461359995</v>
      </c>
      <c r="Y53" s="65">
        <f t="shared" si="14"/>
        <v>2208.4950384466665</v>
      </c>
      <c r="Z53" s="63">
        <f t="shared" si="15"/>
        <v>0</v>
      </c>
      <c r="AA53" s="66">
        <f t="shared" si="16"/>
        <v>2208.4950384466665</v>
      </c>
    </row>
    <row r="54" spans="1:27" ht="13.5" customHeight="1">
      <c r="A54" s="124">
        <v>5</v>
      </c>
      <c r="B54" s="216">
        <v>41821</v>
      </c>
      <c r="C54" s="68">
        <v>724</v>
      </c>
      <c r="D54" s="96">
        <f>'base(indices)'!G58</f>
        <v>1.4072260299999999</v>
      </c>
      <c r="E54" s="69">
        <f t="shared" si="0"/>
        <v>1018.83164572</v>
      </c>
      <c r="F54" s="48">
        <v>0</v>
      </c>
      <c r="G54" s="70">
        <f t="shared" si="1"/>
        <v>0</v>
      </c>
      <c r="H54" s="190">
        <f t="shared" si="18"/>
        <v>4075.3265828799999</v>
      </c>
      <c r="I54" s="107">
        <f t="shared" si="20"/>
        <v>339.61054857333335</v>
      </c>
      <c r="J54" s="107">
        <f t="shared" si="19"/>
        <v>4414.9371314533337</v>
      </c>
      <c r="K54" s="49"/>
      <c r="L54" s="50">
        <f t="shared" si="23"/>
        <v>4414.9371314533337</v>
      </c>
      <c r="M54" s="51">
        <f t="shared" si="24"/>
        <v>3973.4434183080002</v>
      </c>
      <c r="N54" s="49">
        <f t="shared" si="21"/>
        <v>0</v>
      </c>
      <c r="O54" s="52">
        <f t="shared" si="22"/>
        <v>3973.4434183080002</v>
      </c>
      <c r="P54" s="73">
        <f t="shared" si="27"/>
        <v>3531.9497051626672</v>
      </c>
      <c r="Q54" s="49">
        <f t="shared" si="7"/>
        <v>0</v>
      </c>
      <c r="R54" s="53">
        <f t="shared" si="26"/>
        <v>3531.9497051626672</v>
      </c>
      <c r="S54" s="51">
        <f t="shared" si="9"/>
        <v>3090.4559920173333</v>
      </c>
      <c r="T54" s="49">
        <f t="shared" si="10"/>
        <v>0</v>
      </c>
      <c r="U54" s="52">
        <f t="shared" si="11"/>
        <v>3090.4559920173333</v>
      </c>
      <c r="V54" s="51">
        <f t="shared" si="17"/>
        <v>2648.9622788720003</v>
      </c>
      <c r="W54" s="49">
        <f t="shared" si="12"/>
        <v>0</v>
      </c>
      <c r="X54" s="52">
        <f t="shared" si="13"/>
        <v>2648.9622788720003</v>
      </c>
      <c r="Y54" s="51">
        <f t="shared" si="14"/>
        <v>2207.4685657266668</v>
      </c>
      <c r="Z54" s="49">
        <f t="shared" si="15"/>
        <v>0</v>
      </c>
      <c r="AA54" s="52">
        <f t="shared" si="16"/>
        <v>2207.4685657266668</v>
      </c>
    </row>
    <row r="55" spans="1:27" s="30" customFormat="1" ht="13.5" customHeight="1">
      <c r="A55" s="124">
        <v>5</v>
      </c>
      <c r="B55" s="217">
        <v>41852</v>
      </c>
      <c r="C55" s="68">
        <v>724</v>
      </c>
      <c r="D55" s="96">
        <f>'base(indices)'!G59</f>
        <v>1.40574438</v>
      </c>
      <c r="E55" s="58">
        <f t="shared" si="0"/>
        <v>1017.7589311200001</v>
      </c>
      <c r="F55" s="48">
        <v>0</v>
      </c>
      <c r="G55" s="60">
        <f t="shared" si="1"/>
        <v>0</v>
      </c>
      <c r="H55" s="190">
        <f t="shared" si="18"/>
        <v>4071.0357244800002</v>
      </c>
      <c r="I55" s="106">
        <f t="shared" si="20"/>
        <v>339.25297704000002</v>
      </c>
      <c r="J55" s="106">
        <f t="shared" si="19"/>
        <v>4410.2887015200004</v>
      </c>
      <c r="K55" s="63"/>
      <c r="L55" s="75">
        <f t="shared" si="23"/>
        <v>4410.2887015200004</v>
      </c>
      <c r="M55" s="65">
        <f t="shared" si="24"/>
        <v>3969.2598313680005</v>
      </c>
      <c r="N55" s="63">
        <f t="shared" si="21"/>
        <v>0</v>
      </c>
      <c r="O55" s="66">
        <f t="shared" si="22"/>
        <v>3969.2598313680005</v>
      </c>
      <c r="P55" s="63">
        <f t="shared" si="27"/>
        <v>3528.2309612160007</v>
      </c>
      <c r="Q55" s="63">
        <f t="shared" si="7"/>
        <v>0</v>
      </c>
      <c r="R55" s="67">
        <f>P55+Q55</f>
        <v>3528.2309612160007</v>
      </c>
      <c r="S55" s="65">
        <f t="shared" si="9"/>
        <v>3087.2020910639999</v>
      </c>
      <c r="T55" s="63">
        <f t="shared" si="10"/>
        <v>0</v>
      </c>
      <c r="U55" s="66">
        <f t="shared" si="11"/>
        <v>3087.2020910639999</v>
      </c>
      <c r="V55" s="65">
        <f t="shared" si="17"/>
        <v>2646.173220912</v>
      </c>
      <c r="W55" s="63">
        <f t="shared" si="12"/>
        <v>0</v>
      </c>
      <c r="X55" s="66">
        <f t="shared" si="13"/>
        <v>2646.173220912</v>
      </c>
      <c r="Y55" s="65">
        <f t="shared" si="14"/>
        <v>2205.1443507600002</v>
      </c>
      <c r="Z55" s="63">
        <f t="shared" si="15"/>
        <v>0</v>
      </c>
      <c r="AA55" s="66">
        <f t="shared" si="16"/>
        <v>2205.1443507600002</v>
      </c>
    </row>
    <row r="56" spans="1:27" ht="13.5" customHeight="1">
      <c r="A56" s="124">
        <v>5</v>
      </c>
      <c r="B56" s="216">
        <v>41883</v>
      </c>
      <c r="C56" s="68">
        <v>724</v>
      </c>
      <c r="D56" s="96">
        <f>'base(indices)'!G60</f>
        <v>1.4048986299999999</v>
      </c>
      <c r="E56" s="69">
        <f t="shared" si="0"/>
        <v>1017.14660812</v>
      </c>
      <c r="F56" s="48">
        <v>0</v>
      </c>
      <c r="G56" s="70">
        <f t="shared" si="1"/>
        <v>0</v>
      </c>
      <c r="H56" s="190">
        <f t="shared" si="18"/>
        <v>4068.58643248</v>
      </c>
      <c r="I56" s="107">
        <f t="shared" si="20"/>
        <v>339.04886937333333</v>
      </c>
      <c r="J56" s="107">
        <f t="shared" si="19"/>
        <v>4407.6353018533337</v>
      </c>
      <c r="K56" s="49"/>
      <c r="L56" s="50">
        <f t="shared" si="23"/>
        <v>4407.6353018533337</v>
      </c>
      <c r="M56" s="51">
        <f t="shared" si="24"/>
        <v>3966.8717716680003</v>
      </c>
      <c r="N56" s="49">
        <f t="shared" si="21"/>
        <v>0</v>
      </c>
      <c r="O56" s="52">
        <f t="shared" si="22"/>
        <v>3966.8717716680003</v>
      </c>
      <c r="P56" s="73">
        <f t="shared" si="27"/>
        <v>3526.1082414826669</v>
      </c>
      <c r="Q56" s="49">
        <f t="shared" si="7"/>
        <v>0</v>
      </c>
      <c r="R56" s="53">
        <f t="shared" ref="R56:R74" si="28">P56+Q56</f>
        <v>3526.1082414826669</v>
      </c>
      <c r="S56" s="51">
        <f t="shared" si="9"/>
        <v>3085.3447112973336</v>
      </c>
      <c r="T56" s="49">
        <f t="shared" si="10"/>
        <v>0</v>
      </c>
      <c r="U56" s="52">
        <f t="shared" si="11"/>
        <v>3085.3447112973336</v>
      </c>
      <c r="V56" s="51">
        <f t="shared" si="17"/>
        <v>2644.5811811120002</v>
      </c>
      <c r="W56" s="49">
        <f t="shared" si="12"/>
        <v>0</v>
      </c>
      <c r="X56" s="52">
        <f t="shared" si="13"/>
        <v>2644.5811811120002</v>
      </c>
      <c r="Y56" s="51">
        <f t="shared" si="14"/>
        <v>2203.8176509266668</v>
      </c>
      <c r="Z56" s="49">
        <f t="shared" si="15"/>
        <v>0</v>
      </c>
      <c r="AA56" s="52">
        <f t="shared" si="16"/>
        <v>2203.8176509266668</v>
      </c>
    </row>
    <row r="57" spans="1:27" s="30" customFormat="1" ht="13.5" customHeight="1">
      <c r="A57" s="124">
        <v>5</v>
      </c>
      <c r="B57" s="217">
        <v>41913</v>
      </c>
      <c r="C57" s="68">
        <v>724</v>
      </c>
      <c r="D57" s="96">
        <f>'base(indices)'!G61</f>
        <v>1.4036732199999999</v>
      </c>
      <c r="E57" s="58">
        <f t="shared" si="0"/>
        <v>1016.25941128</v>
      </c>
      <c r="F57" s="48">
        <v>0</v>
      </c>
      <c r="G57" s="60">
        <f t="shared" si="1"/>
        <v>0</v>
      </c>
      <c r="H57" s="190">
        <f t="shared" si="18"/>
        <v>4065.03764512</v>
      </c>
      <c r="I57" s="106">
        <f t="shared" si="20"/>
        <v>338.75313709333335</v>
      </c>
      <c r="J57" s="106">
        <f t="shared" si="19"/>
        <v>4403.7907822133329</v>
      </c>
      <c r="K57" s="63"/>
      <c r="L57" s="75">
        <f t="shared" si="23"/>
        <v>4403.7907822133329</v>
      </c>
      <c r="M57" s="65">
        <f t="shared" si="24"/>
        <v>3963.4117039919997</v>
      </c>
      <c r="N57" s="63">
        <f t="shared" si="21"/>
        <v>0</v>
      </c>
      <c r="O57" s="66">
        <f t="shared" si="22"/>
        <v>3963.4117039919997</v>
      </c>
      <c r="P57" s="63">
        <f t="shared" si="27"/>
        <v>3523.0326257706665</v>
      </c>
      <c r="Q57" s="63">
        <f t="shared" si="7"/>
        <v>0</v>
      </c>
      <c r="R57" s="67">
        <f t="shared" si="28"/>
        <v>3523.0326257706665</v>
      </c>
      <c r="S57" s="65">
        <f t="shared" si="9"/>
        <v>3082.6535475493329</v>
      </c>
      <c r="T57" s="63">
        <f t="shared" si="10"/>
        <v>0</v>
      </c>
      <c r="U57" s="66">
        <f t="shared" si="11"/>
        <v>3082.6535475493329</v>
      </c>
      <c r="V57" s="65">
        <f t="shared" si="17"/>
        <v>2642.2744693279997</v>
      </c>
      <c r="W57" s="63">
        <f t="shared" si="12"/>
        <v>0</v>
      </c>
      <c r="X57" s="66">
        <f t="shared" si="13"/>
        <v>2642.2744693279997</v>
      </c>
      <c r="Y57" s="65">
        <f t="shared" si="14"/>
        <v>2201.8953911066665</v>
      </c>
      <c r="Z57" s="63">
        <f t="shared" si="15"/>
        <v>0</v>
      </c>
      <c r="AA57" s="66">
        <f t="shared" si="16"/>
        <v>2201.8953911066665</v>
      </c>
    </row>
    <row r="58" spans="1:27" ht="13.5" customHeight="1">
      <c r="A58" s="124">
        <v>5</v>
      </c>
      <c r="B58" s="216">
        <v>41944</v>
      </c>
      <c r="C58" s="68">
        <v>724</v>
      </c>
      <c r="D58" s="96">
        <f>'base(indices)'!G62</f>
        <v>1.4022177199999999</v>
      </c>
      <c r="E58" s="69">
        <f t="shared" si="0"/>
        <v>1015.2056292799999</v>
      </c>
      <c r="F58" s="48">
        <v>0</v>
      </c>
      <c r="G58" s="70">
        <f t="shared" si="1"/>
        <v>0</v>
      </c>
      <c r="H58" s="190">
        <f t="shared" si="18"/>
        <v>4060.8225171199997</v>
      </c>
      <c r="I58" s="107">
        <f t="shared" si="20"/>
        <v>338.40187642666666</v>
      </c>
      <c r="J58" s="107">
        <f t="shared" si="19"/>
        <v>4399.2243935466668</v>
      </c>
      <c r="K58" s="49"/>
      <c r="L58" s="50">
        <f t="shared" si="23"/>
        <v>4399.2243935466668</v>
      </c>
      <c r="M58" s="51">
        <f t="shared" si="24"/>
        <v>3959.3019541920003</v>
      </c>
      <c r="N58" s="49">
        <f t="shared" si="21"/>
        <v>0</v>
      </c>
      <c r="O58" s="52">
        <f t="shared" si="22"/>
        <v>3959.3019541920003</v>
      </c>
      <c r="P58" s="73">
        <f t="shared" si="27"/>
        <v>3519.3795148373338</v>
      </c>
      <c r="Q58" s="49">
        <f t="shared" si="7"/>
        <v>0</v>
      </c>
      <c r="R58" s="53">
        <f t="shared" si="28"/>
        <v>3519.3795148373338</v>
      </c>
      <c r="S58" s="51">
        <f t="shared" si="9"/>
        <v>3079.4570754826664</v>
      </c>
      <c r="T58" s="49">
        <f t="shared" si="10"/>
        <v>0</v>
      </c>
      <c r="U58" s="52">
        <f t="shared" si="11"/>
        <v>3079.4570754826664</v>
      </c>
      <c r="V58" s="51">
        <f t="shared" si="17"/>
        <v>2639.5346361279999</v>
      </c>
      <c r="W58" s="49">
        <f t="shared" si="12"/>
        <v>0</v>
      </c>
      <c r="X58" s="52">
        <f t="shared" si="13"/>
        <v>2639.5346361279999</v>
      </c>
      <c r="Y58" s="51">
        <f t="shared" si="14"/>
        <v>2199.6121967733334</v>
      </c>
      <c r="Z58" s="49">
        <f t="shared" si="15"/>
        <v>0</v>
      </c>
      <c r="AA58" s="52">
        <f t="shared" si="16"/>
        <v>2199.6121967733334</v>
      </c>
    </row>
    <row r="59" spans="1:27" s="30" customFormat="1" ht="13.5" customHeight="1">
      <c r="A59" s="124">
        <v>5</v>
      </c>
      <c r="B59" s="217">
        <v>41974</v>
      </c>
      <c r="C59" s="68">
        <v>724</v>
      </c>
      <c r="D59" s="96">
        <f>'base(indices)'!G63</f>
        <v>1.4015407799999999</v>
      </c>
      <c r="E59" s="58">
        <f t="shared" si="0"/>
        <v>1014.71552472</v>
      </c>
      <c r="F59" s="48">
        <v>0</v>
      </c>
      <c r="G59" s="60">
        <f t="shared" si="1"/>
        <v>0</v>
      </c>
      <c r="H59" s="190">
        <f t="shared" si="18"/>
        <v>4058.8620988799998</v>
      </c>
      <c r="I59" s="106">
        <f t="shared" si="20"/>
        <v>338.23850823999999</v>
      </c>
      <c r="J59" s="106">
        <f t="shared" si="19"/>
        <v>4397.1006071199999</v>
      </c>
      <c r="K59" s="63"/>
      <c r="L59" s="75">
        <f t="shared" si="23"/>
        <v>4397.1006071199999</v>
      </c>
      <c r="M59" s="65">
        <f t="shared" si="24"/>
        <v>3957.3905464079999</v>
      </c>
      <c r="N59" s="63">
        <f t="shared" si="21"/>
        <v>0</v>
      </c>
      <c r="O59" s="66">
        <f t="shared" si="22"/>
        <v>3957.3905464079999</v>
      </c>
      <c r="P59" s="63">
        <f t="shared" si="27"/>
        <v>3517.6804856960002</v>
      </c>
      <c r="Q59" s="63">
        <f t="shared" si="7"/>
        <v>0</v>
      </c>
      <c r="R59" s="67">
        <f t="shared" si="28"/>
        <v>3517.6804856960002</v>
      </c>
      <c r="S59" s="65">
        <f t="shared" si="9"/>
        <v>3077.9704249839997</v>
      </c>
      <c r="T59" s="63">
        <f t="shared" si="10"/>
        <v>0</v>
      </c>
      <c r="U59" s="66">
        <f t="shared" si="11"/>
        <v>3077.9704249839997</v>
      </c>
      <c r="V59" s="65">
        <f t="shared" si="17"/>
        <v>2638.2603642720001</v>
      </c>
      <c r="W59" s="63">
        <f t="shared" si="12"/>
        <v>0</v>
      </c>
      <c r="X59" s="66">
        <f t="shared" si="13"/>
        <v>2638.2603642720001</v>
      </c>
      <c r="Y59" s="65">
        <f t="shared" si="14"/>
        <v>2198.55030356</v>
      </c>
      <c r="Z59" s="63">
        <f t="shared" si="15"/>
        <v>0</v>
      </c>
      <c r="AA59" s="66">
        <f t="shared" si="16"/>
        <v>2198.55030356</v>
      </c>
    </row>
    <row r="60" spans="1:27" ht="13.5" customHeight="1">
      <c r="A60" s="124">
        <v>5</v>
      </c>
      <c r="B60" s="216">
        <v>42005</v>
      </c>
      <c r="C60" s="68">
        <v>788</v>
      </c>
      <c r="D60" s="96">
        <f>'base(indices)'!G64</f>
        <v>1.40006651</v>
      </c>
      <c r="E60" s="69">
        <f t="shared" si="0"/>
        <v>1103.25240988</v>
      </c>
      <c r="F60" s="48">
        <v>0</v>
      </c>
      <c r="G60" s="70">
        <f t="shared" si="1"/>
        <v>0</v>
      </c>
      <c r="H60" s="190">
        <f t="shared" si="18"/>
        <v>4413.0096395199998</v>
      </c>
      <c r="I60" s="107">
        <f t="shared" si="20"/>
        <v>367.75080329333332</v>
      </c>
      <c r="J60" s="107">
        <f t="shared" si="19"/>
        <v>4780.7604428133327</v>
      </c>
      <c r="K60" s="49"/>
      <c r="L60" s="50">
        <f t="shared" si="23"/>
        <v>4780.7604428133327</v>
      </c>
      <c r="M60" s="51">
        <f t="shared" si="24"/>
        <v>4302.6843985319992</v>
      </c>
      <c r="N60" s="49">
        <f t="shared" si="21"/>
        <v>0</v>
      </c>
      <c r="O60" s="52">
        <f t="shared" si="22"/>
        <v>4302.6843985319992</v>
      </c>
      <c r="P60" s="73">
        <f t="shared" si="27"/>
        <v>3824.6083542506663</v>
      </c>
      <c r="Q60" s="49">
        <f t="shared" si="7"/>
        <v>0</v>
      </c>
      <c r="R60" s="53">
        <f t="shared" si="28"/>
        <v>3824.6083542506663</v>
      </c>
      <c r="S60" s="51">
        <f t="shared" si="9"/>
        <v>3346.5323099693328</v>
      </c>
      <c r="T60" s="49">
        <f t="shared" si="10"/>
        <v>0</v>
      </c>
      <c r="U60" s="52">
        <f t="shared" si="11"/>
        <v>3346.5323099693328</v>
      </c>
      <c r="V60" s="51">
        <f t="shared" si="17"/>
        <v>2868.4562656879993</v>
      </c>
      <c r="W60" s="49">
        <f t="shared" si="12"/>
        <v>0</v>
      </c>
      <c r="X60" s="52">
        <f t="shared" si="13"/>
        <v>2868.4562656879993</v>
      </c>
      <c r="Y60" s="51">
        <f t="shared" si="14"/>
        <v>2390.3802214066664</v>
      </c>
      <c r="Z60" s="49">
        <f t="shared" si="15"/>
        <v>0</v>
      </c>
      <c r="AA60" s="52">
        <f t="shared" si="16"/>
        <v>2390.3802214066664</v>
      </c>
    </row>
    <row r="61" spans="1:27" s="30" customFormat="1" ht="13.5" customHeight="1">
      <c r="A61" s="124">
        <v>5</v>
      </c>
      <c r="B61" s="217">
        <v>42036</v>
      </c>
      <c r="C61" s="68">
        <v>788</v>
      </c>
      <c r="D61" s="96">
        <f>'base(indices)'!G65</f>
        <v>1.39883833</v>
      </c>
      <c r="E61" s="58">
        <f t="shared" si="0"/>
        <v>1102.28460404</v>
      </c>
      <c r="F61" s="48">
        <v>0</v>
      </c>
      <c r="G61" s="60">
        <f t="shared" si="1"/>
        <v>0</v>
      </c>
      <c r="H61" s="190">
        <f t="shared" si="18"/>
        <v>4409.1384161599999</v>
      </c>
      <c r="I61" s="106">
        <f t="shared" si="20"/>
        <v>367.42820134666664</v>
      </c>
      <c r="J61" s="106">
        <f t="shared" si="19"/>
        <v>4776.5666175066663</v>
      </c>
      <c r="K61" s="63"/>
      <c r="L61" s="75">
        <f t="shared" si="23"/>
        <v>4776.5666175066663</v>
      </c>
      <c r="M61" s="65">
        <f t="shared" si="24"/>
        <v>4298.9099557559994</v>
      </c>
      <c r="N61" s="63">
        <f t="shared" si="21"/>
        <v>0</v>
      </c>
      <c r="O61" s="66">
        <f t="shared" si="22"/>
        <v>4298.9099557559994</v>
      </c>
      <c r="P61" s="63">
        <f t="shared" si="27"/>
        <v>3821.2532940053334</v>
      </c>
      <c r="Q61" s="63">
        <f t="shared" si="7"/>
        <v>0</v>
      </c>
      <c r="R61" s="67">
        <f t="shared" si="28"/>
        <v>3821.2532940053334</v>
      </c>
      <c r="S61" s="65">
        <f t="shared" si="9"/>
        <v>3343.596632254666</v>
      </c>
      <c r="T61" s="63">
        <f t="shared" si="10"/>
        <v>0</v>
      </c>
      <c r="U61" s="66">
        <f t="shared" si="11"/>
        <v>3343.596632254666</v>
      </c>
      <c r="V61" s="65">
        <f t="shared" si="17"/>
        <v>2865.9399705039996</v>
      </c>
      <c r="W61" s="63">
        <f t="shared" si="12"/>
        <v>0</v>
      </c>
      <c r="X61" s="66">
        <f t="shared" si="13"/>
        <v>2865.9399705039996</v>
      </c>
      <c r="Y61" s="65">
        <f t="shared" si="14"/>
        <v>2388.2833087533331</v>
      </c>
      <c r="Z61" s="63">
        <f t="shared" si="15"/>
        <v>0</v>
      </c>
      <c r="AA61" s="66">
        <f t="shared" si="16"/>
        <v>2388.2833087533331</v>
      </c>
    </row>
    <row r="62" spans="1:27" ht="13.5" customHeight="1">
      <c r="A62" s="124">
        <v>5</v>
      </c>
      <c r="B62" s="216">
        <v>42064</v>
      </c>
      <c r="C62" s="68">
        <v>788</v>
      </c>
      <c r="D62" s="96">
        <f>'base(indices)'!G66</f>
        <v>1.3986033600000001</v>
      </c>
      <c r="E62" s="69">
        <f t="shared" si="0"/>
        <v>1102.0994476800001</v>
      </c>
      <c r="F62" s="48">
        <v>0</v>
      </c>
      <c r="G62" s="70">
        <f t="shared" si="1"/>
        <v>0</v>
      </c>
      <c r="H62" s="190">
        <f t="shared" si="18"/>
        <v>4408.3977907200006</v>
      </c>
      <c r="I62" s="107">
        <f t="shared" si="20"/>
        <v>367.36648256000007</v>
      </c>
      <c r="J62" s="107">
        <f t="shared" si="19"/>
        <v>4775.7642732800005</v>
      </c>
      <c r="K62" s="49"/>
      <c r="L62" s="50">
        <f t="shared" si="23"/>
        <v>4775.7642732800005</v>
      </c>
      <c r="M62" s="51">
        <f t="shared" si="24"/>
        <v>4298.1878459520003</v>
      </c>
      <c r="N62" s="49">
        <f t="shared" si="21"/>
        <v>0</v>
      </c>
      <c r="O62" s="52">
        <f t="shared" si="22"/>
        <v>4298.1878459520003</v>
      </c>
      <c r="P62" s="73">
        <f t="shared" si="27"/>
        <v>3820.6114186240006</v>
      </c>
      <c r="Q62" s="49">
        <f t="shared" si="7"/>
        <v>0</v>
      </c>
      <c r="R62" s="53">
        <f t="shared" si="28"/>
        <v>3820.6114186240006</v>
      </c>
      <c r="S62" s="51">
        <f t="shared" si="9"/>
        <v>3343.034991296</v>
      </c>
      <c r="T62" s="49">
        <f t="shared" si="10"/>
        <v>0</v>
      </c>
      <c r="U62" s="52">
        <f t="shared" si="11"/>
        <v>3343.034991296</v>
      </c>
      <c r="V62" s="51">
        <f t="shared" si="17"/>
        <v>2865.4585639680004</v>
      </c>
      <c r="W62" s="49">
        <f t="shared" si="12"/>
        <v>0</v>
      </c>
      <c r="X62" s="52">
        <f t="shared" si="13"/>
        <v>2865.4585639680004</v>
      </c>
      <c r="Y62" s="51">
        <f t="shared" si="14"/>
        <v>2387.8821366400002</v>
      </c>
      <c r="Z62" s="49">
        <f t="shared" si="15"/>
        <v>0</v>
      </c>
      <c r="AA62" s="52">
        <f t="shared" si="16"/>
        <v>2387.8821366400002</v>
      </c>
    </row>
    <row r="63" spans="1:27" s="30" customFormat="1" ht="13.5" customHeight="1">
      <c r="A63" s="124">
        <v>5</v>
      </c>
      <c r="B63" s="217">
        <v>42095</v>
      </c>
      <c r="C63" s="68">
        <v>788</v>
      </c>
      <c r="D63" s="96">
        <f>'base(indices)'!G67</f>
        <v>1.3967931200000001</v>
      </c>
      <c r="E63" s="58">
        <f t="shared" si="0"/>
        <v>1100.67297856</v>
      </c>
      <c r="F63" s="48">
        <v>0</v>
      </c>
      <c r="G63" s="60">
        <f t="shared" si="1"/>
        <v>0</v>
      </c>
      <c r="H63" s="190">
        <f t="shared" si="18"/>
        <v>4402.6919142400002</v>
      </c>
      <c r="I63" s="106">
        <f t="shared" si="20"/>
        <v>366.89099285333333</v>
      </c>
      <c r="J63" s="106">
        <f t="shared" si="19"/>
        <v>4769.5829070933332</v>
      </c>
      <c r="K63" s="63"/>
      <c r="L63" s="75">
        <f t="shared" si="23"/>
        <v>4769.5829070933332</v>
      </c>
      <c r="M63" s="65">
        <f t="shared" si="24"/>
        <v>4292.6246163839996</v>
      </c>
      <c r="N63" s="63">
        <f t="shared" si="21"/>
        <v>0</v>
      </c>
      <c r="O63" s="66">
        <f t="shared" si="22"/>
        <v>4292.6246163839996</v>
      </c>
      <c r="P63" s="63">
        <f t="shared" si="27"/>
        <v>3815.666325674667</v>
      </c>
      <c r="Q63" s="63">
        <f t="shared" si="7"/>
        <v>0</v>
      </c>
      <c r="R63" s="67">
        <f t="shared" si="28"/>
        <v>3815.666325674667</v>
      </c>
      <c r="S63" s="65">
        <f t="shared" si="9"/>
        <v>3338.7080349653329</v>
      </c>
      <c r="T63" s="63">
        <f t="shared" si="10"/>
        <v>0</v>
      </c>
      <c r="U63" s="66">
        <f t="shared" si="11"/>
        <v>3338.7080349653329</v>
      </c>
      <c r="V63" s="65">
        <f t="shared" si="17"/>
        <v>2861.7497442559998</v>
      </c>
      <c r="W63" s="63">
        <f t="shared" si="12"/>
        <v>0</v>
      </c>
      <c r="X63" s="66">
        <f t="shared" si="13"/>
        <v>2861.7497442559998</v>
      </c>
      <c r="Y63" s="65">
        <f t="shared" si="14"/>
        <v>2384.7914535466666</v>
      </c>
      <c r="Z63" s="63">
        <f t="shared" si="15"/>
        <v>0</v>
      </c>
      <c r="AA63" s="66">
        <f t="shared" si="16"/>
        <v>2384.7914535466666</v>
      </c>
    </row>
    <row r="64" spans="1:27" ht="13.5" customHeight="1">
      <c r="A64" s="124">
        <v>5</v>
      </c>
      <c r="B64" s="216">
        <v>42125</v>
      </c>
      <c r="C64" s="68">
        <v>788</v>
      </c>
      <c r="D64" s="96">
        <f>'base(indices)'!G68</f>
        <v>1.3820056599999999</v>
      </c>
      <c r="E64" s="69">
        <f t="shared" si="0"/>
        <v>1089.02046008</v>
      </c>
      <c r="F64" s="48">
        <v>0</v>
      </c>
      <c r="G64" s="70">
        <f t="shared" si="1"/>
        <v>0</v>
      </c>
      <c r="H64" s="190">
        <f t="shared" si="18"/>
        <v>4356.0818403200001</v>
      </c>
      <c r="I64" s="107">
        <f t="shared" si="20"/>
        <v>363.00682002666667</v>
      </c>
      <c r="J64" s="107">
        <f t="shared" si="19"/>
        <v>4719.088660346667</v>
      </c>
      <c r="K64" s="49"/>
      <c r="L64" s="50">
        <f t="shared" si="23"/>
        <v>4719.088660346667</v>
      </c>
      <c r="M64" s="51">
        <f t="shared" si="24"/>
        <v>4247.179794312</v>
      </c>
      <c r="N64" s="49">
        <f t="shared" si="21"/>
        <v>0</v>
      </c>
      <c r="O64" s="52">
        <f t="shared" si="22"/>
        <v>4247.179794312</v>
      </c>
      <c r="P64" s="73">
        <f t="shared" si="27"/>
        <v>3775.270928277334</v>
      </c>
      <c r="Q64" s="49">
        <f t="shared" si="7"/>
        <v>0</v>
      </c>
      <c r="R64" s="53">
        <f t="shared" si="28"/>
        <v>3775.270928277334</v>
      </c>
      <c r="S64" s="51">
        <f t="shared" si="9"/>
        <v>3303.3620622426665</v>
      </c>
      <c r="T64" s="49">
        <f t="shared" si="10"/>
        <v>0</v>
      </c>
      <c r="U64" s="52">
        <f t="shared" si="11"/>
        <v>3303.3620622426665</v>
      </c>
      <c r="V64" s="51">
        <f t="shared" si="17"/>
        <v>2831.453196208</v>
      </c>
      <c r="W64" s="49">
        <f t="shared" si="12"/>
        <v>0</v>
      </c>
      <c r="X64" s="52">
        <f t="shared" si="13"/>
        <v>2831.453196208</v>
      </c>
      <c r="Y64" s="51">
        <f t="shared" si="14"/>
        <v>2359.5443301733335</v>
      </c>
      <c r="Z64" s="49">
        <f t="shared" si="15"/>
        <v>0</v>
      </c>
      <c r="AA64" s="52">
        <f t="shared" si="16"/>
        <v>2359.5443301733335</v>
      </c>
    </row>
    <row r="65" spans="1:27" s="30" customFormat="1" ht="13.5" customHeight="1">
      <c r="A65" s="124">
        <v>5</v>
      </c>
      <c r="B65" s="216">
        <v>42156</v>
      </c>
      <c r="C65" s="68">
        <v>788</v>
      </c>
      <c r="D65" s="96">
        <f>'base(indices)'!G69</f>
        <v>1.37376308</v>
      </c>
      <c r="E65" s="58">
        <f t="shared" si="0"/>
        <v>1082.5253070399999</v>
      </c>
      <c r="F65" s="48">
        <v>0</v>
      </c>
      <c r="G65" s="60">
        <f t="shared" si="1"/>
        <v>0</v>
      </c>
      <c r="H65" s="190">
        <f t="shared" si="18"/>
        <v>4330.1012281599997</v>
      </c>
      <c r="I65" s="106">
        <f t="shared" si="20"/>
        <v>360.84176901333331</v>
      </c>
      <c r="J65" s="106">
        <f t="shared" si="19"/>
        <v>4690.9429971733334</v>
      </c>
      <c r="K65" s="63"/>
      <c r="L65" s="75">
        <f t="shared" si="23"/>
        <v>4690.9429971733334</v>
      </c>
      <c r="M65" s="65">
        <f t="shared" si="24"/>
        <v>4221.8486974560001</v>
      </c>
      <c r="N65" s="63">
        <f t="shared" si="21"/>
        <v>0</v>
      </c>
      <c r="O65" s="66">
        <f t="shared" si="22"/>
        <v>4221.8486974560001</v>
      </c>
      <c r="P65" s="63">
        <f t="shared" si="27"/>
        <v>3752.7543977386667</v>
      </c>
      <c r="Q65" s="63">
        <f t="shared" si="7"/>
        <v>0</v>
      </c>
      <c r="R65" s="67">
        <f t="shared" si="28"/>
        <v>3752.7543977386667</v>
      </c>
      <c r="S65" s="65">
        <f t="shared" si="9"/>
        <v>3283.6600980213334</v>
      </c>
      <c r="T65" s="63">
        <f t="shared" si="10"/>
        <v>0</v>
      </c>
      <c r="U65" s="66">
        <f t="shared" si="11"/>
        <v>3283.6600980213334</v>
      </c>
      <c r="V65" s="65">
        <f t="shared" si="17"/>
        <v>2814.5657983040001</v>
      </c>
      <c r="W65" s="63">
        <f t="shared" si="12"/>
        <v>0</v>
      </c>
      <c r="X65" s="66">
        <f t="shared" si="13"/>
        <v>2814.5657983040001</v>
      </c>
      <c r="Y65" s="65">
        <f t="shared" si="14"/>
        <v>2345.4714985866667</v>
      </c>
      <c r="Z65" s="63">
        <f t="shared" si="15"/>
        <v>0</v>
      </c>
      <c r="AA65" s="66">
        <f t="shared" si="16"/>
        <v>2345.4714985866667</v>
      </c>
    </row>
    <row r="66" spans="1:27" ht="13.5" customHeight="1">
      <c r="A66" s="124">
        <v>5</v>
      </c>
      <c r="B66" s="217">
        <v>42186</v>
      </c>
      <c r="C66" s="68">
        <v>788</v>
      </c>
      <c r="D66" s="96">
        <f>'base(indices)'!G70</f>
        <v>1.3602961499999999</v>
      </c>
      <c r="E66" s="69">
        <f t="shared" si="0"/>
        <v>1071.9133661999999</v>
      </c>
      <c r="F66" s="48">
        <v>0</v>
      </c>
      <c r="G66" s="70">
        <f t="shared" si="1"/>
        <v>0</v>
      </c>
      <c r="H66" s="190">
        <f t="shared" si="18"/>
        <v>4287.6534647999997</v>
      </c>
      <c r="I66" s="107">
        <f t="shared" si="20"/>
        <v>357.30445539999999</v>
      </c>
      <c r="J66" s="107">
        <f t="shared" si="19"/>
        <v>4644.9579201999995</v>
      </c>
      <c r="K66" s="49"/>
      <c r="L66" s="50">
        <f t="shared" si="23"/>
        <v>4644.9579201999995</v>
      </c>
      <c r="M66" s="51">
        <f t="shared" si="24"/>
        <v>4180.46212818</v>
      </c>
      <c r="N66" s="49">
        <f t="shared" si="21"/>
        <v>0</v>
      </c>
      <c r="O66" s="52">
        <f t="shared" si="22"/>
        <v>4180.46212818</v>
      </c>
      <c r="P66" s="73">
        <f t="shared" si="27"/>
        <v>3715.9663361599996</v>
      </c>
      <c r="Q66" s="49">
        <f t="shared" si="7"/>
        <v>0</v>
      </c>
      <c r="R66" s="53">
        <f t="shared" si="28"/>
        <v>3715.9663361599996</v>
      </c>
      <c r="S66" s="51">
        <f t="shared" si="9"/>
        <v>3251.4705441399997</v>
      </c>
      <c r="T66" s="49">
        <f t="shared" si="10"/>
        <v>0</v>
      </c>
      <c r="U66" s="52">
        <f t="shared" si="11"/>
        <v>3251.4705441399997</v>
      </c>
      <c r="V66" s="51">
        <f t="shared" si="17"/>
        <v>2786.9747521199997</v>
      </c>
      <c r="W66" s="49">
        <f t="shared" si="12"/>
        <v>0</v>
      </c>
      <c r="X66" s="52">
        <f t="shared" si="13"/>
        <v>2786.9747521199997</v>
      </c>
      <c r="Y66" s="51">
        <f t="shared" si="14"/>
        <v>2322.4789600999998</v>
      </c>
      <c r="Z66" s="49">
        <f t="shared" si="15"/>
        <v>0</v>
      </c>
      <c r="AA66" s="52">
        <f t="shared" si="16"/>
        <v>2322.4789600999998</v>
      </c>
    </row>
    <row r="67" spans="1:27" s="30" customFormat="1" ht="13.5" customHeight="1">
      <c r="A67" s="124">
        <v>5</v>
      </c>
      <c r="B67" s="216">
        <v>42217</v>
      </c>
      <c r="C67" s="68">
        <v>788</v>
      </c>
      <c r="D67" s="96">
        <f>'base(indices)'!G71</f>
        <v>1.35231747</v>
      </c>
      <c r="E67" s="58">
        <f t="shared" si="0"/>
        <v>1065.6261663600001</v>
      </c>
      <c r="F67" s="48">
        <v>0</v>
      </c>
      <c r="G67" s="60">
        <f t="shared" si="1"/>
        <v>0</v>
      </c>
      <c r="H67" s="190">
        <f t="shared" si="18"/>
        <v>4262.5046654400003</v>
      </c>
      <c r="I67" s="106">
        <f t="shared" si="20"/>
        <v>355.20872212</v>
      </c>
      <c r="J67" s="106">
        <f t="shared" si="19"/>
        <v>4617.7133875600002</v>
      </c>
      <c r="K67" s="63"/>
      <c r="L67" s="75">
        <f t="shared" si="23"/>
        <v>4617.7133875600002</v>
      </c>
      <c r="M67" s="65">
        <f t="shared" si="24"/>
        <v>4155.9420488040005</v>
      </c>
      <c r="N67" s="63">
        <f t="shared" si="21"/>
        <v>0</v>
      </c>
      <c r="O67" s="66">
        <f t="shared" si="22"/>
        <v>4155.9420488040005</v>
      </c>
      <c r="P67" s="63">
        <f t="shared" si="27"/>
        <v>3694.1707100480003</v>
      </c>
      <c r="Q67" s="63">
        <f t="shared" si="7"/>
        <v>0</v>
      </c>
      <c r="R67" s="67">
        <f t="shared" si="28"/>
        <v>3694.1707100480003</v>
      </c>
      <c r="S67" s="65">
        <f t="shared" si="9"/>
        <v>3232.3993712920001</v>
      </c>
      <c r="T67" s="63">
        <f t="shared" si="10"/>
        <v>0</v>
      </c>
      <c r="U67" s="66">
        <f t="shared" si="11"/>
        <v>3232.3993712920001</v>
      </c>
      <c r="V67" s="65">
        <f t="shared" si="17"/>
        <v>2770.6280325359999</v>
      </c>
      <c r="W67" s="63">
        <f t="shared" si="12"/>
        <v>0</v>
      </c>
      <c r="X67" s="66">
        <f t="shared" si="13"/>
        <v>2770.6280325359999</v>
      </c>
      <c r="Y67" s="65">
        <f t="shared" si="14"/>
        <v>2308.8566937800001</v>
      </c>
      <c r="Z67" s="63">
        <f t="shared" si="15"/>
        <v>0</v>
      </c>
      <c r="AA67" s="66">
        <f t="shared" si="16"/>
        <v>2308.8566937800001</v>
      </c>
    </row>
    <row r="68" spans="1:27" ht="13.5" customHeight="1">
      <c r="A68" s="124">
        <v>5</v>
      </c>
      <c r="B68" s="217">
        <v>42248</v>
      </c>
      <c r="C68" s="68">
        <v>788</v>
      </c>
      <c r="D68" s="96">
        <f>'base(indices)'!G72</f>
        <v>1.3465274</v>
      </c>
      <c r="E68" s="69">
        <f t="shared" si="0"/>
        <v>1061.0635912</v>
      </c>
      <c r="F68" s="48">
        <v>0</v>
      </c>
      <c r="G68" s="70">
        <f t="shared" si="1"/>
        <v>0</v>
      </c>
      <c r="H68" s="190">
        <f t="shared" si="18"/>
        <v>4244.2543648000001</v>
      </c>
      <c r="I68" s="107">
        <f t="shared" si="20"/>
        <v>353.68786373333336</v>
      </c>
      <c r="J68" s="107">
        <f t="shared" si="19"/>
        <v>4597.942228533333</v>
      </c>
      <c r="K68" s="49"/>
      <c r="L68" s="50">
        <f t="shared" si="23"/>
        <v>4597.942228533333</v>
      </c>
      <c r="M68" s="51">
        <f t="shared" si="24"/>
        <v>4138.1480056800001</v>
      </c>
      <c r="N68" s="49">
        <f t="shared" si="21"/>
        <v>0</v>
      </c>
      <c r="O68" s="52">
        <f t="shared" si="22"/>
        <v>4138.1480056800001</v>
      </c>
      <c r="P68" s="73">
        <f t="shared" si="27"/>
        <v>3678.3537828266667</v>
      </c>
      <c r="Q68" s="49">
        <f t="shared" si="7"/>
        <v>0</v>
      </c>
      <c r="R68" s="53">
        <f t="shared" si="28"/>
        <v>3678.3537828266667</v>
      </c>
      <c r="S68" s="51">
        <f t="shared" si="9"/>
        <v>3218.5595599733329</v>
      </c>
      <c r="T68" s="49">
        <f t="shared" si="10"/>
        <v>0</v>
      </c>
      <c r="U68" s="52">
        <f t="shared" si="11"/>
        <v>3218.5595599733329</v>
      </c>
      <c r="V68" s="51">
        <f t="shared" si="17"/>
        <v>2758.7653371199999</v>
      </c>
      <c r="W68" s="49">
        <f t="shared" si="12"/>
        <v>0</v>
      </c>
      <c r="X68" s="52">
        <f t="shared" si="13"/>
        <v>2758.7653371199999</v>
      </c>
      <c r="Y68" s="51">
        <f t="shared" si="14"/>
        <v>2298.9711142666665</v>
      </c>
      <c r="Z68" s="49">
        <f t="shared" si="15"/>
        <v>0</v>
      </c>
      <c r="AA68" s="52">
        <f t="shared" si="16"/>
        <v>2298.9711142666665</v>
      </c>
    </row>
    <row r="69" spans="1:27" s="30" customFormat="1" ht="13.5" customHeight="1">
      <c r="A69" s="124">
        <v>5</v>
      </c>
      <c r="B69" s="216">
        <v>42278</v>
      </c>
      <c r="C69" s="68">
        <v>788</v>
      </c>
      <c r="D69" s="96">
        <f>'base(indices)'!G73</f>
        <v>1.3412963499999999</v>
      </c>
      <c r="E69" s="58">
        <f t="shared" si="0"/>
        <v>1056.9415237999999</v>
      </c>
      <c r="F69" s="48">
        <v>0</v>
      </c>
      <c r="G69" s="60">
        <f t="shared" si="1"/>
        <v>0</v>
      </c>
      <c r="H69" s="190">
        <f t="shared" si="18"/>
        <v>4227.7660951999997</v>
      </c>
      <c r="I69" s="106">
        <f t="shared" si="20"/>
        <v>352.31384126666666</v>
      </c>
      <c r="J69" s="106">
        <f t="shared" si="19"/>
        <v>4580.0799364666664</v>
      </c>
      <c r="K69" s="63"/>
      <c r="L69" s="75">
        <f t="shared" si="23"/>
        <v>4580.0799364666664</v>
      </c>
      <c r="M69" s="65">
        <f t="shared" si="24"/>
        <v>4122.07194282</v>
      </c>
      <c r="N69" s="63">
        <f t="shared" si="21"/>
        <v>0</v>
      </c>
      <c r="O69" s="66">
        <f t="shared" si="22"/>
        <v>4122.07194282</v>
      </c>
      <c r="P69" s="63">
        <f t="shared" si="27"/>
        <v>3664.0639491733332</v>
      </c>
      <c r="Q69" s="63">
        <f t="shared" si="7"/>
        <v>0</v>
      </c>
      <c r="R69" s="67">
        <f t="shared" si="28"/>
        <v>3664.0639491733332</v>
      </c>
      <c r="S69" s="65">
        <f t="shared" si="9"/>
        <v>3206.0559555266664</v>
      </c>
      <c r="T69" s="63">
        <f t="shared" si="10"/>
        <v>0</v>
      </c>
      <c r="U69" s="66">
        <f t="shared" si="11"/>
        <v>3206.0559555266664</v>
      </c>
      <c r="V69" s="65">
        <f t="shared" si="17"/>
        <v>2748.0479618799995</v>
      </c>
      <c r="W69" s="63">
        <f t="shared" si="12"/>
        <v>0</v>
      </c>
      <c r="X69" s="66">
        <f t="shared" si="13"/>
        <v>2748.0479618799995</v>
      </c>
      <c r="Y69" s="65">
        <f t="shared" si="14"/>
        <v>2290.0399682333332</v>
      </c>
      <c r="Z69" s="63">
        <f t="shared" si="15"/>
        <v>0</v>
      </c>
      <c r="AA69" s="66">
        <f t="shared" si="16"/>
        <v>2290.0399682333332</v>
      </c>
    </row>
    <row r="70" spans="1:27" ht="13.5" customHeight="1">
      <c r="A70" s="124">
        <v>5</v>
      </c>
      <c r="B70" s="217">
        <v>42309</v>
      </c>
      <c r="C70" s="68">
        <v>788</v>
      </c>
      <c r="D70" s="96">
        <f>'base(indices)'!G74</f>
        <v>1.3325018399999999</v>
      </c>
      <c r="E70" s="69">
        <f t="shared" si="0"/>
        <v>1050.0114499199999</v>
      </c>
      <c r="F70" s="48">
        <v>0</v>
      </c>
      <c r="G70" s="70">
        <f t="shared" si="1"/>
        <v>0</v>
      </c>
      <c r="H70" s="190">
        <f t="shared" si="18"/>
        <v>4200.0457996799996</v>
      </c>
      <c r="I70" s="107">
        <f t="shared" si="20"/>
        <v>350.00381663999997</v>
      </c>
      <c r="J70" s="107">
        <f t="shared" si="19"/>
        <v>4550.0496163199996</v>
      </c>
      <c r="K70" s="49"/>
      <c r="L70" s="50">
        <f t="shared" si="23"/>
        <v>4550.0496163199996</v>
      </c>
      <c r="M70" s="51">
        <f t="shared" si="24"/>
        <v>4095.0446546879998</v>
      </c>
      <c r="N70" s="49">
        <f t="shared" si="21"/>
        <v>0</v>
      </c>
      <c r="O70" s="52">
        <f t="shared" si="22"/>
        <v>4095.0446546879998</v>
      </c>
      <c r="P70" s="73">
        <f t="shared" si="27"/>
        <v>3640.039693056</v>
      </c>
      <c r="Q70" s="49">
        <f t="shared" si="7"/>
        <v>0</v>
      </c>
      <c r="R70" s="53">
        <f t="shared" si="28"/>
        <v>3640.039693056</v>
      </c>
      <c r="S70" s="51">
        <f t="shared" si="9"/>
        <v>3185.0347314239993</v>
      </c>
      <c r="T70" s="49">
        <f t="shared" si="10"/>
        <v>0</v>
      </c>
      <c r="U70" s="52">
        <f t="shared" si="11"/>
        <v>3185.0347314239993</v>
      </c>
      <c r="V70" s="51">
        <f t="shared" si="17"/>
        <v>2730.0297697919996</v>
      </c>
      <c r="W70" s="49">
        <f t="shared" si="12"/>
        <v>0</v>
      </c>
      <c r="X70" s="52">
        <f t="shared" si="13"/>
        <v>2730.0297697919996</v>
      </c>
      <c r="Y70" s="51">
        <f t="shared" si="14"/>
        <v>2275.0248081599998</v>
      </c>
      <c r="Z70" s="49">
        <f t="shared" si="15"/>
        <v>0</v>
      </c>
      <c r="AA70" s="52">
        <f t="shared" si="16"/>
        <v>2275.0248081599998</v>
      </c>
    </row>
    <row r="71" spans="1:27" s="30" customFormat="1" ht="13.5" customHeight="1">
      <c r="A71" s="124">
        <v>5</v>
      </c>
      <c r="B71" s="216">
        <v>42339</v>
      </c>
      <c r="C71" s="68">
        <v>788</v>
      </c>
      <c r="D71" s="96">
        <f>'base(indices)'!G75</f>
        <v>1.3212710299999999</v>
      </c>
      <c r="E71" s="58">
        <f t="shared" si="0"/>
        <v>1041.1615716399999</v>
      </c>
      <c r="F71" s="48">
        <v>0</v>
      </c>
      <c r="G71" s="60">
        <f t="shared" si="1"/>
        <v>0</v>
      </c>
      <c r="H71" s="190">
        <f t="shared" si="18"/>
        <v>4164.6462865599997</v>
      </c>
      <c r="I71" s="106">
        <f t="shared" si="20"/>
        <v>347.05385721333329</v>
      </c>
      <c r="J71" s="106">
        <f t="shared" si="19"/>
        <v>4511.7001437733334</v>
      </c>
      <c r="K71" s="63"/>
      <c r="L71" s="75">
        <f t="shared" si="23"/>
        <v>4511.7001437733334</v>
      </c>
      <c r="M71" s="65">
        <f t="shared" si="24"/>
        <v>4060.5301293960001</v>
      </c>
      <c r="N71" s="63">
        <f t="shared" si="21"/>
        <v>0</v>
      </c>
      <c r="O71" s="66">
        <f t="shared" si="22"/>
        <v>4060.5301293960001</v>
      </c>
      <c r="P71" s="63">
        <f t="shared" si="27"/>
        <v>3609.3601150186669</v>
      </c>
      <c r="Q71" s="63">
        <f t="shared" si="7"/>
        <v>0</v>
      </c>
      <c r="R71" s="67">
        <f t="shared" si="28"/>
        <v>3609.3601150186669</v>
      </c>
      <c r="S71" s="65">
        <f t="shared" si="9"/>
        <v>3158.1901006413332</v>
      </c>
      <c r="T71" s="63">
        <f t="shared" si="10"/>
        <v>0</v>
      </c>
      <c r="U71" s="66">
        <f t="shared" si="11"/>
        <v>3158.1901006413332</v>
      </c>
      <c r="V71" s="65">
        <f t="shared" si="17"/>
        <v>2707.0200862639999</v>
      </c>
      <c r="W71" s="63">
        <f t="shared" si="12"/>
        <v>0</v>
      </c>
      <c r="X71" s="66">
        <f t="shared" si="13"/>
        <v>2707.0200862639999</v>
      </c>
      <c r="Y71" s="65">
        <f t="shared" si="14"/>
        <v>2255.8500718866667</v>
      </c>
      <c r="Z71" s="63">
        <f t="shared" si="15"/>
        <v>0</v>
      </c>
      <c r="AA71" s="66">
        <f t="shared" si="16"/>
        <v>2255.8500718866667</v>
      </c>
    </row>
    <row r="72" spans="1:27" ht="13.5" customHeight="1">
      <c r="A72" s="124">
        <v>5</v>
      </c>
      <c r="B72" s="217">
        <v>42370</v>
      </c>
      <c r="C72" s="68">
        <v>880</v>
      </c>
      <c r="D72" s="96">
        <f>'base(indices)'!G76</f>
        <v>1.30586186</v>
      </c>
      <c r="E72" s="69">
        <f t="shared" si="0"/>
        <v>1149.1584368000001</v>
      </c>
      <c r="F72" s="48">
        <v>0</v>
      </c>
      <c r="G72" s="70">
        <f t="shared" si="1"/>
        <v>0</v>
      </c>
      <c r="H72" s="190">
        <f t="shared" si="18"/>
        <v>4596.6337472000005</v>
      </c>
      <c r="I72" s="107">
        <f t="shared" si="20"/>
        <v>383.05281226666671</v>
      </c>
      <c r="J72" s="107">
        <f t="shared" si="19"/>
        <v>4979.6865594666669</v>
      </c>
      <c r="K72" s="49"/>
      <c r="L72" s="50">
        <f t="shared" si="23"/>
        <v>4979.6865594666669</v>
      </c>
      <c r="M72" s="51">
        <f t="shared" si="24"/>
        <v>4481.7179035200006</v>
      </c>
      <c r="N72" s="49">
        <f t="shared" si="21"/>
        <v>0</v>
      </c>
      <c r="O72" s="52">
        <f t="shared" si="22"/>
        <v>4481.7179035200006</v>
      </c>
      <c r="P72" s="73">
        <f t="shared" si="27"/>
        <v>3983.7492475733338</v>
      </c>
      <c r="Q72" s="49">
        <f t="shared" si="7"/>
        <v>0</v>
      </c>
      <c r="R72" s="53">
        <f t="shared" si="28"/>
        <v>3983.7492475733338</v>
      </c>
      <c r="S72" s="51">
        <f t="shared" si="9"/>
        <v>3485.7805916266666</v>
      </c>
      <c r="T72" s="49">
        <f t="shared" si="10"/>
        <v>0</v>
      </c>
      <c r="U72" s="52">
        <f t="shared" si="11"/>
        <v>3485.7805916266666</v>
      </c>
      <c r="V72" s="51">
        <f t="shared" si="17"/>
        <v>2987.8119356800003</v>
      </c>
      <c r="W72" s="49">
        <f t="shared" si="12"/>
        <v>0</v>
      </c>
      <c r="X72" s="52">
        <f t="shared" si="13"/>
        <v>2987.8119356800003</v>
      </c>
      <c r="Y72" s="51">
        <f t="shared" si="14"/>
        <v>2489.8432797333335</v>
      </c>
      <c r="Z72" s="49">
        <f t="shared" si="15"/>
        <v>0</v>
      </c>
      <c r="AA72" s="52">
        <f t="shared" si="16"/>
        <v>2489.8432797333335</v>
      </c>
    </row>
    <row r="73" spans="1:27" s="30" customFormat="1" ht="13.5" customHeight="1">
      <c r="A73" s="124">
        <v>5</v>
      </c>
      <c r="B73" s="216">
        <v>42401</v>
      </c>
      <c r="C73" s="68">
        <v>880</v>
      </c>
      <c r="D73" s="96">
        <f>'base(indices)'!G77</f>
        <v>1.29395745</v>
      </c>
      <c r="E73" s="58">
        <f t="shared" si="0"/>
        <v>1138.682556</v>
      </c>
      <c r="F73" s="48">
        <v>0</v>
      </c>
      <c r="G73" s="60">
        <f t="shared" si="1"/>
        <v>0</v>
      </c>
      <c r="H73" s="190">
        <f t="shared" si="18"/>
        <v>4554.7302239999999</v>
      </c>
      <c r="I73" s="106">
        <f t="shared" si="20"/>
        <v>379.56085200000001</v>
      </c>
      <c r="J73" s="106">
        <f t="shared" si="19"/>
        <v>4934.2910759999995</v>
      </c>
      <c r="K73" s="63"/>
      <c r="L73" s="75">
        <f t="shared" si="23"/>
        <v>4934.2910759999995</v>
      </c>
      <c r="M73" s="65">
        <f t="shared" si="24"/>
        <v>4440.8619683999996</v>
      </c>
      <c r="N73" s="63">
        <f t="shared" si="21"/>
        <v>0</v>
      </c>
      <c r="O73" s="66">
        <f t="shared" si="22"/>
        <v>4440.8619683999996</v>
      </c>
      <c r="P73" s="63">
        <f>J73*$P$10</f>
        <v>3947.4328607999996</v>
      </c>
      <c r="Q73" s="63">
        <f t="shared" si="7"/>
        <v>0</v>
      </c>
      <c r="R73" s="67">
        <f t="shared" si="28"/>
        <v>3947.4328607999996</v>
      </c>
      <c r="S73" s="65">
        <f t="shared" si="9"/>
        <v>3454.0037531999997</v>
      </c>
      <c r="T73" s="63">
        <f t="shared" si="10"/>
        <v>0</v>
      </c>
      <c r="U73" s="66">
        <f t="shared" si="11"/>
        <v>3454.0037531999997</v>
      </c>
      <c r="V73" s="65">
        <f t="shared" si="17"/>
        <v>2960.5746455999997</v>
      </c>
      <c r="W73" s="63">
        <f t="shared" si="12"/>
        <v>0</v>
      </c>
      <c r="X73" s="66">
        <f t="shared" si="13"/>
        <v>2960.5746455999997</v>
      </c>
      <c r="Y73" s="65">
        <f t="shared" si="14"/>
        <v>2467.1455379999998</v>
      </c>
      <c r="Z73" s="63">
        <f t="shared" si="15"/>
        <v>0</v>
      </c>
      <c r="AA73" s="66">
        <f t="shared" si="16"/>
        <v>2467.1455379999998</v>
      </c>
    </row>
    <row r="74" spans="1:27" ht="13.5" customHeight="1">
      <c r="A74" s="124">
        <v>5</v>
      </c>
      <c r="B74" s="217">
        <v>42430</v>
      </c>
      <c r="C74" s="68">
        <v>880</v>
      </c>
      <c r="D74" s="96">
        <f>'base(indices)'!G78</f>
        <v>1.27584052</v>
      </c>
      <c r="E74" s="69">
        <f t="shared" si="0"/>
        <v>1122.7396576000001</v>
      </c>
      <c r="F74" s="48">
        <v>0</v>
      </c>
      <c r="G74" s="70">
        <f t="shared" si="1"/>
        <v>0</v>
      </c>
      <c r="H74" s="190">
        <f t="shared" si="18"/>
        <v>4490.9586304000004</v>
      </c>
      <c r="I74" s="107">
        <f t="shared" si="20"/>
        <v>374.24655253333339</v>
      </c>
      <c r="J74" s="107">
        <f t="shared" si="19"/>
        <v>4865.2051829333341</v>
      </c>
      <c r="K74" s="49"/>
      <c r="L74" s="50">
        <f t="shared" si="23"/>
        <v>4865.2051829333341</v>
      </c>
      <c r="M74" s="51">
        <f t="shared" si="24"/>
        <v>4378.6846646400008</v>
      </c>
      <c r="N74" s="49">
        <f t="shared" si="21"/>
        <v>0</v>
      </c>
      <c r="O74" s="52">
        <f t="shared" si="22"/>
        <v>4378.6846646400008</v>
      </c>
      <c r="P74" s="73">
        <f>J74*$P$10</f>
        <v>3892.1641463466676</v>
      </c>
      <c r="Q74" s="49">
        <f t="shared" si="7"/>
        <v>0</v>
      </c>
      <c r="R74" s="53">
        <f t="shared" si="28"/>
        <v>3892.1641463466676</v>
      </c>
      <c r="S74" s="51">
        <f t="shared" si="9"/>
        <v>3405.6436280533335</v>
      </c>
      <c r="T74" s="49">
        <f t="shared" si="10"/>
        <v>0</v>
      </c>
      <c r="U74" s="52">
        <f t="shared" si="11"/>
        <v>3405.6436280533335</v>
      </c>
      <c r="V74" s="51">
        <f t="shared" si="17"/>
        <v>2919.1231097600003</v>
      </c>
      <c r="W74" s="49">
        <f t="shared" si="12"/>
        <v>0</v>
      </c>
      <c r="X74" s="52">
        <f t="shared" si="13"/>
        <v>2919.1231097600003</v>
      </c>
      <c r="Y74" s="51">
        <f t="shared" si="14"/>
        <v>2432.602591466667</v>
      </c>
      <c r="Z74" s="49">
        <f t="shared" si="15"/>
        <v>0</v>
      </c>
      <c r="AA74" s="52">
        <f t="shared" si="16"/>
        <v>2432.602591466667</v>
      </c>
    </row>
    <row r="75" spans="1:27" s="30" customFormat="1" ht="13.5" customHeight="1">
      <c r="A75" s="124">
        <v>5</v>
      </c>
      <c r="B75" s="216">
        <v>42461</v>
      </c>
      <c r="C75" s="68">
        <v>880</v>
      </c>
      <c r="D75" s="96">
        <f>'base(indices)'!G79</f>
        <v>1.27037789</v>
      </c>
      <c r="E75" s="58">
        <f t="shared" si="0"/>
        <v>1117.9325432000001</v>
      </c>
      <c r="F75" s="48">
        <v>0</v>
      </c>
      <c r="G75" s="60">
        <f t="shared" si="1"/>
        <v>0</v>
      </c>
      <c r="H75" s="190">
        <f t="shared" si="18"/>
        <v>4471.7301728000002</v>
      </c>
      <c r="I75" s="106">
        <f t="shared" si="20"/>
        <v>372.6441810666667</v>
      </c>
      <c r="J75" s="106">
        <f t="shared" si="19"/>
        <v>4844.3743538666668</v>
      </c>
      <c r="K75" s="63"/>
      <c r="L75" s="75">
        <f t="shared" si="23"/>
        <v>4844.3743538666668</v>
      </c>
      <c r="M75" s="65">
        <f t="shared" si="24"/>
        <v>4359.9369184799998</v>
      </c>
      <c r="N75" s="63">
        <f t="shared" si="21"/>
        <v>0</v>
      </c>
      <c r="O75" s="66">
        <f t="shared" si="22"/>
        <v>4359.9369184799998</v>
      </c>
      <c r="P75" s="63">
        <f t="shared" ref="P75:P88" si="29">J75*$P$10</f>
        <v>3875.4994830933338</v>
      </c>
      <c r="Q75" s="63">
        <f t="shared" si="7"/>
        <v>0</v>
      </c>
      <c r="R75" s="67">
        <f>P75+Q75</f>
        <v>3875.4994830933338</v>
      </c>
      <c r="S75" s="65">
        <f t="shared" si="9"/>
        <v>3391.0620477066664</v>
      </c>
      <c r="T75" s="63">
        <f t="shared" si="10"/>
        <v>0</v>
      </c>
      <c r="U75" s="66">
        <f t="shared" si="11"/>
        <v>3391.0620477066664</v>
      </c>
      <c r="V75" s="65">
        <f t="shared" si="17"/>
        <v>2906.6246123199999</v>
      </c>
      <c r="W75" s="63">
        <f t="shared" si="12"/>
        <v>0</v>
      </c>
      <c r="X75" s="66">
        <f t="shared" si="13"/>
        <v>2906.6246123199999</v>
      </c>
      <c r="Y75" s="65">
        <f t="shared" si="14"/>
        <v>2422.1871769333334</v>
      </c>
      <c r="Z75" s="63">
        <f t="shared" si="15"/>
        <v>0</v>
      </c>
      <c r="AA75" s="66">
        <f t="shared" si="16"/>
        <v>2422.1871769333334</v>
      </c>
    </row>
    <row r="76" spans="1:27" ht="13.5" customHeight="1">
      <c r="A76" s="124">
        <v>5</v>
      </c>
      <c r="B76" s="217">
        <v>42491</v>
      </c>
      <c r="C76" s="68">
        <v>880</v>
      </c>
      <c r="D76" s="96">
        <f>'base(indices)'!G80</f>
        <v>1.2639318399999999</v>
      </c>
      <c r="E76" s="69">
        <f t="shared" ref="E76:E131" si="30">C76*D76</f>
        <v>1112.2600192</v>
      </c>
      <c r="F76" s="91">
        <v>0</v>
      </c>
      <c r="G76" s="70">
        <f t="shared" ref="G76:G131" si="31">E76*F76</f>
        <v>0</v>
      </c>
      <c r="H76" s="190">
        <f t="shared" si="18"/>
        <v>4449.0400768</v>
      </c>
      <c r="I76" s="107">
        <f t="shared" si="20"/>
        <v>370.75333973333335</v>
      </c>
      <c r="J76" s="107">
        <f t="shared" si="19"/>
        <v>4819.7934165333336</v>
      </c>
      <c r="K76" s="49"/>
      <c r="L76" s="50">
        <f t="shared" si="23"/>
        <v>4819.7934165333336</v>
      </c>
      <c r="M76" s="51">
        <f t="shared" si="24"/>
        <v>4337.8140748800006</v>
      </c>
      <c r="N76" s="49">
        <f t="shared" si="21"/>
        <v>0</v>
      </c>
      <c r="O76" s="52">
        <f t="shared" si="22"/>
        <v>4337.8140748800006</v>
      </c>
      <c r="P76" s="73">
        <f t="shared" si="29"/>
        <v>3855.8347332266671</v>
      </c>
      <c r="Q76" s="49">
        <f t="shared" ref="Q76:Q131" si="32">K76*P$10</f>
        <v>0</v>
      </c>
      <c r="R76" s="53">
        <f t="shared" ref="R76:R131" si="33">P76+Q76</f>
        <v>3855.8347332266671</v>
      </c>
      <c r="S76" s="51">
        <f t="shared" ref="S76:S131" si="34">J76*S$10</f>
        <v>3373.8553915733332</v>
      </c>
      <c r="T76" s="49">
        <f t="shared" ref="T76:T131" si="35">K76*S$10</f>
        <v>0</v>
      </c>
      <c r="U76" s="52">
        <f t="shared" ref="U76:U131" si="36">S76+T76</f>
        <v>3373.8553915733332</v>
      </c>
      <c r="V76" s="51">
        <f t="shared" si="17"/>
        <v>2891.8760499200002</v>
      </c>
      <c r="W76" s="49">
        <f t="shared" ref="W76:W131" si="37">K76*V$10</f>
        <v>0</v>
      </c>
      <c r="X76" s="52">
        <f t="shared" ref="X76:X131" si="38">V76+W76</f>
        <v>2891.8760499200002</v>
      </c>
      <c r="Y76" s="51">
        <f t="shared" ref="Y76:Y131" si="39">J76*Y$10</f>
        <v>2409.8967082666668</v>
      </c>
      <c r="Z76" s="49">
        <f t="shared" ref="Z76:Z131" si="40">N76*Y$10</f>
        <v>0</v>
      </c>
      <c r="AA76" s="52">
        <f t="shared" ref="AA76:AA131" si="41">Y76+Z76</f>
        <v>2409.8967082666668</v>
      </c>
    </row>
    <row r="77" spans="1:27" s="30" customFormat="1" ht="13.5" customHeight="1">
      <c r="A77" s="124">
        <v>5</v>
      </c>
      <c r="B77" s="216">
        <v>42522</v>
      </c>
      <c r="C77" s="68">
        <v>880</v>
      </c>
      <c r="D77" s="96">
        <f>'base(indices)'!G81</f>
        <v>1.25315471</v>
      </c>
      <c r="E77" s="58">
        <f t="shared" si="30"/>
        <v>1102.7761448000001</v>
      </c>
      <c r="F77" s="48">
        <v>0</v>
      </c>
      <c r="G77" s="60">
        <f t="shared" si="31"/>
        <v>0</v>
      </c>
      <c r="H77" s="190">
        <f t="shared" si="18"/>
        <v>4411.1045792000004</v>
      </c>
      <c r="I77" s="106">
        <f t="shared" si="20"/>
        <v>367.59204826666672</v>
      </c>
      <c r="J77" s="106">
        <f t="shared" si="19"/>
        <v>4778.6966274666675</v>
      </c>
      <c r="K77" s="63"/>
      <c r="L77" s="75">
        <f t="shared" si="23"/>
        <v>4778.6966274666675</v>
      </c>
      <c r="M77" s="65">
        <f t="shared" si="24"/>
        <v>4300.8269647200004</v>
      </c>
      <c r="N77" s="63">
        <f t="shared" si="21"/>
        <v>0</v>
      </c>
      <c r="O77" s="66">
        <f t="shared" si="22"/>
        <v>4300.8269647200004</v>
      </c>
      <c r="P77" s="63">
        <f t="shared" si="29"/>
        <v>3822.9573019733343</v>
      </c>
      <c r="Q77" s="63">
        <f t="shared" si="32"/>
        <v>0</v>
      </c>
      <c r="R77" s="67">
        <f t="shared" si="33"/>
        <v>3822.9573019733343</v>
      </c>
      <c r="S77" s="65">
        <f t="shared" si="34"/>
        <v>3345.0876392266669</v>
      </c>
      <c r="T77" s="63">
        <f t="shared" si="35"/>
        <v>0</v>
      </c>
      <c r="U77" s="66">
        <f t="shared" si="36"/>
        <v>3345.0876392266669</v>
      </c>
      <c r="V77" s="65">
        <f t="shared" ref="V77:V131" si="42">J77*V$10</f>
        <v>2867.2179764800003</v>
      </c>
      <c r="W77" s="63">
        <f t="shared" si="37"/>
        <v>0</v>
      </c>
      <c r="X77" s="66">
        <f t="shared" si="38"/>
        <v>2867.2179764800003</v>
      </c>
      <c r="Y77" s="65">
        <f t="shared" si="39"/>
        <v>2389.3483137333337</v>
      </c>
      <c r="Z77" s="63">
        <f t="shared" si="40"/>
        <v>0</v>
      </c>
      <c r="AA77" s="66">
        <f t="shared" si="41"/>
        <v>2389.3483137333337</v>
      </c>
    </row>
    <row r="78" spans="1:27" ht="13.5" customHeight="1">
      <c r="A78" s="124">
        <v>5</v>
      </c>
      <c r="B78" s="216">
        <v>42552</v>
      </c>
      <c r="C78" s="68">
        <v>880</v>
      </c>
      <c r="D78" s="96">
        <f>'base(indices)'!G82</f>
        <v>1.2481620600000001</v>
      </c>
      <c r="E78" s="69">
        <f t="shared" si="30"/>
        <v>1098.3826128000001</v>
      </c>
      <c r="F78" s="91">
        <v>0</v>
      </c>
      <c r="G78" s="70">
        <f t="shared" si="31"/>
        <v>0</v>
      </c>
      <c r="H78" s="190">
        <f t="shared" ref="H78:H131" si="43">(E78+G78)*4</f>
        <v>4393.5304512000002</v>
      </c>
      <c r="I78" s="107">
        <f t="shared" si="20"/>
        <v>366.12753760000004</v>
      </c>
      <c r="J78" s="107">
        <f t="shared" ref="J78:J141" si="44">H78+I78</f>
        <v>4759.6579888000006</v>
      </c>
      <c r="K78" s="49"/>
      <c r="L78" s="50">
        <f t="shared" si="23"/>
        <v>4759.6579888000006</v>
      </c>
      <c r="M78" s="51">
        <f t="shared" si="24"/>
        <v>4283.6921899200006</v>
      </c>
      <c r="N78" s="49">
        <f t="shared" si="21"/>
        <v>0</v>
      </c>
      <c r="O78" s="52">
        <f t="shared" si="22"/>
        <v>4283.6921899200006</v>
      </c>
      <c r="P78" s="73">
        <f t="shared" si="29"/>
        <v>3807.7263910400006</v>
      </c>
      <c r="Q78" s="49">
        <f t="shared" si="32"/>
        <v>0</v>
      </c>
      <c r="R78" s="53">
        <f t="shared" si="33"/>
        <v>3807.7263910400006</v>
      </c>
      <c r="S78" s="51">
        <f t="shared" si="34"/>
        <v>3331.7605921600002</v>
      </c>
      <c r="T78" s="49">
        <f t="shared" si="35"/>
        <v>0</v>
      </c>
      <c r="U78" s="52">
        <f t="shared" si="36"/>
        <v>3331.7605921600002</v>
      </c>
      <c r="V78" s="51">
        <f t="shared" si="42"/>
        <v>2855.7947932800002</v>
      </c>
      <c r="W78" s="49">
        <f t="shared" si="37"/>
        <v>0</v>
      </c>
      <c r="X78" s="52">
        <f t="shared" si="38"/>
        <v>2855.7947932800002</v>
      </c>
      <c r="Y78" s="51">
        <f t="shared" si="39"/>
        <v>2379.8289944000003</v>
      </c>
      <c r="Z78" s="49">
        <f t="shared" si="40"/>
        <v>0</v>
      </c>
      <c r="AA78" s="52">
        <f t="shared" si="41"/>
        <v>2379.8289944000003</v>
      </c>
    </row>
    <row r="79" spans="1:27" s="30" customFormat="1" ht="13.5" customHeight="1">
      <c r="A79" s="124">
        <v>5</v>
      </c>
      <c r="B79" s="217">
        <v>42583</v>
      </c>
      <c r="C79" s="68">
        <v>880</v>
      </c>
      <c r="D79" s="96">
        <f>'base(indices)'!G83</f>
        <v>1.2414581899999999</v>
      </c>
      <c r="E79" s="58">
        <f t="shared" si="30"/>
        <v>1092.4832071999999</v>
      </c>
      <c r="F79" s="48">
        <v>0</v>
      </c>
      <c r="G79" s="60">
        <f t="shared" si="31"/>
        <v>0</v>
      </c>
      <c r="H79" s="190">
        <f t="shared" si="43"/>
        <v>4369.9328287999997</v>
      </c>
      <c r="I79" s="106">
        <f t="shared" ref="I79:I131" si="45">E79/3</f>
        <v>364.16106906666664</v>
      </c>
      <c r="J79" s="106">
        <f t="shared" si="44"/>
        <v>4734.0938978666663</v>
      </c>
      <c r="K79" s="63"/>
      <c r="L79" s="75">
        <f t="shared" si="23"/>
        <v>4734.0938978666663</v>
      </c>
      <c r="M79" s="65">
        <f t="shared" si="24"/>
        <v>4260.6845080799994</v>
      </c>
      <c r="N79" s="63">
        <f t="shared" si="21"/>
        <v>0</v>
      </c>
      <c r="O79" s="66">
        <f t="shared" si="22"/>
        <v>4260.6845080799994</v>
      </c>
      <c r="P79" s="63">
        <f t="shared" si="29"/>
        <v>3787.2751182933334</v>
      </c>
      <c r="Q79" s="63">
        <f t="shared" si="32"/>
        <v>0</v>
      </c>
      <c r="R79" s="67">
        <f t="shared" si="33"/>
        <v>3787.2751182933334</v>
      </c>
      <c r="S79" s="65">
        <f t="shared" si="34"/>
        <v>3313.8657285066661</v>
      </c>
      <c r="T79" s="63">
        <f t="shared" si="35"/>
        <v>0</v>
      </c>
      <c r="U79" s="66">
        <f t="shared" si="36"/>
        <v>3313.8657285066661</v>
      </c>
      <c r="V79" s="65">
        <f t="shared" si="42"/>
        <v>2840.4563387199996</v>
      </c>
      <c r="W79" s="63">
        <f t="shared" si="37"/>
        <v>0</v>
      </c>
      <c r="X79" s="66">
        <f t="shared" si="38"/>
        <v>2840.4563387199996</v>
      </c>
      <c r="Y79" s="65">
        <f t="shared" si="39"/>
        <v>2367.0469489333332</v>
      </c>
      <c r="Z79" s="63">
        <f t="shared" si="40"/>
        <v>0</v>
      </c>
      <c r="AA79" s="66">
        <f t="shared" si="41"/>
        <v>2367.0469489333332</v>
      </c>
    </row>
    <row r="80" spans="1:27" ht="13.5" customHeight="1">
      <c r="A80" s="124">
        <v>5</v>
      </c>
      <c r="B80" s="216">
        <v>42614</v>
      </c>
      <c r="C80" s="68">
        <v>880</v>
      </c>
      <c r="D80" s="96">
        <f>'base(indices)'!G84</f>
        <v>1.2358966499999999</v>
      </c>
      <c r="E80" s="69">
        <f t="shared" si="30"/>
        <v>1087.589052</v>
      </c>
      <c r="F80" s="48">
        <v>0</v>
      </c>
      <c r="G80" s="70">
        <f t="shared" si="31"/>
        <v>0</v>
      </c>
      <c r="H80" s="190">
        <f t="shared" si="43"/>
        <v>4350.3562080000002</v>
      </c>
      <c r="I80" s="107">
        <f t="shared" si="45"/>
        <v>362.52968400000003</v>
      </c>
      <c r="J80" s="107">
        <f t="shared" si="44"/>
        <v>4712.8858920000002</v>
      </c>
      <c r="K80" s="49"/>
      <c r="L80" s="50">
        <f t="shared" si="23"/>
        <v>4712.8858920000002</v>
      </c>
      <c r="M80" s="51">
        <f t="shared" si="24"/>
        <v>4241.5973028000008</v>
      </c>
      <c r="N80" s="49">
        <f t="shared" si="21"/>
        <v>0</v>
      </c>
      <c r="O80" s="52">
        <f t="shared" si="22"/>
        <v>4241.5973028000008</v>
      </c>
      <c r="P80" s="73">
        <f t="shared" si="29"/>
        <v>3770.3087136000004</v>
      </c>
      <c r="Q80" s="49">
        <f t="shared" si="32"/>
        <v>0</v>
      </c>
      <c r="R80" s="53">
        <f t="shared" si="33"/>
        <v>3770.3087136000004</v>
      </c>
      <c r="S80" s="51">
        <f t="shared" si="34"/>
        <v>3299.0201244</v>
      </c>
      <c r="T80" s="49">
        <f t="shared" si="35"/>
        <v>0</v>
      </c>
      <c r="U80" s="52">
        <f t="shared" si="36"/>
        <v>3299.0201244</v>
      </c>
      <c r="V80" s="51">
        <f t="shared" si="42"/>
        <v>2827.7315352000001</v>
      </c>
      <c r="W80" s="49">
        <f t="shared" si="37"/>
        <v>0</v>
      </c>
      <c r="X80" s="52">
        <f t="shared" si="38"/>
        <v>2827.7315352000001</v>
      </c>
      <c r="Y80" s="51">
        <f t="shared" si="39"/>
        <v>2356.4429460000001</v>
      </c>
      <c r="Z80" s="49">
        <f t="shared" si="40"/>
        <v>0</v>
      </c>
      <c r="AA80" s="52">
        <f t="shared" si="41"/>
        <v>2356.4429460000001</v>
      </c>
    </row>
    <row r="81" spans="1:27" s="30" customFormat="1" ht="13.5" customHeight="1">
      <c r="A81" s="124">
        <v>5</v>
      </c>
      <c r="B81" s="217">
        <v>42644</v>
      </c>
      <c r="C81" s="68">
        <v>880</v>
      </c>
      <c r="D81" s="96">
        <f>'base(indices)'!G85</f>
        <v>1.2330606099999999</v>
      </c>
      <c r="E81" s="58">
        <f t="shared" si="30"/>
        <v>1085.0933367999999</v>
      </c>
      <c r="F81" s="48">
        <v>0</v>
      </c>
      <c r="G81" s="60">
        <f t="shared" si="31"/>
        <v>0</v>
      </c>
      <c r="H81" s="190">
        <f t="shared" si="43"/>
        <v>4340.3733471999994</v>
      </c>
      <c r="I81" s="106">
        <f t="shared" si="45"/>
        <v>361.69777893333327</v>
      </c>
      <c r="J81" s="106">
        <f t="shared" si="44"/>
        <v>4702.0711261333327</v>
      </c>
      <c r="K81" s="63"/>
      <c r="L81" s="75">
        <f t="shared" si="23"/>
        <v>4702.0711261333327</v>
      </c>
      <c r="M81" s="65">
        <f t="shared" si="24"/>
        <v>4231.8640135199994</v>
      </c>
      <c r="N81" s="63">
        <f t="shared" si="21"/>
        <v>0</v>
      </c>
      <c r="O81" s="66">
        <f t="shared" si="22"/>
        <v>4231.8640135199994</v>
      </c>
      <c r="P81" s="63">
        <f t="shared" si="29"/>
        <v>3761.6569009066661</v>
      </c>
      <c r="Q81" s="63">
        <f t="shared" si="32"/>
        <v>0</v>
      </c>
      <c r="R81" s="67">
        <f t="shared" si="33"/>
        <v>3761.6569009066661</v>
      </c>
      <c r="S81" s="65">
        <f t="shared" si="34"/>
        <v>3291.4497882933329</v>
      </c>
      <c r="T81" s="63">
        <f t="shared" si="35"/>
        <v>0</v>
      </c>
      <c r="U81" s="66">
        <f t="shared" si="36"/>
        <v>3291.4497882933329</v>
      </c>
      <c r="V81" s="65">
        <f t="shared" si="42"/>
        <v>2821.2426756799996</v>
      </c>
      <c r="W81" s="63">
        <f t="shared" si="37"/>
        <v>0</v>
      </c>
      <c r="X81" s="66">
        <f t="shared" si="38"/>
        <v>2821.2426756799996</v>
      </c>
      <c r="Y81" s="65">
        <f t="shared" si="39"/>
        <v>2351.0355630666663</v>
      </c>
      <c r="Z81" s="63">
        <f t="shared" si="40"/>
        <v>0</v>
      </c>
      <c r="AA81" s="66">
        <f t="shared" si="41"/>
        <v>2351.0355630666663</v>
      </c>
    </row>
    <row r="82" spans="1:27" ht="13.5" customHeight="1">
      <c r="A82" s="124">
        <v>5</v>
      </c>
      <c r="B82" s="216">
        <v>42675</v>
      </c>
      <c r="C82" s="68">
        <v>880</v>
      </c>
      <c r="D82" s="96">
        <f>'base(indices)'!G86</f>
        <v>1.23072224</v>
      </c>
      <c r="E82" s="69">
        <f t="shared" si="30"/>
        <v>1083.0355712</v>
      </c>
      <c r="F82" s="48">
        <v>0</v>
      </c>
      <c r="G82" s="70">
        <f t="shared" si="31"/>
        <v>0</v>
      </c>
      <c r="H82" s="190">
        <f t="shared" si="43"/>
        <v>4332.1422848000002</v>
      </c>
      <c r="I82" s="107">
        <f t="shared" si="45"/>
        <v>361.01185706666666</v>
      </c>
      <c r="J82" s="107">
        <f t="shared" si="44"/>
        <v>4693.1541418666666</v>
      </c>
      <c r="K82" s="49"/>
      <c r="L82" s="50">
        <f t="shared" si="23"/>
        <v>4693.1541418666666</v>
      </c>
      <c r="M82" s="51">
        <f t="shared" si="24"/>
        <v>4223.8387276800004</v>
      </c>
      <c r="N82" s="49">
        <f t="shared" si="21"/>
        <v>0</v>
      </c>
      <c r="O82" s="52">
        <f t="shared" si="22"/>
        <v>4223.8387276800004</v>
      </c>
      <c r="P82" s="73">
        <f t="shared" si="29"/>
        <v>3754.5233134933333</v>
      </c>
      <c r="Q82" s="49">
        <f t="shared" si="32"/>
        <v>0</v>
      </c>
      <c r="R82" s="53">
        <f t="shared" si="33"/>
        <v>3754.5233134933333</v>
      </c>
      <c r="S82" s="51">
        <f t="shared" si="34"/>
        <v>3285.2078993066666</v>
      </c>
      <c r="T82" s="49">
        <f t="shared" si="35"/>
        <v>0</v>
      </c>
      <c r="U82" s="52">
        <f t="shared" si="36"/>
        <v>3285.2078993066666</v>
      </c>
      <c r="V82" s="51">
        <f t="shared" si="42"/>
        <v>2815.8924851199999</v>
      </c>
      <c r="W82" s="49">
        <f t="shared" si="37"/>
        <v>0</v>
      </c>
      <c r="X82" s="52">
        <f t="shared" si="38"/>
        <v>2815.8924851199999</v>
      </c>
      <c r="Y82" s="51">
        <f t="shared" si="39"/>
        <v>2346.5770709333333</v>
      </c>
      <c r="Z82" s="49">
        <f t="shared" si="40"/>
        <v>0</v>
      </c>
      <c r="AA82" s="52">
        <f t="shared" si="41"/>
        <v>2346.5770709333333</v>
      </c>
    </row>
    <row r="83" spans="1:27" s="30" customFormat="1" ht="13.5" customHeight="1">
      <c r="A83" s="124">
        <v>5</v>
      </c>
      <c r="B83" s="217">
        <v>42705</v>
      </c>
      <c r="C83" s="68">
        <v>880</v>
      </c>
      <c r="D83" s="96">
        <f>'base(indices)'!G87</f>
        <v>1.22753066</v>
      </c>
      <c r="E83" s="58">
        <f t="shared" si="30"/>
        <v>1080.2269808000001</v>
      </c>
      <c r="F83" s="48">
        <v>0</v>
      </c>
      <c r="G83" s="60">
        <f t="shared" si="31"/>
        <v>0</v>
      </c>
      <c r="H83" s="190">
        <f t="shared" si="43"/>
        <v>4320.9079232000004</v>
      </c>
      <c r="I83" s="106">
        <f t="shared" si="45"/>
        <v>360.07566026666672</v>
      </c>
      <c r="J83" s="106">
        <f t="shared" si="44"/>
        <v>4680.9835834666674</v>
      </c>
      <c r="K83" s="63"/>
      <c r="L83" s="75">
        <f t="shared" si="23"/>
        <v>4680.9835834666674</v>
      </c>
      <c r="M83" s="65">
        <f t="shared" si="24"/>
        <v>4212.8852251200005</v>
      </c>
      <c r="N83" s="63">
        <f t="shared" si="21"/>
        <v>0</v>
      </c>
      <c r="O83" s="66">
        <f t="shared" si="22"/>
        <v>4212.8852251200005</v>
      </c>
      <c r="P83" s="63">
        <f t="shared" si="29"/>
        <v>3744.7868667733342</v>
      </c>
      <c r="Q83" s="63">
        <f t="shared" si="32"/>
        <v>0</v>
      </c>
      <c r="R83" s="67">
        <f t="shared" si="33"/>
        <v>3744.7868667733342</v>
      </c>
      <c r="S83" s="65">
        <f t="shared" si="34"/>
        <v>3276.6885084266669</v>
      </c>
      <c r="T83" s="63">
        <f t="shared" si="35"/>
        <v>0</v>
      </c>
      <c r="U83" s="66">
        <f t="shared" si="36"/>
        <v>3276.6885084266669</v>
      </c>
      <c r="V83" s="65">
        <f t="shared" si="42"/>
        <v>2808.5901500800005</v>
      </c>
      <c r="W83" s="63">
        <f t="shared" si="37"/>
        <v>0</v>
      </c>
      <c r="X83" s="66">
        <f t="shared" si="38"/>
        <v>2808.5901500800005</v>
      </c>
      <c r="Y83" s="65">
        <f t="shared" si="39"/>
        <v>2340.4917917333337</v>
      </c>
      <c r="Z83" s="63">
        <f t="shared" si="40"/>
        <v>0</v>
      </c>
      <c r="AA83" s="66">
        <f t="shared" si="41"/>
        <v>2340.4917917333337</v>
      </c>
    </row>
    <row r="84" spans="1:27" ht="13.5" customHeight="1">
      <c r="A84" s="124">
        <v>5</v>
      </c>
      <c r="B84" s="216">
        <v>42736</v>
      </c>
      <c r="C84" s="68">
        <v>937</v>
      </c>
      <c r="D84" s="96">
        <f>'base(indices)'!G88</f>
        <v>1.22520278</v>
      </c>
      <c r="E84" s="69">
        <f t="shared" si="30"/>
        <v>1148.0150048600001</v>
      </c>
      <c r="F84" s="48">
        <v>0</v>
      </c>
      <c r="G84" s="70">
        <f t="shared" si="31"/>
        <v>0</v>
      </c>
      <c r="H84" s="190">
        <f t="shared" si="43"/>
        <v>4592.0600194400004</v>
      </c>
      <c r="I84" s="107">
        <f t="shared" si="45"/>
        <v>382.67166828666672</v>
      </c>
      <c r="J84" s="107">
        <f t="shared" si="44"/>
        <v>4974.7316877266667</v>
      </c>
      <c r="K84" s="49"/>
      <c r="L84" s="50">
        <f t="shared" si="23"/>
        <v>4974.7316877266667</v>
      </c>
      <c r="M84" s="51">
        <f t="shared" si="24"/>
        <v>4477.2585189540005</v>
      </c>
      <c r="N84" s="49">
        <f t="shared" si="21"/>
        <v>0</v>
      </c>
      <c r="O84" s="52">
        <f t="shared" si="22"/>
        <v>4477.2585189540005</v>
      </c>
      <c r="P84" s="73">
        <f t="shared" si="29"/>
        <v>3979.7853501813333</v>
      </c>
      <c r="Q84" s="49">
        <f t="shared" si="32"/>
        <v>0</v>
      </c>
      <c r="R84" s="53">
        <f t="shared" si="33"/>
        <v>3979.7853501813333</v>
      </c>
      <c r="S84" s="51">
        <f t="shared" si="34"/>
        <v>3482.3121814086667</v>
      </c>
      <c r="T84" s="49">
        <f t="shared" si="35"/>
        <v>0</v>
      </c>
      <c r="U84" s="52">
        <f t="shared" si="36"/>
        <v>3482.3121814086667</v>
      </c>
      <c r="V84" s="51">
        <f t="shared" si="42"/>
        <v>2984.839012636</v>
      </c>
      <c r="W84" s="49">
        <f t="shared" si="37"/>
        <v>0</v>
      </c>
      <c r="X84" s="52">
        <f t="shared" si="38"/>
        <v>2984.839012636</v>
      </c>
      <c r="Y84" s="51">
        <f t="shared" si="39"/>
        <v>2487.3658438633333</v>
      </c>
      <c r="Z84" s="49">
        <f t="shared" si="40"/>
        <v>0</v>
      </c>
      <c r="AA84" s="52">
        <f t="shared" si="41"/>
        <v>2487.3658438633333</v>
      </c>
    </row>
    <row r="85" spans="1:27" s="30" customFormat="1" ht="13.5" customHeight="1">
      <c r="A85" s="124">
        <v>5</v>
      </c>
      <c r="B85" s="217">
        <v>42767</v>
      </c>
      <c r="C85" s="68">
        <v>937</v>
      </c>
      <c r="D85" s="96">
        <f>'base(indices)'!G89</f>
        <v>1.2214163899999999</v>
      </c>
      <c r="E85" s="58">
        <f t="shared" si="30"/>
        <v>1144.4671574299998</v>
      </c>
      <c r="F85" s="48">
        <v>0</v>
      </c>
      <c r="G85" s="60">
        <f t="shared" si="31"/>
        <v>0</v>
      </c>
      <c r="H85" s="190">
        <f t="shared" si="43"/>
        <v>4577.8686297199993</v>
      </c>
      <c r="I85" s="106">
        <f t="shared" si="45"/>
        <v>381.48905247666659</v>
      </c>
      <c r="J85" s="106">
        <f t="shared" si="44"/>
        <v>4959.3576821966662</v>
      </c>
      <c r="K85" s="63"/>
      <c r="L85" s="75">
        <f t="shared" si="23"/>
        <v>4959.3576821966662</v>
      </c>
      <c r="M85" s="65">
        <f t="shared" si="24"/>
        <v>4463.4219139769993</v>
      </c>
      <c r="N85" s="63">
        <f t="shared" si="21"/>
        <v>0</v>
      </c>
      <c r="O85" s="66">
        <f t="shared" si="22"/>
        <v>4463.4219139769993</v>
      </c>
      <c r="P85" s="63">
        <f t="shared" si="29"/>
        <v>3967.4861457573334</v>
      </c>
      <c r="Q85" s="63">
        <f t="shared" si="32"/>
        <v>0</v>
      </c>
      <c r="R85" s="67">
        <f t="shared" si="33"/>
        <v>3967.4861457573334</v>
      </c>
      <c r="S85" s="65">
        <f t="shared" si="34"/>
        <v>3471.550377537666</v>
      </c>
      <c r="T85" s="63">
        <f t="shared" si="35"/>
        <v>0</v>
      </c>
      <c r="U85" s="66">
        <f t="shared" si="36"/>
        <v>3471.550377537666</v>
      </c>
      <c r="V85" s="65">
        <f t="shared" si="42"/>
        <v>2975.6146093179996</v>
      </c>
      <c r="W85" s="63">
        <f t="shared" si="37"/>
        <v>0</v>
      </c>
      <c r="X85" s="66">
        <f t="shared" si="38"/>
        <v>2975.6146093179996</v>
      </c>
      <c r="Y85" s="65">
        <f t="shared" si="39"/>
        <v>2479.6788410983331</v>
      </c>
      <c r="Z85" s="63">
        <f t="shared" si="40"/>
        <v>0</v>
      </c>
      <c r="AA85" s="66">
        <f t="shared" si="41"/>
        <v>2479.6788410983331</v>
      </c>
    </row>
    <row r="86" spans="1:27" ht="13.5" customHeight="1">
      <c r="A86" s="124">
        <v>5</v>
      </c>
      <c r="B86" s="216">
        <v>42795</v>
      </c>
      <c r="C86" s="68">
        <v>937</v>
      </c>
      <c r="D86" s="96">
        <f>'base(indices)'!G90</f>
        <v>1.2148561600000001</v>
      </c>
      <c r="E86" s="69">
        <f t="shared" si="30"/>
        <v>1138.32022192</v>
      </c>
      <c r="F86" s="48">
        <v>0</v>
      </c>
      <c r="G86" s="70">
        <f t="shared" si="31"/>
        <v>0</v>
      </c>
      <c r="H86" s="190">
        <f t="shared" si="43"/>
        <v>4553.28088768</v>
      </c>
      <c r="I86" s="107">
        <f t="shared" si="45"/>
        <v>379.44007397333331</v>
      </c>
      <c r="J86" s="107">
        <f t="shared" si="44"/>
        <v>4932.7209616533337</v>
      </c>
      <c r="K86" s="49"/>
      <c r="L86" s="50">
        <f t="shared" si="23"/>
        <v>4932.7209616533337</v>
      </c>
      <c r="M86" s="51">
        <f t="shared" si="24"/>
        <v>4439.4488654880006</v>
      </c>
      <c r="N86" s="49">
        <f t="shared" si="21"/>
        <v>0</v>
      </c>
      <c r="O86" s="52">
        <f t="shared" si="22"/>
        <v>4439.4488654880006</v>
      </c>
      <c r="P86" s="73">
        <f t="shared" si="29"/>
        <v>3946.176769322667</v>
      </c>
      <c r="Q86" s="49">
        <f t="shared" si="32"/>
        <v>0</v>
      </c>
      <c r="R86" s="53">
        <f t="shared" si="33"/>
        <v>3946.176769322667</v>
      </c>
      <c r="S86" s="51">
        <f t="shared" si="34"/>
        <v>3452.9046731573335</v>
      </c>
      <c r="T86" s="49">
        <f t="shared" si="35"/>
        <v>0</v>
      </c>
      <c r="U86" s="52">
        <f t="shared" si="36"/>
        <v>3452.9046731573335</v>
      </c>
      <c r="V86" s="51">
        <f t="shared" si="42"/>
        <v>2959.6325769919999</v>
      </c>
      <c r="W86" s="49">
        <f t="shared" si="37"/>
        <v>0</v>
      </c>
      <c r="X86" s="52">
        <f t="shared" si="38"/>
        <v>2959.6325769919999</v>
      </c>
      <c r="Y86" s="51">
        <f t="shared" si="39"/>
        <v>2466.3604808266668</v>
      </c>
      <c r="Z86" s="49">
        <f t="shared" si="40"/>
        <v>0</v>
      </c>
      <c r="AA86" s="52">
        <f t="shared" si="41"/>
        <v>2466.3604808266668</v>
      </c>
    </row>
    <row r="87" spans="1:27" s="30" customFormat="1" ht="13.5" customHeight="1">
      <c r="A87" s="124">
        <v>5</v>
      </c>
      <c r="B87" s="217">
        <v>42826</v>
      </c>
      <c r="C87" s="68">
        <v>937</v>
      </c>
      <c r="D87" s="96">
        <f>'base(indices)'!G91</f>
        <v>1.2130366100000001</v>
      </c>
      <c r="E87" s="58">
        <f t="shared" si="30"/>
        <v>1136.6153035700002</v>
      </c>
      <c r="F87" s="48">
        <v>0</v>
      </c>
      <c r="G87" s="60">
        <f t="shared" si="31"/>
        <v>0</v>
      </c>
      <c r="H87" s="190">
        <f t="shared" si="43"/>
        <v>4546.4612142800006</v>
      </c>
      <c r="I87" s="106">
        <f t="shared" si="45"/>
        <v>378.87176785666674</v>
      </c>
      <c r="J87" s="106">
        <f t="shared" si="44"/>
        <v>4925.3329821366669</v>
      </c>
      <c r="K87" s="63"/>
      <c r="L87" s="75">
        <f t="shared" si="23"/>
        <v>4925.3329821366669</v>
      </c>
      <c r="M87" s="65">
        <f t="shared" si="24"/>
        <v>4432.799683923</v>
      </c>
      <c r="N87" s="63">
        <f t="shared" ref="N87:N131" si="46">K87*M$10</f>
        <v>0</v>
      </c>
      <c r="O87" s="66">
        <f t="shared" ref="O87:O131" si="47">M87+N87</f>
        <v>4432.799683923</v>
      </c>
      <c r="P87" s="63">
        <f t="shared" si="29"/>
        <v>3940.2663857093339</v>
      </c>
      <c r="Q87" s="63">
        <f t="shared" si="32"/>
        <v>0</v>
      </c>
      <c r="R87" s="67">
        <f t="shared" si="33"/>
        <v>3940.2663857093339</v>
      </c>
      <c r="S87" s="65">
        <f t="shared" si="34"/>
        <v>3447.7330874956665</v>
      </c>
      <c r="T87" s="63">
        <f t="shared" si="35"/>
        <v>0</v>
      </c>
      <c r="U87" s="66">
        <f t="shared" si="36"/>
        <v>3447.7330874956665</v>
      </c>
      <c r="V87" s="65">
        <f t="shared" si="42"/>
        <v>2955.199789282</v>
      </c>
      <c r="W87" s="63">
        <f t="shared" si="37"/>
        <v>0</v>
      </c>
      <c r="X87" s="66">
        <f t="shared" si="38"/>
        <v>2955.199789282</v>
      </c>
      <c r="Y87" s="65">
        <f t="shared" si="39"/>
        <v>2462.6664910683335</v>
      </c>
      <c r="Z87" s="63">
        <f t="shared" si="40"/>
        <v>0</v>
      </c>
      <c r="AA87" s="66">
        <f t="shared" si="41"/>
        <v>2462.6664910683335</v>
      </c>
    </row>
    <row r="88" spans="1:27" ht="13.5" customHeight="1">
      <c r="A88" s="124">
        <v>5</v>
      </c>
      <c r="B88" s="216">
        <v>42856</v>
      </c>
      <c r="C88" s="68">
        <v>937</v>
      </c>
      <c r="D88" s="96">
        <f>'base(indices)'!G92</f>
        <v>1.21049457</v>
      </c>
      <c r="E88" s="69">
        <f t="shared" si="30"/>
        <v>1134.23341209</v>
      </c>
      <c r="F88" s="48">
        <v>0</v>
      </c>
      <c r="G88" s="70">
        <f t="shared" si="31"/>
        <v>0</v>
      </c>
      <c r="H88" s="190">
        <f t="shared" si="43"/>
        <v>4536.93364836</v>
      </c>
      <c r="I88" s="107">
        <f t="shared" si="45"/>
        <v>378.07780402999998</v>
      </c>
      <c r="J88" s="107">
        <f t="shared" si="44"/>
        <v>4915.0114523900002</v>
      </c>
      <c r="K88" s="49"/>
      <c r="L88" s="50">
        <f t="shared" ref="L88:L131" si="48">J88+K88</f>
        <v>4915.0114523900002</v>
      </c>
      <c r="M88" s="51">
        <f t="shared" ref="M88:M131" si="49">J88*M$10</f>
        <v>4423.5103071510002</v>
      </c>
      <c r="N88" s="49">
        <f t="shared" si="46"/>
        <v>0</v>
      </c>
      <c r="O88" s="52">
        <f t="shared" si="47"/>
        <v>4423.5103071510002</v>
      </c>
      <c r="P88" s="73">
        <f t="shared" si="29"/>
        <v>3932.0091619120003</v>
      </c>
      <c r="Q88" s="49">
        <f t="shared" si="32"/>
        <v>0</v>
      </c>
      <c r="R88" s="53">
        <f t="shared" si="33"/>
        <v>3932.0091619120003</v>
      </c>
      <c r="S88" s="51">
        <f t="shared" si="34"/>
        <v>3440.5080166729999</v>
      </c>
      <c r="T88" s="49">
        <f t="shared" si="35"/>
        <v>0</v>
      </c>
      <c r="U88" s="52">
        <f t="shared" si="36"/>
        <v>3440.5080166729999</v>
      </c>
      <c r="V88" s="51">
        <f t="shared" si="42"/>
        <v>2949.006871434</v>
      </c>
      <c r="W88" s="49">
        <f t="shared" si="37"/>
        <v>0</v>
      </c>
      <c r="X88" s="52">
        <f t="shared" si="38"/>
        <v>2949.006871434</v>
      </c>
      <c r="Y88" s="51">
        <f t="shared" si="39"/>
        <v>2457.5057261950001</v>
      </c>
      <c r="Z88" s="49">
        <f t="shared" si="40"/>
        <v>0</v>
      </c>
      <c r="AA88" s="52">
        <f t="shared" si="41"/>
        <v>2457.5057261950001</v>
      </c>
    </row>
    <row r="89" spans="1:27" s="30" customFormat="1" ht="13.5" customHeight="1">
      <c r="A89" s="124">
        <v>5</v>
      </c>
      <c r="B89" s="217">
        <v>42887</v>
      </c>
      <c r="C89" s="68">
        <v>937</v>
      </c>
      <c r="D89" s="96">
        <f>'base(indices)'!G93</f>
        <v>1.20759634</v>
      </c>
      <c r="E89" s="58">
        <f t="shared" si="30"/>
        <v>1131.5177705799999</v>
      </c>
      <c r="F89" s="48">
        <v>0</v>
      </c>
      <c r="G89" s="60">
        <f t="shared" si="31"/>
        <v>0</v>
      </c>
      <c r="H89" s="190">
        <f t="shared" si="43"/>
        <v>4526.0710823199997</v>
      </c>
      <c r="I89" s="106">
        <f t="shared" si="45"/>
        <v>377.17259019333329</v>
      </c>
      <c r="J89" s="106">
        <f t="shared" si="44"/>
        <v>4903.243672513333</v>
      </c>
      <c r="K89" s="63"/>
      <c r="L89" s="75">
        <f t="shared" si="48"/>
        <v>4903.243672513333</v>
      </c>
      <c r="M89" s="65">
        <f t="shared" si="49"/>
        <v>4412.9193052619994</v>
      </c>
      <c r="N89" s="63">
        <f t="shared" si="46"/>
        <v>0</v>
      </c>
      <c r="O89" s="66">
        <f t="shared" si="47"/>
        <v>4412.9193052619994</v>
      </c>
      <c r="P89" s="63">
        <f>J89*$P$10</f>
        <v>3922.5949380106667</v>
      </c>
      <c r="Q89" s="63">
        <f t="shared" si="32"/>
        <v>0</v>
      </c>
      <c r="R89" s="67">
        <f t="shared" si="33"/>
        <v>3922.5949380106667</v>
      </c>
      <c r="S89" s="65">
        <f t="shared" si="34"/>
        <v>3432.2705707593327</v>
      </c>
      <c r="T89" s="63">
        <f t="shared" si="35"/>
        <v>0</v>
      </c>
      <c r="U89" s="66">
        <f t="shared" si="36"/>
        <v>3432.2705707593327</v>
      </c>
      <c r="V89" s="65">
        <f t="shared" si="42"/>
        <v>2941.9462035079996</v>
      </c>
      <c r="W89" s="63">
        <f t="shared" si="37"/>
        <v>0</v>
      </c>
      <c r="X89" s="66">
        <f t="shared" si="38"/>
        <v>2941.9462035079996</v>
      </c>
      <c r="Y89" s="65">
        <f t="shared" si="39"/>
        <v>2451.6218362566665</v>
      </c>
      <c r="Z89" s="63">
        <f t="shared" si="40"/>
        <v>0</v>
      </c>
      <c r="AA89" s="66">
        <f t="shared" si="41"/>
        <v>2451.6218362566665</v>
      </c>
    </row>
    <row r="90" spans="1:27" ht="13.5" customHeight="1">
      <c r="A90" s="124">
        <v>5</v>
      </c>
      <c r="B90" s="216">
        <v>42917</v>
      </c>
      <c r="C90" s="68">
        <v>937</v>
      </c>
      <c r="D90" s="96">
        <f>'base(indices)'!G94</f>
        <v>1.20566727</v>
      </c>
      <c r="E90" s="69">
        <f t="shared" si="30"/>
        <v>1129.71023199</v>
      </c>
      <c r="F90" s="48">
        <v>0</v>
      </c>
      <c r="G90" s="70">
        <f t="shared" si="31"/>
        <v>0</v>
      </c>
      <c r="H90" s="190">
        <f t="shared" si="43"/>
        <v>4518.84092796</v>
      </c>
      <c r="I90" s="107">
        <f t="shared" si="45"/>
        <v>376.57007733</v>
      </c>
      <c r="J90" s="107">
        <f t="shared" si="44"/>
        <v>4895.4110052899996</v>
      </c>
      <c r="K90" s="49"/>
      <c r="L90" s="50">
        <f t="shared" si="48"/>
        <v>4895.4110052899996</v>
      </c>
      <c r="M90" s="51">
        <f t="shared" si="49"/>
        <v>4405.8699047609998</v>
      </c>
      <c r="N90" s="49">
        <f t="shared" si="46"/>
        <v>0</v>
      </c>
      <c r="O90" s="52">
        <f t="shared" si="47"/>
        <v>4405.8699047609998</v>
      </c>
      <c r="P90" s="73">
        <f>J90*$P$10</f>
        <v>3916.328804232</v>
      </c>
      <c r="Q90" s="49">
        <f t="shared" si="32"/>
        <v>0</v>
      </c>
      <c r="R90" s="53">
        <f t="shared" si="33"/>
        <v>3916.328804232</v>
      </c>
      <c r="S90" s="51">
        <f t="shared" si="34"/>
        <v>3426.7877037029994</v>
      </c>
      <c r="T90" s="49">
        <f t="shared" si="35"/>
        <v>0</v>
      </c>
      <c r="U90" s="52">
        <f t="shared" si="36"/>
        <v>3426.7877037029994</v>
      </c>
      <c r="V90" s="51">
        <f t="shared" si="42"/>
        <v>2937.2466031739996</v>
      </c>
      <c r="W90" s="49">
        <f t="shared" si="37"/>
        <v>0</v>
      </c>
      <c r="X90" s="52">
        <f t="shared" si="38"/>
        <v>2937.2466031739996</v>
      </c>
      <c r="Y90" s="51">
        <f t="shared" si="39"/>
        <v>2447.7055026449998</v>
      </c>
      <c r="Z90" s="49">
        <f t="shared" si="40"/>
        <v>0</v>
      </c>
      <c r="AA90" s="52">
        <f t="shared" si="41"/>
        <v>2447.7055026449998</v>
      </c>
    </row>
    <row r="91" spans="1:27" s="30" customFormat="1" ht="13.5" customHeight="1">
      <c r="A91" s="124">
        <v>5</v>
      </c>
      <c r="B91" s="216">
        <v>42948</v>
      </c>
      <c r="C91" s="68">
        <v>937</v>
      </c>
      <c r="D91" s="96">
        <f>'base(indices)'!G95</f>
        <v>1.20784139</v>
      </c>
      <c r="E91" s="58">
        <f t="shared" si="30"/>
        <v>1131.74738243</v>
      </c>
      <c r="F91" s="48">
        <v>0</v>
      </c>
      <c r="G91" s="60">
        <f t="shared" si="31"/>
        <v>0</v>
      </c>
      <c r="H91" s="190">
        <f t="shared" si="43"/>
        <v>4526.9895297200001</v>
      </c>
      <c r="I91" s="106">
        <f t="shared" si="45"/>
        <v>377.24912747666667</v>
      </c>
      <c r="J91" s="106">
        <f t="shared" si="44"/>
        <v>4904.2386571966672</v>
      </c>
      <c r="K91" s="63"/>
      <c r="L91" s="75">
        <f t="shared" si="48"/>
        <v>4904.2386571966672</v>
      </c>
      <c r="M91" s="65">
        <f t="shared" si="49"/>
        <v>4413.8147914770007</v>
      </c>
      <c r="N91" s="63">
        <f t="shared" si="46"/>
        <v>0</v>
      </c>
      <c r="O91" s="66">
        <f t="shared" si="47"/>
        <v>4413.8147914770007</v>
      </c>
      <c r="P91" s="63">
        <f t="shared" ref="P91:P131" si="50">J91*$P$10</f>
        <v>3923.3909257573341</v>
      </c>
      <c r="Q91" s="63">
        <f t="shared" si="32"/>
        <v>0</v>
      </c>
      <c r="R91" s="67">
        <f t="shared" si="33"/>
        <v>3923.3909257573341</v>
      </c>
      <c r="S91" s="65">
        <f t="shared" si="34"/>
        <v>3432.9670600376667</v>
      </c>
      <c r="T91" s="63">
        <f t="shared" si="35"/>
        <v>0</v>
      </c>
      <c r="U91" s="66">
        <f t="shared" si="36"/>
        <v>3432.9670600376667</v>
      </c>
      <c r="V91" s="65">
        <f t="shared" si="42"/>
        <v>2942.5431943180001</v>
      </c>
      <c r="W91" s="63">
        <f t="shared" si="37"/>
        <v>0</v>
      </c>
      <c r="X91" s="66">
        <f t="shared" si="38"/>
        <v>2942.5431943180001</v>
      </c>
      <c r="Y91" s="65">
        <f t="shared" si="39"/>
        <v>2452.1193285983336</v>
      </c>
      <c r="Z91" s="63">
        <f t="shared" si="40"/>
        <v>0</v>
      </c>
      <c r="AA91" s="66">
        <f t="shared" si="41"/>
        <v>2452.1193285983336</v>
      </c>
    </row>
    <row r="92" spans="1:27" ht="13.5" customHeight="1">
      <c r="A92" s="124">
        <v>5</v>
      </c>
      <c r="B92" s="217">
        <v>42979</v>
      </c>
      <c r="C92" s="68">
        <v>937</v>
      </c>
      <c r="D92" s="96">
        <f>'base(indices)'!G96</f>
        <v>1.2036286899999999</v>
      </c>
      <c r="E92" s="69">
        <f t="shared" si="30"/>
        <v>1127.8000825300001</v>
      </c>
      <c r="F92" s="48">
        <v>0</v>
      </c>
      <c r="G92" s="70">
        <f t="shared" si="31"/>
        <v>0</v>
      </c>
      <c r="H92" s="190">
        <f t="shared" si="43"/>
        <v>4511.2003301200002</v>
      </c>
      <c r="I92" s="107">
        <f t="shared" si="45"/>
        <v>375.93336084333333</v>
      </c>
      <c r="J92" s="107">
        <f t="shared" si="44"/>
        <v>4887.1336909633337</v>
      </c>
      <c r="K92" s="49"/>
      <c r="L92" s="50">
        <f t="shared" si="48"/>
        <v>4887.1336909633337</v>
      </c>
      <c r="M92" s="51">
        <f t="shared" si="49"/>
        <v>4398.4203218670009</v>
      </c>
      <c r="N92" s="49">
        <f t="shared" si="46"/>
        <v>0</v>
      </c>
      <c r="O92" s="52">
        <f t="shared" si="47"/>
        <v>4398.4203218670009</v>
      </c>
      <c r="P92" s="73">
        <f t="shared" si="50"/>
        <v>3909.7069527706672</v>
      </c>
      <c r="Q92" s="49">
        <f t="shared" si="32"/>
        <v>0</v>
      </c>
      <c r="R92" s="53">
        <f t="shared" si="33"/>
        <v>3909.7069527706672</v>
      </c>
      <c r="S92" s="51">
        <f t="shared" si="34"/>
        <v>3420.9935836743334</v>
      </c>
      <c r="T92" s="49">
        <f t="shared" si="35"/>
        <v>0</v>
      </c>
      <c r="U92" s="52">
        <f t="shared" si="36"/>
        <v>3420.9935836743334</v>
      </c>
      <c r="V92" s="51">
        <f t="shared" si="42"/>
        <v>2932.2802145780001</v>
      </c>
      <c r="W92" s="49">
        <f t="shared" si="37"/>
        <v>0</v>
      </c>
      <c r="X92" s="52">
        <f t="shared" si="38"/>
        <v>2932.2802145780001</v>
      </c>
      <c r="Y92" s="51">
        <f t="shared" si="39"/>
        <v>2443.5668454816669</v>
      </c>
      <c r="Z92" s="49">
        <f t="shared" si="40"/>
        <v>0</v>
      </c>
      <c r="AA92" s="52">
        <f t="shared" si="41"/>
        <v>2443.5668454816669</v>
      </c>
    </row>
    <row r="93" spans="1:27" s="30" customFormat="1" ht="13.5" customHeight="1">
      <c r="A93" s="124">
        <v>5</v>
      </c>
      <c r="B93" s="216">
        <v>43009</v>
      </c>
      <c r="C93" s="68">
        <v>937</v>
      </c>
      <c r="D93" s="96">
        <f>'base(indices)'!G97</f>
        <v>1.2023061500000001</v>
      </c>
      <c r="E93" s="58">
        <f t="shared" si="30"/>
        <v>1126.5608625500001</v>
      </c>
      <c r="F93" s="48">
        <v>0</v>
      </c>
      <c r="G93" s="60">
        <f t="shared" si="31"/>
        <v>0</v>
      </c>
      <c r="H93" s="190">
        <f t="shared" si="43"/>
        <v>4506.2434502000006</v>
      </c>
      <c r="I93" s="106">
        <f t="shared" si="45"/>
        <v>375.52028751666671</v>
      </c>
      <c r="J93" s="106">
        <f t="shared" si="44"/>
        <v>4881.7637377166675</v>
      </c>
      <c r="K93" s="63"/>
      <c r="L93" s="75">
        <f t="shared" si="48"/>
        <v>4881.7637377166675</v>
      </c>
      <c r="M93" s="65">
        <f t="shared" si="49"/>
        <v>4393.587363945001</v>
      </c>
      <c r="N93" s="63">
        <f t="shared" si="46"/>
        <v>0</v>
      </c>
      <c r="O93" s="66">
        <f t="shared" si="47"/>
        <v>4393.587363945001</v>
      </c>
      <c r="P93" s="63">
        <f t="shared" si="50"/>
        <v>3905.4109901733341</v>
      </c>
      <c r="Q93" s="63">
        <f t="shared" si="32"/>
        <v>0</v>
      </c>
      <c r="R93" s="67">
        <f t="shared" si="33"/>
        <v>3905.4109901733341</v>
      </c>
      <c r="S93" s="65">
        <f t="shared" si="34"/>
        <v>3417.2346164016672</v>
      </c>
      <c r="T93" s="63">
        <f t="shared" si="35"/>
        <v>0</v>
      </c>
      <c r="U93" s="66">
        <f t="shared" si="36"/>
        <v>3417.2346164016672</v>
      </c>
      <c r="V93" s="65">
        <f t="shared" si="42"/>
        <v>2929.0582426300002</v>
      </c>
      <c r="W93" s="63">
        <f t="shared" si="37"/>
        <v>0</v>
      </c>
      <c r="X93" s="66">
        <f t="shared" si="38"/>
        <v>2929.0582426300002</v>
      </c>
      <c r="Y93" s="65">
        <f t="shared" si="39"/>
        <v>2440.8818688583337</v>
      </c>
      <c r="Z93" s="63">
        <f t="shared" si="40"/>
        <v>0</v>
      </c>
      <c r="AA93" s="66">
        <f t="shared" si="41"/>
        <v>2440.8818688583337</v>
      </c>
    </row>
    <row r="94" spans="1:27" ht="13.5" customHeight="1">
      <c r="A94" s="124">
        <v>5</v>
      </c>
      <c r="B94" s="217">
        <v>43040</v>
      </c>
      <c r="C94" s="68">
        <v>937</v>
      </c>
      <c r="D94" s="96">
        <f>'base(indices)'!G98</f>
        <v>1.1982321600000001</v>
      </c>
      <c r="E94" s="69">
        <f t="shared" si="30"/>
        <v>1122.7435339200001</v>
      </c>
      <c r="F94" s="48">
        <v>0</v>
      </c>
      <c r="G94" s="70">
        <f t="shared" si="31"/>
        <v>0</v>
      </c>
      <c r="H94" s="190">
        <f t="shared" si="43"/>
        <v>4490.9741356800005</v>
      </c>
      <c r="I94" s="107">
        <f t="shared" si="45"/>
        <v>374.24784464000004</v>
      </c>
      <c r="J94" s="107">
        <f t="shared" si="44"/>
        <v>4865.2219803200005</v>
      </c>
      <c r="K94" s="49"/>
      <c r="L94" s="50">
        <f t="shared" si="48"/>
        <v>4865.2219803200005</v>
      </c>
      <c r="M94" s="51">
        <f t="shared" si="49"/>
        <v>4378.6997822880003</v>
      </c>
      <c r="N94" s="49">
        <f t="shared" si="46"/>
        <v>0</v>
      </c>
      <c r="O94" s="52">
        <f t="shared" si="47"/>
        <v>4378.6997822880003</v>
      </c>
      <c r="P94" s="73">
        <f t="shared" si="50"/>
        <v>3892.1775842560005</v>
      </c>
      <c r="Q94" s="49">
        <f t="shared" si="32"/>
        <v>0</v>
      </c>
      <c r="R94" s="53">
        <f t="shared" si="33"/>
        <v>3892.1775842560005</v>
      </c>
      <c r="S94" s="51">
        <f t="shared" si="34"/>
        <v>3405.6553862240003</v>
      </c>
      <c r="T94" s="49">
        <f t="shared" si="35"/>
        <v>0</v>
      </c>
      <c r="U94" s="52">
        <f t="shared" si="36"/>
        <v>3405.6553862240003</v>
      </c>
      <c r="V94" s="51">
        <f t="shared" si="42"/>
        <v>2919.133188192</v>
      </c>
      <c r="W94" s="49">
        <f t="shared" si="37"/>
        <v>0</v>
      </c>
      <c r="X94" s="52">
        <f t="shared" si="38"/>
        <v>2919.133188192</v>
      </c>
      <c r="Y94" s="51">
        <f t="shared" si="39"/>
        <v>2432.6109901600003</v>
      </c>
      <c r="Z94" s="49">
        <f t="shared" si="40"/>
        <v>0</v>
      </c>
      <c r="AA94" s="52">
        <f t="shared" si="41"/>
        <v>2432.6109901600003</v>
      </c>
    </row>
    <row r="95" spans="1:27" s="30" customFormat="1" ht="13.5" customHeight="1">
      <c r="A95" s="124">
        <v>5</v>
      </c>
      <c r="B95" s="216">
        <v>43070</v>
      </c>
      <c r="C95" s="68">
        <v>937</v>
      </c>
      <c r="D95" s="96">
        <f>'base(indices)'!G99</f>
        <v>1.1944100499999999</v>
      </c>
      <c r="E95" s="58">
        <f t="shared" si="30"/>
        <v>1119.1622168499998</v>
      </c>
      <c r="F95" s="48">
        <v>0</v>
      </c>
      <c r="G95" s="60">
        <f t="shared" si="31"/>
        <v>0</v>
      </c>
      <c r="H95" s="190">
        <f t="shared" si="43"/>
        <v>4476.6488673999993</v>
      </c>
      <c r="I95" s="106">
        <f t="shared" si="45"/>
        <v>373.05407228333326</v>
      </c>
      <c r="J95" s="106">
        <f t="shared" si="44"/>
        <v>4849.7029396833323</v>
      </c>
      <c r="K95" s="63"/>
      <c r="L95" s="75">
        <f t="shared" si="48"/>
        <v>4849.7029396833323</v>
      </c>
      <c r="M95" s="65">
        <f t="shared" si="49"/>
        <v>4364.7326457149993</v>
      </c>
      <c r="N95" s="63">
        <f t="shared" si="46"/>
        <v>0</v>
      </c>
      <c r="O95" s="66">
        <f t="shared" si="47"/>
        <v>4364.7326457149993</v>
      </c>
      <c r="P95" s="63">
        <f t="shared" si="50"/>
        <v>3879.7623517466659</v>
      </c>
      <c r="Q95" s="63">
        <f t="shared" si="32"/>
        <v>0</v>
      </c>
      <c r="R95" s="67">
        <f t="shared" si="33"/>
        <v>3879.7623517466659</v>
      </c>
      <c r="S95" s="65">
        <f t="shared" si="34"/>
        <v>3394.7920577783325</v>
      </c>
      <c r="T95" s="63">
        <f t="shared" si="35"/>
        <v>0</v>
      </c>
      <c r="U95" s="66">
        <f t="shared" si="36"/>
        <v>3394.7920577783325</v>
      </c>
      <c r="V95" s="65">
        <f t="shared" si="42"/>
        <v>2909.8217638099991</v>
      </c>
      <c r="W95" s="63">
        <f t="shared" si="37"/>
        <v>0</v>
      </c>
      <c r="X95" s="66">
        <f t="shared" si="38"/>
        <v>2909.8217638099991</v>
      </c>
      <c r="Y95" s="65">
        <f t="shared" si="39"/>
        <v>2424.8514698416661</v>
      </c>
      <c r="Z95" s="63">
        <f t="shared" si="40"/>
        <v>0</v>
      </c>
      <c r="AA95" s="66">
        <f t="shared" si="41"/>
        <v>2424.8514698416661</v>
      </c>
    </row>
    <row r="96" spans="1:27" s="30" customFormat="1" ht="13.5" customHeight="1">
      <c r="A96" s="124">
        <v>5</v>
      </c>
      <c r="B96" s="217">
        <v>43101</v>
      </c>
      <c r="C96" s="57">
        <v>954</v>
      </c>
      <c r="D96" s="96">
        <f>'base(indices)'!G100</f>
        <v>1.19024419</v>
      </c>
      <c r="E96" s="58">
        <f t="shared" si="30"/>
        <v>1135.4929572600001</v>
      </c>
      <c r="F96" s="48">
        <v>0</v>
      </c>
      <c r="G96" s="60">
        <f t="shared" si="31"/>
        <v>0</v>
      </c>
      <c r="H96" s="190">
        <f t="shared" si="43"/>
        <v>4541.9718290400006</v>
      </c>
      <c r="I96" s="107">
        <f t="shared" si="45"/>
        <v>378.49765242000007</v>
      </c>
      <c r="J96" s="107">
        <f t="shared" si="44"/>
        <v>4920.4694814600007</v>
      </c>
      <c r="K96" s="49"/>
      <c r="L96" s="50">
        <f t="shared" si="48"/>
        <v>4920.4694814600007</v>
      </c>
      <c r="M96" s="51">
        <f t="shared" si="49"/>
        <v>4428.4225333140012</v>
      </c>
      <c r="N96" s="49">
        <f t="shared" si="46"/>
        <v>0</v>
      </c>
      <c r="O96" s="52">
        <f t="shared" si="47"/>
        <v>4428.4225333140012</v>
      </c>
      <c r="P96" s="73">
        <f t="shared" si="50"/>
        <v>3936.3755851680007</v>
      </c>
      <c r="Q96" s="49">
        <f t="shared" si="32"/>
        <v>0</v>
      </c>
      <c r="R96" s="53">
        <f t="shared" si="33"/>
        <v>3936.3755851680007</v>
      </c>
      <c r="S96" s="51">
        <f t="shared" si="34"/>
        <v>3444.3286370220003</v>
      </c>
      <c r="T96" s="49">
        <f t="shared" si="35"/>
        <v>0</v>
      </c>
      <c r="U96" s="52">
        <f t="shared" si="36"/>
        <v>3444.3286370220003</v>
      </c>
      <c r="V96" s="51">
        <f t="shared" si="42"/>
        <v>2952.2816888760003</v>
      </c>
      <c r="W96" s="49">
        <f t="shared" si="37"/>
        <v>0</v>
      </c>
      <c r="X96" s="52">
        <f t="shared" si="38"/>
        <v>2952.2816888760003</v>
      </c>
      <c r="Y96" s="51">
        <f t="shared" si="39"/>
        <v>2460.2347407300003</v>
      </c>
      <c r="Z96" s="49">
        <f t="shared" si="40"/>
        <v>0</v>
      </c>
      <c r="AA96" s="52">
        <f t="shared" si="41"/>
        <v>2460.2347407300003</v>
      </c>
    </row>
    <row r="97" spans="1:27" s="30" customFormat="1" ht="13.5" customHeight="1">
      <c r="A97" s="124">
        <v>5</v>
      </c>
      <c r="B97" s="216">
        <v>43132</v>
      </c>
      <c r="C97" s="57">
        <v>954</v>
      </c>
      <c r="D97" s="96">
        <f>'base(indices)'!G101</f>
        <v>1.18562027</v>
      </c>
      <c r="E97" s="58">
        <f t="shared" si="30"/>
        <v>1131.08173758</v>
      </c>
      <c r="F97" s="48">
        <v>0</v>
      </c>
      <c r="G97" s="60">
        <f t="shared" si="31"/>
        <v>0</v>
      </c>
      <c r="H97" s="190">
        <f t="shared" si="43"/>
        <v>4524.3269503199999</v>
      </c>
      <c r="I97" s="106">
        <f t="shared" si="45"/>
        <v>377.02724585999999</v>
      </c>
      <c r="J97" s="106">
        <f t="shared" si="44"/>
        <v>4901.3541961800001</v>
      </c>
      <c r="K97" s="63"/>
      <c r="L97" s="75">
        <f t="shared" si="48"/>
        <v>4901.3541961800001</v>
      </c>
      <c r="M97" s="65">
        <f t="shared" si="49"/>
        <v>4411.2187765620001</v>
      </c>
      <c r="N97" s="63">
        <f t="shared" si="46"/>
        <v>0</v>
      </c>
      <c r="O97" s="66">
        <f t="shared" si="47"/>
        <v>4411.2187765620001</v>
      </c>
      <c r="P97" s="63">
        <f t="shared" si="50"/>
        <v>3921.0833569440001</v>
      </c>
      <c r="Q97" s="63">
        <f t="shared" si="32"/>
        <v>0</v>
      </c>
      <c r="R97" s="67">
        <f t="shared" si="33"/>
        <v>3921.0833569440001</v>
      </c>
      <c r="S97" s="65">
        <f t="shared" si="34"/>
        <v>3430.9479373260001</v>
      </c>
      <c r="T97" s="63">
        <f t="shared" si="35"/>
        <v>0</v>
      </c>
      <c r="U97" s="66">
        <f t="shared" si="36"/>
        <v>3430.9479373260001</v>
      </c>
      <c r="V97" s="65">
        <f t="shared" si="42"/>
        <v>2940.8125177080001</v>
      </c>
      <c r="W97" s="63">
        <f t="shared" si="37"/>
        <v>0</v>
      </c>
      <c r="X97" s="66">
        <f t="shared" si="38"/>
        <v>2940.8125177080001</v>
      </c>
      <c r="Y97" s="65">
        <f t="shared" si="39"/>
        <v>2450.6770980900001</v>
      </c>
      <c r="Z97" s="63">
        <f t="shared" si="40"/>
        <v>0</v>
      </c>
      <c r="AA97" s="66">
        <f t="shared" si="41"/>
        <v>2450.6770980900001</v>
      </c>
    </row>
    <row r="98" spans="1:27" s="30" customFormat="1" ht="13.5" customHeight="1">
      <c r="A98" s="124">
        <v>5</v>
      </c>
      <c r="B98" s="217">
        <v>43160</v>
      </c>
      <c r="C98" s="57">
        <v>954</v>
      </c>
      <c r="D98" s="96">
        <f>'base(indices)'!G102</f>
        <v>1.18113197</v>
      </c>
      <c r="E98" s="58">
        <f t="shared" si="30"/>
        <v>1126.7998993799999</v>
      </c>
      <c r="F98" s="48">
        <v>0</v>
      </c>
      <c r="G98" s="60">
        <f t="shared" si="31"/>
        <v>0</v>
      </c>
      <c r="H98" s="190">
        <f t="shared" si="43"/>
        <v>4507.1995975199998</v>
      </c>
      <c r="I98" s="107">
        <f t="shared" si="45"/>
        <v>375.59996645999996</v>
      </c>
      <c r="J98" s="107">
        <f t="shared" si="44"/>
        <v>4882.7995639800001</v>
      </c>
      <c r="K98" s="49"/>
      <c r="L98" s="50">
        <f t="shared" si="48"/>
        <v>4882.7995639800001</v>
      </c>
      <c r="M98" s="51">
        <f t="shared" si="49"/>
        <v>4394.5196075820004</v>
      </c>
      <c r="N98" s="49">
        <f t="shared" si="46"/>
        <v>0</v>
      </c>
      <c r="O98" s="52">
        <f t="shared" si="47"/>
        <v>4394.5196075820004</v>
      </c>
      <c r="P98" s="73">
        <f t="shared" si="50"/>
        <v>3906.2396511840002</v>
      </c>
      <c r="Q98" s="49">
        <f t="shared" si="32"/>
        <v>0</v>
      </c>
      <c r="R98" s="53">
        <f t="shared" si="33"/>
        <v>3906.2396511840002</v>
      </c>
      <c r="S98" s="51">
        <f t="shared" si="34"/>
        <v>3417.959694786</v>
      </c>
      <c r="T98" s="49">
        <f t="shared" si="35"/>
        <v>0</v>
      </c>
      <c r="U98" s="52">
        <f t="shared" si="36"/>
        <v>3417.959694786</v>
      </c>
      <c r="V98" s="51">
        <f t="shared" si="42"/>
        <v>2929.6797383879998</v>
      </c>
      <c r="W98" s="49">
        <f t="shared" si="37"/>
        <v>0</v>
      </c>
      <c r="X98" s="52">
        <f t="shared" si="38"/>
        <v>2929.6797383879998</v>
      </c>
      <c r="Y98" s="51">
        <f t="shared" si="39"/>
        <v>2441.3997819900001</v>
      </c>
      <c r="Z98" s="49">
        <f t="shared" si="40"/>
        <v>0</v>
      </c>
      <c r="AA98" s="52">
        <f t="shared" si="41"/>
        <v>2441.3997819900001</v>
      </c>
    </row>
    <row r="99" spans="1:27" s="30" customFormat="1" ht="13.5" customHeight="1">
      <c r="A99" s="124">
        <v>5</v>
      </c>
      <c r="B99" s="216">
        <v>43191</v>
      </c>
      <c r="C99" s="57">
        <v>954</v>
      </c>
      <c r="D99" s="96">
        <f>'base(indices)'!G103</f>
        <v>1.17995202</v>
      </c>
      <c r="E99" s="58">
        <f t="shared" si="30"/>
        <v>1125.67422708</v>
      </c>
      <c r="F99" s="48">
        <v>0</v>
      </c>
      <c r="G99" s="60">
        <f t="shared" si="31"/>
        <v>0</v>
      </c>
      <c r="H99" s="190">
        <f t="shared" si="43"/>
        <v>4502.6969083200001</v>
      </c>
      <c r="I99" s="106">
        <f t="shared" si="45"/>
        <v>375.22474235999999</v>
      </c>
      <c r="J99" s="106">
        <f t="shared" si="44"/>
        <v>4877.9216506800003</v>
      </c>
      <c r="K99" s="63"/>
      <c r="L99" s="75">
        <f t="shared" si="48"/>
        <v>4877.9216506800003</v>
      </c>
      <c r="M99" s="65">
        <f t="shared" si="49"/>
        <v>4390.1294856120003</v>
      </c>
      <c r="N99" s="63">
        <f t="shared" si="46"/>
        <v>0</v>
      </c>
      <c r="O99" s="66">
        <f t="shared" si="47"/>
        <v>4390.1294856120003</v>
      </c>
      <c r="P99" s="63">
        <f t="shared" si="50"/>
        <v>3902.3373205440002</v>
      </c>
      <c r="Q99" s="63">
        <f t="shared" si="32"/>
        <v>0</v>
      </c>
      <c r="R99" s="67">
        <f t="shared" si="33"/>
        <v>3902.3373205440002</v>
      </c>
      <c r="S99" s="65">
        <f t="shared" si="34"/>
        <v>3414.5451554760002</v>
      </c>
      <c r="T99" s="63">
        <f t="shared" si="35"/>
        <v>0</v>
      </c>
      <c r="U99" s="66">
        <f t="shared" si="36"/>
        <v>3414.5451554760002</v>
      </c>
      <c r="V99" s="65">
        <f t="shared" si="42"/>
        <v>2926.7529904080002</v>
      </c>
      <c r="W99" s="63">
        <f t="shared" si="37"/>
        <v>0</v>
      </c>
      <c r="X99" s="66">
        <f t="shared" si="38"/>
        <v>2926.7529904080002</v>
      </c>
      <c r="Y99" s="65">
        <f t="shared" si="39"/>
        <v>2438.9608253400002</v>
      </c>
      <c r="Z99" s="63">
        <f t="shared" si="40"/>
        <v>0</v>
      </c>
      <c r="AA99" s="66">
        <f t="shared" si="41"/>
        <v>2438.9608253400002</v>
      </c>
    </row>
    <row r="100" spans="1:27" s="30" customFormat="1" ht="13.5" customHeight="1">
      <c r="A100" s="124">
        <v>5</v>
      </c>
      <c r="B100" s="217">
        <v>43221</v>
      </c>
      <c r="C100" s="57">
        <v>954</v>
      </c>
      <c r="D100" s="96">
        <f>'base(indices)'!G104</f>
        <v>1.1774793100000001</v>
      </c>
      <c r="E100" s="58">
        <f t="shared" si="30"/>
        <v>1123.3152617400001</v>
      </c>
      <c r="F100" s="48">
        <v>0</v>
      </c>
      <c r="G100" s="60">
        <f t="shared" si="31"/>
        <v>0</v>
      </c>
      <c r="H100" s="190">
        <f t="shared" si="43"/>
        <v>4493.2610469600004</v>
      </c>
      <c r="I100" s="107">
        <f t="shared" si="45"/>
        <v>374.43842058000001</v>
      </c>
      <c r="J100" s="107">
        <f t="shared" si="44"/>
        <v>4867.6994675400001</v>
      </c>
      <c r="K100" s="49"/>
      <c r="L100" s="50">
        <f t="shared" si="48"/>
        <v>4867.6994675400001</v>
      </c>
      <c r="M100" s="51">
        <f t="shared" si="49"/>
        <v>4380.9295207860005</v>
      </c>
      <c r="N100" s="49">
        <f t="shared" si="46"/>
        <v>0</v>
      </c>
      <c r="O100" s="52">
        <f t="shared" si="47"/>
        <v>4380.9295207860005</v>
      </c>
      <c r="P100" s="73">
        <f t="shared" si="50"/>
        <v>3894.1595740320004</v>
      </c>
      <c r="Q100" s="49">
        <f t="shared" si="32"/>
        <v>0</v>
      </c>
      <c r="R100" s="53">
        <f t="shared" si="33"/>
        <v>3894.1595740320004</v>
      </c>
      <c r="S100" s="51">
        <f t="shared" si="34"/>
        <v>3407.3896272779998</v>
      </c>
      <c r="T100" s="49">
        <f t="shared" si="35"/>
        <v>0</v>
      </c>
      <c r="U100" s="52">
        <f t="shared" si="36"/>
        <v>3407.3896272779998</v>
      </c>
      <c r="V100" s="51">
        <f t="shared" si="42"/>
        <v>2920.6196805240002</v>
      </c>
      <c r="W100" s="49">
        <f t="shared" si="37"/>
        <v>0</v>
      </c>
      <c r="X100" s="52">
        <f t="shared" si="38"/>
        <v>2920.6196805240002</v>
      </c>
      <c r="Y100" s="51">
        <f t="shared" si="39"/>
        <v>2433.8497337700001</v>
      </c>
      <c r="Z100" s="49">
        <f t="shared" si="40"/>
        <v>0</v>
      </c>
      <c r="AA100" s="52">
        <f t="shared" si="41"/>
        <v>2433.8497337700001</v>
      </c>
    </row>
    <row r="101" spans="1:27" s="30" customFormat="1" ht="13.5" customHeight="1">
      <c r="A101" s="124">
        <v>5</v>
      </c>
      <c r="B101" s="216">
        <v>43252</v>
      </c>
      <c r="C101" s="57">
        <v>954</v>
      </c>
      <c r="D101" s="96">
        <f>'base(indices)'!G105</f>
        <v>1.1758331500000001</v>
      </c>
      <c r="E101" s="58">
        <f t="shared" si="30"/>
        <v>1121.7448251000001</v>
      </c>
      <c r="F101" s="48">
        <v>0</v>
      </c>
      <c r="G101" s="60">
        <f t="shared" si="31"/>
        <v>0</v>
      </c>
      <c r="H101" s="190">
        <f t="shared" si="43"/>
        <v>4486.9793004000003</v>
      </c>
      <c r="I101" s="106">
        <f t="shared" si="45"/>
        <v>373.91494170000004</v>
      </c>
      <c r="J101" s="106">
        <f t="shared" si="44"/>
        <v>4860.8942421000002</v>
      </c>
      <c r="K101" s="63"/>
      <c r="L101" s="75">
        <f t="shared" si="48"/>
        <v>4860.8942421000002</v>
      </c>
      <c r="M101" s="65">
        <f t="shared" si="49"/>
        <v>4374.8048178899999</v>
      </c>
      <c r="N101" s="63">
        <f t="shared" si="46"/>
        <v>0</v>
      </c>
      <c r="O101" s="66">
        <f t="shared" si="47"/>
        <v>4374.8048178899999</v>
      </c>
      <c r="P101" s="63">
        <f t="shared" si="50"/>
        <v>3888.7153936800005</v>
      </c>
      <c r="Q101" s="63">
        <f t="shared" si="32"/>
        <v>0</v>
      </c>
      <c r="R101" s="67">
        <f t="shared" si="33"/>
        <v>3888.7153936800005</v>
      </c>
      <c r="S101" s="65">
        <f t="shared" si="34"/>
        <v>3402.6259694699997</v>
      </c>
      <c r="T101" s="63">
        <f t="shared" si="35"/>
        <v>0</v>
      </c>
      <c r="U101" s="66">
        <f t="shared" si="36"/>
        <v>3402.6259694699997</v>
      </c>
      <c r="V101" s="65">
        <f t="shared" si="42"/>
        <v>2916.5365452599999</v>
      </c>
      <c r="W101" s="63">
        <f t="shared" si="37"/>
        <v>0</v>
      </c>
      <c r="X101" s="66">
        <f t="shared" si="38"/>
        <v>2916.5365452599999</v>
      </c>
      <c r="Y101" s="65">
        <f t="shared" si="39"/>
        <v>2430.4471210500001</v>
      </c>
      <c r="Z101" s="63">
        <f t="shared" si="40"/>
        <v>0</v>
      </c>
      <c r="AA101" s="66">
        <f t="shared" si="41"/>
        <v>2430.4471210500001</v>
      </c>
    </row>
    <row r="102" spans="1:27" s="30" customFormat="1" ht="13.5" customHeight="1">
      <c r="A102" s="124">
        <v>5</v>
      </c>
      <c r="B102" s="217">
        <v>43282</v>
      </c>
      <c r="C102" s="57">
        <v>954</v>
      </c>
      <c r="D102" s="96">
        <f>'base(indices)'!G106</f>
        <v>1.1629246799999999</v>
      </c>
      <c r="E102" s="58">
        <f t="shared" si="30"/>
        <v>1109.43014472</v>
      </c>
      <c r="F102" s="48">
        <v>0</v>
      </c>
      <c r="G102" s="60">
        <f t="shared" si="31"/>
        <v>0</v>
      </c>
      <c r="H102" s="190">
        <f t="shared" si="43"/>
        <v>4437.7205788800002</v>
      </c>
      <c r="I102" s="107">
        <f t="shared" si="45"/>
        <v>369.81004824000001</v>
      </c>
      <c r="J102" s="107">
        <f t="shared" si="44"/>
        <v>4807.5306271200006</v>
      </c>
      <c r="K102" s="49"/>
      <c r="L102" s="50">
        <f t="shared" si="48"/>
        <v>4807.5306271200006</v>
      </c>
      <c r="M102" s="51">
        <f t="shared" si="49"/>
        <v>4326.7775644080011</v>
      </c>
      <c r="N102" s="49">
        <f t="shared" si="46"/>
        <v>0</v>
      </c>
      <c r="O102" s="52">
        <f t="shared" si="47"/>
        <v>4326.7775644080011</v>
      </c>
      <c r="P102" s="73">
        <f t="shared" si="50"/>
        <v>3846.0245016960007</v>
      </c>
      <c r="Q102" s="49">
        <f t="shared" si="32"/>
        <v>0</v>
      </c>
      <c r="R102" s="53">
        <f t="shared" si="33"/>
        <v>3846.0245016960007</v>
      </c>
      <c r="S102" s="51">
        <f t="shared" si="34"/>
        <v>3365.2714389840003</v>
      </c>
      <c r="T102" s="49">
        <f t="shared" si="35"/>
        <v>0</v>
      </c>
      <c r="U102" s="52">
        <f t="shared" si="36"/>
        <v>3365.2714389840003</v>
      </c>
      <c r="V102" s="51">
        <f t="shared" si="42"/>
        <v>2884.5183762720003</v>
      </c>
      <c r="W102" s="49">
        <f t="shared" si="37"/>
        <v>0</v>
      </c>
      <c r="X102" s="52">
        <f t="shared" si="38"/>
        <v>2884.5183762720003</v>
      </c>
      <c r="Y102" s="51">
        <f t="shared" si="39"/>
        <v>2403.7653135600003</v>
      </c>
      <c r="Z102" s="49">
        <f t="shared" si="40"/>
        <v>0</v>
      </c>
      <c r="AA102" s="52">
        <f t="shared" si="41"/>
        <v>2403.7653135600003</v>
      </c>
    </row>
    <row r="103" spans="1:27" s="30" customFormat="1" ht="13.5" customHeight="1">
      <c r="A103" s="124">
        <v>5</v>
      </c>
      <c r="B103" s="216">
        <v>43313</v>
      </c>
      <c r="C103" s="57">
        <v>954</v>
      </c>
      <c r="D103" s="96">
        <f>'base(indices)'!G107</f>
        <v>1.1555293</v>
      </c>
      <c r="E103" s="58">
        <f t="shared" si="30"/>
        <v>1102.3749522000001</v>
      </c>
      <c r="F103" s="48">
        <v>0</v>
      </c>
      <c r="G103" s="60">
        <f t="shared" si="31"/>
        <v>0</v>
      </c>
      <c r="H103" s="190">
        <f t="shared" si="43"/>
        <v>4409.4998088000002</v>
      </c>
      <c r="I103" s="106">
        <f t="shared" si="45"/>
        <v>367.4583174</v>
      </c>
      <c r="J103" s="106">
        <f t="shared" si="44"/>
        <v>4776.9581262000002</v>
      </c>
      <c r="K103" s="63"/>
      <c r="L103" s="75">
        <f t="shared" si="48"/>
        <v>4776.9581262000002</v>
      </c>
      <c r="M103" s="65">
        <f t="shared" si="49"/>
        <v>4299.2623135800004</v>
      </c>
      <c r="N103" s="63">
        <f t="shared" si="46"/>
        <v>0</v>
      </c>
      <c r="O103" s="66">
        <f t="shared" si="47"/>
        <v>4299.2623135800004</v>
      </c>
      <c r="P103" s="63">
        <f t="shared" si="50"/>
        <v>3821.5665009600002</v>
      </c>
      <c r="Q103" s="63">
        <f t="shared" si="32"/>
        <v>0</v>
      </c>
      <c r="R103" s="67">
        <f t="shared" si="33"/>
        <v>3821.5665009600002</v>
      </c>
      <c r="S103" s="65">
        <f t="shared" si="34"/>
        <v>3343.87068834</v>
      </c>
      <c r="T103" s="63">
        <f t="shared" si="35"/>
        <v>0</v>
      </c>
      <c r="U103" s="66">
        <f t="shared" si="36"/>
        <v>3343.87068834</v>
      </c>
      <c r="V103" s="65">
        <f t="shared" si="42"/>
        <v>2866.1748757199998</v>
      </c>
      <c r="W103" s="63">
        <f t="shared" si="37"/>
        <v>0</v>
      </c>
      <c r="X103" s="66">
        <f t="shared" si="38"/>
        <v>2866.1748757199998</v>
      </c>
      <c r="Y103" s="65">
        <f t="shared" si="39"/>
        <v>2388.4790631000001</v>
      </c>
      <c r="Z103" s="63">
        <f t="shared" si="40"/>
        <v>0</v>
      </c>
      <c r="AA103" s="66">
        <f t="shared" si="41"/>
        <v>2388.4790631000001</v>
      </c>
    </row>
    <row r="104" spans="1:27" s="30" customFormat="1" ht="13.5" customHeight="1">
      <c r="A104" s="124">
        <v>5</v>
      </c>
      <c r="B104" s="216">
        <v>43344</v>
      </c>
      <c r="C104" s="57">
        <v>954</v>
      </c>
      <c r="D104" s="96">
        <f>'base(indices)'!G108</f>
        <v>1.1540290600000001</v>
      </c>
      <c r="E104" s="58">
        <f t="shared" si="30"/>
        <v>1100.9437232400001</v>
      </c>
      <c r="F104" s="48">
        <v>0</v>
      </c>
      <c r="G104" s="60">
        <f t="shared" si="31"/>
        <v>0</v>
      </c>
      <c r="H104" s="190">
        <f t="shared" si="43"/>
        <v>4403.7748929600002</v>
      </c>
      <c r="I104" s="107">
        <f t="shared" si="45"/>
        <v>366.98124108000002</v>
      </c>
      <c r="J104" s="107">
        <f t="shared" si="44"/>
        <v>4770.7561340400007</v>
      </c>
      <c r="K104" s="49"/>
      <c r="L104" s="50">
        <f t="shared" si="48"/>
        <v>4770.7561340400007</v>
      </c>
      <c r="M104" s="51">
        <f t="shared" si="49"/>
        <v>4293.6805206360004</v>
      </c>
      <c r="N104" s="49">
        <f t="shared" si="46"/>
        <v>0</v>
      </c>
      <c r="O104" s="52">
        <f t="shared" si="47"/>
        <v>4293.6805206360004</v>
      </c>
      <c r="P104" s="73">
        <f t="shared" si="50"/>
        <v>3816.6049072320006</v>
      </c>
      <c r="Q104" s="49">
        <f t="shared" si="32"/>
        <v>0</v>
      </c>
      <c r="R104" s="53">
        <f t="shared" si="33"/>
        <v>3816.6049072320006</v>
      </c>
      <c r="S104" s="51">
        <f t="shared" si="34"/>
        <v>3339.5292938280004</v>
      </c>
      <c r="T104" s="49">
        <f t="shared" si="35"/>
        <v>0</v>
      </c>
      <c r="U104" s="52">
        <f t="shared" si="36"/>
        <v>3339.5292938280004</v>
      </c>
      <c r="V104" s="51">
        <f t="shared" si="42"/>
        <v>2862.4536804240001</v>
      </c>
      <c r="W104" s="49">
        <f t="shared" si="37"/>
        <v>0</v>
      </c>
      <c r="X104" s="52">
        <f t="shared" si="38"/>
        <v>2862.4536804240001</v>
      </c>
      <c r="Y104" s="51">
        <f t="shared" si="39"/>
        <v>2385.3780670200003</v>
      </c>
      <c r="Z104" s="49">
        <f t="shared" si="40"/>
        <v>0</v>
      </c>
      <c r="AA104" s="52">
        <f t="shared" si="41"/>
        <v>2385.3780670200003</v>
      </c>
    </row>
    <row r="105" spans="1:27" s="30" customFormat="1" ht="13.5" customHeight="1">
      <c r="A105" s="124">
        <v>5</v>
      </c>
      <c r="B105" s="217">
        <v>43374</v>
      </c>
      <c r="C105" s="57">
        <v>954</v>
      </c>
      <c r="D105" s="96">
        <f>'base(indices)'!G109</f>
        <v>1.1529913700000001</v>
      </c>
      <c r="E105" s="58">
        <f t="shared" si="30"/>
        <v>1099.95376698</v>
      </c>
      <c r="F105" s="48">
        <v>0</v>
      </c>
      <c r="G105" s="60">
        <f t="shared" si="31"/>
        <v>0</v>
      </c>
      <c r="H105" s="190">
        <f t="shared" si="43"/>
        <v>4399.8150679199998</v>
      </c>
      <c r="I105" s="106">
        <f t="shared" si="45"/>
        <v>366.65125566</v>
      </c>
      <c r="J105" s="106">
        <f t="shared" si="44"/>
        <v>4766.4663235799999</v>
      </c>
      <c r="K105" s="63"/>
      <c r="L105" s="75">
        <f t="shared" si="48"/>
        <v>4766.4663235799999</v>
      </c>
      <c r="M105" s="65">
        <f t="shared" si="49"/>
        <v>4289.8196912220001</v>
      </c>
      <c r="N105" s="63">
        <f t="shared" si="46"/>
        <v>0</v>
      </c>
      <c r="O105" s="66">
        <f t="shared" si="47"/>
        <v>4289.8196912220001</v>
      </c>
      <c r="P105" s="63">
        <f t="shared" si="50"/>
        <v>3813.1730588640003</v>
      </c>
      <c r="Q105" s="63">
        <f t="shared" si="32"/>
        <v>0</v>
      </c>
      <c r="R105" s="67">
        <f t="shared" si="33"/>
        <v>3813.1730588640003</v>
      </c>
      <c r="S105" s="65">
        <f t="shared" si="34"/>
        <v>3336.5264265059996</v>
      </c>
      <c r="T105" s="63">
        <f t="shared" si="35"/>
        <v>0</v>
      </c>
      <c r="U105" s="66">
        <f t="shared" si="36"/>
        <v>3336.5264265059996</v>
      </c>
      <c r="V105" s="65">
        <f t="shared" si="42"/>
        <v>2859.8797941479997</v>
      </c>
      <c r="W105" s="63">
        <f t="shared" si="37"/>
        <v>0</v>
      </c>
      <c r="X105" s="66">
        <f t="shared" si="38"/>
        <v>2859.8797941479997</v>
      </c>
      <c r="Y105" s="65">
        <f t="shared" si="39"/>
        <v>2383.2331617899999</v>
      </c>
      <c r="Z105" s="63">
        <f t="shared" si="40"/>
        <v>0</v>
      </c>
      <c r="AA105" s="66">
        <f t="shared" si="41"/>
        <v>2383.2331617899999</v>
      </c>
    </row>
    <row r="106" spans="1:27" s="30" customFormat="1" ht="13.5" customHeight="1">
      <c r="A106" s="124">
        <v>5</v>
      </c>
      <c r="B106" s="216">
        <v>43405</v>
      </c>
      <c r="C106" s="174">
        <v>954</v>
      </c>
      <c r="D106" s="96">
        <f>'base(indices)'!G110</f>
        <v>1.14634258</v>
      </c>
      <c r="E106" s="58">
        <f t="shared" si="30"/>
        <v>1093.61082132</v>
      </c>
      <c r="F106" s="48">
        <v>0</v>
      </c>
      <c r="G106" s="60">
        <f t="shared" si="31"/>
        <v>0</v>
      </c>
      <c r="H106" s="190">
        <f t="shared" si="43"/>
        <v>4374.4432852800001</v>
      </c>
      <c r="I106" s="107">
        <f t="shared" si="45"/>
        <v>364.53694044000002</v>
      </c>
      <c r="J106" s="107">
        <f t="shared" si="44"/>
        <v>4738.9802257199999</v>
      </c>
      <c r="K106" s="49"/>
      <c r="L106" s="50">
        <f t="shared" si="48"/>
        <v>4738.9802257199999</v>
      </c>
      <c r="M106" s="51">
        <f t="shared" si="49"/>
        <v>4265.0822031480002</v>
      </c>
      <c r="N106" s="49">
        <f t="shared" si="46"/>
        <v>0</v>
      </c>
      <c r="O106" s="52">
        <f t="shared" si="47"/>
        <v>4265.0822031480002</v>
      </c>
      <c r="P106" s="73">
        <f t="shared" si="50"/>
        <v>3791.184180576</v>
      </c>
      <c r="Q106" s="49">
        <f t="shared" si="32"/>
        <v>0</v>
      </c>
      <c r="R106" s="53">
        <f t="shared" si="33"/>
        <v>3791.184180576</v>
      </c>
      <c r="S106" s="51">
        <f t="shared" si="34"/>
        <v>3317.2861580039998</v>
      </c>
      <c r="T106" s="49">
        <f t="shared" si="35"/>
        <v>0</v>
      </c>
      <c r="U106" s="52">
        <f t="shared" si="36"/>
        <v>3317.2861580039998</v>
      </c>
      <c r="V106" s="51">
        <f t="shared" si="42"/>
        <v>2843.3881354319997</v>
      </c>
      <c r="W106" s="49">
        <f t="shared" si="37"/>
        <v>0</v>
      </c>
      <c r="X106" s="52">
        <f t="shared" si="38"/>
        <v>2843.3881354319997</v>
      </c>
      <c r="Y106" s="51">
        <f t="shared" si="39"/>
        <v>2369.49011286</v>
      </c>
      <c r="Z106" s="49">
        <f t="shared" si="40"/>
        <v>0</v>
      </c>
      <c r="AA106" s="52">
        <f t="shared" si="41"/>
        <v>2369.49011286</v>
      </c>
    </row>
    <row r="107" spans="1:27" s="30" customFormat="1" ht="13.5" customHeight="1">
      <c r="A107" s="124">
        <v>5</v>
      </c>
      <c r="B107" s="217">
        <v>43435</v>
      </c>
      <c r="C107" s="57">
        <v>954</v>
      </c>
      <c r="D107" s="96">
        <f>'base(indices)'!G111</f>
        <v>1.1441686600000001</v>
      </c>
      <c r="E107" s="58">
        <f t="shared" si="30"/>
        <v>1091.53690164</v>
      </c>
      <c r="F107" s="48">
        <v>0</v>
      </c>
      <c r="G107" s="60">
        <f t="shared" si="31"/>
        <v>0</v>
      </c>
      <c r="H107" s="190">
        <f t="shared" si="43"/>
        <v>4366.14760656</v>
      </c>
      <c r="I107" s="106">
        <f t="shared" si="45"/>
        <v>363.84563387999998</v>
      </c>
      <c r="J107" s="106">
        <f t="shared" si="44"/>
        <v>4729.9932404399997</v>
      </c>
      <c r="K107" s="63"/>
      <c r="L107" s="75">
        <f t="shared" si="48"/>
        <v>4729.9932404399997</v>
      </c>
      <c r="M107" s="65">
        <f t="shared" si="49"/>
        <v>4256.9939163959998</v>
      </c>
      <c r="N107" s="63">
        <f t="shared" si="46"/>
        <v>0</v>
      </c>
      <c r="O107" s="66">
        <f t="shared" si="47"/>
        <v>4256.9939163959998</v>
      </c>
      <c r="P107" s="63">
        <f t="shared" si="50"/>
        <v>3783.9945923519999</v>
      </c>
      <c r="Q107" s="63">
        <f t="shared" si="32"/>
        <v>0</v>
      </c>
      <c r="R107" s="67">
        <f t="shared" si="33"/>
        <v>3783.9945923519999</v>
      </c>
      <c r="S107" s="65">
        <f t="shared" si="34"/>
        <v>3310.9952683079996</v>
      </c>
      <c r="T107" s="63">
        <f t="shared" si="35"/>
        <v>0</v>
      </c>
      <c r="U107" s="66">
        <f t="shared" si="36"/>
        <v>3310.9952683079996</v>
      </c>
      <c r="V107" s="65">
        <f t="shared" si="42"/>
        <v>2837.9959442639997</v>
      </c>
      <c r="W107" s="63">
        <f t="shared" si="37"/>
        <v>0</v>
      </c>
      <c r="X107" s="66">
        <f t="shared" si="38"/>
        <v>2837.9959442639997</v>
      </c>
      <c r="Y107" s="65">
        <f t="shared" si="39"/>
        <v>2364.9966202199998</v>
      </c>
      <c r="Z107" s="63">
        <f t="shared" si="40"/>
        <v>0</v>
      </c>
      <c r="AA107" s="66">
        <f t="shared" si="41"/>
        <v>2364.9966202199998</v>
      </c>
    </row>
    <row r="108" spans="1:27" ht="13.5" customHeight="1">
      <c r="A108" s="124">
        <v>5</v>
      </c>
      <c r="B108" s="216">
        <v>43466</v>
      </c>
      <c r="C108" s="174">
        <v>998</v>
      </c>
      <c r="D108" s="96">
        <f>'base(indices)'!G112</f>
        <v>1.1460022599999999</v>
      </c>
      <c r="E108" s="69">
        <f t="shared" si="30"/>
        <v>1143.7102554799999</v>
      </c>
      <c r="F108" s="48">
        <v>0</v>
      </c>
      <c r="G108" s="70">
        <f t="shared" si="31"/>
        <v>0</v>
      </c>
      <c r="H108" s="190">
        <f t="shared" si="43"/>
        <v>4574.8410219199995</v>
      </c>
      <c r="I108" s="107">
        <f t="shared" si="45"/>
        <v>381.23675182666665</v>
      </c>
      <c r="J108" s="107">
        <f t="shared" si="44"/>
        <v>4956.077773746666</v>
      </c>
      <c r="K108" s="49"/>
      <c r="L108" s="50">
        <f t="shared" si="48"/>
        <v>4956.077773746666</v>
      </c>
      <c r="M108" s="51">
        <f t="shared" si="49"/>
        <v>4460.4699963719995</v>
      </c>
      <c r="N108" s="49">
        <f t="shared" si="46"/>
        <v>0</v>
      </c>
      <c r="O108" s="52">
        <f t="shared" si="47"/>
        <v>4460.4699963719995</v>
      </c>
      <c r="P108" s="73">
        <f t="shared" si="50"/>
        <v>3964.862218997333</v>
      </c>
      <c r="Q108" s="49">
        <f t="shared" si="32"/>
        <v>0</v>
      </c>
      <c r="R108" s="53">
        <f t="shared" si="33"/>
        <v>3964.862218997333</v>
      </c>
      <c r="S108" s="51">
        <f t="shared" si="34"/>
        <v>3469.254441622666</v>
      </c>
      <c r="T108" s="49">
        <f t="shared" si="35"/>
        <v>0</v>
      </c>
      <c r="U108" s="52">
        <f t="shared" si="36"/>
        <v>3469.254441622666</v>
      </c>
      <c r="V108" s="51">
        <f t="shared" si="42"/>
        <v>2973.6466642479995</v>
      </c>
      <c r="W108" s="49">
        <f t="shared" si="37"/>
        <v>0</v>
      </c>
      <c r="X108" s="52">
        <f t="shared" si="38"/>
        <v>2973.6466642479995</v>
      </c>
      <c r="Y108" s="51">
        <f t="shared" si="39"/>
        <v>2478.038886873333</v>
      </c>
      <c r="Z108" s="49">
        <f t="shared" si="40"/>
        <v>0</v>
      </c>
      <c r="AA108" s="52">
        <f t="shared" si="41"/>
        <v>2478.038886873333</v>
      </c>
    </row>
    <row r="109" spans="1:27" ht="13.5" customHeight="1">
      <c r="A109" s="124">
        <v>5</v>
      </c>
      <c r="B109" s="217">
        <v>43497</v>
      </c>
      <c r="C109" s="174">
        <v>998</v>
      </c>
      <c r="D109" s="96">
        <f>'base(indices)'!G113</f>
        <v>1.14257454</v>
      </c>
      <c r="E109" s="58">
        <f t="shared" si="30"/>
        <v>1140.28939092</v>
      </c>
      <c r="F109" s="59">
        <v>0</v>
      </c>
      <c r="G109" s="60">
        <f t="shared" si="31"/>
        <v>0</v>
      </c>
      <c r="H109" s="190">
        <f t="shared" si="43"/>
        <v>4561.1575636799998</v>
      </c>
      <c r="I109" s="106">
        <f t="shared" si="45"/>
        <v>380.09646363999997</v>
      </c>
      <c r="J109" s="106">
        <f t="shared" si="44"/>
        <v>4941.2540273200002</v>
      </c>
      <c r="K109" s="63"/>
      <c r="L109" s="75">
        <f t="shared" si="48"/>
        <v>4941.2540273200002</v>
      </c>
      <c r="M109" s="65">
        <f t="shared" si="49"/>
        <v>4447.1286245880001</v>
      </c>
      <c r="N109" s="63">
        <f t="shared" si="46"/>
        <v>0</v>
      </c>
      <c r="O109" s="66">
        <f t="shared" si="47"/>
        <v>4447.1286245880001</v>
      </c>
      <c r="P109" s="63">
        <f t="shared" si="50"/>
        <v>3953.0032218560004</v>
      </c>
      <c r="Q109" s="63">
        <f t="shared" si="32"/>
        <v>0</v>
      </c>
      <c r="R109" s="67">
        <f t="shared" si="33"/>
        <v>3953.0032218560004</v>
      </c>
      <c r="S109" s="65">
        <f t="shared" si="34"/>
        <v>3458.8778191239999</v>
      </c>
      <c r="T109" s="63">
        <f t="shared" si="35"/>
        <v>0</v>
      </c>
      <c r="U109" s="66">
        <f t="shared" si="36"/>
        <v>3458.8778191239999</v>
      </c>
      <c r="V109" s="65">
        <f t="shared" si="42"/>
        <v>2964.7524163920002</v>
      </c>
      <c r="W109" s="63">
        <f t="shared" si="37"/>
        <v>0</v>
      </c>
      <c r="X109" s="66">
        <f t="shared" si="38"/>
        <v>2964.7524163920002</v>
      </c>
      <c r="Y109" s="65">
        <f t="shared" si="39"/>
        <v>2470.6270136600001</v>
      </c>
      <c r="Z109" s="63">
        <f t="shared" si="40"/>
        <v>0</v>
      </c>
      <c r="AA109" s="66">
        <f t="shared" si="41"/>
        <v>2470.6270136600001</v>
      </c>
    </row>
    <row r="110" spans="1:27" ht="13.5" customHeight="1">
      <c r="A110" s="124">
        <v>5</v>
      </c>
      <c r="B110" s="216">
        <v>43525</v>
      </c>
      <c r="C110" s="174">
        <v>998</v>
      </c>
      <c r="D110" s="96">
        <f>'base(indices)'!G114</f>
        <v>1.1387029500000001</v>
      </c>
      <c r="E110" s="69">
        <f t="shared" si="30"/>
        <v>1136.4255441</v>
      </c>
      <c r="F110" s="59">
        <v>0</v>
      </c>
      <c r="G110" s="70">
        <f t="shared" si="31"/>
        <v>0</v>
      </c>
      <c r="H110" s="190">
        <f t="shared" si="43"/>
        <v>4545.7021764000001</v>
      </c>
      <c r="I110" s="107">
        <f t="shared" si="45"/>
        <v>378.80851469999999</v>
      </c>
      <c r="J110" s="107">
        <f t="shared" si="44"/>
        <v>4924.5106911000003</v>
      </c>
      <c r="K110" s="49"/>
      <c r="L110" s="50">
        <f t="shared" si="48"/>
        <v>4924.5106911000003</v>
      </c>
      <c r="M110" s="51">
        <f t="shared" si="49"/>
        <v>4432.0596219900008</v>
      </c>
      <c r="N110" s="49">
        <f t="shared" si="46"/>
        <v>0</v>
      </c>
      <c r="O110" s="52">
        <f t="shared" si="47"/>
        <v>4432.0596219900008</v>
      </c>
      <c r="P110" s="73">
        <f t="shared" si="50"/>
        <v>3939.6085528800004</v>
      </c>
      <c r="Q110" s="49">
        <f t="shared" si="32"/>
        <v>0</v>
      </c>
      <c r="R110" s="53">
        <f t="shared" si="33"/>
        <v>3939.6085528800004</v>
      </c>
      <c r="S110" s="51">
        <f t="shared" si="34"/>
        <v>3447.15748377</v>
      </c>
      <c r="T110" s="49">
        <f t="shared" si="35"/>
        <v>0</v>
      </c>
      <c r="U110" s="52">
        <f t="shared" si="36"/>
        <v>3447.15748377</v>
      </c>
      <c r="V110" s="51">
        <f t="shared" si="42"/>
        <v>2954.7064146600001</v>
      </c>
      <c r="W110" s="49">
        <f t="shared" si="37"/>
        <v>0</v>
      </c>
      <c r="X110" s="52">
        <f t="shared" si="38"/>
        <v>2954.7064146600001</v>
      </c>
      <c r="Y110" s="51">
        <f t="shared" si="39"/>
        <v>2462.2553455500001</v>
      </c>
      <c r="Z110" s="49">
        <f t="shared" si="40"/>
        <v>0</v>
      </c>
      <c r="AA110" s="52">
        <f t="shared" si="41"/>
        <v>2462.2553455500001</v>
      </c>
    </row>
    <row r="111" spans="1:27" ht="13.5" customHeight="1">
      <c r="A111" s="124">
        <v>5</v>
      </c>
      <c r="B111" s="217">
        <v>43556</v>
      </c>
      <c r="C111" s="174">
        <v>998</v>
      </c>
      <c r="D111" s="96">
        <f>'base(indices)'!G115</f>
        <v>1.1325869799999999</v>
      </c>
      <c r="E111" s="58">
        <f t="shared" si="30"/>
        <v>1130.32180604</v>
      </c>
      <c r="F111" s="59">
        <v>0</v>
      </c>
      <c r="G111" s="60">
        <f t="shared" si="31"/>
        <v>0</v>
      </c>
      <c r="H111" s="190">
        <f t="shared" si="43"/>
        <v>4521.2872241599998</v>
      </c>
      <c r="I111" s="106">
        <f t="shared" si="45"/>
        <v>376.77393534666663</v>
      </c>
      <c r="J111" s="106">
        <f t="shared" si="44"/>
        <v>4898.0611595066666</v>
      </c>
      <c r="K111" s="63"/>
      <c r="L111" s="75">
        <f t="shared" si="48"/>
        <v>4898.0611595066666</v>
      </c>
      <c r="M111" s="65">
        <f t="shared" si="49"/>
        <v>4408.2550435559997</v>
      </c>
      <c r="N111" s="63">
        <f t="shared" si="46"/>
        <v>0</v>
      </c>
      <c r="O111" s="66">
        <f t="shared" si="47"/>
        <v>4408.2550435559997</v>
      </c>
      <c r="P111" s="63">
        <f t="shared" si="50"/>
        <v>3918.4489276053337</v>
      </c>
      <c r="Q111" s="63">
        <f t="shared" si="32"/>
        <v>0</v>
      </c>
      <c r="R111" s="67">
        <f t="shared" si="33"/>
        <v>3918.4489276053337</v>
      </c>
      <c r="S111" s="65">
        <f t="shared" si="34"/>
        <v>3428.6428116546663</v>
      </c>
      <c r="T111" s="63">
        <f t="shared" si="35"/>
        <v>0</v>
      </c>
      <c r="U111" s="66">
        <f t="shared" si="36"/>
        <v>3428.6428116546663</v>
      </c>
      <c r="V111" s="65">
        <f t="shared" si="42"/>
        <v>2938.8366957039998</v>
      </c>
      <c r="W111" s="63">
        <f t="shared" si="37"/>
        <v>0</v>
      </c>
      <c r="X111" s="66">
        <f t="shared" si="38"/>
        <v>2938.8366957039998</v>
      </c>
      <c r="Y111" s="65">
        <f t="shared" si="39"/>
        <v>2449.0305797533333</v>
      </c>
      <c r="Z111" s="63">
        <f t="shared" si="40"/>
        <v>0</v>
      </c>
      <c r="AA111" s="66">
        <f t="shared" si="41"/>
        <v>2449.0305797533333</v>
      </c>
    </row>
    <row r="112" spans="1:27" ht="13.5" customHeight="1">
      <c r="A112" s="124">
        <v>5</v>
      </c>
      <c r="B112" s="216">
        <v>43586</v>
      </c>
      <c r="C112" s="174">
        <v>998</v>
      </c>
      <c r="D112" s="96">
        <f>'base(indices)'!G116</f>
        <v>1.12449065</v>
      </c>
      <c r="E112" s="69">
        <f t="shared" si="30"/>
        <v>1122.2416687</v>
      </c>
      <c r="F112" s="59">
        <v>0</v>
      </c>
      <c r="G112" s="70">
        <f t="shared" si="31"/>
        <v>0</v>
      </c>
      <c r="H112" s="190">
        <f t="shared" si="43"/>
        <v>4488.9666748</v>
      </c>
      <c r="I112" s="107">
        <f t="shared" si="45"/>
        <v>374.08055623333331</v>
      </c>
      <c r="J112" s="107">
        <f t="shared" si="44"/>
        <v>4863.0472310333334</v>
      </c>
      <c r="K112" s="49"/>
      <c r="L112" s="50">
        <f t="shared" si="48"/>
        <v>4863.0472310333334</v>
      </c>
      <c r="M112" s="51">
        <f t="shared" si="49"/>
        <v>4376.7425079300001</v>
      </c>
      <c r="N112" s="49">
        <f t="shared" si="46"/>
        <v>0</v>
      </c>
      <c r="O112" s="52">
        <f t="shared" si="47"/>
        <v>4376.7425079300001</v>
      </c>
      <c r="P112" s="73">
        <f t="shared" si="50"/>
        <v>3890.4377848266668</v>
      </c>
      <c r="Q112" s="49">
        <f t="shared" si="32"/>
        <v>0</v>
      </c>
      <c r="R112" s="53">
        <f t="shared" si="33"/>
        <v>3890.4377848266668</v>
      </c>
      <c r="S112" s="51">
        <f t="shared" si="34"/>
        <v>3404.1330617233334</v>
      </c>
      <c r="T112" s="49">
        <f t="shared" si="35"/>
        <v>0</v>
      </c>
      <c r="U112" s="52">
        <f t="shared" si="36"/>
        <v>3404.1330617233334</v>
      </c>
      <c r="V112" s="51">
        <f t="shared" si="42"/>
        <v>2917.8283386200001</v>
      </c>
      <c r="W112" s="49">
        <f t="shared" si="37"/>
        <v>0</v>
      </c>
      <c r="X112" s="52">
        <f t="shared" si="38"/>
        <v>2917.8283386200001</v>
      </c>
      <c r="Y112" s="51">
        <f t="shared" si="39"/>
        <v>2431.5236155166667</v>
      </c>
      <c r="Z112" s="49">
        <f t="shared" si="40"/>
        <v>0</v>
      </c>
      <c r="AA112" s="52">
        <f t="shared" si="41"/>
        <v>2431.5236155166667</v>
      </c>
    </row>
    <row r="113" spans="1:27" ht="13.5" customHeight="1">
      <c r="A113" s="124">
        <v>5</v>
      </c>
      <c r="B113" s="217">
        <v>43617</v>
      </c>
      <c r="C113" s="174">
        <v>998</v>
      </c>
      <c r="D113" s="96">
        <f>'base(indices)'!G117</f>
        <v>1.12056866</v>
      </c>
      <c r="E113" s="58">
        <f t="shared" si="30"/>
        <v>1118.3275226799999</v>
      </c>
      <c r="F113" s="59">
        <v>0</v>
      </c>
      <c r="G113" s="60">
        <f t="shared" si="31"/>
        <v>0</v>
      </c>
      <c r="H113" s="190">
        <f t="shared" si="43"/>
        <v>4473.3100907199996</v>
      </c>
      <c r="I113" s="106">
        <f t="shared" si="45"/>
        <v>372.77584089333328</v>
      </c>
      <c r="J113" s="106">
        <f t="shared" si="44"/>
        <v>4846.0859316133328</v>
      </c>
      <c r="K113" s="63"/>
      <c r="L113" s="75">
        <f t="shared" si="48"/>
        <v>4846.0859316133328</v>
      </c>
      <c r="M113" s="65">
        <f t="shared" si="49"/>
        <v>4361.4773384519995</v>
      </c>
      <c r="N113" s="63">
        <f t="shared" si="46"/>
        <v>0</v>
      </c>
      <c r="O113" s="66">
        <f t="shared" si="47"/>
        <v>4361.4773384519995</v>
      </c>
      <c r="P113" s="63">
        <f t="shared" si="50"/>
        <v>3876.8687452906665</v>
      </c>
      <c r="Q113" s="63">
        <f t="shared" si="32"/>
        <v>0</v>
      </c>
      <c r="R113" s="67">
        <f t="shared" si="33"/>
        <v>3876.8687452906665</v>
      </c>
      <c r="S113" s="65">
        <f t="shared" si="34"/>
        <v>3392.2601521293327</v>
      </c>
      <c r="T113" s="63">
        <f t="shared" si="35"/>
        <v>0</v>
      </c>
      <c r="U113" s="66">
        <f t="shared" si="36"/>
        <v>3392.2601521293327</v>
      </c>
      <c r="V113" s="65">
        <f t="shared" si="42"/>
        <v>2907.6515589679998</v>
      </c>
      <c r="W113" s="63">
        <f t="shared" si="37"/>
        <v>0</v>
      </c>
      <c r="X113" s="66">
        <f t="shared" si="38"/>
        <v>2907.6515589679998</v>
      </c>
      <c r="Y113" s="65">
        <f t="shared" si="39"/>
        <v>2423.0429658066664</v>
      </c>
      <c r="Z113" s="63">
        <f t="shared" si="40"/>
        <v>0</v>
      </c>
      <c r="AA113" s="66">
        <f t="shared" si="41"/>
        <v>2423.0429658066664</v>
      </c>
    </row>
    <row r="114" spans="1:27" ht="13.5" customHeight="1">
      <c r="A114" s="124">
        <v>5</v>
      </c>
      <c r="B114" s="216">
        <v>43647</v>
      </c>
      <c r="C114" s="174">
        <v>998</v>
      </c>
      <c r="D114" s="96">
        <f>'base(indices)'!G118</f>
        <v>1.1198967200000001</v>
      </c>
      <c r="E114" s="69">
        <f t="shared" si="30"/>
        <v>1117.6569265600001</v>
      </c>
      <c r="F114" s="59">
        <v>0</v>
      </c>
      <c r="G114" s="70">
        <f t="shared" si="31"/>
        <v>0</v>
      </c>
      <c r="H114" s="190">
        <f t="shared" si="43"/>
        <v>4470.6277062400004</v>
      </c>
      <c r="I114" s="107">
        <f t="shared" si="45"/>
        <v>372.55230885333339</v>
      </c>
      <c r="J114" s="107">
        <f t="shared" si="44"/>
        <v>4843.1800150933341</v>
      </c>
      <c r="K114" s="49"/>
      <c r="L114" s="50">
        <f t="shared" si="48"/>
        <v>4843.1800150933341</v>
      </c>
      <c r="M114" s="51">
        <f t="shared" si="49"/>
        <v>4358.862013584001</v>
      </c>
      <c r="N114" s="49">
        <f t="shared" si="46"/>
        <v>0</v>
      </c>
      <c r="O114" s="52">
        <f t="shared" si="47"/>
        <v>4358.862013584001</v>
      </c>
      <c r="P114" s="73">
        <f t="shared" si="50"/>
        <v>3874.5440120746675</v>
      </c>
      <c r="Q114" s="49">
        <f t="shared" si="32"/>
        <v>0</v>
      </c>
      <c r="R114" s="53">
        <f t="shared" si="33"/>
        <v>3874.5440120746675</v>
      </c>
      <c r="S114" s="51">
        <f t="shared" si="34"/>
        <v>3390.2260105653336</v>
      </c>
      <c r="T114" s="49">
        <f t="shared" si="35"/>
        <v>0</v>
      </c>
      <c r="U114" s="52">
        <f t="shared" si="36"/>
        <v>3390.2260105653336</v>
      </c>
      <c r="V114" s="51">
        <f t="shared" si="42"/>
        <v>2905.9080090560005</v>
      </c>
      <c r="W114" s="49">
        <f t="shared" si="37"/>
        <v>0</v>
      </c>
      <c r="X114" s="52">
        <f t="shared" si="38"/>
        <v>2905.9080090560005</v>
      </c>
      <c r="Y114" s="51">
        <f t="shared" si="39"/>
        <v>2421.590007546667</v>
      </c>
      <c r="Z114" s="49">
        <f t="shared" si="40"/>
        <v>0</v>
      </c>
      <c r="AA114" s="52">
        <f t="shared" si="41"/>
        <v>2421.590007546667</v>
      </c>
    </row>
    <row r="115" spans="1:27" ht="13.5" customHeight="1">
      <c r="A115" s="124">
        <v>5</v>
      </c>
      <c r="B115" s="217">
        <v>43678</v>
      </c>
      <c r="C115" s="174">
        <v>998</v>
      </c>
      <c r="D115" s="96">
        <f>'base(indices)'!G119</f>
        <v>1.1188897200000001</v>
      </c>
      <c r="E115" s="58">
        <f t="shared" si="30"/>
        <v>1116.6519405600002</v>
      </c>
      <c r="F115" s="59">
        <v>0</v>
      </c>
      <c r="G115" s="60">
        <f t="shared" si="31"/>
        <v>0</v>
      </c>
      <c r="H115" s="190">
        <f t="shared" si="43"/>
        <v>4466.6077622400007</v>
      </c>
      <c r="I115" s="106">
        <f t="shared" si="45"/>
        <v>372.21731352000006</v>
      </c>
      <c r="J115" s="106">
        <f t="shared" si="44"/>
        <v>4838.8250757600008</v>
      </c>
      <c r="K115" s="63"/>
      <c r="L115" s="75">
        <f t="shared" si="48"/>
        <v>4838.8250757600008</v>
      </c>
      <c r="M115" s="65">
        <f t="shared" si="49"/>
        <v>4354.9425681840012</v>
      </c>
      <c r="N115" s="63">
        <f t="shared" si="46"/>
        <v>0</v>
      </c>
      <c r="O115" s="66">
        <f t="shared" si="47"/>
        <v>4354.9425681840012</v>
      </c>
      <c r="P115" s="63">
        <f t="shared" si="50"/>
        <v>3871.0600606080006</v>
      </c>
      <c r="Q115" s="63">
        <f t="shared" si="32"/>
        <v>0</v>
      </c>
      <c r="R115" s="67">
        <f t="shared" si="33"/>
        <v>3871.0600606080006</v>
      </c>
      <c r="S115" s="65">
        <f t="shared" si="34"/>
        <v>3387.1775530320006</v>
      </c>
      <c r="T115" s="63">
        <f t="shared" si="35"/>
        <v>0</v>
      </c>
      <c r="U115" s="66">
        <f t="shared" si="36"/>
        <v>3387.1775530320006</v>
      </c>
      <c r="V115" s="65">
        <f t="shared" si="42"/>
        <v>2903.2950454560005</v>
      </c>
      <c r="W115" s="63">
        <f t="shared" si="37"/>
        <v>0</v>
      </c>
      <c r="X115" s="66">
        <f t="shared" si="38"/>
        <v>2903.2950454560005</v>
      </c>
      <c r="Y115" s="65">
        <f t="shared" si="39"/>
        <v>2419.4125378800004</v>
      </c>
      <c r="Z115" s="63">
        <f t="shared" si="40"/>
        <v>0</v>
      </c>
      <c r="AA115" s="66">
        <f t="shared" si="41"/>
        <v>2419.4125378800004</v>
      </c>
    </row>
    <row r="116" spans="1:27" ht="13.5" customHeight="1">
      <c r="A116" s="124">
        <v>5</v>
      </c>
      <c r="B116" s="216">
        <v>43709</v>
      </c>
      <c r="C116" s="174">
        <v>998</v>
      </c>
      <c r="D116" s="96">
        <f>'base(indices)'!G120</f>
        <v>1.1179953199999999</v>
      </c>
      <c r="E116" s="69">
        <f t="shared" si="30"/>
        <v>1115.7593293599998</v>
      </c>
      <c r="F116" s="59">
        <v>0</v>
      </c>
      <c r="G116" s="70">
        <f t="shared" si="31"/>
        <v>0</v>
      </c>
      <c r="H116" s="190">
        <f t="shared" si="43"/>
        <v>4463.0373174399992</v>
      </c>
      <c r="I116" s="107">
        <f t="shared" si="45"/>
        <v>371.91977645333327</v>
      </c>
      <c r="J116" s="107">
        <f t="shared" si="44"/>
        <v>4834.9570938933321</v>
      </c>
      <c r="K116" s="49"/>
      <c r="L116" s="50">
        <f t="shared" si="48"/>
        <v>4834.9570938933321</v>
      </c>
      <c r="M116" s="51">
        <f t="shared" si="49"/>
        <v>4351.4613845039994</v>
      </c>
      <c r="N116" s="49">
        <f t="shared" si="46"/>
        <v>0</v>
      </c>
      <c r="O116" s="52">
        <f t="shared" si="47"/>
        <v>4351.4613845039994</v>
      </c>
      <c r="P116" s="73">
        <f t="shared" si="50"/>
        <v>3867.9656751146658</v>
      </c>
      <c r="Q116" s="49">
        <f t="shared" si="32"/>
        <v>0</v>
      </c>
      <c r="R116" s="53">
        <f t="shared" si="33"/>
        <v>3867.9656751146658</v>
      </c>
      <c r="S116" s="51">
        <f t="shared" si="34"/>
        <v>3384.4699657253323</v>
      </c>
      <c r="T116" s="49">
        <f t="shared" si="35"/>
        <v>0</v>
      </c>
      <c r="U116" s="52">
        <f t="shared" si="36"/>
        <v>3384.4699657253323</v>
      </c>
      <c r="V116" s="51">
        <f t="shared" si="42"/>
        <v>2900.9742563359991</v>
      </c>
      <c r="W116" s="49">
        <f t="shared" si="37"/>
        <v>0</v>
      </c>
      <c r="X116" s="52">
        <f t="shared" si="38"/>
        <v>2900.9742563359991</v>
      </c>
      <c r="Y116" s="51">
        <f t="shared" si="39"/>
        <v>2417.478546946666</v>
      </c>
      <c r="Z116" s="49">
        <f t="shared" si="40"/>
        <v>0</v>
      </c>
      <c r="AA116" s="52">
        <f t="shared" si="41"/>
        <v>2417.478546946666</v>
      </c>
    </row>
    <row r="117" spans="1:27" ht="13.5" customHeight="1">
      <c r="A117" s="124">
        <v>5</v>
      </c>
      <c r="B117" s="216">
        <v>43739</v>
      </c>
      <c r="C117" s="174">
        <v>998</v>
      </c>
      <c r="D117" s="96">
        <f>'base(indices)'!G121</f>
        <v>1.11699003</v>
      </c>
      <c r="E117" s="58">
        <f t="shared" si="30"/>
        <v>1114.7560499399999</v>
      </c>
      <c r="F117" s="59">
        <v>0</v>
      </c>
      <c r="G117" s="60">
        <f t="shared" si="31"/>
        <v>0</v>
      </c>
      <c r="H117" s="190">
        <f t="shared" si="43"/>
        <v>4459.0241997599996</v>
      </c>
      <c r="I117" s="106">
        <f t="shared" si="45"/>
        <v>371.58534997999999</v>
      </c>
      <c r="J117" s="106">
        <f t="shared" si="44"/>
        <v>4830.6095497399992</v>
      </c>
      <c r="K117" s="63"/>
      <c r="L117" s="75">
        <f t="shared" si="48"/>
        <v>4830.6095497399992</v>
      </c>
      <c r="M117" s="65">
        <f t="shared" si="49"/>
        <v>4347.548594765999</v>
      </c>
      <c r="N117" s="63">
        <f t="shared" si="46"/>
        <v>0</v>
      </c>
      <c r="O117" s="66">
        <f t="shared" si="47"/>
        <v>4347.548594765999</v>
      </c>
      <c r="P117" s="63">
        <f t="shared" si="50"/>
        <v>3864.4876397919998</v>
      </c>
      <c r="Q117" s="63">
        <f t="shared" si="32"/>
        <v>0</v>
      </c>
      <c r="R117" s="67">
        <f t="shared" si="33"/>
        <v>3864.4876397919998</v>
      </c>
      <c r="S117" s="65">
        <f t="shared" si="34"/>
        <v>3381.4266848179991</v>
      </c>
      <c r="T117" s="63">
        <f t="shared" si="35"/>
        <v>0</v>
      </c>
      <c r="U117" s="66">
        <f t="shared" si="36"/>
        <v>3381.4266848179991</v>
      </c>
      <c r="V117" s="65">
        <f t="shared" si="42"/>
        <v>2898.3657298439994</v>
      </c>
      <c r="W117" s="63">
        <f t="shared" si="37"/>
        <v>0</v>
      </c>
      <c r="X117" s="66">
        <f t="shared" si="38"/>
        <v>2898.3657298439994</v>
      </c>
      <c r="Y117" s="65">
        <f t="shared" si="39"/>
        <v>2415.3047748699996</v>
      </c>
      <c r="Z117" s="63">
        <f t="shared" si="40"/>
        <v>0</v>
      </c>
      <c r="AA117" s="66">
        <f t="shared" si="41"/>
        <v>2415.3047748699996</v>
      </c>
    </row>
    <row r="118" spans="1:27" ht="13.5" customHeight="1">
      <c r="A118" s="124">
        <v>5</v>
      </c>
      <c r="B118" s="217">
        <v>43770</v>
      </c>
      <c r="C118" s="174">
        <v>998</v>
      </c>
      <c r="D118" s="96">
        <f>'base(indices)'!G122</f>
        <v>1.1159856399999999</v>
      </c>
      <c r="E118" s="69">
        <f t="shared" si="30"/>
        <v>1113.75366872</v>
      </c>
      <c r="F118" s="59">
        <v>0</v>
      </c>
      <c r="G118" s="70">
        <f t="shared" si="31"/>
        <v>0</v>
      </c>
      <c r="H118" s="190">
        <f>(E118+G118)*4</f>
        <v>4455.0146748799998</v>
      </c>
      <c r="I118" s="107">
        <f>E118/3</f>
        <v>371.25122290666667</v>
      </c>
      <c r="J118" s="107">
        <f t="shared" si="44"/>
        <v>4826.2658977866668</v>
      </c>
      <c r="K118" s="49"/>
      <c r="L118" s="50">
        <f t="shared" si="48"/>
        <v>4826.2658977866668</v>
      </c>
      <c r="M118" s="51">
        <f t="shared" si="49"/>
        <v>4343.6393080080006</v>
      </c>
      <c r="N118" s="49">
        <f t="shared" si="46"/>
        <v>0</v>
      </c>
      <c r="O118" s="52">
        <f t="shared" si="47"/>
        <v>4343.6393080080006</v>
      </c>
      <c r="P118" s="73">
        <f t="shared" si="50"/>
        <v>3861.0127182293336</v>
      </c>
      <c r="Q118" s="49">
        <f t="shared" si="32"/>
        <v>0</v>
      </c>
      <c r="R118" s="53">
        <f t="shared" si="33"/>
        <v>3861.0127182293336</v>
      </c>
      <c r="S118" s="51">
        <f t="shared" si="34"/>
        <v>3378.3861284506665</v>
      </c>
      <c r="T118" s="49">
        <f t="shared" si="35"/>
        <v>0</v>
      </c>
      <c r="U118" s="52">
        <f t="shared" si="36"/>
        <v>3378.3861284506665</v>
      </c>
      <c r="V118" s="51">
        <f t="shared" si="42"/>
        <v>2895.759538672</v>
      </c>
      <c r="W118" s="49">
        <f t="shared" si="37"/>
        <v>0</v>
      </c>
      <c r="X118" s="52">
        <f t="shared" si="38"/>
        <v>2895.759538672</v>
      </c>
      <c r="Y118" s="51">
        <f t="shared" si="39"/>
        <v>2413.1329488933334</v>
      </c>
      <c r="Z118" s="49">
        <f t="shared" si="40"/>
        <v>0</v>
      </c>
      <c r="AA118" s="52">
        <f t="shared" si="41"/>
        <v>2413.1329488933334</v>
      </c>
    </row>
    <row r="119" spans="1:27" ht="13.5" customHeight="1" thickBot="1">
      <c r="A119" s="124">
        <v>5</v>
      </c>
      <c r="B119" s="216">
        <v>43800</v>
      </c>
      <c r="C119" s="57">
        <v>998</v>
      </c>
      <c r="D119" s="96">
        <f>'base(indices)'!G123</f>
        <v>1.1144254499999999</v>
      </c>
      <c r="E119" s="58">
        <f t="shared" si="30"/>
        <v>1112.1965991</v>
      </c>
      <c r="F119" s="59">
        <v>0</v>
      </c>
      <c r="G119" s="60">
        <f t="shared" si="31"/>
        <v>0</v>
      </c>
      <c r="H119" s="190">
        <f t="shared" si="43"/>
        <v>4448.7863963999998</v>
      </c>
      <c r="I119" s="125">
        <f t="shared" si="45"/>
        <v>370.73219969999997</v>
      </c>
      <c r="J119" s="125">
        <f t="shared" si="44"/>
        <v>4819.5185960999997</v>
      </c>
      <c r="K119" s="63"/>
      <c r="L119" s="75">
        <f t="shared" si="48"/>
        <v>4819.5185960999997</v>
      </c>
      <c r="M119" s="65">
        <f t="shared" si="49"/>
        <v>4337.56673649</v>
      </c>
      <c r="N119" s="63">
        <f t="shared" si="46"/>
        <v>0</v>
      </c>
      <c r="O119" s="66">
        <f t="shared" si="47"/>
        <v>4337.56673649</v>
      </c>
      <c r="P119" s="63">
        <f t="shared" si="50"/>
        <v>3855.6148768799999</v>
      </c>
      <c r="Q119" s="63">
        <f t="shared" si="32"/>
        <v>0</v>
      </c>
      <c r="R119" s="67">
        <f t="shared" si="33"/>
        <v>3855.6148768799999</v>
      </c>
      <c r="S119" s="65">
        <f t="shared" si="34"/>
        <v>3373.6630172699997</v>
      </c>
      <c r="T119" s="63">
        <f t="shared" si="35"/>
        <v>0</v>
      </c>
      <c r="U119" s="66">
        <f t="shared" si="36"/>
        <v>3373.6630172699997</v>
      </c>
      <c r="V119" s="65">
        <f t="shared" si="42"/>
        <v>2891.7111576599996</v>
      </c>
      <c r="W119" s="63">
        <f t="shared" si="37"/>
        <v>0</v>
      </c>
      <c r="X119" s="66">
        <f t="shared" si="38"/>
        <v>2891.7111576599996</v>
      </c>
      <c r="Y119" s="65">
        <f t="shared" si="39"/>
        <v>2409.7592980499999</v>
      </c>
      <c r="Z119" s="63">
        <f t="shared" si="40"/>
        <v>0</v>
      </c>
      <c r="AA119" s="66">
        <f t="shared" si="41"/>
        <v>2409.7592980499999</v>
      </c>
    </row>
    <row r="120" spans="1:27" ht="13.5" customHeight="1" thickBot="1">
      <c r="A120" s="124">
        <v>5</v>
      </c>
      <c r="B120" s="217">
        <v>43831</v>
      </c>
      <c r="C120" s="174">
        <v>1039</v>
      </c>
      <c r="D120" s="96">
        <f>'base(indices)'!G124</f>
        <v>1.1028455699999999</v>
      </c>
      <c r="E120" s="58">
        <f t="shared" si="30"/>
        <v>1145.8565472299999</v>
      </c>
      <c r="F120" s="59">
        <v>0</v>
      </c>
      <c r="G120" s="60">
        <f t="shared" si="31"/>
        <v>0</v>
      </c>
      <c r="H120" s="190">
        <f t="shared" si="43"/>
        <v>4583.4261889199997</v>
      </c>
      <c r="I120" s="187">
        <f t="shared" si="45"/>
        <v>381.95218240999998</v>
      </c>
      <c r="J120" s="187">
        <f t="shared" si="44"/>
        <v>4965.3783713299999</v>
      </c>
      <c r="K120" s="73"/>
      <c r="L120" s="188">
        <f t="shared" si="48"/>
        <v>4965.3783713299999</v>
      </c>
      <c r="M120" s="138">
        <f t="shared" si="49"/>
        <v>4468.8405341970001</v>
      </c>
      <c r="N120" s="73">
        <f t="shared" si="46"/>
        <v>0</v>
      </c>
      <c r="O120" s="130">
        <f t="shared" si="47"/>
        <v>4468.8405341970001</v>
      </c>
      <c r="P120" s="73">
        <f t="shared" si="50"/>
        <v>3972.3026970640003</v>
      </c>
      <c r="Q120" s="73">
        <f t="shared" si="32"/>
        <v>0</v>
      </c>
      <c r="R120" s="189">
        <f t="shared" si="33"/>
        <v>3972.3026970640003</v>
      </c>
      <c r="S120" s="138">
        <f t="shared" si="34"/>
        <v>3475.7648599309996</v>
      </c>
      <c r="T120" s="73">
        <f t="shared" si="35"/>
        <v>0</v>
      </c>
      <c r="U120" s="130">
        <f t="shared" si="36"/>
        <v>3475.7648599309996</v>
      </c>
      <c r="V120" s="138">
        <f t="shared" si="42"/>
        <v>2979.2270227979998</v>
      </c>
      <c r="W120" s="73">
        <f t="shared" si="37"/>
        <v>0</v>
      </c>
      <c r="X120" s="130">
        <f t="shared" si="38"/>
        <v>2979.2270227979998</v>
      </c>
      <c r="Y120" s="138">
        <f t="shared" si="39"/>
        <v>2482.689185665</v>
      </c>
      <c r="Z120" s="73">
        <f t="shared" si="40"/>
        <v>0</v>
      </c>
      <c r="AA120" s="130">
        <f t="shared" si="41"/>
        <v>2482.689185665</v>
      </c>
    </row>
    <row r="121" spans="1:27" ht="13.5" customHeight="1" thickBot="1">
      <c r="A121" s="124">
        <v>5</v>
      </c>
      <c r="B121" s="216">
        <v>43862</v>
      </c>
      <c r="C121" s="174">
        <v>1045</v>
      </c>
      <c r="D121" s="96">
        <f>'base(indices)'!G125</f>
        <v>1.0950705700000001</v>
      </c>
      <c r="E121" s="58">
        <f t="shared" si="30"/>
        <v>1144.3487456500002</v>
      </c>
      <c r="F121" s="59">
        <v>0</v>
      </c>
      <c r="G121" s="60">
        <f t="shared" si="31"/>
        <v>0</v>
      </c>
      <c r="H121" s="190">
        <f t="shared" si="43"/>
        <v>4577.3949826000007</v>
      </c>
      <c r="I121" s="125">
        <f t="shared" si="45"/>
        <v>381.44958188333339</v>
      </c>
      <c r="J121" s="125">
        <f t="shared" si="44"/>
        <v>4958.8445644833337</v>
      </c>
      <c r="K121" s="63"/>
      <c r="L121" s="75">
        <f t="shared" si="48"/>
        <v>4958.8445644833337</v>
      </c>
      <c r="M121" s="65">
        <f t="shared" si="49"/>
        <v>4462.9601080350003</v>
      </c>
      <c r="N121" s="63">
        <f t="shared" si="46"/>
        <v>0</v>
      </c>
      <c r="O121" s="66">
        <f t="shared" si="47"/>
        <v>4462.9601080350003</v>
      </c>
      <c r="P121" s="63">
        <f t="shared" si="50"/>
        <v>3967.0756515866669</v>
      </c>
      <c r="Q121" s="63">
        <f t="shared" si="32"/>
        <v>0</v>
      </c>
      <c r="R121" s="67">
        <f t="shared" si="33"/>
        <v>3967.0756515866669</v>
      </c>
      <c r="S121" s="65">
        <f t="shared" si="34"/>
        <v>3471.1911951383336</v>
      </c>
      <c r="T121" s="63">
        <f t="shared" si="35"/>
        <v>0</v>
      </c>
      <c r="U121" s="66">
        <f t="shared" si="36"/>
        <v>3471.1911951383336</v>
      </c>
      <c r="V121" s="65">
        <f t="shared" si="42"/>
        <v>2975.3067386900002</v>
      </c>
      <c r="W121" s="63">
        <f t="shared" si="37"/>
        <v>0</v>
      </c>
      <c r="X121" s="66">
        <f t="shared" si="38"/>
        <v>2975.3067386900002</v>
      </c>
      <c r="Y121" s="65">
        <f t="shared" si="39"/>
        <v>2479.4222822416668</v>
      </c>
      <c r="Z121" s="63">
        <f t="shared" si="40"/>
        <v>0</v>
      </c>
      <c r="AA121" s="66">
        <f t="shared" si="41"/>
        <v>2479.4222822416668</v>
      </c>
    </row>
    <row r="122" spans="1:27" ht="13.5" customHeight="1" thickBot="1">
      <c r="A122" s="124">
        <v>5</v>
      </c>
      <c r="B122" s="217">
        <v>43891</v>
      </c>
      <c r="C122" s="174">
        <v>1045</v>
      </c>
      <c r="D122" s="96">
        <f>'base(indices)'!G126</f>
        <v>1.0926667000000001</v>
      </c>
      <c r="E122" s="58">
        <f t="shared" si="30"/>
        <v>1141.8367015000001</v>
      </c>
      <c r="F122" s="59">
        <v>0</v>
      </c>
      <c r="G122" s="60">
        <f t="shared" si="31"/>
        <v>0</v>
      </c>
      <c r="H122" s="190">
        <f t="shared" si="43"/>
        <v>4567.3468060000005</v>
      </c>
      <c r="I122" s="187">
        <f t="shared" si="45"/>
        <v>380.61223383333339</v>
      </c>
      <c r="J122" s="187">
        <f t="shared" si="44"/>
        <v>4947.9590398333339</v>
      </c>
      <c r="K122" s="73"/>
      <c r="L122" s="188">
        <f t="shared" si="48"/>
        <v>4947.9590398333339</v>
      </c>
      <c r="M122" s="138">
        <f t="shared" si="49"/>
        <v>4453.1631358500008</v>
      </c>
      <c r="N122" s="73">
        <f t="shared" si="46"/>
        <v>0</v>
      </c>
      <c r="O122" s="130">
        <f t="shared" si="47"/>
        <v>4453.1631358500008</v>
      </c>
      <c r="P122" s="73">
        <f t="shared" si="50"/>
        <v>3958.3672318666672</v>
      </c>
      <c r="Q122" s="73">
        <f t="shared" si="32"/>
        <v>0</v>
      </c>
      <c r="R122" s="189">
        <f t="shared" si="33"/>
        <v>3958.3672318666672</v>
      </c>
      <c r="S122" s="138">
        <f t="shared" si="34"/>
        <v>3463.5713278833337</v>
      </c>
      <c r="T122" s="73">
        <f t="shared" si="35"/>
        <v>0</v>
      </c>
      <c r="U122" s="130">
        <f t="shared" si="36"/>
        <v>3463.5713278833337</v>
      </c>
      <c r="V122" s="138">
        <f t="shared" si="42"/>
        <v>2968.7754239000001</v>
      </c>
      <c r="W122" s="73">
        <f t="shared" si="37"/>
        <v>0</v>
      </c>
      <c r="X122" s="130">
        <f t="shared" si="38"/>
        <v>2968.7754239000001</v>
      </c>
      <c r="Y122" s="138">
        <f t="shared" si="39"/>
        <v>2473.979519916667</v>
      </c>
      <c r="Z122" s="73">
        <f t="shared" si="40"/>
        <v>0</v>
      </c>
      <c r="AA122" s="130">
        <f t="shared" si="41"/>
        <v>2473.979519916667</v>
      </c>
    </row>
    <row r="123" spans="1:27" ht="13.5" customHeight="1" thickBot="1">
      <c r="A123" s="124">
        <v>5</v>
      </c>
      <c r="B123" s="216">
        <v>43922</v>
      </c>
      <c r="C123" s="174">
        <v>1045</v>
      </c>
      <c r="D123" s="96">
        <f>'base(indices)'!G127</f>
        <v>1.0924482099999999</v>
      </c>
      <c r="E123" s="58">
        <f t="shared" si="30"/>
        <v>1141.60837945</v>
      </c>
      <c r="F123" s="59">
        <v>0</v>
      </c>
      <c r="G123" s="60">
        <f t="shared" si="31"/>
        <v>0</v>
      </c>
      <c r="H123" s="190">
        <f t="shared" si="43"/>
        <v>4566.4335178000001</v>
      </c>
      <c r="I123" s="125">
        <f t="shared" si="45"/>
        <v>380.53612648333336</v>
      </c>
      <c r="J123" s="125">
        <f t="shared" si="44"/>
        <v>4946.9696442833338</v>
      </c>
      <c r="K123" s="63"/>
      <c r="L123" s="75">
        <f t="shared" si="48"/>
        <v>4946.9696442833338</v>
      </c>
      <c r="M123" s="65">
        <f t="shared" si="49"/>
        <v>4452.2726798550002</v>
      </c>
      <c r="N123" s="63">
        <f t="shared" si="46"/>
        <v>0</v>
      </c>
      <c r="O123" s="66">
        <f t="shared" si="47"/>
        <v>4452.2726798550002</v>
      </c>
      <c r="P123" s="63">
        <f t="shared" si="50"/>
        <v>3957.5757154266671</v>
      </c>
      <c r="Q123" s="63">
        <f t="shared" si="32"/>
        <v>0</v>
      </c>
      <c r="R123" s="67">
        <f t="shared" si="33"/>
        <v>3957.5757154266671</v>
      </c>
      <c r="S123" s="65">
        <f t="shared" si="34"/>
        <v>3462.8787509983335</v>
      </c>
      <c r="T123" s="63">
        <f t="shared" si="35"/>
        <v>0</v>
      </c>
      <c r="U123" s="66">
        <f t="shared" si="36"/>
        <v>3462.8787509983335</v>
      </c>
      <c r="V123" s="65">
        <f t="shared" si="42"/>
        <v>2968.18178657</v>
      </c>
      <c r="W123" s="63">
        <f t="shared" si="37"/>
        <v>0</v>
      </c>
      <c r="X123" s="66">
        <f t="shared" si="38"/>
        <v>2968.18178657</v>
      </c>
      <c r="Y123" s="65">
        <f t="shared" si="39"/>
        <v>2473.4848221416669</v>
      </c>
      <c r="Z123" s="63">
        <f t="shared" si="40"/>
        <v>0</v>
      </c>
      <c r="AA123" s="66">
        <f t="shared" si="41"/>
        <v>2473.4848221416669</v>
      </c>
    </row>
    <row r="124" spans="1:27" ht="13.5" customHeight="1" thickBot="1">
      <c r="A124" s="124">
        <v>5</v>
      </c>
      <c r="B124" s="217">
        <v>43952</v>
      </c>
      <c r="C124" s="174">
        <v>1045</v>
      </c>
      <c r="D124" s="96">
        <f>'base(indices)'!G128</f>
        <v>1.09255747</v>
      </c>
      <c r="E124" s="58">
        <f t="shared" si="30"/>
        <v>1141.7225561499999</v>
      </c>
      <c r="F124" s="59">
        <v>0</v>
      </c>
      <c r="G124" s="60">
        <f t="shared" si="31"/>
        <v>0</v>
      </c>
      <c r="H124" s="190">
        <f t="shared" si="43"/>
        <v>4566.8902245999998</v>
      </c>
      <c r="I124" s="187">
        <f t="shared" si="45"/>
        <v>380.57418538333332</v>
      </c>
      <c r="J124" s="187">
        <f t="shared" si="44"/>
        <v>4947.4644099833331</v>
      </c>
      <c r="K124" s="73"/>
      <c r="L124" s="188">
        <f t="shared" si="48"/>
        <v>4947.4644099833331</v>
      </c>
      <c r="M124" s="138">
        <f t="shared" si="49"/>
        <v>4452.717968985</v>
      </c>
      <c r="N124" s="73">
        <f t="shared" si="46"/>
        <v>0</v>
      </c>
      <c r="O124" s="130">
        <f t="shared" si="47"/>
        <v>4452.717968985</v>
      </c>
      <c r="P124" s="73">
        <f t="shared" si="50"/>
        <v>3957.9715279866668</v>
      </c>
      <c r="Q124" s="73">
        <f t="shared" si="32"/>
        <v>0</v>
      </c>
      <c r="R124" s="189">
        <f t="shared" si="33"/>
        <v>3957.9715279866668</v>
      </c>
      <c r="S124" s="138">
        <f t="shared" si="34"/>
        <v>3463.2250869883328</v>
      </c>
      <c r="T124" s="73">
        <f t="shared" si="35"/>
        <v>0</v>
      </c>
      <c r="U124" s="130">
        <f t="shared" si="36"/>
        <v>3463.2250869883328</v>
      </c>
      <c r="V124" s="138">
        <f t="shared" si="42"/>
        <v>2968.4786459899997</v>
      </c>
      <c r="W124" s="73">
        <f t="shared" si="37"/>
        <v>0</v>
      </c>
      <c r="X124" s="130">
        <f t="shared" si="38"/>
        <v>2968.4786459899997</v>
      </c>
      <c r="Y124" s="138">
        <f t="shared" si="39"/>
        <v>2473.7322049916665</v>
      </c>
      <c r="Z124" s="73">
        <f t="shared" si="40"/>
        <v>0</v>
      </c>
      <c r="AA124" s="130">
        <f t="shared" si="41"/>
        <v>2473.7322049916665</v>
      </c>
    </row>
    <row r="125" spans="1:27" ht="13.5" customHeight="1" thickBot="1">
      <c r="A125" s="124">
        <v>5</v>
      </c>
      <c r="B125" s="216">
        <v>43983</v>
      </c>
      <c r="C125" s="174">
        <v>1045</v>
      </c>
      <c r="D125" s="96">
        <f>'base(indices)'!G129</f>
        <v>1.0990418099999999</v>
      </c>
      <c r="E125" s="58">
        <f t="shared" si="30"/>
        <v>1148.4986914499998</v>
      </c>
      <c r="F125" s="59">
        <v>0</v>
      </c>
      <c r="G125" s="60">
        <f t="shared" si="31"/>
        <v>0</v>
      </c>
      <c r="H125" s="190">
        <f t="shared" si="43"/>
        <v>4593.9947657999992</v>
      </c>
      <c r="I125" s="125">
        <f t="shared" si="45"/>
        <v>382.83289714999995</v>
      </c>
      <c r="J125" s="125">
        <f t="shared" si="44"/>
        <v>4976.8276629499987</v>
      </c>
      <c r="K125" s="63"/>
      <c r="L125" s="75">
        <f t="shared" si="48"/>
        <v>4976.8276629499987</v>
      </c>
      <c r="M125" s="65">
        <f t="shared" si="49"/>
        <v>4479.1448966549988</v>
      </c>
      <c r="N125" s="63">
        <f t="shared" si="46"/>
        <v>0</v>
      </c>
      <c r="O125" s="66">
        <f t="shared" si="47"/>
        <v>4479.1448966549988</v>
      </c>
      <c r="P125" s="63">
        <f t="shared" si="50"/>
        <v>3981.4621303599993</v>
      </c>
      <c r="Q125" s="63">
        <f t="shared" si="32"/>
        <v>0</v>
      </c>
      <c r="R125" s="67">
        <f t="shared" si="33"/>
        <v>3981.4621303599993</v>
      </c>
      <c r="S125" s="65">
        <f t="shared" si="34"/>
        <v>3483.7793640649988</v>
      </c>
      <c r="T125" s="63">
        <f t="shared" si="35"/>
        <v>0</v>
      </c>
      <c r="U125" s="66">
        <f t="shared" si="36"/>
        <v>3483.7793640649988</v>
      </c>
      <c r="V125" s="65">
        <f t="shared" si="42"/>
        <v>2986.0965977699993</v>
      </c>
      <c r="W125" s="63">
        <f t="shared" si="37"/>
        <v>0</v>
      </c>
      <c r="X125" s="66">
        <f t="shared" si="38"/>
        <v>2986.0965977699993</v>
      </c>
      <c r="Y125" s="65">
        <f t="shared" si="39"/>
        <v>2488.4138314749994</v>
      </c>
      <c r="Z125" s="63">
        <f t="shared" si="40"/>
        <v>0</v>
      </c>
      <c r="AA125" s="66">
        <f t="shared" si="41"/>
        <v>2488.4138314749994</v>
      </c>
    </row>
    <row r="126" spans="1:27" ht="13.5" customHeight="1" thickBot="1">
      <c r="A126" s="124">
        <v>5</v>
      </c>
      <c r="B126" s="217">
        <v>44013</v>
      </c>
      <c r="C126" s="174">
        <v>1045</v>
      </c>
      <c r="D126" s="96">
        <f>'base(indices)'!G130</f>
        <v>1.0988220500000001</v>
      </c>
      <c r="E126" s="58">
        <f t="shared" si="30"/>
        <v>1148.2690422500002</v>
      </c>
      <c r="F126" s="59">
        <v>0</v>
      </c>
      <c r="G126" s="60">
        <f t="shared" si="31"/>
        <v>0</v>
      </c>
      <c r="H126" s="190">
        <f t="shared" si="43"/>
        <v>4593.0761690000008</v>
      </c>
      <c r="I126" s="187">
        <f t="shared" si="45"/>
        <v>382.75634741666676</v>
      </c>
      <c r="J126" s="187">
        <f t="shared" si="44"/>
        <v>4975.8325164166672</v>
      </c>
      <c r="K126" s="73"/>
      <c r="L126" s="188">
        <f t="shared" si="48"/>
        <v>4975.8325164166672</v>
      </c>
      <c r="M126" s="138">
        <f t="shared" si="49"/>
        <v>4478.2492647750005</v>
      </c>
      <c r="N126" s="73">
        <f t="shared" si="46"/>
        <v>0</v>
      </c>
      <c r="O126" s="130">
        <f t="shared" si="47"/>
        <v>4478.2492647750005</v>
      </c>
      <c r="P126" s="73">
        <f t="shared" si="50"/>
        <v>3980.6660131333338</v>
      </c>
      <c r="Q126" s="73">
        <f t="shared" si="32"/>
        <v>0</v>
      </c>
      <c r="R126" s="189">
        <f t="shared" si="33"/>
        <v>3980.6660131333338</v>
      </c>
      <c r="S126" s="138">
        <f t="shared" si="34"/>
        <v>3483.082761491667</v>
      </c>
      <c r="T126" s="73">
        <f t="shared" si="35"/>
        <v>0</v>
      </c>
      <c r="U126" s="130">
        <f t="shared" si="36"/>
        <v>3483.082761491667</v>
      </c>
      <c r="V126" s="138">
        <f t="shared" si="42"/>
        <v>2985.4995098500003</v>
      </c>
      <c r="W126" s="73">
        <f t="shared" si="37"/>
        <v>0</v>
      </c>
      <c r="X126" s="130">
        <f t="shared" si="38"/>
        <v>2985.4995098500003</v>
      </c>
      <c r="Y126" s="138">
        <f t="shared" si="39"/>
        <v>2487.9162582083336</v>
      </c>
      <c r="Z126" s="73">
        <f t="shared" si="40"/>
        <v>0</v>
      </c>
      <c r="AA126" s="130">
        <f t="shared" si="41"/>
        <v>2487.9162582083336</v>
      </c>
    </row>
    <row r="127" spans="1:27" ht="13.5" customHeight="1" thickBot="1">
      <c r="A127" s="124">
        <v>5</v>
      </c>
      <c r="B127" s="216">
        <v>44044</v>
      </c>
      <c r="C127" s="174">
        <v>1045</v>
      </c>
      <c r="D127" s="96">
        <f>'base(indices)'!G131</f>
        <v>1.0955354399999999</v>
      </c>
      <c r="E127" s="58">
        <f t="shared" si="30"/>
        <v>1144.8345347999998</v>
      </c>
      <c r="F127" s="59">
        <v>0</v>
      </c>
      <c r="G127" s="60">
        <f t="shared" si="31"/>
        <v>0</v>
      </c>
      <c r="H127" s="190">
        <f t="shared" si="43"/>
        <v>4579.3381391999992</v>
      </c>
      <c r="I127" s="125">
        <f t="shared" si="45"/>
        <v>381.61151159999991</v>
      </c>
      <c r="J127" s="125">
        <f t="shared" si="44"/>
        <v>4960.9496507999993</v>
      </c>
      <c r="K127" s="63"/>
      <c r="L127" s="75">
        <f t="shared" si="48"/>
        <v>4960.9496507999993</v>
      </c>
      <c r="M127" s="65">
        <f t="shared" si="49"/>
        <v>4464.8546857199999</v>
      </c>
      <c r="N127" s="63">
        <f t="shared" si="46"/>
        <v>0</v>
      </c>
      <c r="O127" s="66">
        <f t="shared" si="47"/>
        <v>4464.8546857199999</v>
      </c>
      <c r="P127" s="63">
        <f t="shared" si="50"/>
        <v>3968.7597206399996</v>
      </c>
      <c r="Q127" s="63">
        <f t="shared" si="32"/>
        <v>0</v>
      </c>
      <c r="R127" s="67">
        <f t="shared" si="33"/>
        <v>3968.7597206399996</v>
      </c>
      <c r="S127" s="65">
        <f t="shared" si="34"/>
        <v>3472.6647555599993</v>
      </c>
      <c r="T127" s="63">
        <f t="shared" si="35"/>
        <v>0</v>
      </c>
      <c r="U127" s="66">
        <f t="shared" si="36"/>
        <v>3472.6647555599993</v>
      </c>
      <c r="V127" s="65">
        <f t="shared" si="42"/>
        <v>2976.5697904799995</v>
      </c>
      <c r="W127" s="63">
        <f t="shared" si="37"/>
        <v>0</v>
      </c>
      <c r="X127" s="66">
        <f t="shared" si="38"/>
        <v>2976.5697904799995</v>
      </c>
      <c r="Y127" s="65">
        <f t="shared" si="39"/>
        <v>2480.4748253999996</v>
      </c>
      <c r="Z127" s="63">
        <f t="shared" si="40"/>
        <v>0</v>
      </c>
      <c r="AA127" s="66">
        <f t="shared" si="41"/>
        <v>2480.4748253999996</v>
      </c>
    </row>
    <row r="128" spans="1:27" ht="13.5" customHeight="1" thickBot="1">
      <c r="A128" s="124">
        <v>5</v>
      </c>
      <c r="B128" s="217">
        <v>44075</v>
      </c>
      <c r="C128" s="174">
        <v>1045</v>
      </c>
      <c r="D128" s="96">
        <f>'base(indices)'!G132</f>
        <v>1.0930214899999999</v>
      </c>
      <c r="E128" s="58">
        <f t="shared" si="30"/>
        <v>1142.2074570499999</v>
      </c>
      <c r="F128" s="59">
        <v>0</v>
      </c>
      <c r="G128" s="60">
        <f t="shared" si="31"/>
        <v>0</v>
      </c>
      <c r="H128" s="190">
        <f t="shared" si="43"/>
        <v>4568.8298281999996</v>
      </c>
      <c r="I128" s="187">
        <f t="shared" si="45"/>
        <v>380.73581901666665</v>
      </c>
      <c r="J128" s="187">
        <f t="shared" si="44"/>
        <v>4949.5656472166665</v>
      </c>
      <c r="K128" s="73"/>
      <c r="L128" s="188">
        <f t="shared" si="48"/>
        <v>4949.5656472166665</v>
      </c>
      <c r="M128" s="138">
        <f t="shared" si="49"/>
        <v>4454.6090824949997</v>
      </c>
      <c r="N128" s="73">
        <f t="shared" si="46"/>
        <v>0</v>
      </c>
      <c r="O128" s="130">
        <f t="shared" si="47"/>
        <v>4454.6090824949997</v>
      </c>
      <c r="P128" s="73">
        <f t="shared" si="50"/>
        <v>3959.6525177733333</v>
      </c>
      <c r="Q128" s="73">
        <f t="shared" si="32"/>
        <v>0</v>
      </c>
      <c r="R128" s="189">
        <f t="shared" si="33"/>
        <v>3959.6525177733333</v>
      </c>
      <c r="S128" s="138">
        <f t="shared" si="34"/>
        <v>3464.6959530516665</v>
      </c>
      <c r="T128" s="73">
        <f t="shared" si="35"/>
        <v>0</v>
      </c>
      <c r="U128" s="130">
        <f t="shared" si="36"/>
        <v>3464.6959530516665</v>
      </c>
      <c r="V128" s="138">
        <f t="shared" si="42"/>
        <v>2969.7393883299997</v>
      </c>
      <c r="W128" s="73">
        <f t="shared" si="37"/>
        <v>0</v>
      </c>
      <c r="X128" s="130">
        <f t="shared" si="38"/>
        <v>2969.7393883299997</v>
      </c>
      <c r="Y128" s="138">
        <f t="shared" si="39"/>
        <v>2474.7828236083333</v>
      </c>
      <c r="Z128" s="73">
        <f t="shared" si="40"/>
        <v>0</v>
      </c>
      <c r="AA128" s="130">
        <f t="shared" si="41"/>
        <v>2474.7828236083333</v>
      </c>
    </row>
    <row r="129" spans="1:27" ht="13.5" customHeight="1" thickBot="1">
      <c r="A129" s="124">
        <v>5</v>
      </c>
      <c r="B129" s="216">
        <v>44105</v>
      </c>
      <c r="C129" s="174">
        <v>1045</v>
      </c>
      <c r="D129" s="96">
        <f>'base(indices)'!G133</f>
        <v>1.08812493</v>
      </c>
      <c r="E129" s="58">
        <f t="shared" si="30"/>
        <v>1137.0905518499999</v>
      </c>
      <c r="F129" s="59">
        <v>0</v>
      </c>
      <c r="G129" s="60">
        <f t="shared" si="31"/>
        <v>0</v>
      </c>
      <c r="H129" s="190">
        <f t="shared" si="43"/>
        <v>4548.3622073999995</v>
      </c>
      <c r="I129" s="125">
        <f t="shared" si="45"/>
        <v>379.03018394999998</v>
      </c>
      <c r="J129" s="125">
        <f t="shared" si="44"/>
        <v>4927.3923913499993</v>
      </c>
      <c r="K129" s="63"/>
      <c r="L129" s="75">
        <f t="shared" si="48"/>
        <v>4927.3923913499993</v>
      </c>
      <c r="M129" s="65">
        <f t="shared" si="49"/>
        <v>4434.6531522149999</v>
      </c>
      <c r="N129" s="63">
        <f t="shared" si="46"/>
        <v>0</v>
      </c>
      <c r="O129" s="66">
        <f t="shared" si="47"/>
        <v>4434.6531522149999</v>
      </c>
      <c r="P129" s="63">
        <f t="shared" si="50"/>
        <v>3941.9139130799995</v>
      </c>
      <c r="Q129" s="63">
        <f t="shared" si="32"/>
        <v>0</v>
      </c>
      <c r="R129" s="67">
        <f t="shared" si="33"/>
        <v>3941.9139130799995</v>
      </c>
      <c r="S129" s="65">
        <f t="shared" si="34"/>
        <v>3449.1746739449995</v>
      </c>
      <c r="T129" s="63">
        <f t="shared" si="35"/>
        <v>0</v>
      </c>
      <c r="U129" s="66">
        <f t="shared" si="36"/>
        <v>3449.1746739449995</v>
      </c>
      <c r="V129" s="65">
        <f t="shared" si="42"/>
        <v>2956.4354348099996</v>
      </c>
      <c r="W129" s="63">
        <f t="shared" si="37"/>
        <v>0</v>
      </c>
      <c r="X129" s="66">
        <f t="shared" si="38"/>
        <v>2956.4354348099996</v>
      </c>
      <c r="Y129" s="65">
        <f t="shared" si="39"/>
        <v>2463.6961956749997</v>
      </c>
      <c r="Z129" s="63">
        <f t="shared" si="40"/>
        <v>0</v>
      </c>
      <c r="AA129" s="66">
        <f t="shared" si="41"/>
        <v>2463.6961956749997</v>
      </c>
    </row>
    <row r="130" spans="1:27" ht="13.5" customHeight="1" thickBot="1">
      <c r="A130" s="124">
        <v>5</v>
      </c>
      <c r="B130" s="216">
        <v>44136</v>
      </c>
      <c r="C130" s="174">
        <v>1045</v>
      </c>
      <c r="D130" s="96">
        <f>'base(indices)'!G134</f>
        <v>1.0779918100000001</v>
      </c>
      <c r="E130" s="58">
        <f t="shared" si="30"/>
        <v>1126.5014414500001</v>
      </c>
      <c r="F130" s="59">
        <v>0</v>
      </c>
      <c r="G130" s="60">
        <f t="shared" si="31"/>
        <v>0</v>
      </c>
      <c r="H130" s="190">
        <f t="shared" si="43"/>
        <v>4506.0057658000005</v>
      </c>
      <c r="I130" s="187">
        <f t="shared" si="45"/>
        <v>375.50048048333338</v>
      </c>
      <c r="J130" s="187">
        <f t="shared" si="44"/>
        <v>4881.5062462833339</v>
      </c>
      <c r="K130" s="73"/>
      <c r="L130" s="188">
        <f t="shared" si="48"/>
        <v>4881.5062462833339</v>
      </c>
      <c r="M130" s="138">
        <f t="shared" si="49"/>
        <v>4393.3556216550005</v>
      </c>
      <c r="N130" s="73">
        <f t="shared" si="46"/>
        <v>0</v>
      </c>
      <c r="O130" s="130">
        <f t="shared" si="47"/>
        <v>4393.3556216550005</v>
      </c>
      <c r="P130" s="73">
        <f t="shared" si="50"/>
        <v>3905.2049970266671</v>
      </c>
      <c r="Q130" s="73">
        <f t="shared" si="32"/>
        <v>0</v>
      </c>
      <c r="R130" s="189">
        <f t="shared" si="33"/>
        <v>3905.2049970266671</v>
      </c>
      <c r="S130" s="138">
        <f t="shared" si="34"/>
        <v>3417.0543723983337</v>
      </c>
      <c r="T130" s="73">
        <f t="shared" si="35"/>
        <v>0</v>
      </c>
      <c r="U130" s="130">
        <f t="shared" si="36"/>
        <v>3417.0543723983337</v>
      </c>
      <c r="V130" s="138">
        <f t="shared" si="42"/>
        <v>2928.9037477700003</v>
      </c>
      <c r="W130" s="73">
        <f t="shared" si="37"/>
        <v>0</v>
      </c>
      <c r="X130" s="130">
        <f t="shared" si="38"/>
        <v>2928.9037477700003</v>
      </c>
      <c r="Y130" s="138">
        <f t="shared" si="39"/>
        <v>2440.7531231416669</v>
      </c>
      <c r="Z130" s="73">
        <f t="shared" si="40"/>
        <v>0</v>
      </c>
      <c r="AA130" s="130">
        <f t="shared" si="41"/>
        <v>2440.7531231416669</v>
      </c>
    </row>
    <row r="131" spans="1:27" ht="13.5" customHeight="1" thickBot="1">
      <c r="A131" s="229">
        <v>5</v>
      </c>
      <c r="B131" s="217">
        <v>44166</v>
      </c>
      <c r="C131" s="231">
        <v>1045</v>
      </c>
      <c r="D131" s="278">
        <f>'base(indices)'!G135</f>
        <v>1.06933023</v>
      </c>
      <c r="E131" s="279">
        <f t="shared" si="30"/>
        <v>1117.45009035</v>
      </c>
      <c r="F131" s="234">
        <v>0</v>
      </c>
      <c r="G131" s="233">
        <f t="shared" si="31"/>
        <v>0</v>
      </c>
      <c r="H131" s="280">
        <f t="shared" si="43"/>
        <v>4469.8003613999999</v>
      </c>
      <c r="I131" s="125">
        <f t="shared" si="45"/>
        <v>372.48336345000001</v>
      </c>
      <c r="J131" s="125">
        <f t="shared" si="44"/>
        <v>4842.28372485</v>
      </c>
      <c r="K131" s="94"/>
      <c r="L131" s="281">
        <f t="shared" si="48"/>
        <v>4842.28372485</v>
      </c>
      <c r="M131" s="258">
        <f t="shared" si="49"/>
        <v>4358.0553523650005</v>
      </c>
      <c r="N131" s="94">
        <f t="shared" si="46"/>
        <v>0</v>
      </c>
      <c r="O131" s="237">
        <f t="shared" si="47"/>
        <v>4358.0553523650005</v>
      </c>
      <c r="P131" s="94">
        <f t="shared" si="50"/>
        <v>3873.8269798800002</v>
      </c>
      <c r="Q131" s="94">
        <f t="shared" si="32"/>
        <v>0</v>
      </c>
      <c r="R131" s="121">
        <f t="shared" si="33"/>
        <v>3873.8269798800002</v>
      </c>
      <c r="S131" s="258">
        <f t="shared" si="34"/>
        <v>3389.5986073949998</v>
      </c>
      <c r="T131" s="94">
        <f t="shared" si="35"/>
        <v>0</v>
      </c>
      <c r="U131" s="237">
        <f t="shared" si="36"/>
        <v>3389.5986073949998</v>
      </c>
      <c r="V131" s="258">
        <f t="shared" si="42"/>
        <v>2905.3702349099999</v>
      </c>
      <c r="W131" s="94">
        <f t="shared" si="37"/>
        <v>0</v>
      </c>
      <c r="X131" s="237">
        <f t="shared" si="38"/>
        <v>2905.3702349099999</v>
      </c>
      <c r="Y131" s="258">
        <f t="shared" si="39"/>
        <v>2421.141862425</v>
      </c>
      <c r="Z131" s="94">
        <f t="shared" si="40"/>
        <v>0</v>
      </c>
      <c r="AA131" s="237">
        <f t="shared" si="41"/>
        <v>2421.141862425</v>
      </c>
    </row>
    <row r="132" spans="1:27" ht="12.75" customHeight="1" thickBot="1">
      <c r="A132" s="248"/>
      <c r="B132" s="249" t="s">
        <v>169</v>
      </c>
      <c r="C132" s="249"/>
      <c r="D132" s="249"/>
      <c r="E132" s="251"/>
      <c r="F132" s="445">
        <f>'BENEFÍCIOS-SEM JRS E SEM CORREÇ'!F131:G131</f>
        <v>44440</v>
      </c>
      <c r="G132" s="465"/>
      <c r="H132" s="466"/>
      <c r="I132" s="466"/>
      <c r="K132" s="41"/>
      <c r="L132" s="41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Y132" s="38"/>
      <c r="Z132" s="38"/>
    </row>
    <row r="133" spans="1:27" ht="12.75" customHeight="1">
      <c r="A133" s="238">
        <v>5</v>
      </c>
      <c r="B133" s="160">
        <v>44197</v>
      </c>
      <c r="C133" s="164">
        <f>'LOAS-SEM JRS E SEM CORREÇÃO'!C134</f>
        <v>1100</v>
      </c>
      <c r="D133" s="242">
        <f>'base(indices)'!G136</f>
        <v>1.05811422</v>
      </c>
      <c r="E133" s="144">
        <f t="shared" ref="E133:E144" si="51">C133*D133</f>
        <v>1163.9256419999999</v>
      </c>
      <c r="F133" s="88">
        <v>0</v>
      </c>
      <c r="G133" s="87">
        <f t="shared" ref="G133:G144" si="52">E133*F133</f>
        <v>0</v>
      </c>
      <c r="H133" s="169">
        <f>(E133+F133)*4</f>
        <v>4655.7025679999997</v>
      </c>
      <c r="I133" s="108">
        <f>E133/3</f>
        <v>387.97521399999999</v>
      </c>
      <c r="J133" s="108">
        <f t="shared" si="44"/>
        <v>5043.6777819999998</v>
      </c>
      <c r="K133" s="108"/>
      <c r="L133" s="141">
        <f t="shared" ref="L133:L144" si="53">J133+K133</f>
        <v>5043.6777819999998</v>
      </c>
      <c r="M133" s="108">
        <f>$J133*M$10</f>
        <v>4539.3100038000002</v>
      </c>
      <c r="N133" s="165">
        <f>$K133*M$10</f>
        <v>0</v>
      </c>
      <c r="O133" s="55">
        <f>M133+N133</f>
        <v>4539.3100038000002</v>
      </c>
      <c r="P133" s="54">
        <f>$J133*P$10</f>
        <v>4034.9422255999998</v>
      </c>
      <c r="Q133" s="165">
        <f>$K133*P$10</f>
        <v>0</v>
      </c>
      <c r="R133" s="166">
        <f>P133+Q133</f>
        <v>4034.9422255999998</v>
      </c>
      <c r="S133" s="54">
        <f>$J133*S$10</f>
        <v>3530.5744473999998</v>
      </c>
      <c r="T133" s="165">
        <f>$K133*S$10</f>
        <v>0</v>
      </c>
      <c r="U133" s="166">
        <f>S133+T133</f>
        <v>3530.5744473999998</v>
      </c>
      <c r="V133" s="54">
        <f>$J133*V$10</f>
        <v>3026.2066691999999</v>
      </c>
      <c r="W133" s="165">
        <f>$K133*V$10</f>
        <v>0</v>
      </c>
      <c r="X133" s="55">
        <f>V133+W133</f>
        <v>3026.2066691999999</v>
      </c>
      <c r="Y133" s="54">
        <f>$J133*Y$10</f>
        <v>2521.8388909999999</v>
      </c>
      <c r="Z133" s="165">
        <f>$K133*Y$10</f>
        <v>0</v>
      </c>
      <c r="AA133" s="55">
        <f>Y133+Z133</f>
        <v>2521.8388909999999</v>
      </c>
    </row>
    <row r="134" spans="1:27" s="30" customFormat="1" ht="12.75" customHeight="1">
      <c r="A134" s="118">
        <v>5</v>
      </c>
      <c r="B134" s="56">
        <v>44228</v>
      </c>
      <c r="C134" s="57">
        <f>'LOAS-SEM JRS E SEM CORREÇÃO'!C135</f>
        <v>1100</v>
      </c>
      <c r="D134" s="222">
        <f>'base(indices)'!G137</f>
        <v>1.04992481</v>
      </c>
      <c r="E134" s="70">
        <f t="shared" si="51"/>
        <v>1154.917291</v>
      </c>
      <c r="F134" s="59">
        <v>0</v>
      </c>
      <c r="G134" s="60">
        <f t="shared" si="52"/>
        <v>0</v>
      </c>
      <c r="H134" s="170">
        <f>(E134+G134)*4</f>
        <v>4619.6691639999999</v>
      </c>
      <c r="I134" s="106">
        <f t="shared" ref="I134:I144" si="54">E134/3</f>
        <v>384.97243033333331</v>
      </c>
      <c r="J134" s="106">
        <f t="shared" si="44"/>
        <v>5004.6415943333332</v>
      </c>
      <c r="K134" s="106"/>
      <c r="L134" s="142">
        <f t="shared" si="53"/>
        <v>5004.6415943333332</v>
      </c>
      <c r="M134" s="106">
        <f t="shared" ref="M134:M144" si="55">$J134*M$10</f>
        <v>4504.1774348999998</v>
      </c>
      <c r="N134" s="63">
        <f t="shared" ref="N134:N144" si="56">$K134*M$10</f>
        <v>0</v>
      </c>
      <c r="O134" s="66">
        <f t="shared" ref="O134:O144" si="57">M134+N134</f>
        <v>4504.1774348999998</v>
      </c>
      <c r="P134" s="65">
        <f t="shared" ref="P134:P144" si="58">$J134*P$10</f>
        <v>4003.7132754666668</v>
      </c>
      <c r="Q134" s="63">
        <f t="shared" ref="Q134:Q144" si="59">$K134*P$10</f>
        <v>0</v>
      </c>
      <c r="R134" s="67">
        <f t="shared" ref="R134:R144" si="60">P134+Q134</f>
        <v>4003.7132754666668</v>
      </c>
      <c r="S134" s="65">
        <f t="shared" ref="S134:S144" si="61">$J134*S$10</f>
        <v>3503.2491160333329</v>
      </c>
      <c r="T134" s="63">
        <f t="shared" ref="T134:T144" si="62">$K134*S$10</f>
        <v>0</v>
      </c>
      <c r="U134" s="67">
        <f t="shared" ref="U134:U144" si="63">S134+T134</f>
        <v>3503.2491160333329</v>
      </c>
      <c r="V134" s="65">
        <f t="shared" ref="V134:V144" si="64">$J134*V$10</f>
        <v>3002.7849566</v>
      </c>
      <c r="W134" s="63">
        <f t="shared" ref="W134:W144" si="65">$K134*V$10</f>
        <v>0</v>
      </c>
      <c r="X134" s="66">
        <f t="shared" ref="X134:X144" si="66">V134+W134</f>
        <v>3002.7849566</v>
      </c>
      <c r="Y134" s="65">
        <f t="shared" ref="Y134:Y144" si="67">$J134*Y$10</f>
        <v>2502.3207971666666</v>
      </c>
      <c r="Z134" s="63">
        <f t="shared" ref="Z134:Z144" si="68">$K134*Y$10</f>
        <v>0</v>
      </c>
      <c r="AA134" s="66">
        <f t="shared" ref="AA134:AA144" si="69">Y134+Z134</f>
        <v>2502.3207971666666</v>
      </c>
    </row>
    <row r="135" spans="1:27" ht="12.75" customHeight="1">
      <c r="A135" s="117">
        <v>5</v>
      </c>
      <c r="B135" s="46">
        <v>44256</v>
      </c>
      <c r="C135" s="57">
        <f>'LOAS-SEM JRS E SEM CORREÇÃO'!C136</f>
        <v>1100</v>
      </c>
      <c r="D135" s="222">
        <f>'base(indices)'!G138</f>
        <v>1.0449092499999999</v>
      </c>
      <c r="E135" s="70">
        <f t="shared" si="51"/>
        <v>1149.400175</v>
      </c>
      <c r="F135" s="59">
        <v>0</v>
      </c>
      <c r="G135" s="70">
        <f t="shared" si="52"/>
        <v>0</v>
      </c>
      <c r="H135" s="170">
        <f t="shared" ref="H135:H144" si="70">(E135+G135)*4</f>
        <v>4597.6007</v>
      </c>
      <c r="I135" s="107">
        <f t="shared" si="54"/>
        <v>383.13339166666668</v>
      </c>
      <c r="J135" s="107">
        <f t="shared" si="44"/>
        <v>4980.7340916666662</v>
      </c>
      <c r="K135" s="107"/>
      <c r="L135" s="143">
        <f t="shared" si="53"/>
        <v>4980.7340916666662</v>
      </c>
      <c r="M135" s="107">
        <f t="shared" si="55"/>
        <v>4482.6606824999999</v>
      </c>
      <c r="N135" s="49">
        <f t="shared" si="56"/>
        <v>0</v>
      </c>
      <c r="O135" s="52">
        <f t="shared" si="57"/>
        <v>4482.6606824999999</v>
      </c>
      <c r="P135" s="51">
        <f t="shared" si="58"/>
        <v>3984.5872733333331</v>
      </c>
      <c r="Q135" s="49">
        <f t="shared" si="59"/>
        <v>0</v>
      </c>
      <c r="R135" s="53">
        <f t="shared" si="60"/>
        <v>3984.5872733333331</v>
      </c>
      <c r="S135" s="51">
        <f t="shared" si="61"/>
        <v>3486.5138641666663</v>
      </c>
      <c r="T135" s="49">
        <f t="shared" si="62"/>
        <v>0</v>
      </c>
      <c r="U135" s="53">
        <f t="shared" si="63"/>
        <v>3486.5138641666663</v>
      </c>
      <c r="V135" s="51">
        <f t="shared" si="64"/>
        <v>2988.4404549999995</v>
      </c>
      <c r="W135" s="49">
        <f t="shared" si="65"/>
        <v>0</v>
      </c>
      <c r="X135" s="52">
        <f t="shared" si="66"/>
        <v>2988.4404549999995</v>
      </c>
      <c r="Y135" s="51">
        <f t="shared" si="67"/>
        <v>2490.3670458333331</v>
      </c>
      <c r="Z135" s="49">
        <f t="shared" si="68"/>
        <v>0</v>
      </c>
      <c r="AA135" s="52">
        <f t="shared" si="69"/>
        <v>2490.3670458333331</v>
      </c>
    </row>
    <row r="136" spans="1:27" s="30" customFormat="1" ht="12.75" customHeight="1">
      <c r="A136" s="118">
        <v>5</v>
      </c>
      <c r="B136" s="56">
        <v>44287</v>
      </c>
      <c r="C136" s="57">
        <f>'LOAS-SEM JRS E SEM CORREÇÃO'!C137</f>
        <v>1100</v>
      </c>
      <c r="D136" s="222">
        <f>'base(indices)'!G139</f>
        <v>1.03528113</v>
      </c>
      <c r="E136" s="70">
        <f t="shared" si="51"/>
        <v>1138.8092429999999</v>
      </c>
      <c r="F136" s="59">
        <v>0</v>
      </c>
      <c r="G136" s="60">
        <f t="shared" si="52"/>
        <v>0</v>
      </c>
      <c r="H136" s="170">
        <f t="shared" si="70"/>
        <v>4555.2369719999997</v>
      </c>
      <c r="I136" s="106">
        <f t="shared" si="54"/>
        <v>379.60308099999997</v>
      </c>
      <c r="J136" s="106">
        <f t="shared" si="44"/>
        <v>4934.8400529999999</v>
      </c>
      <c r="K136" s="106"/>
      <c r="L136" s="142">
        <f t="shared" si="53"/>
        <v>4934.8400529999999</v>
      </c>
      <c r="M136" s="106">
        <f t="shared" si="55"/>
        <v>4441.3560477000001</v>
      </c>
      <c r="N136" s="63">
        <f t="shared" si="56"/>
        <v>0</v>
      </c>
      <c r="O136" s="66">
        <f t="shared" si="57"/>
        <v>4441.3560477000001</v>
      </c>
      <c r="P136" s="65">
        <f t="shared" si="58"/>
        <v>3947.8720424000003</v>
      </c>
      <c r="Q136" s="63">
        <f t="shared" si="59"/>
        <v>0</v>
      </c>
      <c r="R136" s="67">
        <f t="shared" si="60"/>
        <v>3947.8720424000003</v>
      </c>
      <c r="S136" s="65">
        <f t="shared" si="61"/>
        <v>3454.3880370999996</v>
      </c>
      <c r="T136" s="63">
        <f t="shared" si="62"/>
        <v>0</v>
      </c>
      <c r="U136" s="67">
        <f t="shared" si="63"/>
        <v>3454.3880370999996</v>
      </c>
      <c r="V136" s="65">
        <f t="shared" si="64"/>
        <v>2960.9040317999998</v>
      </c>
      <c r="W136" s="63">
        <f t="shared" si="65"/>
        <v>0</v>
      </c>
      <c r="X136" s="66">
        <f t="shared" si="66"/>
        <v>2960.9040317999998</v>
      </c>
      <c r="Y136" s="65">
        <f t="shared" si="67"/>
        <v>2467.4200264999999</v>
      </c>
      <c r="Z136" s="63">
        <f t="shared" si="68"/>
        <v>0</v>
      </c>
      <c r="AA136" s="66">
        <f t="shared" si="69"/>
        <v>2467.4200264999999</v>
      </c>
    </row>
    <row r="137" spans="1:27" ht="12.75" customHeight="1">
      <c r="A137" s="118">
        <v>5</v>
      </c>
      <c r="B137" s="46">
        <v>44317</v>
      </c>
      <c r="C137" s="57">
        <f>'LOAS-SEM JRS E SEM CORREÇÃO'!C138</f>
        <v>1100</v>
      </c>
      <c r="D137" s="222">
        <f>'base(indices)'!G140</f>
        <v>1.02910649</v>
      </c>
      <c r="E137" s="70">
        <f t="shared" si="51"/>
        <v>1132.017139</v>
      </c>
      <c r="F137" s="59">
        <v>0</v>
      </c>
      <c r="G137" s="70">
        <f t="shared" si="52"/>
        <v>0</v>
      </c>
      <c r="H137" s="170">
        <f t="shared" si="70"/>
        <v>4528.0685560000002</v>
      </c>
      <c r="I137" s="107">
        <f t="shared" si="54"/>
        <v>377.33904633333333</v>
      </c>
      <c r="J137" s="107">
        <f t="shared" si="44"/>
        <v>4905.4076023333337</v>
      </c>
      <c r="K137" s="107"/>
      <c r="L137" s="143">
        <f t="shared" si="53"/>
        <v>4905.4076023333337</v>
      </c>
      <c r="M137" s="107">
        <f t="shared" si="55"/>
        <v>4414.8668421000002</v>
      </c>
      <c r="N137" s="49">
        <f t="shared" si="56"/>
        <v>0</v>
      </c>
      <c r="O137" s="52">
        <f t="shared" si="57"/>
        <v>4414.8668421000002</v>
      </c>
      <c r="P137" s="51">
        <f t="shared" si="58"/>
        <v>3924.3260818666672</v>
      </c>
      <c r="Q137" s="49">
        <f t="shared" si="59"/>
        <v>0</v>
      </c>
      <c r="R137" s="53">
        <f t="shared" si="60"/>
        <v>3924.3260818666672</v>
      </c>
      <c r="S137" s="51">
        <f t="shared" si="61"/>
        <v>3433.7853216333333</v>
      </c>
      <c r="T137" s="49">
        <f t="shared" si="62"/>
        <v>0</v>
      </c>
      <c r="U137" s="53">
        <f t="shared" si="63"/>
        <v>3433.7853216333333</v>
      </c>
      <c r="V137" s="51">
        <f t="shared" si="64"/>
        <v>2943.2445614000003</v>
      </c>
      <c r="W137" s="49">
        <f t="shared" si="65"/>
        <v>0</v>
      </c>
      <c r="X137" s="52">
        <f t="shared" si="66"/>
        <v>2943.2445614000003</v>
      </c>
      <c r="Y137" s="51">
        <f t="shared" si="67"/>
        <v>2452.7038011666668</v>
      </c>
      <c r="Z137" s="49">
        <f t="shared" si="68"/>
        <v>0</v>
      </c>
      <c r="AA137" s="52">
        <f t="shared" si="69"/>
        <v>2452.7038011666668</v>
      </c>
    </row>
    <row r="138" spans="1:27" s="30" customFormat="1" ht="12.75" customHeight="1">
      <c r="A138" s="117">
        <v>5</v>
      </c>
      <c r="B138" s="56">
        <v>44348</v>
      </c>
      <c r="C138" s="57">
        <f>'LOAS-SEM JRS E SEM CORREÇÃO'!C139</f>
        <v>1100</v>
      </c>
      <c r="D138" s="222">
        <f>'base(indices)'!G141</f>
        <v>1.0245982600000001</v>
      </c>
      <c r="E138" s="70">
        <f t="shared" si="51"/>
        <v>1127.058086</v>
      </c>
      <c r="F138" s="59">
        <v>0</v>
      </c>
      <c r="G138" s="60">
        <f t="shared" si="52"/>
        <v>0</v>
      </c>
      <c r="H138" s="170">
        <f t="shared" si="70"/>
        <v>4508.232344</v>
      </c>
      <c r="I138" s="106">
        <f t="shared" si="54"/>
        <v>375.68602866666669</v>
      </c>
      <c r="J138" s="106">
        <f t="shared" si="44"/>
        <v>4883.918372666667</v>
      </c>
      <c r="K138" s="106"/>
      <c r="L138" s="142">
        <f t="shared" si="53"/>
        <v>4883.918372666667</v>
      </c>
      <c r="M138" s="106">
        <f t="shared" si="55"/>
        <v>4395.5265354000003</v>
      </c>
      <c r="N138" s="63">
        <f t="shared" si="56"/>
        <v>0</v>
      </c>
      <c r="O138" s="66">
        <f t="shared" si="57"/>
        <v>4395.5265354000003</v>
      </c>
      <c r="P138" s="65">
        <f t="shared" si="58"/>
        <v>3907.1346981333336</v>
      </c>
      <c r="Q138" s="63">
        <f t="shared" si="59"/>
        <v>0</v>
      </c>
      <c r="R138" s="67">
        <f t="shared" si="60"/>
        <v>3907.1346981333336</v>
      </c>
      <c r="S138" s="65">
        <f t="shared" si="61"/>
        <v>3418.7428608666669</v>
      </c>
      <c r="T138" s="63">
        <f t="shared" si="62"/>
        <v>0</v>
      </c>
      <c r="U138" s="67">
        <f t="shared" si="63"/>
        <v>3418.7428608666669</v>
      </c>
      <c r="V138" s="65">
        <f t="shared" si="64"/>
        <v>2930.3510236000002</v>
      </c>
      <c r="W138" s="63">
        <f t="shared" si="65"/>
        <v>0</v>
      </c>
      <c r="X138" s="66">
        <f t="shared" si="66"/>
        <v>2930.3510236000002</v>
      </c>
      <c r="Y138" s="65">
        <f t="shared" si="67"/>
        <v>2441.9591863333335</v>
      </c>
      <c r="Z138" s="63">
        <f t="shared" si="68"/>
        <v>0</v>
      </c>
      <c r="AA138" s="66">
        <f t="shared" si="69"/>
        <v>2441.9591863333335</v>
      </c>
    </row>
    <row r="139" spans="1:27" ht="12.75" customHeight="1">
      <c r="A139" s="118">
        <v>5</v>
      </c>
      <c r="B139" s="46">
        <v>44378</v>
      </c>
      <c r="C139" s="57">
        <f>'LOAS-SEM JRS E SEM CORREÇÃO'!C140</f>
        <v>1100</v>
      </c>
      <c r="D139" s="222">
        <f>'base(indices)'!G142</f>
        <v>1.0161640999999999</v>
      </c>
      <c r="E139" s="70">
        <f t="shared" si="51"/>
        <v>1117.7805099999998</v>
      </c>
      <c r="F139" s="59">
        <v>0</v>
      </c>
      <c r="G139" s="70">
        <f t="shared" si="52"/>
        <v>0</v>
      </c>
      <c r="H139" s="170">
        <f t="shared" si="70"/>
        <v>4471.1220399999993</v>
      </c>
      <c r="I139" s="107">
        <f t="shared" si="54"/>
        <v>372.59350333333327</v>
      </c>
      <c r="J139" s="107">
        <f t="shared" si="44"/>
        <v>4843.7155433333328</v>
      </c>
      <c r="K139" s="107"/>
      <c r="L139" s="143">
        <f t="shared" si="53"/>
        <v>4843.7155433333328</v>
      </c>
      <c r="M139" s="107">
        <f t="shared" si="55"/>
        <v>4359.343989</v>
      </c>
      <c r="N139" s="49">
        <f t="shared" si="56"/>
        <v>0</v>
      </c>
      <c r="O139" s="52">
        <f t="shared" si="57"/>
        <v>4359.343989</v>
      </c>
      <c r="P139" s="51">
        <f t="shared" si="58"/>
        <v>3874.9724346666662</v>
      </c>
      <c r="Q139" s="49">
        <f t="shared" si="59"/>
        <v>0</v>
      </c>
      <c r="R139" s="53">
        <f t="shared" si="60"/>
        <v>3874.9724346666662</v>
      </c>
      <c r="S139" s="51">
        <f t="shared" si="61"/>
        <v>3390.600880333333</v>
      </c>
      <c r="T139" s="49">
        <f t="shared" si="62"/>
        <v>0</v>
      </c>
      <c r="U139" s="53">
        <f t="shared" si="63"/>
        <v>3390.600880333333</v>
      </c>
      <c r="V139" s="51">
        <f t="shared" si="64"/>
        <v>2906.2293259999997</v>
      </c>
      <c r="W139" s="49">
        <f t="shared" si="65"/>
        <v>0</v>
      </c>
      <c r="X139" s="52">
        <f t="shared" si="66"/>
        <v>2906.2293259999997</v>
      </c>
      <c r="Y139" s="51">
        <f t="shared" si="67"/>
        <v>2421.8577716666664</v>
      </c>
      <c r="Z139" s="49">
        <f t="shared" si="68"/>
        <v>0</v>
      </c>
      <c r="AA139" s="52">
        <f t="shared" si="69"/>
        <v>2421.8577716666664</v>
      </c>
    </row>
    <row r="140" spans="1:27" s="30" customFormat="1" ht="12.75" customHeight="1">
      <c r="A140" s="118">
        <v>5</v>
      </c>
      <c r="B140" s="56">
        <v>44409</v>
      </c>
      <c r="C140" s="57">
        <f>'LOAS-SEM JRS E SEM CORREÇÃO'!C141</f>
        <v>1100</v>
      </c>
      <c r="D140" s="222">
        <f>'base(indices)'!G143</f>
        <v>1.00890002</v>
      </c>
      <c r="E140" s="70">
        <f t="shared" si="51"/>
        <v>1109.7900219999999</v>
      </c>
      <c r="F140" s="59">
        <v>0</v>
      </c>
      <c r="G140" s="70">
        <f t="shared" si="52"/>
        <v>0</v>
      </c>
      <c r="H140" s="171">
        <f t="shared" si="70"/>
        <v>4439.1600879999996</v>
      </c>
      <c r="I140" s="106">
        <f t="shared" si="54"/>
        <v>369.93000733333332</v>
      </c>
      <c r="J140" s="106">
        <f t="shared" si="44"/>
        <v>4809.090095333333</v>
      </c>
      <c r="K140" s="106"/>
      <c r="L140" s="142">
        <f t="shared" si="53"/>
        <v>4809.090095333333</v>
      </c>
      <c r="M140" s="106">
        <f t="shared" si="55"/>
        <v>4328.1810857999999</v>
      </c>
      <c r="N140" s="63">
        <f t="shared" si="56"/>
        <v>0</v>
      </c>
      <c r="O140" s="66">
        <f t="shared" si="57"/>
        <v>4328.1810857999999</v>
      </c>
      <c r="P140" s="65">
        <f t="shared" si="58"/>
        <v>3847.2720762666668</v>
      </c>
      <c r="Q140" s="63">
        <f t="shared" si="59"/>
        <v>0</v>
      </c>
      <c r="R140" s="67">
        <f t="shared" si="60"/>
        <v>3847.2720762666668</v>
      </c>
      <c r="S140" s="65">
        <f t="shared" si="61"/>
        <v>3366.3630667333327</v>
      </c>
      <c r="T140" s="63">
        <f t="shared" si="62"/>
        <v>0</v>
      </c>
      <c r="U140" s="67">
        <f t="shared" si="63"/>
        <v>3366.3630667333327</v>
      </c>
      <c r="V140" s="65">
        <f t="shared" si="64"/>
        <v>2885.4540571999996</v>
      </c>
      <c r="W140" s="63">
        <f t="shared" si="65"/>
        <v>0</v>
      </c>
      <c r="X140" s="66">
        <f t="shared" si="66"/>
        <v>2885.4540571999996</v>
      </c>
      <c r="Y140" s="65">
        <f t="shared" si="67"/>
        <v>2404.5450476666665</v>
      </c>
      <c r="Z140" s="63">
        <f t="shared" si="68"/>
        <v>0</v>
      </c>
      <c r="AA140" s="66">
        <f t="shared" si="69"/>
        <v>2404.5450476666665</v>
      </c>
    </row>
    <row r="141" spans="1:27" ht="12.75" customHeight="1">
      <c r="A141" s="117">
        <v>5</v>
      </c>
      <c r="B141" s="46">
        <v>44440</v>
      </c>
      <c r="C141" s="57">
        <f>'LOAS-SEM JRS E SEM CORREÇÃO'!C142</f>
        <v>0</v>
      </c>
      <c r="D141" s="222">
        <f>'base(indices)'!G144</f>
        <v>0</v>
      </c>
      <c r="E141" s="70">
        <f t="shared" si="51"/>
        <v>0</v>
      </c>
      <c r="F141" s="59">
        <v>0</v>
      </c>
      <c r="G141" s="70">
        <f t="shared" si="52"/>
        <v>0</v>
      </c>
      <c r="H141" s="170">
        <f t="shared" si="70"/>
        <v>0</v>
      </c>
      <c r="I141" s="107">
        <f t="shared" si="54"/>
        <v>0</v>
      </c>
      <c r="J141" s="107">
        <f t="shared" si="44"/>
        <v>0</v>
      </c>
      <c r="K141" s="107"/>
      <c r="L141" s="143">
        <f t="shared" si="53"/>
        <v>0</v>
      </c>
      <c r="M141" s="107">
        <f t="shared" si="55"/>
        <v>0</v>
      </c>
      <c r="N141" s="49">
        <f t="shared" si="56"/>
        <v>0</v>
      </c>
      <c r="O141" s="52">
        <f t="shared" si="57"/>
        <v>0</v>
      </c>
      <c r="P141" s="51">
        <f t="shared" si="58"/>
        <v>0</v>
      </c>
      <c r="Q141" s="49">
        <f t="shared" si="59"/>
        <v>0</v>
      </c>
      <c r="R141" s="53">
        <f t="shared" si="60"/>
        <v>0</v>
      </c>
      <c r="S141" s="51">
        <f t="shared" si="61"/>
        <v>0</v>
      </c>
      <c r="T141" s="49">
        <f t="shared" si="62"/>
        <v>0</v>
      </c>
      <c r="U141" s="53">
        <f t="shared" si="63"/>
        <v>0</v>
      </c>
      <c r="V141" s="51">
        <f t="shared" si="64"/>
        <v>0</v>
      </c>
      <c r="W141" s="49">
        <f t="shared" si="65"/>
        <v>0</v>
      </c>
      <c r="X141" s="52">
        <f t="shared" si="66"/>
        <v>0</v>
      </c>
      <c r="Y141" s="51">
        <f t="shared" si="67"/>
        <v>0</v>
      </c>
      <c r="Z141" s="49">
        <f t="shared" si="68"/>
        <v>0</v>
      </c>
      <c r="AA141" s="52">
        <f t="shared" si="69"/>
        <v>0</v>
      </c>
    </row>
    <row r="142" spans="1:27" s="30" customFormat="1" ht="12.75" customHeight="1">
      <c r="A142" s="118">
        <v>5</v>
      </c>
      <c r="B142" s="56">
        <v>44470</v>
      </c>
      <c r="C142" s="57">
        <f>'LOAS-SEM JRS E SEM CORREÇÃO'!C143</f>
        <v>0</v>
      </c>
      <c r="D142" s="222">
        <f>'base(indices)'!G145</f>
        <v>0</v>
      </c>
      <c r="E142" s="70">
        <f t="shared" si="51"/>
        <v>0</v>
      </c>
      <c r="F142" s="59">
        <v>0</v>
      </c>
      <c r="G142" s="70">
        <f t="shared" si="52"/>
        <v>0</v>
      </c>
      <c r="H142" s="170">
        <f t="shared" si="70"/>
        <v>0</v>
      </c>
      <c r="I142" s="106">
        <f t="shared" si="54"/>
        <v>0</v>
      </c>
      <c r="J142" s="106">
        <f t="shared" ref="J142:J144" si="71">H142+I142</f>
        <v>0</v>
      </c>
      <c r="K142" s="106"/>
      <c r="L142" s="142">
        <f t="shared" si="53"/>
        <v>0</v>
      </c>
      <c r="M142" s="106">
        <f t="shared" si="55"/>
        <v>0</v>
      </c>
      <c r="N142" s="63">
        <f t="shared" si="56"/>
        <v>0</v>
      </c>
      <c r="O142" s="66">
        <f t="shared" si="57"/>
        <v>0</v>
      </c>
      <c r="P142" s="65">
        <f t="shared" si="58"/>
        <v>0</v>
      </c>
      <c r="Q142" s="63">
        <f t="shared" si="59"/>
        <v>0</v>
      </c>
      <c r="R142" s="67">
        <f t="shared" si="60"/>
        <v>0</v>
      </c>
      <c r="S142" s="65">
        <f t="shared" si="61"/>
        <v>0</v>
      </c>
      <c r="T142" s="63">
        <f t="shared" si="62"/>
        <v>0</v>
      </c>
      <c r="U142" s="67">
        <f t="shared" si="63"/>
        <v>0</v>
      </c>
      <c r="V142" s="65">
        <f t="shared" si="64"/>
        <v>0</v>
      </c>
      <c r="W142" s="63">
        <f t="shared" si="65"/>
        <v>0</v>
      </c>
      <c r="X142" s="66">
        <f t="shared" si="66"/>
        <v>0</v>
      </c>
      <c r="Y142" s="65">
        <f t="shared" si="67"/>
        <v>0</v>
      </c>
      <c r="Z142" s="63">
        <f t="shared" si="68"/>
        <v>0</v>
      </c>
      <c r="AA142" s="66">
        <f t="shared" si="69"/>
        <v>0</v>
      </c>
    </row>
    <row r="143" spans="1:27" ht="12.75" customHeight="1">
      <c r="A143" s="118">
        <v>5</v>
      </c>
      <c r="B143" s="46">
        <v>44501</v>
      </c>
      <c r="C143" s="57">
        <f>'LOAS-SEM JRS E SEM CORREÇÃO'!C144</f>
        <v>0</v>
      </c>
      <c r="D143" s="222">
        <f>'base(indices)'!G146</f>
        <v>0</v>
      </c>
      <c r="E143" s="70">
        <f t="shared" si="51"/>
        <v>0</v>
      </c>
      <c r="F143" s="59">
        <v>0</v>
      </c>
      <c r="G143" s="70">
        <f t="shared" si="52"/>
        <v>0</v>
      </c>
      <c r="H143" s="170">
        <f t="shared" si="70"/>
        <v>0</v>
      </c>
      <c r="I143" s="107">
        <f t="shared" si="54"/>
        <v>0</v>
      </c>
      <c r="J143" s="107">
        <f t="shared" si="71"/>
        <v>0</v>
      </c>
      <c r="K143" s="107"/>
      <c r="L143" s="143">
        <f t="shared" si="53"/>
        <v>0</v>
      </c>
      <c r="M143" s="107">
        <f t="shared" si="55"/>
        <v>0</v>
      </c>
      <c r="N143" s="49">
        <f t="shared" si="56"/>
        <v>0</v>
      </c>
      <c r="O143" s="52">
        <f t="shared" si="57"/>
        <v>0</v>
      </c>
      <c r="P143" s="51">
        <f t="shared" si="58"/>
        <v>0</v>
      </c>
      <c r="Q143" s="49">
        <f t="shared" si="59"/>
        <v>0</v>
      </c>
      <c r="R143" s="53">
        <f t="shared" si="60"/>
        <v>0</v>
      </c>
      <c r="S143" s="51">
        <f t="shared" si="61"/>
        <v>0</v>
      </c>
      <c r="T143" s="49">
        <f t="shared" si="62"/>
        <v>0</v>
      </c>
      <c r="U143" s="53">
        <f t="shared" si="63"/>
        <v>0</v>
      </c>
      <c r="V143" s="51">
        <f t="shared" si="64"/>
        <v>0</v>
      </c>
      <c r="W143" s="49">
        <f t="shared" si="65"/>
        <v>0</v>
      </c>
      <c r="X143" s="52">
        <f t="shared" si="66"/>
        <v>0</v>
      </c>
      <c r="Y143" s="51">
        <f t="shared" si="67"/>
        <v>0</v>
      </c>
      <c r="Z143" s="49">
        <f t="shared" si="68"/>
        <v>0</v>
      </c>
      <c r="AA143" s="52">
        <f t="shared" si="69"/>
        <v>0</v>
      </c>
    </row>
    <row r="144" spans="1:27" ht="12.75" customHeight="1">
      <c r="A144" s="124">
        <v>5</v>
      </c>
      <c r="B144" s="56">
        <v>44531</v>
      </c>
      <c r="C144" s="57">
        <f>'LOAS-SEM JRS E SEM CORREÇÃO'!C145</f>
        <v>0</v>
      </c>
      <c r="D144" s="222">
        <f>'base(indices)'!G147</f>
        <v>0</v>
      </c>
      <c r="E144" s="70">
        <f t="shared" si="51"/>
        <v>0</v>
      </c>
      <c r="F144" s="59">
        <v>0</v>
      </c>
      <c r="G144" s="70">
        <f t="shared" si="52"/>
        <v>0</v>
      </c>
      <c r="H144" s="170">
        <f t="shared" si="70"/>
        <v>0</v>
      </c>
      <c r="I144" s="106">
        <f t="shared" si="54"/>
        <v>0</v>
      </c>
      <c r="J144" s="106">
        <f t="shared" si="71"/>
        <v>0</v>
      </c>
      <c r="K144" s="106"/>
      <c r="L144" s="142">
        <f t="shared" si="53"/>
        <v>0</v>
      </c>
      <c r="M144" s="106">
        <f t="shared" si="55"/>
        <v>0</v>
      </c>
      <c r="N144" s="63">
        <f t="shared" si="56"/>
        <v>0</v>
      </c>
      <c r="O144" s="66">
        <f t="shared" si="57"/>
        <v>0</v>
      </c>
      <c r="P144" s="65">
        <f t="shared" si="58"/>
        <v>0</v>
      </c>
      <c r="Q144" s="63">
        <f t="shared" si="59"/>
        <v>0</v>
      </c>
      <c r="R144" s="67">
        <f t="shared" si="60"/>
        <v>0</v>
      </c>
      <c r="S144" s="65">
        <f t="shared" si="61"/>
        <v>0</v>
      </c>
      <c r="T144" s="63">
        <f t="shared" si="62"/>
        <v>0</v>
      </c>
      <c r="U144" s="67">
        <f t="shared" si="63"/>
        <v>0</v>
      </c>
      <c r="V144" s="65">
        <f t="shared" si="64"/>
        <v>0</v>
      </c>
      <c r="W144" s="63">
        <f t="shared" si="65"/>
        <v>0</v>
      </c>
      <c r="X144" s="66">
        <f t="shared" si="66"/>
        <v>0</v>
      </c>
      <c r="Y144" s="65">
        <f t="shared" si="67"/>
        <v>0</v>
      </c>
      <c r="Z144" s="63">
        <f t="shared" si="68"/>
        <v>0</v>
      </c>
      <c r="AA144" s="66">
        <f t="shared" si="69"/>
        <v>0</v>
      </c>
    </row>
    <row r="145" spans="1:27" ht="12.7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140"/>
      <c r="K145" s="125"/>
      <c r="L145" s="125"/>
      <c r="M145" s="136"/>
      <c r="N145" s="82"/>
      <c r="O145" s="83"/>
      <c r="P145" s="83"/>
      <c r="Q145" s="83"/>
      <c r="R145" s="83"/>
      <c r="S145" s="83"/>
      <c r="T145" s="83"/>
      <c r="U145" s="84"/>
      <c r="V145" s="85"/>
      <c r="W145" s="83"/>
      <c r="X145" s="86"/>
      <c r="Y145" s="85"/>
      <c r="Z145" s="83"/>
      <c r="AA145" s="86"/>
    </row>
    <row r="146" spans="1:27" ht="14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4.25" customHeight="1">
      <c r="B147" s="28" t="s">
        <v>166</v>
      </c>
      <c r="P147"/>
      <c r="Q147"/>
      <c r="R147"/>
      <c r="S147"/>
      <c r="T147"/>
      <c r="U147"/>
      <c r="V147"/>
      <c r="W147"/>
      <c r="X147"/>
      <c r="Y147" s="44"/>
      <c r="Z147" s="44"/>
      <c r="AA147" s="44"/>
    </row>
    <row r="148" spans="1:27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>
      <c r="B149" s="28"/>
      <c r="C149"/>
      <c r="L149" s="33"/>
      <c r="M149" s="7"/>
      <c r="N149" s="7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3.5">
      <c r="B150" s="29"/>
      <c r="D150" s="8"/>
      <c r="E150" s="8"/>
      <c r="F150" s="8"/>
      <c r="G150" s="8"/>
      <c r="H150" s="17"/>
      <c r="I150" s="8"/>
      <c r="J150" s="8"/>
      <c r="K150" s="8"/>
      <c r="L150" s="9"/>
      <c r="M150" s="9"/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3.5">
      <c r="B151" s="8"/>
      <c r="C151" s="8"/>
      <c r="D151" s="8"/>
      <c r="E151" s="8"/>
      <c r="F151" s="8"/>
      <c r="G151" s="8"/>
      <c r="H151" s="17"/>
      <c r="I151" s="8"/>
      <c r="J151" s="8"/>
      <c r="K151" s="8"/>
      <c r="L151" s="9"/>
      <c r="M151" s="9"/>
      <c r="N151" s="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</sheetData>
  <mergeCells count="13">
    <mergeCell ref="J10:K10"/>
    <mergeCell ref="F132:G132"/>
    <mergeCell ref="H132:I132"/>
    <mergeCell ref="V8:W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conditionalFormatting sqref="F132 H146:X146 F12:F14 E12:E87 G12:H13 G14:G87 H14:H131">
    <cfRule type="cellIs" dxfId="875" priority="440" stopIfTrue="1" operator="notEqual">
      <formula>""</formula>
    </cfRule>
  </conditionalFormatting>
  <conditionalFormatting sqref="F132">
    <cfRule type="cellIs" dxfId="874" priority="439" stopIfTrue="1" operator="notEqual">
      <formula>""</formula>
    </cfRule>
  </conditionalFormatting>
  <conditionalFormatting sqref="G88:G90">
    <cfRule type="cellIs" dxfId="873" priority="438" stopIfTrue="1" operator="notEqual">
      <formula>""</formula>
    </cfRule>
  </conditionalFormatting>
  <conditionalFormatting sqref="G88:G90">
    <cfRule type="cellIs" dxfId="872" priority="437" stopIfTrue="1" operator="notEqual">
      <formula>""</formula>
    </cfRule>
  </conditionalFormatting>
  <conditionalFormatting sqref="G91">
    <cfRule type="cellIs" dxfId="871" priority="436" stopIfTrue="1" operator="notEqual">
      <formula>""</formula>
    </cfRule>
  </conditionalFormatting>
  <conditionalFormatting sqref="G91">
    <cfRule type="cellIs" dxfId="870" priority="435" stopIfTrue="1" operator="notEqual">
      <formula>""</formula>
    </cfRule>
  </conditionalFormatting>
  <conditionalFormatting sqref="G92:G107">
    <cfRule type="cellIs" dxfId="869" priority="434" stopIfTrue="1" operator="notEqual">
      <formula>""</formula>
    </cfRule>
  </conditionalFormatting>
  <conditionalFormatting sqref="E145:H145">
    <cfRule type="cellIs" dxfId="868" priority="430" stopIfTrue="1" operator="notEqual">
      <formula>""</formula>
    </cfRule>
  </conditionalFormatting>
  <conditionalFormatting sqref="G95:G107">
    <cfRule type="cellIs" dxfId="867" priority="433" stopIfTrue="1" operator="notEqual">
      <formula>""</formula>
    </cfRule>
  </conditionalFormatting>
  <conditionalFormatting sqref="G95:G107">
    <cfRule type="cellIs" dxfId="866" priority="432" stopIfTrue="1" operator="notEqual">
      <formula>""</formula>
    </cfRule>
  </conditionalFormatting>
  <conditionalFormatting sqref="G92:G107">
    <cfRule type="cellIs" dxfId="865" priority="431" stopIfTrue="1" operator="notEqual">
      <formula>""</formula>
    </cfRule>
  </conditionalFormatting>
  <conditionalFormatting sqref="E91">
    <cfRule type="cellIs" dxfId="864" priority="429" stopIfTrue="1" operator="notEqual">
      <formula>""</formula>
    </cfRule>
  </conditionalFormatting>
  <conditionalFormatting sqref="E91">
    <cfRule type="cellIs" dxfId="863" priority="428" stopIfTrue="1" operator="notEqual">
      <formula>""</formula>
    </cfRule>
  </conditionalFormatting>
  <conditionalFormatting sqref="E91">
    <cfRule type="cellIs" dxfId="862" priority="427" stopIfTrue="1" operator="notEqual">
      <formula>""</formula>
    </cfRule>
  </conditionalFormatting>
  <conditionalFormatting sqref="E88:E90">
    <cfRule type="cellIs" dxfId="861" priority="426" stopIfTrue="1" operator="notEqual">
      <formula>""</formula>
    </cfRule>
  </conditionalFormatting>
  <conditionalFormatting sqref="E92:E107">
    <cfRule type="cellIs" dxfId="860" priority="425" stopIfTrue="1" operator="notEqual">
      <formula>""</formula>
    </cfRule>
  </conditionalFormatting>
  <conditionalFormatting sqref="E88:E90">
    <cfRule type="cellIs" dxfId="859" priority="424" stopIfTrue="1" operator="notEqual">
      <formula>""</formula>
    </cfRule>
  </conditionalFormatting>
  <conditionalFormatting sqref="E92:E107">
    <cfRule type="cellIs" dxfId="858" priority="423" stopIfTrue="1" operator="notEqual">
      <formula>""</formula>
    </cfRule>
  </conditionalFormatting>
  <conditionalFormatting sqref="E95:E107">
    <cfRule type="cellIs" dxfId="857" priority="422" stopIfTrue="1" operator="notEqual">
      <formula>""</formula>
    </cfRule>
  </conditionalFormatting>
  <conditionalFormatting sqref="E88:E90">
    <cfRule type="cellIs" dxfId="856" priority="421" stopIfTrue="1" operator="notEqual">
      <formula>""</formula>
    </cfRule>
  </conditionalFormatting>
  <conditionalFormatting sqref="E92:E107">
    <cfRule type="cellIs" dxfId="855" priority="420" stopIfTrue="1" operator="notEqual">
      <formula>""</formula>
    </cfRule>
  </conditionalFormatting>
  <conditionalFormatting sqref="E95:E107">
    <cfRule type="cellIs" dxfId="854" priority="419" stopIfTrue="1" operator="notEqual">
      <formula>""</formula>
    </cfRule>
  </conditionalFormatting>
  <conditionalFormatting sqref="E95:E107">
    <cfRule type="cellIs" dxfId="853" priority="418" stopIfTrue="1" operator="notEqual">
      <formula>""</formula>
    </cfRule>
  </conditionalFormatting>
  <conditionalFormatting sqref="E108:E109">
    <cfRule type="cellIs" dxfId="852" priority="417" stopIfTrue="1" operator="notEqual">
      <formula>""</formula>
    </cfRule>
  </conditionalFormatting>
  <conditionalFormatting sqref="F109">
    <cfRule type="cellIs" dxfId="851" priority="416" stopIfTrue="1" operator="notEqual">
      <formula>""</formula>
    </cfRule>
  </conditionalFormatting>
  <conditionalFormatting sqref="F15:F108">
    <cfRule type="cellIs" dxfId="850" priority="415" stopIfTrue="1" operator="notEqual">
      <formula>""</formula>
    </cfRule>
  </conditionalFormatting>
  <conditionalFormatting sqref="D10">
    <cfRule type="cellIs" dxfId="849" priority="414" stopIfTrue="1" operator="equal">
      <formula>"Total"</formula>
    </cfRule>
  </conditionalFormatting>
  <conditionalFormatting sqref="D10">
    <cfRule type="cellIs" dxfId="848" priority="413" stopIfTrue="1" operator="equal">
      <formula>"Total"</formula>
    </cfRule>
  </conditionalFormatting>
  <conditionalFormatting sqref="F109">
    <cfRule type="cellIs" dxfId="847" priority="412" stopIfTrue="1" operator="notEqual">
      <formula>""</formula>
    </cfRule>
  </conditionalFormatting>
  <conditionalFormatting sqref="E110:E111">
    <cfRule type="cellIs" dxfId="846" priority="399" stopIfTrue="1" operator="notEqual">
      <formula>""</formula>
    </cfRule>
  </conditionalFormatting>
  <conditionalFormatting sqref="E108:E109 G108:G109">
    <cfRule type="cellIs" dxfId="845" priority="411" stopIfTrue="1" operator="notEqual">
      <formula>""</formula>
    </cfRule>
  </conditionalFormatting>
  <conditionalFormatting sqref="E109 G109">
    <cfRule type="cellIs" dxfId="844" priority="410" stopIfTrue="1" operator="notEqual">
      <formula>""</formula>
    </cfRule>
  </conditionalFormatting>
  <conditionalFormatting sqref="F110:F111">
    <cfRule type="cellIs" dxfId="843" priority="397" stopIfTrue="1" operator="notEqual">
      <formula>""</formula>
    </cfRule>
  </conditionalFormatting>
  <conditionalFormatting sqref="F109">
    <cfRule type="cellIs" dxfId="842" priority="409" stopIfTrue="1" operator="notEqual">
      <formula>""</formula>
    </cfRule>
  </conditionalFormatting>
  <conditionalFormatting sqref="E111 G111">
    <cfRule type="cellIs" dxfId="841" priority="396" stopIfTrue="1" operator="notEqual">
      <formula>""</formula>
    </cfRule>
  </conditionalFormatting>
  <conditionalFormatting sqref="E108:E109 G108:G109">
    <cfRule type="cellIs" dxfId="840" priority="408" stopIfTrue="1" operator="notEqual">
      <formula>""</formula>
    </cfRule>
  </conditionalFormatting>
  <conditionalFormatting sqref="F111">
    <cfRule type="cellIs" dxfId="839" priority="394" stopIfTrue="1" operator="notEqual">
      <formula>""</formula>
    </cfRule>
  </conditionalFormatting>
  <conditionalFormatting sqref="E109 G109">
    <cfRule type="cellIs" dxfId="838" priority="407" stopIfTrue="1" operator="notEqual">
      <formula>""</formula>
    </cfRule>
  </conditionalFormatting>
  <conditionalFormatting sqref="E109">
    <cfRule type="cellIs" dxfId="837" priority="406" stopIfTrue="1" operator="notEqual">
      <formula>""</formula>
    </cfRule>
  </conditionalFormatting>
  <conditionalFormatting sqref="F109">
    <cfRule type="cellIs" dxfId="836" priority="405" stopIfTrue="1" operator="notEqual">
      <formula>""</formula>
    </cfRule>
  </conditionalFormatting>
  <conditionalFormatting sqref="F109">
    <cfRule type="cellIs" dxfId="835" priority="404" stopIfTrue="1" operator="notEqual">
      <formula>""</formula>
    </cfRule>
  </conditionalFormatting>
  <conditionalFormatting sqref="F110:F111">
    <cfRule type="cellIs" dxfId="834" priority="403" stopIfTrue="1" operator="notEqual">
      <formula>""</formula>
    </cfRule>
  </conditionalFormatting>
  <conditionalFormatting sqref="E110:E111 G110:G111">
    <cfRule type="cellIs" dxfId="833" priority="402" stopIfTrue="1" operator="notEqual">
      <formula>""</formula>
    </cfRule>
  </conditionalFormatting>
  <conditionalFormatting sqref="E111 G111">
    <cfRule type="cellIs" dxfId="832" priority="401" stopIfTrue="1" operator="notEqual">
      <formula>""</formula>
    </cfRule>
  </conditionalFormatting>
  <conditionalFormatting sqref="F111">
    <cfRule type="cellIs" dxfId="831" priority="400" stopIfTrue="1" operator="notEqual">
      <formula>""</formula>
    </cfRule>
  </conditionalFormatting>
  <conditionalFormatting sqref="E110:E111 G110:G111">
    <cfRule type="cellIs" dxfId="830" priority="398" stopIfTrue="1" operator="notEqual">
      <formula>""</formula>
    </cfRule>
  </conditionalFormatting>
  <conditionalFormatting sqref="F113">
    <cfRule type="cellIs" dxfId="829" priority="383" stopIfTrue="1" operator="notEqual">
      <formula>""</formula>
    </cfRule>
  </conditionalFormatting>
  <conditionalFormatting sqref="E111">
    <cfRule type="cellIs" dxfId="828" priority="395" stopIfTrue="1" operator="notEqual">
      <formula>""</formula>
    </cfRule>
  </conditionalFormatting>
  <conditionalFormatting sqref="F111">
    <cfRule type="cellIs" dxfId="827" priority="393" stopIfTrue="1" operator="notEqual">
      <formula>""</formula>
    </cfRule>
  </conditionalFormatting>
  <conditionalFormatting sqref="F112:F113">
    <cfRule type="cellIs" dxfId="826" priority="392" stopIfTrue="1" operator="notEqual">
      <formula>""</formula>
    </cfRule>
  </conditionalFormatting>
  <conditionalFormatting sqref="E112:E113 G112:G113">
    <cfRule type="cellIs" dxfId="825" priority="391" stopIfTrue="1" operator="notEqual">
      <formula>""</formula>
    </cfRule>
  </conditionalFormatting>
  <conditionalFormatting sqref="E113 G113">
    <cfRule type="cellIs" dxfId="824" priority="390" stopIfTrue="1" operator="notEqual">
      <formula>""</formula>
    </cfRule>
  </conditionalFormatting>
  <conditionalFormatting sqref="F113">
    <cfRule type="cellIs" dxfId="823" priority="389" stopIfTrue="1" operator="notEqual">
      <formula>""</formula>
    </cfRule>
  </conditionalFormatting>
  <conditionalFormatting sqref="E112:E113">
    <cfRule type="cellIs" dxfId="822" priority="388" stopIfTrue="1" operator="notEqual">
      <formula>""</formula>
    </cfRule>
  </conditionalFormatting>
  <conditionalFormatting sqref="E112:E113 G112:G113">
    <cfRule type="cellIs" dxfId="821" priority="387" stopIfTrue="1" operator="notEqual">
      <formula>""</formula>
    </cfRule>
  </conditionalFormatting>
  <conditionalFormatting sqref="F112:F113">
    <cfRule type="cellIs" dxfId="820" priority="386" stopIfTrue="1" operator="notEqual">
      <formula>""</formula>
    </cfRule>
  </conditionalFormatting>
  <conditionalFormatting sqref="F115">
    <cfRule type="cellIs" dxfId="819" priority="372" stopIfTrue="1" operator="notEqual">
      <formula>""</formula>
    </cfRule>
  </conditionalFormatting>
  <conditionalFormatting sqref="E113 G113">
    <cfRule type="cellIs" dxfId="818" priority="385" stopIfTrue="1" operator="notEqual">
      <formula>""</formula>
    </cfRule>
  </conditionalFormatting>
  <conditionalFormatting sqref="E113">
    <cfRule type="cellIs" dxfId="817" priority="384" stopIfTrue="1" operator="notEqual">
      <formula>""</formula>
    </cfRule>
  </conditionalFormatting>
  <conditionalFormatting sqref="F113">
    <cfRule type="cellIs" dxfId="816" priority="382" stopIfTrue="1" operator="notEqual">
      <formula>""</formula>
    </cfRule>
  </conditionalFormatting>
  <conditionalFormatting sqref="F114:F115">
    <cfRule type="cellIs" dxfId="815" priority="381" stopIfTrue="1" operator="notEqual">
      <formula>""</formula>
    </cfRule>
  </conditionalFormatting>
  <conditionalFormatting sqref="E114:E115 G114:G115">
    <cfRule type="cellIs" dxfId="814" priority="380" stopIfTrue="1" operator="notEqual">
      <formula>""</formula>
    </cfRule>
  </conditionalFormatting>
  <conditionalFormatting sqref="E115 G115">
    <cfRule type="cellIs" dxfId="813" priority="379" stopIfTrue="1" operator="notEqual">
      <formula>""</formula>
    </cfRule>
  </conditionalFormatting>
  <conditionalFormatting sqref="F115">
    <cfRule type="cellIs" dxfId="812" priority="378" stopIfTrue="1" operator="notEqual">
      <formula>""</formula>
    </cfRule>
  </conditionalFormatting>
  <conditionalFormatting sqref="E114:E115">
    <cfRule type="cellIs" dxfId="811" priority="377" stopIfTrue="1" operator="notEqual">
      <formula>""</formula>
    </cfRule>
  </conditionalFormatting>
  <conditionalFormatting sqref="E114:E115 G114:G115">
    <cfRule type="cellIs" dxfId="810" priority="376" stopIfTrue="1" operator="notEqual">
      <formula>""</formula>
    </cfRule>
  </conditionalFormatting>
  <conditionalFormatting sqref="F114:F115">
    <cfRule type="cellIs" dxfId="809" priority="375" stopIfTrue="1" operator="notEqual">
      <formula>""</formula>
    </cfRule>
  </conditionalFormatting>
  <conditionalFormatting sqref="F117">
    <cfRule type="cellIs" dxfId="808" priority="361" stopIfTrue="1" operator="notEqual">
      <formula>""</formula>
    </cfRule>
  </conditionalFormatting>
  <conditionalFormatting sqref="E115 G115">
    <cfRule type="cellIs" dxfId="807" priority="374" stopIfTrue="1" operator="notEqual">
      <formula>""</formula>
    </cfRule>
  </conditionalFormatting>
  <conditionalFormatting sqref="E115">
    <cfRule type="cellIs" dxfId="806" priority="373" stopIfTrue="1" operator="notEqual">
      <formula>""</formula>
    </cfRule>
  </conditionalFormatting>
  <conditionalFormatting sqref="F115">
    <cfRule type="cellIs" dxfId="805" priority="371" stopIfTrue="1" operator="notEqual">
      <formula>""</formula>
    </cfRule>
  </conditionalFormatting>
  <conditionalFormatting sqref="F116:F117">
    <cfRule type="cellIs" dxfId="804" priority="370" stopIfTrue="1" operator="notEqual">
      <formula>""</formula>
    </cfRule>
  </conditionalFormatting>
  <conditionalFormatting sqref="E116:E117 G116:G117">
    <cfRule type="cellIs" dxfId="803" priority="369" stopIfTrue="1" operator="notEqual">
      <formula>""</formula>
    </cfRule>
  </conditionalFormatting>
  <conditionalFormatting sqref="E117 G117">
    <cfRule type="cellIs" dxfId="802" priority="368" stopIfTrue="1" operator="notEqual">
      <formula>""</formula>
    </cfRule>
  </conditionalFormatting>
  <conditionalFormatting sqref="F117">
    <cfRule type="cellIs" dxfId="801" priority="367" stopIfTrue="1" operator="notEqual">
      <formula>""</formula>
    </cfRule>
  </conditionalFormatting>
  <conditionalFormatting sqref="E116:E117">
    <cfRule type="cellIs" dxfId="800" priority="366" stopIfTrue="1" operator="notEqual">
      <formula>""</formula>
    </cfRule>
  </conditionalFormatting>
  <conditionalFormatting sqref="E116:E117 G116:G117">
    <cfRule type="cellIs" dxfId="799" priority="365" stopIfTrue="1" operator="notEqual">
      <formula>""</formula>
    </cfRule>
  </conditionalFormatting>
  <conditionalFormatting sqref="F116:F117">
    <cfRule type="cellIs" dxfId="798" priority="364" stopIfTrue="1" operator="notEqual">
      <formula>""</formula>
    </cfRule>
  </conditionalFormatting>
  <conditionalFormatting sqref="F119:F131">
    <cfRule type="cellIs" dxfId="797" priority="350" stopIfTrue="1" operator="notEqual">
      <formula>""</formula>
    </cfRule>
  </conditionalFormatting>
  <conditionalFormatting sqref="E117 G117">
    <cfRule type="cellIs" dxfId="796" priority="363" stopIfTrue="1" operator="notEqual">
      <formula>""</formula>
    </cfRule>
  </conditionalFormatting>
  <conditionalFormatting sqref="E117">
    <cfRule type="cellIs" dxfId="795" priority="362" stopIfTrue="1" operator="notEqual">
      <formula>""</formula>
    </cfRule>
  </conditionalFormatting>
  <conditionalFormatting sqref="F117">
    <cfRule type="cellIs" dxfId="794" priority="360" stopIfTrue="1" operator="notEqual">
      <formula>""</formula>
    </cfRule>
  </conditionalFormatting>
  <conditionalFormatting sqref="F118:F131">
    <cfRule type="cellIs" dxfId="793" priority="359" stopIfTrue="1" operator="notEqual">
      <formula>""</formula>
    </cfRule>
  </conditionalFormatting>
  <conditionalFormatting sqref="E118:E131 G118:G131">
    <cfRule type="cellIs" dxfId="792" priority="358" stopIfTrue="1" operator="notEqual">
      <formula>""</formula>
    </cfRule>
  </conditionalFormatting>
  <conditionalFormatting sqref="E119:E131 G119:G131">
    <cfRule type="cellIs" dxfId="791" priority="357" stopIfTrue="1" operator="notEqual">
      <formula>""</formula>
    </cfRule>
  </conditionalFormatting>
  <conditionalFormatting sqref="F119:F131">
    <cfRule type="cellIs" dxfId="790" priority="356" stopIfTrue="1" operator="notEqual">
      <formula>""</formula>
    </cfRule>
  </conditionalFormatting>
  <conditionalFormatting sqref="E118:E131">
    <cfRule type="cellIs" dxfId="789" priority="355" stopIfTrue="1" operator="notEqual">
      <formula>""</formula>
    </cfRule>
  </conditionalFormatting>
  <conditionalFormatting sqref="E118:E131 G118:G131">
    <cfRule type="cellIs" dxfId="788" priority="354" stopIfTrue="1" operator="notEqual">
      <formula>""</formula>
    </cfRule>
  </conditionalFormatting>
  <conditionalFormatting sqref="F118:F131">
    <cfRule type="cellIs" dxfId="787" priority="353" stopIfTrue="1" operator="notEqual">
      <formula>""</formula>
    </cfRule>
  </conditionalFormatting>
  <conditionalFormatting sqref="E119:E131 G119:G131">
    <cfRule type="cellIs" dxfId="786" priority="352" stopIfTrue="1" operator="notEqual">
      <formula>""</formula>
    </cfRule>
  </conditionalFormatting>
  <conditionalFormatting sqref="E119:E131">
    <cfRule type="cellIs" dxfId="785" priority="351" stopIfTrue="1" operator="notEqual">
      <formula>""</formula>
    </cfRule>
  </conditionalFormatting>
  <conditionalFormatting sqref="F119:F131">
    <cfRule type="cellIs" dxfId="784" priority="349" stopIfTrue="1" operator="notEqual">
      <formula>""</formula>
    </cfRule>
  </conditionalFormatting>
  <conditionalFormatting sqref="B145:C145">
    <cfRule type="cellIs" dxfId="783" priority="348" stopIfTrue="1" operator="notEqual">
      <formula>""</formula>
    </cfRule>
  </conditionalFormatting>
  <conditionalFormatting sqref="Y146:AA146">
    <cfRule type="cellIs" dxfId="782" priority="347" stopIfTrue="1" operator="notEqual">
      <formula>""</formula>
    </cfRule>
  </conditionalFormatting>
  <conditionalFormatting sqref="D12:D131">
    <cfRule type="cellIs" dxfId="781" priority="346" stopIfTrue="1" operator="equal">
      <formula>"Total"</formula>
    </cfRule>
  </conditionalFormatting>
  <conditionalFormatting sqref="E133:E136">
    <cfRule type="cellIs" dxfId="780" priority="345" stopIfTrue="1" operator="notEqual">
      <formula>""</formula>
    </cfRule>
  </conditionalFormatting>
  <conditionalFormatting sqref="E133:E136">
    <cfRule type="cellIs" dxfId="779" priority="344" stopIfTrue="1" operator="notEqual">
      <formula>""</formula>
    </cfRule>
  </conditionalFormatting>
  <conditionalFormatting sqref="E133:E136">
    <cfRule type="cellIs" dxfId="778" priority="343" stopIfTrue="1" operator="notEqual">
      <formula>""</formula>
    </cfRule>
  </conditionalFormatting>
  <conditionalFormatting sqref="G139:G141">
    <cfRule type="cellIs" dxfId="777" priority="334" stopIfTrue="1" operator="notEqual">
      <formula>""</formula>
    </cfRule>
  </conditionalFormatting>
  <conditionalFormatting sqref="G138">
    <cfRule type="cellIs" dxfId="776" priority="335" stopIfTrue="1" operator="notEqual">
      <formula>""</formula>
    </cfRule>
  </conditionalFormatting>
  <conditionalFormatting sqref="G134:H134 H135:H144">
    <cfRule type="cellIs" dxfId="775" priority="339" stopIfTrue="1" operator="notEqual">
      <formula>""</formula>
    </cfRule>
  </conditionalFormatting>
  <conditionalFormatting sqref="G133">
    <cfRule type="cellIs" dxfId="774" priority="341" stopIfTrue="1" operator="notEqual">
      <formula>""</formula>
    </cfRule>
  </conditionalFormatting>
  <conditionalFormatting sqref="G133">
    <cfRule type="cellIs" dxfId="773" priority="342" stopIfTrue="1" operator="notEqual">
      <formula>""</formula>
    </cfRule>
  </conditionalFormatting>
  <conditionalFormatting sqref="G134:H134 H135:H144">
    <cfRule type="cellIs" dxfId="772" priority="340" stopIfTrue="1" operator="notEqual">
      <formula>""</formula>
    </cfRule>
  </conditionalFormatting>
  <conditionalFormatting sqref="G135:G137">
    <cfRule type="cellIs" dxfId="771" priority="337" stopIfTrue="1" operator="notEqual">
      <formula>""</formula>
    </cfRule>
  </conditionalFormatting>
  <conditionalFormatting sqref="G135:G137">
    <cfRule type="cellIs" dxfId="770" priority="338" stopIfTrue="1" operator="notEqual">
      <formula>""</formula>
    </cfRule>
  </conditionalFormatting>
  <conditionalFormatting sqref="G139:G141">
    <cfRule type="cellIs" dxfId="769" priority="333" stopIfTrue="1" operator="notEqual">
      <formula>""</formula>
    </cfRule>
  </conditionalFormatting>
  <conditionalFormatting sqref="G138">
    <cfRule type="cellIs" dxfId="768" priority="336" stopIfTrue="1" operator="notEqual">
      <formula>""</formula>
    </cfRule>
  </conditionalFormatting>
  <conditionalFormatting sqref="F133">
    <cfRule type="cellIs" dxfId="767" priority="332" stopIfTrue="1" operator="notEqual">
      <formula>""</formula>
    </cfRule>
  </conditionalFormatting>
  <conditionalFormatting sqref="F134:F141">
    <cfRule type="cellIs" dxfId="766" priority="331" stopIfTrue="1" operator="notEqual">
      <formula>""</formula>
    </cfRule>
  </conditionalFormatting>
  <conditionalFormatting sqref="F134:F141">
    <cfRule type="cellIs" dxfId="765" priority="330" stopIfTrue="1" operator="notEqual">
      <formula>""</formula>
    </cfRule>
  </conditionalFormatting>
  <conditionalFormatting sqref="H133">
    <cfRule type="cellIs" dxfId="764" priority="329" stopIfTrue="1" operator="notEqual">
      <formula>""</formula>
    </cfRule>
  </conditionalFormatting>
  <conditionalFormatting sqref="E137:E141">
    <cfRule type="cellIs" dxfId="763" priority="328" stopIfTrue="1" operator="notEqual">
      <formula>""</formula>
    </cfRule>
  </conditionalFormatting>
  <conditionalFormatting sqref="E137:E141">
    <cfRule type="cellIs" dxfId="762" priority="327" stopIfTrue="1" operator="notEqual">
      <formula>""</formula>
    </cfRule>
  </conditionalFormatting>
  <conditionalFormatting sqref="E137:E141">
    <cfRule type="cellIs" dxfId="761" priority="326" stopIfTrue="1" operator="notEqual">
      <formula>""</formula>
    </cfRule>
  </conditionalFormatting>
  <conditionalFormatting sqref="G142:G144">
    <cfRule type="cellIs" dxfId="760" priority="325" stopIfTrue="1" operator="notEqual">
      <formula>""</formula>
    </cfRule>
  </conditionalFormatting>
  <conditionalFormatting sqref="G142:G144">
    <cfRule type="cellIs" dxfId="759" priority="324" stopIfTrue="1" operator="notEqual">
      <formula>""</formula>
    </cfRule>
  </conditionalFormatting>
  <conditionalFormatting sqref="F142:F144">
    <cfRule type="cellIs" dxfId="758" priority="323" stopIfTrue="1" operator="notEqual">
      <formula>""</formula>
    </cfRule>
  </conditionalFormatting>
  <conditionalFormatting sqref="F142:F144">
    <cfRule type="cellIs" dxfId="757" priority="322" stopIfTrue="1" operator="notEqual">
      <formula>""</formula>
    </cfRule>
  </conditionalFormatting>
  <conditionalFormatting sqref="E142:E144">
    <cfRule type="cellIs" dxfId="756" priority="321" stopIfTrue="1" operator="notEqual">
      <formula>""</formula>
    </cfRule>
  </conditionalFormatting>
  <conditionalFormatting sqref="E142:E144">
    <cfRule type="cellIs" dxfId="755" priority="320" stopIfTrue="1" operator="notEqual">
      <formula>""</formula>
    </cfRule>
  </conditionalFormatting>
  <conditionalFormatting sqref="E142:E144">
    <cfRule type="cellIs" dxfId="754" priority="319" stopIfTrue="1" operator="notEqual">
      <formula>""</formula>
    </cfRule>
  </conditionalFormatting>
  <conditionalFormatting sqref="C133">
    <cfRule type="cellIs" dxfId="753" priority="318" stopIfTrue="1" operator="notEqual">
      <formula>""</formula>
    </cfRule>
  </conditionalFormatting>
  <conditionalFormatting sqref="C134:C144">
    <cfRule type="cellIs" dxfId="752" priority="317" stopIfTrue="1" operator="notEqual">
      <formula>""</formula>
    </cfRule>
  </conditionalFormatting>
  <conditionalFormatting sqref="D145">
    <cfRule type="cellIs" dxfId="751" priority="316" stopIfTrue="1" operator="equal">
      <formula>"Total"</formula>
    </cfRule>
  </conditionalFormatting>
  <conditionalFormatting sqref="B133:B144">
    <cfRule type="cellIs" dxfId="750" priority="315" stopIfTrue="1" operator="notEqual">
      <formula>""</formula>
    </cfRule>
  </conditionalFormatting>
  <conditionalFormatting sqref="B133:B144">
    <cfRule type="cellIs" dxfId="749" priority="314" stopIfTrue="1" operator="notEqual">
      <formula>""</formula>
    </cfRule>
  </conditionalFormatting>
  <conditionalFormatting sqref="C107 C12:C95">
    <cfRule type="cellIs" dxfId="748" priority="313" stopIfTrue="1" operator="notEqual">
      <formula>""</formula>
    </cfRule>
  </conditionalFormatting>
  <conditionalFormatting sqref="C23">
    <cfRule type="cellIs" dxfId="747" priority="312" stopIfTrue="1" operator="notEqual">
      <formula>""</formula>
    </cfRule>
  </conditionalFormatting>
  <conditionalFormatting sqref="C14:C25">
    <cfRule type="cellIs" dxfId="746" priority="311" stopIfTrue="1" operator="notEqual">
      <formula>""</formula>
    </cfRule>
  </conditionalFormatting>
  <conditionalFormatting sqref="C107 C73:C83 C85:C95">
    <cfRule type="cellIs" dxfId="745" priority="310" stopIfTrue="1" operator="notEqual">
      <formula>""</formula>
    </cfRule>
  </conditionalFormatting>
  <conditionalFormatting sqref="C84">
    <cfRule type="cellIs" dxfId="744" priority="309" stopIfTrue="1" operator="notEqual">
      <formula>""</formula>
    </cfRule>
  </conditionalFormatting>
  <conditionalFormatting sqref="C84">
    <cfRule type="cellIs" dxfId="743" priority="308" stopIfTrue="1" operator="notEqual">
      <formula>""</formula>
    </cfRule>
  </conditionalFormatting>
  <conditionalFormatting sqref="C85:C94">
    <cfRule type="cellIs" dxfId="742" priority="304" stopIfTrue="1" operator="notEqual">
      <formula>""</formula>
    </cfRule>
  </conditionalFormatting>
  <conditionalFormatting sqref="C12:C23">
    <cfRule type="cellIs" dxfId="741" priority="307" stopIfTrue="1" operator="notEqual">
      <formula>""</formula>
    </cfRule>
  </conditionalFormatting>
  <conditionalFormatting sqref="C73:C83">
    <cfRule type="cellIs" dxfId="740" priority="306" stopIfTrue="1" operator="notEqual">
      <formula>""</formula>
    </cfRule>
  </conditionalFormatting>
  <conditionalFormatting sqref="C85:C94">
    <cfRule type="cellIs" dxfId="739" priority="305" stopIfTrue="1" operator="notEqual">
      <formula>""</formula>
    </cfRule>
  </conditionalFormatting>
  <conditionalFormatting sqref="C84">
    <cfRule type="cellIs" dxfId="738" priority="303" stopIfTrue="1" operator="notEqual">
      <formula>""</formula>
    </cfRule>
  </conditionalFormatting>
  <conditionalFormatting sqref="C84">
    <cfRule type="cellIs" dxfId="737" priority="302" stopIfTrue="1" operator="notEqual">
      <formula>""</formula>
    </cfRule>
  </conditionalFormatting>
  <conditionalFormatting sqref="C73:C83">
    <cfRule type="cellIs" dxfId="736" priority="301" stopIfTrue="1" operator="notEqual">
      <formula>""</formula>
    </cfRule>
  </conditionalFormatting>
  <conditionalFormatting sqref="C72">
    <cfRule type="cellIs" dxfId="735" priority="300" stopIfTrue="1" operator="notEqual">
      <formula>""</formula>
    </cfRule>
  </conditionalFormatting>
  <conditionalFormatting sqref="C72">
    <cfRule type="cellIs" dxfId="734" priority="299" stopIfTrue="1" operator="notEqual">
      <formula>""</formula>
    </cfRule>
  </conditionalFormatting>
  <conditionalFormatting sqref="C73:C82">
    <cfRule type="cellIs" dxfId="733" priority="296" stopIfTrue="1" operator="notEqual">
      <formula>""</formula>
    </cfRule>
  </conditionalFormatting>
  <conditionalFormatting sqref="C61:C71">
    <cfRule type="cellIs" dxfId="732" priority="298" stopIfTrue="1" operator="notEqual">
      <formula>""</formula>
    </cfRule>
  </conditionalFormatting>
  <conditionalFormatting sqref="C73:C82">
    <cfRule type="cellIs" dxfId="731" priority="297" stopIfTrue="1" operator="notEqual">
      <formula>""</formula>
    </cfRule>
  </conditionalFormatting>
  <conditionalFormatting sqref="C85:C94">
    <cfRule type="cellIs" dxfId="730" priority="295" stopIfTrue="1" operator="notEqual">
      <formula>""</formula>
    </cfRule>
  </conditionalFormatting>
  <conditionalFormatting sqref="C85:C94">
    <cfRule type="cellIs" dxfId="729" priority="294" stopIfTrue="1" operator="notEqual">
      <formula>""</formula>
    </cfRule>
  </conditionalFormatting>
  <conditionalFormatting sqref="C84:C94">
    <cfRule type="cellIs" dxfId="728" priority="293" stopIfTrue="1" operator="notEqual">
      <formula>""</formula>
    </cfRule>
  </conditionalFormatting>
  <conditionalFormatting sqref="C84:C94">
    <cfRule type="cellIs" dxfId="727" priority="292" stopIfTrue="1" operator="notEqual">
      <formula>""</formula>
    </cfRule>
  </conditionalFormatting>
  <conditionalFormatting sqref="C12:C13 C15 C17 C19 C21">
    <cfRule type="cellIs" dxfId="726" priority="291" stopIfTrue="1" operator="notEqual">
      <formula>""</formula>
    </cfRule>
  </conditionalFormatting>
  <conditionalFormatting sqref="C73:C83">
    <cfRule type="cellIs" dxfId="725" priority="290" stopIfTrue="1" operator="notEqual">
      <formula>""</formula>
    </cfRule>
  </conditionalFormatting>
  <conditionalFormatting sqref="C72">
    <cfRule type="cellIs" dxfId="724" priority="289" stopIfTrue="1" operator="notEqual">
      <formula>""</formula>
    </cfRule>
  </conditionalFormatting>
  <conditionalFormatting sqref="C72">
    <cfRule type="cellIs" dxfId="723" priority="288" stopIfTrue="1" operator="notEqual">
      <formula>""</formula>
    </cfRule>
  </conditionalFormatting>
  <conditionalFormatting sqref="C73:C82">
    <cfRule type="cellIs" dxfId="722" priority="285" stopIfTrue="1" operator="notEqual">
      <formula>""</formula>
    </cfRule>
  </conditionalFormatting>
  <conditionalFormatting sqref="C61:C71">
    <cfRule type="cellIs" dxfId="721" priority="287" stopIfTrue="1" operator="notEqual">
      <formula>""</formula>
    </cfRule>
  </conditionalFormatting>
  <conditionalFormatting sqref="C73:C82">
    <cfRule type="cellIs" dxfId="720" priority="286" stopIfTrue="1" operator="notEqual">
      <formula>""</formula>
    </cfRule>
  </conditionalFormatting>
  <conditionalFormatting sqref="C72">
    <cfRule type="cellIs" dxfId="719" priority="284" stopIfTrue="1" operator="notEqual">
      <formula>""</formula>
    </cfRule>
  </conditionalFormatting>
  <conditionalFormatting sqref="C72">
    <cfRule type="cellIs" dxfId="718" priority="283" stopIfTrue="1" operator="notEqual">
      <formula>""</formula>
    </cfRule>
  </conditionalFormatting>
  <conditionalFormatting sqref="C61:C71">
    <cfRule type="cellIs" dxfId="717" priority="282" stopIfTrue="1" operator="notEqual">
      <formula>""</formula>
    </cfRule>
  </conditionalFormatting>
  <conditionalFormatting sqref="C60">
    <cfRule type="cellIs" dxfId="716" priority="281" stopIfTrue="1" operator="notEqual">
      <formula>""</formula>
    </cfRule>
  </conditionalFormatting>
  <conditionalFormatting sqref="C60">
    <cfRule type="cellIs" dxfId="715" priority="280" stopIfTrue="1" operator="notEqual">
      <formula>""</formula>
    </cfRule>
  </conditionalFormatting>
  <conditionalFormatting sqref="C61:C70">
    <cfRule type="cellIs" dxfId="714" priority="277" stopIfTrue="1" operator="notEqual">
      <formula>""</formula>
    </cfRule>
  </conditionalFormatting>
  <conditionalFormatting sqref="C49:C59">
    <cfRule type="cellIs" dxfId="713" priority="279" stopIfTrue="1" operator="notEqual">
      <formula>""</formula>
    </cfRule>
  </conditionalFormatting>
  <conditionalFormatting sqref="C61:C70">
    <cfRule type="cellIs" dxfId="712" priority="278" stopIfTrue="1" operator="notEqual">
      <formula>""</formula>
    </cfRule>
  </conditionalFormatting>
  <conditionalFormatting sqref="C73:C82">
    <cfRule type="cellIs" dxfId="711" priority="276" stopIfTrue="1" operator="notEqual">
      <formula>""</formula>
    </cfRule>
  </conditionalFormatting>
  <conditionalFormatting sqref="C73:C82">
    <cfRule type="cellIs" dxfId="710" priority="275" stopIfTrue="1" operator="notEqual">
      <formula>""</formula>
    </cfRule>
  </conditionalFormatting>
  <conditionalFormatting sqref="B12:B131">
    <cfRule type="cellIs" dxfId="709" priority="274" stopIfTrue="1" operator="notEqual">
      <formula>""</formula>
    </cfRule>
  </conditionalFormatting>
  <conditionalFormatting sqref="C84:C94">
    <cfRule type="cellIs" dxfId="708" priority="273" stopIfTrue="1" operator="notEqual">
      <formula>""</formula>
    </cfRule>
  </conditionalFormatting>
  <conditionalFormatting sqref="C84:C94">
    <cfRule type="cellIs" dxfId="707" priority="272" stopIfTrue="1" operator="notEqual">
      <formula>""</formula>
    </cfRule>
  </conditionalFormatting>
  <conditionalFormatting sqref="C12:C13 C15 C17 C19 C21">
    <cfRule type="cellIs" dxfId="706" priority="271" stopIfTrue="1" operator="notEqual">
      <formula>""</formula>
    </cfRule>
  </conditionalFormatting>
  <conditionalFormatting sqref="C73:C83">
    <cfRule type="cellIs" dxfId="705" priority="270" stopIfTrue="1" operator="notEqual">
      <formula>""</formula>
    </cfRule>
  </conditionalFormatting>
  <conditionalFormatting sqref="C72">
    <cfRule type="cellIs" dxfId="704" priority="269" stopIfTrue="1" operator="notEqual">
      <formula>""</formula>
    </cfRule>
  </conditionalFormatting>
  <conditionalFormatting sqref="C72">
    <cfRule type="cellIs" dxfId="703" priority="268" stopIfTrue="1" operator="notEqual">
      <formula>""</formula>
    </cfRule>
  </conditionalFormatting>
  <conditionalFormatting sqref="C73:C82">
    <cfRule type="cellIs" dxfId="702" priority="265" stopIfTrue="1" operator="notEqual">
      <formula>""</formula>
    </cfRule>
  </conditionalFormatting>
  <conditionalFormatting sqref="C61:C71">
    <cfRule type="cellIs" dxfId="701" priority="267" stopIfTrue="1" operator="notEqual">
      <formula>""</formula>
    </cfRule>
  </conditionalFormatting>
  <conditionalFormatting sqref="C73:C82">
    <cfRule type="cellIs" dxfId="700" priority="266" stopIfTrue="1" operator="notEqual">
      <formula>""</formula>
    </cfRule>
  </conditionalFormatting>
  <conditionalFormatting sqref="C72">
    <cfRule type="cellIs" dxfId="699" priority="264" stopIfTrue="1" operator="notEqual">
      <formula>""</formula>
    </cfRule>
  </conditionalFormatting>
  <conditionalFormatting sqref="C72">
    <cfRule type="cellIs" dxfId="698" priority="263" stopIfTrue="1" operator="notEqual">
      <formula>""</formula>
    </cfRule>
  </conditionalFormatting>
  <conditionalFormatting sqref="C61:C71">
    <cfRule type="cellIs" dxfId="697" priority="262" stopIfTrue="1" operator="notEqual">
      <formula>""</formula>
    </cfRule>
  </conditionalFormatting>
  <conditionalFormatting sqref="C60">
    <cfRule type="cellIs" dxfId="696" priority="261" stopIfTrue="1" operator="notEqual">
      <formula>""</formula>
    </cfRule>
  </conditionalFormatting>
  <conditionalFormatting sqref="C60">
    <cfRule type="cellIs" dxfId="695" priority="260" stopIfTrue="1" operator="notEqual">
      <formula>""</formula>
    </cfRule>
  </conditionalFormatting>
  <conditionalFormatting sqref="C61:C70">
    <cfRule type="cellIs" dxfId="694" priority="257" stopIfTrue="1" operator="notEqual">
      <formula>""</formula>
    </cfRule>
  </conditionalFormatting>
  <conditionalFormatting sqref="C49:C59">
    <cfRule type="cellIs" dxfId="693" priority="259" stopIfTrue="1" operator="notEqual">
      <formula>""</formula>
    </cfRule>
  </conditionalFormatting>
  <conditionalFormatting sqref="C61:C70">
    <cfRule type="cellIs" dxfId="692" priority="258" stopIfTrue="1" operator="notEqual">
      <formula>""</formula>
    </cfRule>
  </conditionalFormatting>
  <conditionalFormatting sqref="C73:C82">
    <cfRule type="cellIs" dxfId="691" priority="256" stopIfTrue="1" operator="notEqual">
      <formula>""</formula>
    </cfRule>
  </conditionalFormatting>
  <conditionalFormatting sqref="C73:C82">
    <cfRule type="cellIs" dxfId="690" priority="255" stopIfTrue="1" operator="notEqual">
      <formula>""</formula>
    </cfRule>
  </conditionalFormatting>
  <conditionalFormatting sqref="C72:C82">
    <cfRule type="cellIs" dxfId="689" priority="254" stopIfTrue="1" operator="notEqual">
      <formula>""</formula>
    </cfRule>
  </conditionalFormatting>
  <conditionalFormatting sqref="C72:C82">
    <cfRule type="cellIs" dxfId="688" priority="253" stopIfTrue="1" operator="notEqual">
      <formula>""</formula>
    </cfRule>
  </conditionalFormatting>
  <conditionalFormatting sqref="C61:C71">
    <cfRule type="cellIs" dxfId="687" priority="252" stopIfTrue="1" operator="notEqual">
      <formula>""</formula>
    </cfRule>
  </conditionalFormatting>
  <conditionalFormatting sqref="C60">
    <cfRule type="cellIs" dxfId="686" priority="251" stopIfTrue="1" operator="notEqual">
      <formula>""</formula>
    </cfRule>
  </conditionalFormatting>
  <conditionalFormatting sqref="C60">
    <cfRule type="cellIs" dxfId="685" priority="250" stopIfTrue="1" operator="notEqual">
      <formula>""</formula>
    </cfRule>
  </conditionalFormatting>
  <conditionalFormatting sqref="C61:C70">
    <cfRule type="cellIs" dxfId="684" priority="247" stopIfTrue="1" operator="notEqual">
      <formula>""</formula>
    </cfRule>
  </conditionalFormatting>
  <conditionalFormatting sqref="C49:C59">
    <cfRule type="cellIs" dxfId="683" priority="249" stopIfTrue="1" operator="notEqual">
      <formula>""</formula>
    </cfRule>
  </conditionalFormatting>
  <conditionalFormatting sqref="C61:C70">
    <cfRule type="cellIs" dxfId="682" priority="248" stopIfTrue="1" operator="notEqual">
      <formula>""</formula>
    </cfRule>
  </conditionalFormatting>
  <conditionalFormatting sqref="C60">
    <cfRule type="cellIs" dxfId="681" priority="246" stopIfTrue="1" operator="notEqual">
      <formula>""</formula>
    </cfRule>
  </conditionalFormatting>
  <conditionalFormatting sqref="C60">
    <cfRule type="cellIs" dxfId="680" priority="245" stopIfTrue="1" operator="notEqual">
      <formula>""</formula>
    </cfRule>
  </conditionalFormatting>
  <conditionalFormatting sqref="C49:C59">
    <cfRule type="cellIs" dxfId="679" priority="244" stopIfTrue="1" operator="notEqual">
      <formula>""</formula>
    </cfRule>
  </conditionalFormatting>
  <conditionalFormatting sqref="C48">
    <cfRule type="cellIs" dxfId="678" priority="243" stopIfTrue="1" operator="notEqual">
      <formula>""</formula>
    </cfRule>
  </conditionalFormatting>
  <conditionalFormatting sqref="C48">
    <cfRule type="cellIs" dxfId="677" priority="242" stopIfTrue="1" operator="notEqual">
      <formula>""</formula>
    </cfRule>
  </conditionalFormatting>
  <conditionalFormatting sqref="C49:C58">
    <cfRule type="cellIs" dxfId="676" priority="239" stopIfTrue="1" operator="notEqual">
      <formula>""</formula>
    </cfRule>
  </conditionalFormatting>
  <conditionalFormatting sqref="C37:C47">
    <cfRule type="cellIs" dxfId="675" priority="241" stopIfTrue="1" operator="notEqual">
      <formula>""</formula>
    </cfRule>
  </conditionalFormatting>
  <conditionalFormatting sqref="C49:C58">
    <cfRule type="cellIs" dxfId="674" priority="240" stopIfTrue="1" operator="notEqual">
      <formula>""</formula>
    </cfRule>
  </conditionalFormatting>
  <conditionalFormatting sqref="C61:C70">
    <cfRule type="cellIs" dxfId="673" priority="238" stopIfTrue="1" operator="notEqual">
      <formula>""</formula>
    </cfRule>
  </conditionalFormatting>
  <conditionalFormatting sqref="C61:C70">
    <cfRule type="cellIs" dxfId="672" priority="237" stopIfTrue="1" operator="notEqual">
      <formula>""</formula>
    </cfRule>
  </conditionalFormatting>
  <conditionalFormatting sqref="C85:C94">
    <cfRule type="cellIs" dxfId="671" priority="231" stopIfTrue="1" operator="notEqual">
      <formula>""</formula>
    </cfRule>
  </conditionalFormatting>
  <conditionalFormatting sqref="C85:C94">
    <cfRule type="cellIs" dxfId="670" priority="230" stopIfTrue="1" operator="notEqual">
      <formula>""</formula>
    </cfRule>
  </conditionalFormatting>
  <conditionalFormatting sqref="C107 C73:C83 C85:C95">
    <cfRule type="cellIs" dxfId="669" priority="236" stopIfTrue="1" operator="notEqual">
      <formula>""</formula>
    </cfRule>
  </conditionalFormatting>
  <conditionalFormatting sqref="C107 C73:C83 C85:C95">
    <cfRule type="cellIs" dxfId="668" priority="229" stopIfTrue="1" operator="notEqual">
      <formula>""</formula>
    </cfRule>
  </conditionalFormatting>
  <conditionalFormatting sqref="C84">
    <cfRule type="cellIs" dxfId="667" priority="228" stopIfTrue="1" operator="notEqual">
      <formula>""</formula>
    </cfRule>
  </conditionalFormatting>
  <conditionalFormatting sqref="C107 C73:C83 C85:C95">
    <cfRule type="cellIs" dxfId="666" priority="235" stopIfTrue="1" operator="notEqual">
      <formula>""</formula>
    </cfRule>
  </conditionalFormatting>
  <conditionalFormatting sqref="C84">
    <cfRule type="cellIs" dxfId="665" priority="234" stopIfTrue="1" operator="notEqual">
      <formula>""</formula>
    </cfRule>
  </conditionalFormatting>
  <conditionalFormatting sqref="C84">
    <cfRule type="cellIs" dxfId="664" priority="233" stopIfTrue="1" operator="notEqual">
      <formula>""</formula>
    </cfRule>
  </conditionalFormatting>
  <conditionalFormatting sqref="C73:C83">
    <cfRule type="cellIs" dxfId="663" priority="232" stopIfTrue="1" operator="notEqual">
      <formula>""</formula>
    </cfRule>
  </conditionalFormatting>
  <conditionalFormatting sqref="C73:C83">
    <cfRule type="cellIs" dxfId="662" priority="221" stopIfTrue="1" operator="notEqual">
      <formula>""</formula>
    </cfRule>
  </conditionalFormatting>
  <conditionalFormatting sqref="C72">
    <cfRule type="cellIs" dxfId="661" priority="220" stopIfTrue="1" operator="notEqual">
      <formula>""</formula>
    </cfRule>
  </conditionalFormatting>
  <conditionalFormatting sqref="C72">
    <cfRule type="cellIs" dxfId="660" priority="219" stopIfTrue="1" operator="notEqual">
      <formula>""</formula>
    </cfRule>
  </conditionalFormatting>
  <conditionalFormatting sqref="C61:C71">
    <cfRule type="cellIs" dxfId="659" priority="218" stopIfTrue="1" operator="notEqual">
      <formula>""</formula>
    </cfRule>
  </conditionalFormatting>
  <conditionalFormatting sqref="C84">
    <cfRule type="cellIs" dxfId="658" priority="227" stopIfTrue="1" operator="notEqual">
      <formula>""</formula>
    </cfRule>
  </conditionalFormatting>
  <conditionalFormatting sqref="C85:C94">
    <cfRule type="cellIs" dxfId="657" priority="224" stopIfTrue="1" operator="notEqual">
      <formula>""</formula>
    </cfRule>
  </conditionalFormatting>
  <conditionalFormatting sqref="C73:C83">
    <cfRule type="cellIs" dxfId="656" priority="226" stopIfTrue="1" operator="notEqual">
      <formula>""</formula>
    </cfRule>
  </conditionalFormatting>
  <conditionalFormatting sqref="C85:C94">
    <cfRule type="cellIs" dxfId="655" priority="225" stopIfTrue="1" operator="notEqual">
      <formula>""</formula>
    </cfRule>
  </conditionalFormatting>
  <conditionalFormatting sqref="C84">
    <cfRule type="cellIs" dxfId="654" priority="223" stopIfTrue="1" operator="notEqual">
      <formula>""</formula>
    </cfRule>
  </conditionalFormatting>
  <conditionalFormatting sqref="C84">
    <cfRule type="cellIs" dxfId="653" priority="222" stopIfTrue="1" operator="notEqual">
      <formula>""</formula>
    </cfRule>
  </conditionalFormatting>
  <conditionalFormatting sqref="C73:C82">
    <cfRule type="cellIs" dxfId="652" priority="216" stopIfTrue="1" operator="notEqual">
      <formula>""</formula>
    </cfRule>
  </conditionalFormatting>
  <conditionalFormatting sqref="C73:C82">
    <cfRule type="cellIs" dxfId="651" priority="217" stopIfTrue="1" operator="notEqual">
      <formula>""</formula>
    </cfRule>
  </conditionalFormatting>
  <conditionalFormatting sqref="C85:C94">
    <cfRule type="cellIs" dxfId="650" priority="215" stopIfTrue="1" operator="notEqual">
      <formula>""</formula>
    </cfRule>
  </conditionalFormatting>
  <conditionalFormatting sqref="C85:C94">
    <cfRule type="cellIs" dxfId="649" priority="214" stopIfTrue="1" operator="notEqual">
      <formula>""</formula>
    </cfRule>
  </conditionalFormatting>
  <conditionalFormatting sqref="C72">
    <cfRule type="cellIs" dxfId="648" priority="203" stopIfTrue="1" operator="notEqual">
      <formula>""</formula>
    </cfRule>
  </conditionalFormatting>
  <conditionalFormatting sqref="C61:C71">
    <cfRule type="cellIs" dxfId="647" priority="202" stopIfTrue="1" operator="notEqual">
      <formula>""</formula>
    </cfRule>
  </conditionalFormatting>
  <conditionalFormatting sqref="C107 C73:C83 C85:C95">
    <cfRule type="cellIs" dxfId="646" priority="213" stopIfTrue="1" operator="notEqual">
      <formula>""</formula>
    </cfRule>
  </conditionalFormatting>
  <conditionalFormatting sqref="C84">
    <cfRule type="cellIs" dxfId="645" priority="212" stopIfTrue="1" operator="notEqual">
      <formula>""</formula>
    </cfRule>
  </conditionalFormatting>
  <conditionalFormatting sqref="C84">
    <cfRule type="cellIs" dxfId="644" priority="211" stopIfTrue="1" operator="notEqual">
      <formula>""</formula>
    </cfRule>
  </conditionalFormatting>
  <conditionalFormatting sqref="C85:C94">
    <cfRule type="cellIs" dxfId="643" priority="208" stopIfTrue="1" operator="notEqual">
      <formula>""</formula>
    </cfRule>
  </conditionalFormatting>
  <conditionalFormatting sqref="C73:C83">
    <cfRule type="cellIs" dxfId="642" priority="210" stopIfTrue="1" operator="notEqual">
      <formula>""</formula>
    </cfRule>
  </conditionalFormatting>
  <conditionalFormatting sqref="C85:C94">
    <cfRule type="cellIs" dxfId="641" priority="209" stopIfTrue="1" operator="notEqual">
      <formula>""</formula>
    </cfRule>
  </conditionalFormatting>
  <conditionalFormatting sqref="C84">
    <cfRule type="cellIs" dxfId="640" priority="207" stopIfTrue="1" operator="notEqual">
      <formula>""</formula>
    </cfRule>
  </conditionalFormatting>
  <conditionalFormatting sqref="C84">
    <cfRule type="cellIs" dxfId="639" priority="206" stopIfTrue="1" operator="notEqual">
      <formula>""</formula>
    </cfRule>
  </conditionalFormatting>
  <conditionalFormatting sqref="C73:C83">
    <cfRule type="cellIs" dxfId="638" priority="205" stopIfTrue="1" operator="notEqual">
      <formula>""</formula>
    </cfRule>
  </conditionalFormatting>
  <conditionalFormatting sqref="C72">
    <cfRule type="cellIs" dxfId="637" priority="204" stopIfTrue="1" operator="notEqual">
      <formula>""</formula>
    </cfRule>
  </conditionalFormatting>
  <conditionalFormatting sqref="C73:C82">
    <cfRule type="cellIs" dxfId="636" priority="200" stopIfTrue="1" operator="notEqual">
      <formula>""</formula>
    </cfRule>
  </conditionalFormatting>
  <conditionalFormatting sqref="C73:C82">
    <cfRule type="cellIs" dxfId="635" priority="201" stopIfTrue="1" operator="notEqual">
      <formula>""</formula>
    </cfRule>
  </conditionalFormatting>
  <conditionalFormatting sqref="C85:C94">
    <cfRule type="cellIs" dxfId="634" priority="199" stopIfTrue="1" operator="notEqual">
      <formula>""</formula>
    </cfRule>
  </conditionalFormatting>
  <conditionalFormatting sqref="C85:C94">
    <cfRule type="cellIs" dxfId="633" priority="198" stopIfTrue="1" operator="notEqual">
      <formula>""</formula>
    </cfRule>
  </conditionalFormatting>
  <conditionalFormatting sqref="C84:C94">
    <cfRule type="cellIs" dxfId="632" priority="197" stopIfTrue="1" operator="notEqual">
      <formula>""</formula>
    </cfRule>
  </conditionalFormatting>
  <conditionalFormatting sqref="C84:C94">
    <cfRule type="cellIs" dxfId="631" priority="196" stopIfTrue="1" operator="notEqual">
      <formula>""</formula>
    </cfRule>
  </conditionalFormatting>
  <conditionalFormatting sqref="C73:C83">
    <cfRule type="cellIs" dxfId="630" priority="195" stopIfTrue="1" operator="notEqual">
      <formula>""</formula>
    </cfRule>
  </conditionalFormatting>
  <conditionalFormatting sqref="C72">
    <cfRule type="cellIs" dxfId="629" priority="194" stopIfTrue="1" operator="notEqual">
      <formula>""</formula>
    </cfRule>
  </conditionalFormatting>
  <conditionalFormatting sqref="C72">
    <cfRule type="cellIs" dxfId="628" priority="193" stopIfTrue="1" operator="notEqual">
      <formula>""</formula>
    </cfRule>
  </conditionalFormatting>
  <conditionalFormatting sqref="C73:C82">
    <cfRule type="cellIs" dxfId="627" priority="190" stopIfTrue="1" operator="notEqual">
      <formula>""</formula>
    </cfRule>
  </conditionalFormatting>
  <conditionalFormatting sqref="C61:C71">
    <cfRule type="cellIs" dxfId="626" priority="192" stopIfTrue="1" operator="notEqual">
      <formula>""</formula>
    </cfRule>
  </conditionalFormatting>
  <conditionalFormatting sqref="C73:C82">
    <cfRule type="cellIs" dxfId="625" priority="191" stopIfTrue="1" operator="notEqual">
      <formula>""</formula>
    </cfRule>
  </conditionalFormatting>
  <conditionalFormatting sqref="C72">
    <cfRule type="cellIs" dxfId="624" priority="189" stopIfTrue="1" operator="notEqual">
      <formula>""</formula>
    </cfRule>
  </conditionalFormatting>
  <conditionalFormatting sqref="C72">
    <cfRule type="cellIs" dxfId="623" priority="188" stopIfTrue="1" operator="notEqual">
      <formula>""</formula>
    </cfRule>
  </conditionalFormatting>
  <conditionalFormatting sqref="C61:C71">
    <cfRule type="cellIs" dxfId="622" priority="187" stopIfTrue="1" operator="notEqual">
      <formula>""</formula>
    </cfRule>
  </conditionalFormatting>
  <conditionalFormatting sqref="C60">
    <cfRule type="cellIs" dxfId="621" priority="186" stopIfTrue="1" operator="notEqual">
      <formula>""</formula>
    </cfRule>
  </conditionalFormatting>
  <conditionalFormatting sqref="C60">
    <cfRule type="cellIs" dxfId="620" priority="185" stopIfTrue="1" operator="notEqual">
      <formula>""</formula>
    </cfRule>
  </conditionalFormatting>
  <conditionalFormatting sqref="C61:C70">
    <cfRule type="cellIs" dxfId="619" priority="182" stopIfTrue="1" operator="notEqual">
      <formula>""</formula>
    </cfRule>
  </conditionalFormatting>
  <conditionalFormatting sqref="C49:C59">
    <cfRule type="cellIs" dxfId="618" priority="184" stopIfTrue="1" operator="notEqual">
      <formula>""</formula>
    </cfRule>
  </conditionalFormatting>
  <conditionalFormatting sqref="C61:C70">
    <cfRule type="cellIs" dxfId="617" priority="183" stopIfTrue="1" operator="notEqual">
      <formula>""</formula>
    </cfRule>
  </conditionalFormatting>
  <conditionalFormatting sqref="C73:C82">
    <cfRule type="cellIs" dxfId="616" priority="181" stopIfTrue="1" operator="notEqual">
      <formula>""</formula>
    </cfRule>
  </conditionalFormatting>
  <conditionalFormatting sqref="C73:C82">
    <cfRule type="cellIs" dxfId="615" priority="180" stopIfTrue="1" operator="notEqual">
      <formula>""</formula>
    </cfRule>
  </conditionalFormatting>
  <conditionalFormatting sqref="C97:C106">
    <cfRule type="cellIs" dxfId="614" priority="173" stopIfTrue="1" operator="notEqual">
      <formula>""</formula>
    </cfRule>
  </conditionalFormatting>
  <conditionalFormatting sqref="C97:C106">
    <cfRule type="cellIs" dxfId="613" priority="172" stopIfTrue="1" operator="notEqual">
      <formula>""</formula>
    </cfRule>
  </conditionalFormatting>
  <conditionalFormatting sqref="C96">
    <cfRule type="cellIs" dxfId="612" priority="171" stopIfTrue="1" operator="notEqual">
      <formula>""</formula>
    </cfRule>
  </conditionalFormatting>
  <conditionalFormatting sqref="C96">
    <cfRule type="cellIs" dxfId="611" priority="170" stopIfTrue="1" operator="notEqual">
      <formula>""</formula>
    </cfRule>
  </conditionalFormatting>
  <conditionalFormatting sqref="C97:C106">
    <cfRule type="cellIs" dxfId="610" priority="169" stopIfTrue="1" operator="notEqual">
      <formula>""</formula>
    </cfRule>
  </conditionalFormatting>
  <conditionalFormatting sqref="C96">
    <cfRule type="cellIs" dxfId="609" priority="179" stopIfTrue="1" operator="notEqual">
      <formula>""</formula>
    </cfRule>
  </conditionalFormatting>
  <conditionalFormatting sqref="C96:C106">
    <cfRule type="cellIs" dxfId="608" priority="178" stopIfTrue="1" operator="notEqual">
      <formula>""</formula>
    </cfRule>
  </conditionalFormatting>
  <conditionalFormatting sqref="C96:C106">
    <cfRule type="cellIs" dxfId="607" priority="177" stopIfTrue="1" operator="notEqual">
      <formula>""</formula>
    </cfRule>
  </conditionalFormatting>
  <conditionalFormatting sqref="C97:C106">
    <cfRule type="cellIs" dxfId="606" priority="176" stopIfTrue="1" operator="notEqual">
      <formula>""</formula>
    </cfRule>
  </conditionalFormatting>
  <conditionalFormatting sqref="C96">
    <cfRule type="cellIs" dxfId="605" priority="175" stopIfTrue="1" operator="notEqual">
      <formula>""</formula>
    </cfRule>
  </conditionalFormatting>
  <conditionalFormatting sqref="C96">
    <cfRule type="cellIs" dxfId="604" priority="174" stopIfTrue="1" operator="notEqual">
      <formula>""</formula>
    </cfRule>
  </conditionalFormatting>
  <conditionalFormatting sqref="C97:C106">
    <cfRule type="cellIs" dxfId="603" priority="168" stopIfTrue="1" operator="notEqual">
      <formula>""</formula>
    </cfRule>
  </conditionalFormatting>
  <conditionalFormatting sqref="C96:C106">
    <cfRule type="cellIs" dxfId="602" priority="167" stopIfTrue="1" operator="notEqual">
      <formula>""</formula>
    </cfRule>
  </conditionalFormatting>
  <conditionalFormatting sqref="C96:C106">
    <cfRule type="cellIs" dxfId="601" priority="166" stopIfTrue="1" operator="notEqual">
      <formula>""</formula>
    </cfRule>
  </conditionalFormatting>
  <conditionalFormatting sqref="C96:C106">
    <cfRule type="cellIs" dxfId="600" priority="165" stopIfTrue="1" operator="notEqual">
      <formula>""</formula>
    </cfRule>
  </conditionalFormatting>
  <conditionalFormatting sqref="C96:C106">
    <cfRule type="cellIs" dxfId="599" priority="164" stopIfTrue="1" operator="notEqual">
      <formula>""</formula>
    </cfRule>
  </conditionalFormatting>
  <conditionalFormatting sqref="C97:C106">
    <cfRule type="cellIs" dxfId="598" priority="163" stopIfTrue="1" operator="notEqual">
      <formula>""</formula>
    </cfRule>
  </conditionalFormatting>
  <conditionalFormatting sqref="C97:C106">
    <cfRule type="cellIs" dxfId="597" priority="162" stopIfTrue="1" operator="notEqual">
      <formula>""</formula>
    </cfRule>
  </conditionalFormatting>
  <conditionalFormatting sqref="C97:C106">
    <cfRule type="cellIs" dxfId="596" priority="161" stopIfTrue="1" operator="notEqual">
      <formula>""</formula>
    </cfRule>
  </conditionalFormatting>
  <conditionalFormatting sqref="C97:C106">
    <cfRule type="cellIs" dxfId="595" priority="160" stopIfTrue="1" operator="notEqual">
      <formula>""</formula>
    </cfRule>
  </conditionalFormatting>
  <conditionalFormatting sqref="C97:C106">
    <cfRule type="cellIs" dxfId="594" priority="159" stopIfTrue="1" operator="notEqual">
      <formula>""</formula>
    </cfRule>
  </conditionalFormatting>
  <conditionalFormatting sqref="C119">
    <cfRule type="cellIs" dxfId="593" priority="158" stopIfTrue="1" operator="notEqual">
      <formula>""</formula>
    </cfRule>
  </conditionalFormatting>
  <conditionalFormatting sqref="C119">
    <cfRule type="cellIs" dxfId="592" priority="157" stopIfTrue="1" operator="notEqual">
      <formula>""</formula>
    </cfRule>
  </conditionalFormatting>
  <conditionalFormatting sqref="C108:C109">
    <cfRule type="cellIs" dxfId="591" priority="156" stopIfTrue="1" operator="notEqual">
      <formula>""</formula>
    </cfRule>
  </conditionalFormatting>
  <conditionalFormatting sqref="C108:C109">
    <cfRule type="cellIs" dxfId="590" priority="155" stopIfTrue="1" operator="notEqual">
      <formula>""</formula>
    </cfRule>
  </conditionalFormatting>
  <conditionalFormatting sqref="C97:C106 C108:C118 C120:C131">
    <cfRule type="cellIs" dxfId="589" priority="154" stopIfTrue="1" operator="notEqual">
      <formula>""</formula>
    </cfRule>
  </conditionalFormatting>
  <conditionalFormatting sqref="C97:C106 C108:C118 C120:C131">
    <cfRule type="cellIs" dxfId="588" priority="153" stopIfTrue="1" operator="notEqual">
      <formula>""</formula>
    </cfRule>
  </conditionalFormatting>
  <conditionalFormatting sqref="C13">
    <cfRule type="cellIs" dxfId="587" priority="152" stopIfTrue="1" operator="notEqual">
      <formula>""</formula>
    </cfRule>
  </conditionalFormatting>
  <conditionalFormatting sqref="C72">
    <cfRule type="cellIs" dxfId="586" priority="151" stopIfTrue="1" operator="notEqual">
      <formula>""</formula>
    </cfRule>
  </conditionalFormatting>
  <conditionalFormatting sqref="C72">
    <cfRule type="cellIs" dxfId="585" priority="150" stopIfTrue="1" operator="notEqual">
      <formula>""</formula>
    </cfRule>
  </conditionalFormatting>
  <conditionalFormatting sqref="C73:C82">
    <cfRule type="cellIs" dxfId="584" priority="147" stopIfTrue="1" operator="notEqual">
      <formula>""</formula>
    </cfRule>
  </conditionalFormatting>
  <conditionalFormatting sqref="C61:C71">
    <cfRule type="cellIs" dxfId="583" priority="149" stopIfTrue="1" operator="notEqual">
      <formula>""</formula>
    </cfRule>
  </conditionalFormatting>
  <conditionalFormatting sqref="C73:C82">
    <cfRule type="cellIs" dxfId="582" priority="148" stopIfTrue="1" operator="notEqual">
      <formula>""</formula>
    </cfRule>
  </conditionalFormatting>
  <conditionalFormatting sqref="C72">
    <cfRule type="cellIs" dxfId="581" priority="146" stopIfTrue="1" operator="notEqual">
      <formula>""</formula>
    </cfRule>
  </conditionalFormatting>
  <conditionalFormatting sqref="C72">
    <cfRule type="cellIs" dxfId="580" priority="145" stopIfTrue="1" operator="notEqual">
      <formula>""</formula>
    </cfRule>
  </conditionalFormatting>
  <conditionalFormatting sqref="C61:C71">
    <cfRule type="cellIs" dxfId="579" priority="144" stopIfTrue="1" operator="notEqual">
      <formula>""</formula>
    </cfRule>
  </conditionalFormatting>
  <conditionalFormatting sqref="C60">
    <cfRule type="cellIs" dxfId="578" priority="143" stopIfTrue="1" operator="notEqual">
      <formula>""</formula>
    </cfRule>
  </conditionalFormatting>
  <conditionalFormatting sqref="C60">
    <cfRule type="cellIs" dxfId="577" priority="142" stopIfTrue="1" operator="notEqual">
      <formula>""</formula>
    </cfRule>
  </conditionalFormatting>
  <conditionalFormatting sqref="C61:C70">
    <cfRule type="cellIs" dxfId="576" priority="139" stopIfTrue="1" operator="notEqual">
      <formula>""</formula>
    </cfRule>
  </conditionalFormatting>
  <conditionalFormatting sqref="C49:C59">
    <cfRule type="cellIs" dxfId="575" priority="141" stopIfTrue="1" operator="notEqual">
      <formula>""</formula>
    </cfRule>
  </conditionalFormatting>
  <conditionalFormatting sqref="C61:C70">
    <cfRule type="cellIs" dxfId="574" priority="140" stopIfTrue="1" operator="notEqual">
      <formula>""</formula>
    </cfRule>
  </conditionalFormatting>
  <conditionalFormatting sqref="C73:C82">
    <cfRule type="cellIs" dxfId="573" priority="138" stopIfTrue="1" operator="notEqual">
      <formula>""</formula>
    </cfRule>
  </conditionalFormatting>
  <conditionalFormatting sqref="C73:C82">
    <cfRule type="cellIs" dxfId="572" priority="137" stopIfTrue="1" operator="notEqual">
      <formula>""</formula>
    </cfRule>
  </conditionalFormatting>
  <conditionalFormatting sqref="C72:C82">
    <cfRule type="cellIs" dxfId="571" priority="136" stopIfTrue="1" operator="notEqual">
      <formula>""</formula>
    </cfRule>
  </conditionalFormatting>
  <conditionalFormatting sqref="C72:C82">
    <cfRule type="cellIs" dxfId="570" priority="135" stopIfTrue="1" operator="notEqual">
      <formula>""</formula>
    </cfRule>
  </conditionalFormatting>
  <conditionalFormatting sqref="C61:C71">
    <cfRule type="cellIs" dxfId="569" priority="134" stopIfTrue="1" operator="notEqual">
      <formula>""</formula>
    </cfRule>
  </conditionalFormatting>
  <conditionalFormatting sqref="C60">
    <cfRule type="cellIs" dxfId="568" priority="133" stopIfTrue="1" operator="notEqual">
      <formula>""</formula>
    </cfRule>
  </conditionalFormatting>
  <conditionalFormatting sqref="C60">
    <cfRule type="cellIs" dxfId="567" priority="132" stopIfTrue="1" operator="notEqual">
      <formula>""</formula>
    </cfRule>
  </conditionalFormatting>
  <conditionalFormatting sqref="C61:C70">
    <cfRule type="cellIs" dxfId="566" priority="129" stopIfTrue="1" operator="notEqual">
      <formula>""</formula>
    </cfRule>
  </conditionalFormatting>
  <conditionalFormatting sqref="C49:C59">
    <cfRule type="cellIs" dxfId="565" priority="131" stopIfTrue="1" operator="notEqual">
      <formula>""</formula>
    </cfRule>
  </conditionalFormatting>
  <conditionalFormatting sqref="C61:C70">
    <cfRule type="cellIs" dxfId="564" priority="130" stopIfTrue="1" operator="notEqual">
      <formula>""</formula>
    </cfRule>
  </conditionalFormatting>
  <conditionalFormatting sqref="C60">
    <cfRule type="cellIs" dxfId="563" priority="128" stopIfTrue="1" operator="notEqual">
      <formula>""</formula>
    </cfRule>
  </conditionalFormatting>
  <conditionalFormatting sqref="C60">
    <cfRule type="cellIs" dxfId="562" priority="127" stopIfTrue="1" operator="notEqual">
      <formula>""</formula>
    </cfRule>
  </conditionalFormatting>
  <conditionalFormatting sqref="C49:C59">
    <cfRule type="cellIs" dxfId="561" priority="126" stopIfTrue="1" operator="notEqual">
      <formula>""</formula>
    </cfRule>
  </conditionalFormatting>
  <conditionalFormatting sqref="C48">
    <cfRule type="cellIs" dxfId="560" priority="125" stopIfTrue="1" operator="notEqual">
      <formula>""</formula>
    </cfRule>
  </conditionalFormatting>
  <conditionalFormatting sqref="C48">
    <cfRule type="cellIs" dxfId="559" priority="124" stopIfTrue="1" operator="notEqual">
      <formula>""</formula>
    </cfRule>
  </conditionalFormatting>
  <conditionalFormatting sqref="C49:C58">
    <cfRule type="cellIs" dxfId="558" priority="121" stopIfTrue="1" operator="notEqual">
      <formula>""</formula>
    </cfRule>
  </conditionalFormatting>
  <conditionalFormatting sqref="C37:C47">
    <cfRule type="cellIs" dxfId="557" priority="123" stopIfTrue="1" operator="notEqual">
      <formula>""</formula>
    </cfRule>
  </conditionalFormatting>
  <conditionalFormatting sqref="C49:C58">
    <cfRule type="cellIs" dxfId="556" priority="122" stopIfTrue="1" operator="notEqual">
      <formula>""</formula>
    </cfRule>
  </conditionalFormatting>
  <conditionalFormatting sqref="C61:C70">
    <cfRule type="cellIs" dxfId="555" priority="120" stopIfTrue="1" operator="notEqual">
      <formula>""</formula>
    </cfRule>
  </conditionalFormatting>
  <conditionalFormatting sqref="C61:C70">
    <cfRule type="cellIs" dxfId="554" priority="119" stopIfTrue="1" operator="notEqual">
      <formula>""</formula>
    </cfRule>
  </conditionalFormatting>
  <conditionalFormatting sqref="C72:C82">
    <cfRule type="cellIs" dxfId="553" priority="118" stopIfTrue="1" operator="notEqual">
      <formula>""</formula>
    </cfRule>
  </conditionalFormatting>
  <conditionalFormatting sqref="C72:C82">
    <cfRule type="cellIs" dxfId="552" priority="117" stopIfTrue="1" operator="notEqual">
      <formula>""</formula>
    </cfRule>
  </conditionalFormatting>
  <conditionalFormatting sqref="C61:C71">
    <cfRule type="cellIs" dxfId="551" priority="116" stopIfTrue="1" operator="notEqual">
      <formula>""</formula>
    </cfRule>
  </conditionalFormatting>
  <conditionalFormatting sqref="C60">
    <cfRule type="cellIs" dxfId="550" priority="115" stopIfTrue="1" operator="notEqual">
      <formula>""</formula>
    </cfRule>
  </conditionalFormatting>
  <conditionalFormatting sqref="C60">
    <cfRule type="cellIs" dxfId="549" priority="114" stopIfTrue="1" operator="notEqual">
      <formula>""</formula>
    </cfRule>
  </conditionalFormatting>
  <conditionalFormatting sqref="C61:C70">
    <cfRule type="cellIs" dxfId="548" priority="111" stopIfTrue="1" operator="notEqual">
      <formula>""</formula>
    </cfRule>
  </conditionalFormatting>
  <conditionalFormatting sqref="C49:C59">
    <cfRule type="cellIs" dxfId="547" priority="113" stopIfTrue="1" operator="notEqual">
      <formula>""</formula>
    </cfRule>
  </conditionalFormatting>
  <conditionalFormatting sqref="C61:C70">
    <cfRule type="cellIs" dxfId="546" priority="112" stopIfTrue="1" operator="notEqual">
      <formula>""</formula>
    </cfRule>
  </conditionalFormatting>
  <conditionalFormatting sqref="C60">
    <cfRule type="cellIs" dxfId="545" priority="110" stopIfTrue="1" operator="notEqual">
      <formula>""</formula>
    </cfRule>
  </conditionalFormatting>
  <conditionalFormatting sqref="C60">
    <cfRule type="cellIs" dxfId="544" priority="109" stopIfTrue="1" operator="notEqual">
      <formula>""</formula>
    </cfRule>
  </conditionalFormatting>
  <conditionalFormatting sqref="C49:C59">
    <cfRule type="cellIs" dxfId="543" priority="108" stopIfTrue="1" operator="notEqual">
      <formula>""</formula>
    </cfRule>
  </conditionalFormatting>
  <conditionalFormatting sqref="C48">
    <cfRule type="cellIs" dxfId="542" priority="107" stopIfTrue="1" operator="notEqual">
      <formula>""</formula>
    </cfRule>
  </conditionalFormatting>
  <conditionalFormatting sqref="C48">
    <cfRule type="cellIs" dxfId="541" priority="106" stopIfTrue="1" operator="notEqual">
      <formula>""</formula>
    </cfRule>
  </conditionalFormatting>
  <conditionalFormatting sqref="C49:C58">
    <cfRule type="cellIs" dxfId="540" priority="103" stopIfTrue="1" operator="notEqual">
      <formula>""</formula>
    </cfRule>
  </conditionalFormatting>
  <conditionalFormatting sqref="C37:C47">
    <cfRule type="cellIs" dxfId="539" priority="105" stopIfTrue="1" operator="notEqual">
      <formula>""</formula>
    </cfRule>
  </conditionalFormatting>
  <conditionalFormatting sqref="C49:C58">
    <cfRule type="cellIs" dxfId="538" priority="104" stopIfTrue="1" operator="notEqual">
      <formula>""</formula>
    </cfRule>
  </conditionalFormatting>
  <conditionalFormatting sqref="C61:C70">
    <cfRule type="cellIs" dxfId="537" priority="102" stopIfTrue="1" operator="notEqual">
      <formula>""</formula>
    </cfRule>
  </conditionalFormatting>
  <conditionalFormatting sqref="C61:C70">
    <cfRule type="cellIs" dxfId="536" priority="101" stopIfTrue="1" operator="notEqual">
      <formula>""</formula>
    </cfRule>
  </conditionalFormatting>
  <conditionalFormatting sqref="C60:C70">
    <cfRule type="cellIs" dxfId="535" priority="100" stopIfTrue="1" operator="notEqual">
      <formula>""</formula>
    </cfRule>
  </conditionalFormatting>
  <conditionalFormatting sqref="C60:C70">
    <cfRule type="cellIs" dxfId="534" priority="99" stopIfTrue="1" operator="notEqual">
      <formula>""</formula>
    </cfRule>
  </conditionalFormatting>
  <conditionalFormatting sqref="C49:C59">
    <cfRule type="cellIs" dxfId="533" priority="98" stopIfTrue="1" operator="notEqual">
      <formula>""</formula>
    </cfRule>
  </conditionalFormatting>
  <conditionalFormatting sqref="C48">
    <cfRule type="cellIs" dxfId="532" priority="97" stopIfTrue="1" operator="notEqual">
      <formula>""</formula>
    </cfRule>
  </conditionalFormatting>
  <conditionalFormatting sqref="C48">
    <cfRule type="cellIs" dxfId="531" priority="96" stopIfTrue="1" operator="notEqual">
      <formula>""</formula>
    </cfRule>
  </conditionalFormatting>
  <conditionalFormatting sqref="C49:C58">
    <cfRule type="cellIs" dxfId="530" priority="93" stopIfTrue="1" operator="notEqual">
      <formula>""</formula>
    </cfRule>
  </conditionalFormatting>
  <conditionalFormatting sqref="C37:C47">
    <cfRule type="cellIs" dxfId="529" priority="95" stopIfTrue="1" operator="notEqual">
      <formula>""</formula>
    </cfRule>
  </conditionalFormatting>
  <conditionalFormatting sqref="C49:C58">
    <cfRule type="cellIs" dxfId="528" priority="94" stopIfTrue="1" operator="notEqual">
      <formula>""</formula>
    </cfRule>
  </conditionalFormatting>
  <conditionalFormatting sqref="C48">
    <cfRule type="cellIs" dxfId="527" priority="92" stopIfTrue="1" operator="notEqual">
      <formula>""</formula>
    </cfRule>
  </conditionalFormatting>
  <conditionalFormatting sqref="C48">
    <cfRule type="cellIs" dxfId="526" priority="91" stopIfTrue="1" operator="notEqual">
      <formula>""</formula>
    </cfRule>
  </conditionalFormatting>
  <conditionalFormatting sqref="C37:C47">
    <cfRule type="cellIs" dxfId="525" priority="90" stopIfTrue="1" operator="notEqual">
      <formula>""</formula>
    </cfRule>
  </conditionalFormatting>
  <conditionalFormatting sqref="C36">
    <cfRule type="cellIs" dxfId="524" priority="89" stopIfTrue="1" operator="notEqual">
      <formula>""</formula>
    </cfRule>
  </conditionalFormatting>
  <conditionalFormatting sqref="C36">
    <cfRule type="cellIs" dxfId="523" priority="88" stopIfTrue="1" operator="notEqual">
      <formula>""</formula>
    </cfRule>
  </conditionalFormatting>
  <conditionalFormatting sqref="C37:C46">
    <cfRule type="cellIs" dxfId="522" priority="85" stopIfTrue="1" operator="notEqual">
      <formula>""</formula>
    </cfRule>
  </conditionalFormatting>
  <conditionalFormatting sqref="C25:C35">
    <cfRule type="cellIs" dxfId="521" priority="87" stopIfTrue="1" operator="notEqual">
      <formula>""</formula>
    </cfRule>
  </conditionalFormatting>
  <conditionalFormatting sqref="C37:C46">
    <cfRule type="cellIs" dxfId="520" priority="86" stopIfTrue="1" operator="notEqual">
      <formula>""</formula>
    </cfRule>
  </conditionalFormatting>
  <conditionalFormatting sqref="C49:C58">
    <cfRule type="cellIs" dxfId="519" priority="84" stopIfTrue="1" operator="notEqual">
      <formula>""</formula>
    </cfRule>
  </conditionalFormatting>
  <conditionalFormatting sqref="C49:C58">
    <cfRule type="cellIs" dxfId="518" priority="83" stopIfTrue="1" operator="notEqual">
      <formula>""</formula>
    </cfRule>
  </conditionalFormatting>
  <conditionalFormatting sqref="C73:C82">
    <cfRule type="cellIs" dxfId="517" priority="79" stopIfTrue="1" operator="notEqual">
      <formula>""</formula>
    </cfRule>
  </conditionalFormatting>
  <conditionalFormatting sqref="C73:C82">
    <cfRule type="cellIs" dxfId="516" priority="78" stopIfTrue="1" operator="notEqual">
      <formula>""</formula>
    </cfRule>
  </conditionalFormatting>
  <conditionalFormatting sqref="C72">
    <cfRule type="cellIs" dxfId="515" priority="77" stopIfTrue="1" operator="notEqual">
      <formula>""</formula>
    </cfRule>
  </conditionalFormatting>
  <conditionalFormatting sqref="C72">
    <cfRule type="cellIs" dxfId="514" priority="82" stopIfTrue="1" operator="notEqual">
      <formula>""</formula>
    </cfRule>
  </conditionalFormatting>
  <conditionalFormatting sqref="C72">
    <cfRule type="cellIs" dxfId="513" priority="81" stopIfTrue="1" operator="notEqual">
      <formula>""</formula>
    </cfRule>
  </conditionalFormatting>
  <conditionalFormatting sqref="C61:C71">
    <cfRule type="cellIs" dxfId="512" priority="80" stopIfTrue="1" operator="notEqual">
      <formula>""</formula>
    </cfRule>
  </conditionalFormatting>
  <conditionalFormatting sqref="C61:C71">
    <cfRule type="cellIs" dxfId="511" priority="70" stopIfTrue="1" operator="notEqual">
      <formula>""</formula>
    </cfRule>
  </conditionalFormatting>
  <conditionalFormatting sqref="C60">
    <cfRule type="cellIs" dxfId="510" priority="69" stopIfTrue="1" operator="notEqual">
      <formula>""</formula>
    </cfRule>
  </conditionalFormatting>
  <conditionalFormatting sqref="C60">
    <cfRule type="cellIs" dxfId="509" priority="68" stopIfTrue="1" operator="notEqual">
      <formula>""</formula>
    </cfRule>
  </conditionalFormatting>
  <conditionalFormatting sqref="C49:C59">
    <cfRule type="cellIs" dxfId="508" priority="67" stopIfTrue="1" operator="notEqual">
      <formula>""</formula>
    </cfRule>
  </conditionalFormatting>
  <conditionalFormatting sqref="C72">
    <cfRule type="cellIs" dxfId="507" priority="76" stopIfTrue="1" operator="notEqual">
      <formula>""</formula>
    </cfRule>
  </conditionalFormatting>
  <conditionalFormatting sqref="C73:C82">
    <cfRule type="cellIs" dxfId="506" priority="73" stopIfTrue="1" operator="notEqual">
      <formula>""</formula>
    </cfRule>
  </conditionalFormatting>
  <conditionalFormatting sqref="C61:C71">
    <cfRule type="cellIs" dxfId="505" priority="75" stopIfTrue="1" operator="notEqual">
      <formula>""</formula>
    </cfRule>
  </conditionalFormatting>
  <conditionalFormatting sqref="C73:C82">
    <cfRule type="cellIs" dxfId="504" priority="74" stopIfTrue="1" operator="notEqual">
      <formula>""</formula>
    </cfRule>
  </conditionalFormatting>
  <conditionalFormatting sqref="C72">
    <cfRule type="cellIs" dxfId="503" priority="72" stopIfTrue="1" operator="notEqual">
      <formula>""</formula>
    </cfRule>
  </conditionalFormatting>
  <conditionalFormatting sqref="C72">
    <cfRule type="cellIs" dxfId="502" priority="71" stopIfTrue="1" operator="notEqual">
      <formula>""</formula>
    </cfRule>
  </conditionalFormatting>
  <conditionalFormatting sqref="C61:C70">
    <cfRule type="cellIs" dxfId="501" priority="65" stopIfTrue="1" operator="notEqual">
      <formula>""</formula>
    </cfRule>
  </conditionalFormatting>
  <conditionalFormatting sqref="C61:C70">
    <cfRule type="cellIs" dxfId="500" priority="66" stopIfTrue="1" operator="notEqual">
      <formula>""</formula>
    </cfRule>
  </conditionalFormatting>
  <conditionalFormatting sqref="C73:C82">
    <cfRule type="cellIs" dxfId="499" priority="64" stopIfTrue="1" operator="notEqual">
      <formula>""</formula>
    </cfRule>
  </conditionalFormatting>
  <conditionalFormatting sqref="C73:C82">
    <cfRule type="cellIs" dxfId="498" priority="63" stopIfTrue="1" operator="notEqual">
      <formula>""</formula>
    </cfRule>
  </conditionalFormatting>
  <conditionalFormatting sqref="C60">
    <cfRule type="cellIs" dxfId="497" priority="53" stopIfTrue="1" operator="notEqual">
      <formula>""</formula>
    </cfRule>
  </conditionalFormatting>
  <conditionalFormatting sqref="C49:C59">
    <cfRule type="cellIs" dxfId="496" priority="52" stopIfTrue="1" operator="notEqual">
      <formula>""</formula>
    </cfRule>
  </conditionalFormatting>
  <conditionalFormatting sqref="C72">
    <cfRule type="cellIs" dxfId="495" priority="62" stopIfTrue="1" operator="notEqual">
      <formula>""</formula>
    </cfRule>
  </conditionalFormatting>
  <conditionalFormatting sqref="C72">
    <cfRule type="cellIs" dxfId="494" priority="61" stopIfTrue="1" operator="notEqual">
      <formula>""</formula>
    </cfRule>
  </conditionalFormatting>
  <conditionalFormatting sqref="C73:C82">
    <cfRule type="cellIs" dxfId="493" priority="58" stopIfTrue="1" operator="notEqual">
      <formula>""</formula>
    </cfRule>
  </conditionalFormatting>
  <conditionalFormatting sqref="C61:C71">
    <cfRule type="cellIs" dxfId="492" priority="60" stopIfTrue="1" operator="notEqual">
      <formula>""</formula>
    </cfRule>
  </conditionalFormatting>
  <conditionalFormatting sqref="C73:C82">
    <cfRule type="cellIs" dxfId="491" priority="59" stopIfTrue="1" operator="notEqual">
      <formula>""</formula>
    </cfRule>
  </conditionalFormatting>
  <conditionalFormatting sqref="C72">
    <cfRule type="cellIs" dxfId="490" priority="57" stopIfTrue="1" operator="notEqual">
      <formula>""</formula>
    </cfRule>
  </conditionalFormatting>
  <conditionalFormatting sqref="C72">
    <cfRule type="cellIs" dxfId="489" priority="56" stopIfTrue="1" operator="notEqual">
      <formula>""</formula>
    </cfRule>
  </conditionalFormatting>
  <conditionalFormatting sqref="C61:C71">
    <cfRule type="cellIs" dxfId="488" priority="55" stopIfTrue="1" operator="notEqual">
      <formula>""</formula>
    </cfRule>
  </conditionalFormatting>
  <conditionalFormatting sqref="C60">
    <cfRule type="cellIs" dxfId="487" priority="54" stopIfTrue="1" operator="notEqual">
      <formula>""</formula>
    </cfRule>
  </conditionalFormatting>
  <conditionalFormatting sqref="C61:C70">
    <cfRule type="cellIs" dxfId="486" priority="50" stopIfTrue="1" operator="notEqual">
      <formula>""</formula>
    </cfRule>
  </conditionalFormatting>
  <conditionalFormatting sqref="C61:C70">
    <cfRule type="cellIs" dxfId="485" priority="51" stopIfTrue="1" operator="notEqual">
      <formula>""</formula>
    </cfRule>
  </conditionalFormatting>
  <conditionalFormatting sqref="C73:C82">
    <cfRule type="cellIs" dxfId="484" priority="49" stopIfTrue="1" operator="notEqual">
      <formula>""</formula>
    </cfRule>
  </conditionalFormatting>
  <conditionalFormatting sqref="C73:C82">
    <cfRule type="cellIs" dxfId="483" priority="48" stopIfTrue="1" operator="notEqual">
      <formula>""</formula>
    </cfRule>
  </conditionalFormatting>
  <conditionalFormatting sqref="C72:C82">
    <cfRule type="cellIs" dxfId="482" priority="47" stopIfTrue="1" operator="notEqual">
      <formula>""</formula>
    </cfRule>
  </conditionalFormatting>
  <conditionalFormatting sqref="C72:C82">
    <cfRule type="cellIs" dxfId="481" priority="46" stopIfTrue="1" operator="notEqual">
      <formula>""</formula>
    </cfRule>
  </conditionalFormatting>
  <conditionalFormatting sqref="C61:C71">
    <cfRule type="cellIs" dxfId="480" priority="45" stopIfTrue="1" operator="notEqual">
      <formula>""</formula>
    </cfRule>
  </conditionalFormatting>
  <conditionalFormatting sqref="C60">
    <cfRule type="cellIs" dxfId="479" priority="44" stopIfTrue="1" operator="notEqual">
      <formula>""</formula>
    </cfRule>
  </conditionalFormatting>
  <conditionalFormatting sqref="C60">
    <cfRule type="cellIs" dxfId="478" priority="43" stopIfTrue="1" operator="notEqual">
      <formula>""</formula>
    </cfRule>
  </conditionalFormatting>
  <conditionalFormatting sqref="C61:C70">
    <cfRule type="cellIs" dxfId="477" priority="40" stopIfTrue="1" operator="notEqual">
      <formula>""</formula>
    </cfRule>
  </conditionalFormatting>
  <conditionalFormatting sqref="C49:C59">
    <cfRule type="cellIs" dxfId="476" priority="42" stopIfTrue="1" operator="notEqual">
      <formula>""</formula>
    </cfRule>
  </conditionalFormatting>
  <conditionalFormatting sqref="C61:C70">
    <cfRule type="cellIs" dxfId="475" priority="41" stopIfTrue="1" operator="notEqual">
      <formula>""</formula>
    </cfRule>
  </conditionalFormatting>
  <conditionalFormatting sqref="C60">
    <cfRule type="cellIs" dxfId="474" priority="39" stopIfTrue="1" operator="notEqual">
      <formula>""</formula>
    </cfRule>
  </conditionalFormatting>
  <conditionalFormatting sqref="C60">
    <cfRule type="cellIs" dxfId="473" priority="38" stopIfTrue="1" operator="notEqual">
      <formula>""</formula>
    </cfRule>
  </conditionalFormatting>
  <conditionalFormatting sqref="C49:C59">
    <cfRule type="cellIs" dxfId="472" priority="37" stopIfTrue="1" operator="notEqual">
      <formula>""</formula>
    </cfRule>
  </conditionalFormatting>
  <conditionalFormatting sqref="C48">
    <cfRule type="cellIs" dxfId="471" priority="36" stopIfTrue="1" operator="notEqual">
      <formula>""</formula>
    </cfRule>
  </conditionalFormatting>
  <conditionalFormatting sqref="C48">
    <cfRule type="cellIs" dxfId="470" priority="35" stopIfTrue="1" operator="notEqual">
      <formula>""</formula>
    </cfRule>
  </conditionalFormatting>
  <conditionalFormatting sqref="C49:C58">
    <cfRule type="cellIs" dxfId="469" priority="32" stopIfTrue="1" operator="notEqual">
      <formula>""</formula>
    </cfRule>
  </conditionalFormatting>
  <conditionalFormatting sqref="C37:C47">
    <cfRule type="cellIs" dxfId="468" priority="34" stopIfTrue="1" operator="notEqual">
      <formula>""</formula>
    </cfRule>
  </conditionalFormatting>
  <conditionalFormatting sqref="C49:C58">
    <cfRule type="cellIs" dxfId="467" priority="33" stopIfTrue="1" operator="notEqual">
      <formula>""</formula>
    </cfRule>
  </conditionalFormatting>
  <conditionalFormatting sqref="C61:C70">
    <cfRule type="cellIs" dxfId="466" priority="31" stopIfTrue="1" operator="notEqual">
      <formula>""</formula>
    </cfRule>
  </conditionalFormatting>
  <conditionalFormatting sqref="C61:C70">
    <cfRule type="cellIs" dxfId="465" priority="30" stopIfTrue="1" operator="notEqual">
      <formula>""</formula>
    </cfRule>
  </conditionalFormatting>
  <conditionalFormatting sqref="C85:C94">
    <cfRule type="cellIs" dxfId="464" priority="23" stopIfTrue="1" operator="notEqual">
      <formula>""</formula>
    </cfRule>
  </conditionalFormatting>
  <conditionalFormatting sqref="C85:C94">
    <cfRule type="cellIs" dxfId="463" priority="22" stopIfTrue="1" operator="notEqual">
      <formula>""</formula>
    </cfRule>
  </conditionalFormatting>
  <conditionalFormatting sqref="C84">
    <cfRule type="cellIs" dxfId="462" priority="21" stopIfTrue="1" operator="notEqual">
      <formula>""</formula>
    </cfRule>
  </conditionalFormatting>
  <conditionalFormatting sqref="C84">
    <cfRule type="cellIs" dxfId="461" priority="20" stopIfTrue="1" operator="notEqual">
      <formula>""</formula>
    </cfRule>
  </conditionalFormatting>
  <conditionalFormatting sqref="C85:C94">
    <cfRule type="cellIs" dxfId="460" priority="19" stopIfTrue="1" operator="notEqual">
      <formula>""</formula>
    </cfRule>
  </conditionalFormatting>
  <conditionalFormatting sqref="C84">
    <cfRule type="cellIs" dxfId="459" priority="29" stopIfTrue="1" operator="notEqual">
      <formula>""</formula>
    </cfRule>
  </conditionalFormatting>
  <conditionalFormatting sqref="C84:C94">
    <cfRule type="cellIs" dxfId="458" priority="28" stopIfTrue="1" operator="notEqual">
      <formula>""</formula>
    </cfRule>
  </conditionalFormatting>
  <conditionalFormatting sqref="C84:C94">
    <cfRule type="cellIs" dxfId="457" priority="27" stopIfTrue="1" operator="notEqual">
      <formula>""</formula>
    </cfRule>
  </conditionalFormatting>
  <conditionalFormatting sqref="C85:C94">
    <cfRule type="cellIs" dxfId="456" priority="26" stopIfTrue="1" operator="notEqual">
      <formula>""</formula>
    </cfRule>
  </conditionalFormatting>
  <conditionalFormatting sqref="C84">
    <cfRule type="cellIs" dxfId="455" priority="25" stopIfTrue="1" operator="notEqual">
      <formula>""</formula>
    </cfRule>
  </conditionalFormatting>
  <conditionalFormatting sqref="C84">
    <cfRule type="cellIs" dxfId="454" priority="24" stopIfTrue="1" operator="notEqual">
      <formula>""</formula>
    </cfRule>
  </conditionalFormatting>
  <conditionalFormatting sqref="C85:C94">
    <cfRule type="cellIs" dxfId="453" priority="18" stopIfTrue="1" operator="notEqual">
      <formula>""</formula>
    </cfRule>
  </conditionalFormatting>
  <conditionalFormatting sqref="C84:C94">
    <cfRule type="cellIs" dxfId="452" priority="17" stopIfTrue="1" operator="notEqual">
      <formula>""</formula>
    </cfRule>
  </conditionalFormatting>
  <conditionalFormatting sqref="C84:C94">
    <cfRule type="cellIs" dxfId="451" priority="16" stopIfTrue="1" operator="notEqual">
      <formula>""</formula>
    </cfRule>
  </conditionalFormatting>
  <conditionalFormatting sqref="C84:C94">
    <cfRule type="cellIs" dxfId="450" priority="15" stopIfTrue="1" operator="notEqual">
      <formula>""</formula>
    </cfRule>
  </conditionalFormatting>
  <conditionalFormatting sqref="C84:C94">
    <cfRule type="cellIs" dxfId="449" priority="14" stopIfTrue="1" operator="notEqual">
      <formula>""</formula>
    </cfRule>
  </conditionalFormatting>
  <conditionalFormatting sqref="C85:C94">
    <cfRule type="cellIs" dxfId="448" priority="13" stopIfTrue="1" operator="notEqual">
      <formula>""</formula>
    </cfRule>
  </conditionalFormatting>
  <conditionalFormatting sqref="C85:C94">
    <cfRule type="cellIs" dxfId="447" priority="12" stopIfTrue="1" operator="notEqual">
      <formula>""</formula>
    </cfRule>
  </conditionalFormatting>
  <conditionalFormatting sqref="C85:C94">
    <cfRule type="cellIs" dxfId="446" priority="11" stopIfTrue="1" operator="notEqual">
      <formula>""</formula>
    </cfRule>
  </conditionalFormatting>
  <conditionalFormatting sqref="C85:C94">
    <cfRule type="cellIs" dxfId="445" priority="10" stopIfTrue="1" operator="notEqual">
      <formula>""</formula>
    </cfRule>
  </conditionalFormatting>
  <conditionalFormatting sqref="C85:C94">
    <cfRule type="cellIs" dxfId="444" priority="9" stopIfTrue="1" operator="notEqual">
      <formula>""</formula>
    </cfRule>
  </conditionalFormatting>
  <conditionalFormatting sqref="C107">
    <cfRule type="cellIs" dxfId="443" priority="8" stopIfTrue="1" operator="notEqual">
      <formula>""</formula>
    </cfRule>
  </conditionalFormatting>
  <conditionalFormatting sqref="C107">
    <cfRule type="cellIs" dxfId="442" priority="7" stopIfTrue="1" operator="notEqual">
      <formula>""</formula>
    </cfRule>
  </conditionalFormatting>
  <conditionalFormatting sqref="C96:C97">
    <cfRule type="cellIs" dxfId="441" priority="6" stopIfTrue="1" operator="notEqual">
      <formula>""</formula>
    </cfRule>
  </conditionalFormatting>
  <conditionalFormatting sqref="C96:C97">
    <cfRule type="cellIs" dxfId="440" priority="5" stopIfTrue="1" operator="notEqual">
      <formula>""</formula>
    </cfRule>
  </conditionalFormatting>
  <conditionalFormatting sqref="D133">
    <cfRule type="cellIs" dxfId="439" priority="2" stopIfTrue="1" operator="notEqual">
      <formula>""</formula>
    </cfRule>
  </conditionalFormatting>
  <conditionalFormatting sqref="D133">
    <cfRule type="cellIs" dxfId="438" priority="4" stopIfTrue="1" operator="notEqual">
      <formula>""</formula>
    </cfRule>
  </conditionalFormatting>
  <conditionalFormatting sqref="D133">
    <cfRule type="cellIs" dxfId="437" priority="3" stopIfTrue="1" operator="notEqual">
      <formula>""</formula>
    </cfRule>
  </conditionalFormatting>
  <conditionalFormatting sqref="D134:D144">
    <cfRule type="cellIs" dxfId="436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rowBreaks count="1" manualBreakCount="1">
    <brk id="1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51"/>
  <sheetViews>
    <sheetView zoomScale="110" zoomScaleNormal="110" workbookViewId="0">
      <pane ySplit="11" topLeftCell="A135" activePane="bottomLeft" state="frozen"/>
      <selection pane="bottomLeft" activeCell="E150" sqref="E150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6.7109375" style="1" customWidth="1"/>
    <col min="5" max="5" width="5.85546875" style="1" customWidth="1"/>
    <col min="6" max="6" width="5.7109375" style="1" customWidth="1"/>
    <col min="7" max="7" width="5" style="1" customWidth="1"/>
    <col min="8" max="8" width="8" style="1" customWidth="1"/>
    <col min="9" max="9" width="5.85546875" style="1" customWidth="1"/>
    <col min="10" max="10" width="6" style="1" customWidth="1"/>
    <col min="11" max="11" width="4.5703125" style="1" customWidth="1"/>
    <col min="12" max="13" width="6" style="1" customWidth="1"/>
    <col min="14" max="14" width="4.5703125" style="1" customWidth="1"/>
    <col min="15" max="16" width="6" style="1" customWidth="1"/>
    <col min="17" max="17" width="4.5703125" style="1" customWidth="1"/>
    <col min="18" max="19" width="6" style="1" customWidth="1"/>
    <col min="20" max="20" width="4.42578125" style="1" customWidth="1"/>
    <col min="21" max="21" width="6" style="1" customWidth="1"/>
    <col min="22" max="22" width="6.140625" style="1" customWidth="1"/>
    <col min="23" max="23" width="4.5703125" style="1" customWidth="1"/>
    <col min="24" max="25" width="6" style="1" customWidth="1"/>
    <col min="26" max="26" width="4.5703125" style="1" customWidth="1"/>
    <col min="27" max="27" width="6.28515625" style="1" customWidth="1"/>
  </cols>
  <sheetData>
    <row r="1" spans="1:27" ht="1.5" customHeight="1"/>
    <row r="3" spans="1:27" ht="9" customHeight="1"/>
    <row r="4" spans="1:27" ht="9.75" customHeight="1">
      <c r="I4" s="3" t="s">
        <v>2</v>
      </c>
      <c r="J4" s="2"/>
      <c r="K4" s="2"/>
      <c r="L4" s="2"/>
      <c r="M4" s="2"/>
      <c r="N4" s="2"/>
    </row>
    <row r="5" spans="1:27" ht="9.75" customHeight="1">
      <c r="I5" s="3" t="s">
        <v>173</v>
      </c>
      <c r="J5" s="2"/>
      <c r="K5" s="2"/>
      <c r="L5" s="2"/>
      <c r="M5" s="2"/>
      <c r="N5" s="2"/>
    </row>
    <row r="6" spans="1:27">
      <c r="I6" s="4" t="s">
        <v>1</v>
      </c>
    </row>
    <row r="7" spans="1:27" ht="3.75" customHeight="1"/>
    <row r="8" spans="1:27" ht="15">
      <c r="B8" s="114" t="s">
        <v>190</v>
      </c>
      <c r="C8" s="113"/>
      <c r="D8" s="45"/>
      <c r="E8" s="45"/>
      <c r="F8" s="45"/>
      <c r="G8" s="45"/>
      <c r="H8" s="45"/>
      <c r="I8" s="45"/>
      <c r="J8" s="45"/>
      <c r="K8" s="462" t="s">
        <v>189</v>
      </c>
      <c r="L8" s="462"/>
      <c r="M8" s="471">
        <f>'base(indices)'!K1</f>
        <v>44075</v>
      </c>
      <c r="N8" s="471"/>
      <c r="R8" s="115" t="s">
        <v>100</v>
      </c>
      <c r="S8" s="21"/>
      <c r="T8" s="21"/>
      <c r="U8" s="21"/>
      <c r="V8" s="274"/>
      <c r="W8" s="274"/>
      <c r="X8" s="390">
        <f>'base(indices)'!H1</f>
        <v>44440</v>
      </c>
      <c r="Y8" s="390"/>
    </row>
    <row r="9" spans="1:27" ht="13.5" thickBot="1">
      <c r="B9" s="6" t="s">
        <v>85</v>
      </c>
      <c r="C9" s="6"/>
      <c r="F9" s="5"/>
      <c r="G9" s="5"/>
      <c r="K9" s="135" t="s">
        <v>68</v>
      </c>
      <c r="L9" s="109"/>
      <c r="M9" s="110"/>
      <c r="N9" s="111"/>
      <c r="O9" s="110"/>
    </row>
    <row r="10" spans="1:27" ht="12" customHeight="1" thickBot="1">
      <c r="A10" s="423" t="s">
        <v>42</v>
      </c>
      <c r="B10" s="394" t="s">
        <v>4</v>
      </c>
      <c r="C10" s="396" t="s">
        <v>36</v>
      </c>
      <c r="D10" s="398" t="s">
        <v>37</v>
      </c>
      <c r="E10" s="398" t="s">
        <v>43</v>
      </c>
      <c r="F10" s="414" t="s">
        <v>44</v>
      </c>
      <c r="G10" s="414" t="s">
        <v>45</v>
      </c>
      <c r="H10" s="468" t="s">
        <v>195</v>
      </c>
      <c r="I10" s="408" t="s">
        <v>70</v>
      </c>
      <c r="J10" s="463" t="s">
        <v>69</v>
      </c>
      <c r="K10" s="464"/>
      <c r="L10" s="388" t="s">
        <v>123</v>
      </c>
      <c r="M10" s="149">
        <v>0.9</v>
      </c>
      <c r="N10" s="150" t="s">
        <v>123</v>
      </c>
      <c r="O10" s="151"/>
      <c r="P10" s="152">
        <v>0.8</v>
      </c>
      <c r="Q10" s="153" t="s">
        <v>123</v>
      </c>
      <c r="R10" s="154"/>
      <c r="S10" s="149">
        <v>0.7</v>
      </c>
      <c r="T10" s="150"/>
      <c r="U10" s="151"/>
      <c r="V10" s="152">
        <v>0.6</v>
      </c>
      <c r="W10" s="153" t="s">
        <v>124</v>
      </c>
      <c r="X10" s="154"/>
      <c r="Y10" s="155">
        <v>0.5</v>
      </c>
      <c r="Z10" s="150" t="s">
        <v>123</v>
      </c>
      <c r="AA10" s="156"/>
    </row>
    <row r="11" spans="1:27" ht="24" customHeight="1" thickBot="1">
      <c r="A11" s="467"/>
      <c r="B11" s="395"/>
      <c r="C11" s="397"/>
      <c r="D11" s="399"/>
      <c r="E11" s="399"/>
      <c r="F11" s="415"/>
      <c r="G11" s="415"/>
      <c r="H11" s="469"/>
      <c r="I11" s="470"/>
      <c r="J11" s="35" t="s">
        <v>132</v>
      </c>
      <c r="K11" s="172" t="s">
        <v>131</v>
      </c>
      <c r="L11" s="292" t="s">
        <v>0</v>
      </c>
      <c r="M11" s="35" t="s">
        <v>132</v>
      </c>
      <c r="N11" s="172" t="s">
        <v>131</v>
      </c>
      <c r="O11" s="34" t="s">
        <v>39</v>
      </c>
      <c r="P11" s="35" t="s">
        <v>132</v>
      </c>
      <c r="Q11" s="172" t="s">
        <v>131</v>
      </c>
      <c r="R11" s="34" t="s">
        <v>46</v>
      </c>
      <c r="S11" s="35" t="s">
        <v>132</v>
      </c>
      <c r="T11" s="172" t="s">
        <v>131</v>
      </c>
      <c r="U11" s="34" t="s">
        <v>47</v>
      </c>
      <c r="V11" s="35" t="s">
        <v>132</v>
      </c>
      <c r="W11" s="172" t="s">
        <v>131</v>
      </c>
      <c r="X11" s="34" t="s">
        <v>48</v>
      </c>
      <c r="Y11" s="172" t="s">
        <v>131</v>
      </c>
      <c r="Z11" s="172" t="s">
        <v>131</v>
      </c>
      <c r="AA11" s="34" t="s">
        <v>55</v>
      </c>
    </row>
    <row r="12" spans="1:27" ht="12.75" customHeight="1">
      <c r="A12" s="275">
        <v>5</v>
      </c>
      <c r="B12" s="215">
        <v>40544</v>
      </c>
      <c r="C12" s="47">
        <v>540</v>
      </c>
      <c r="D12" s="97">
        <f>'base(indices)'!G16</f>
        <v>1.4360326800000001</v>
      </c>
      <c r="E12" s="163">
        <f t="shared" ref="E12:E75" si="0">C12*D12</f>
        <v>775.4576472</v>
      </c>
      <c r="F12" s="358">
        <f>'base(indices)'!I17</f>
        <v>1.8204000000000001E-2</v>
      </c>
      <c r="G12" s="87">
        <f t="shared" ref="G12:G75" si="1">E12*F12</f>
        <v>14.116431009628801</v>
      </c>
      <c r="H12" s="276">
        <f>(E12+G12)*4</f>
        <v>3158.2963128385154</v>
      </c>
      <c r="I12" s="108">
        <f>E12/3</f>
        <v>258.48588239999998</v>
      </c>
      <c r="J12" s="108">
        <f>H12+I12</f>
        <v>3416.7821952385152</v>
      </c>
      <c r="K12" s="165"/>
      <c r="L12" s="277">
        <f t="shared" ref="L12:L21" si="2">J12+K12</f>
        <v>3416.7821952385152</v>
      </c>
      <c r="M12" s="54">
        <f t="shared" ref="M12:M21" si="3">J12*M$10</f>
        <v>3075.1039757146636</v>
      </c>
      <c r="N12" s="165">
        <f t="shared" ref="N12:N21" si="4">K12*M$10</f>
        <v>0</v>
      </c>
      <c r="O12" s="55">
        <f t="shared" ref="O12:O21" si="5">M12+N12</f>
        <v>3075.1039757146636</v>
      </c>
      <c r="P12" s="128">
        <f t="shared" ref="P12:P30" si="6">J12*$P$10</f>
        <v>2733.4257561908125</v>
      </c>
      <c r="Q12" s="165">
        <f t="shared" ref="Q12:Q75" si="7">K12*P$10</f>
        <v>0</v>
      </c>
      <c r="R12" s="166">
        <f t="shared" ref="R12:R37" si="8">P12+Q12</f>
        <v>2733.4257561908125</v>
      </c>
      <c r="S12" s="54">
        <f t="shared" ref="S12:S75" si="9">J12*S$10</f>
        <v>2391.7475366669605</v>
      </c>
      <c r="T12" s="165">
        <f t="shared" ref="T12:T75" si="10">K12*S$10</f>
        <v>0</v>
      </c>
      <c r="U12" s="55">
        <f t="shared" ref="U12:U75" si="11">S12+T12</f>
        <v>2391.7475366669605</v>
      </c>
      <c r="V12" s="54">
        <f>J12*V$10</f>
        <v>2050.0693171431089</v>
      </c>
      <c r="W12" s="165">
        <f t="shared" ref="W12:W75" si="12">K12*V$10</f>
        <v>0</v>
      </c>
      <c r="X12" s="55">
        <f t="shared" ref="X12:X75" si="13">V12+W12</f>
        <v>2050.0693171431089</v>
      </c>
      <c r="Y12" s="54">
        <f t="shared" ref="Y12:Y43" si="14">J12*Y$10</f>
        <v>1708.3910976192576</v>
      </c>
      <c r="Z12" s="165">
        <f t="shared" ref="Z12:Z75" si="15">N12*Y$10</f>
        <v>0</v>
      </c>
      <c r="AA12" s="55">
        <f t="shared" ref="AA12:AA75" si="16">Y12+Z12</f>
        <v>1708.3910976192576</v>
      </c>
    </row>
    <row r="13" spans="1:27" s="30" customFormat="1" ht="12.75" customHeight="1">
      <c r="A13" s="124">
        <v>5</v>
      </c>
      <c r="B13" s="216">
        <v>40575</v>
      </c>
      <c r="C13" s="68">
        <v>540</v>
      </c>
      <c r="D13" s="96">
        <f>'base(indices)'!G17</f>
        <v>1.4350066500000001</v>
      </c>
      <c r="E13" s="58">
        <f t="shared" si="0"/>
        <v>774.90359100000001</v>
      </c>
      <c r="F13" s="359">
        <f>'base(indices)'!I18</f>
        <v>1.8204000000000001E-2</v>
      </c>
      <c r="G13" s="60">
        <f t="shared" si="1"/>
        <v>14.106344970564001</v>
      </c>
      <c r="H13" s="190">
        <f>(E13+G13)*4</f>
        <v>3156.0397438822561</v>
      </c>
      <c r="I13" s="106">
        <f>E13/3</f>
        <v>258.301197</v>
      </c>
      <c r="J13" s="106">
        <f>H13+I13</f>
        <v>3414.3409408822563</v>
      </c>
      <c r="K13" s="63">
        <v>0</v>
      </c>
      <c r="L13" s="64">
        <f t="shared" si="2"/>
        <v>3414.3409408822563</v>
      </c>
      <c r="M13" s="65">
        <f t="shared" si="3"/>
        <v>3072.9068467940306</v>
      </c>
      <c r="N13" s="63">
        <f t="shared" si="4"/>
        <v>0</v>
      </c>
      <c r="O13" s="66">
        <f t="shared" si="5"/>
        <v>3072.9068467940306</v>
      </c>
      <c r="P13" s="63">
        <f t="shared" si="6"/>
        <v>2731.4727527058053</v>
      </c>
      <c r="Q13" s="63">
        <f t="shared" si="7"/>
        <v>0</v>
      </c>
      <c r="R13" s="67">
        <f t="shared" si="8"/>
        <v>2731.4727527058053</v>
      </c>
      <c r="S13" s="65">
        <f t="shared" si="9"/>
        <v>2390.0386586175791</v>
      </c>
      <c r="T13" s="63">
        <f t="shared" si="10"/>
        <v>0</v>
      </c>
      <c r="U13" s="66">
        <f t="shared" si="11"/>
        <v>2390.0386586175791</v>
      </c>
      <c r="V13" s="65">
        <f t="shared" ref="V13:V75" si="17">J13*V$10</f>
        <v>2048.6045645293539</v>
      </c>
      <c r="W13" s="63">
        <f t="shared" si="12"/>
        <v>0</v>
      </c>
      <c r="X13" s="66">
        <f t="shared" si="13"/>
        <v>2048.6045645293539</v>
      </c>
      <c r="Y13" s="65">
        <f t="shared" si="14"/>
        <v>1707.1704704411281</v>
      </c>
      <c r="Z13" s="63">
        <f t="shared" si="15"/>
        <v>0</v>
      </c>
      <c r="AA13" s="66">
        <f t="shared" si="16"/>
        <v>1707.1704704411281</v>
      </c>
    </row>
    <row r="14" spans="1:27" ht="12.75" customHeight="1">
      <c r="A14" s="124">
        <v>5</v>
      </c>
      <c r="B14" s="217">
        <v>40603</v>
      </c>
      <c r="C14" s="68">
        <v>545</v>
      </c>
      <c r="D14" s="96">
        <f>'base(indices)'!G18</f>
        <v>1.4342550999999999</v>
      </c>
      <c r="E14" s="69">
        <f t="shared" si="0"/>
        <v>781.66902949999997</v>
      </c>
      <c r="F14" s="359">
        <f>'base(indices)'!I19</f>
        <v>1.8204000000000001E-2</v>
      </c>
      <c r="G14" s="70">
        <f t="shared" si="1"/>
        <v>14.229503013018</v>
      </c>
      <c r="H14" s="190">
        <f t="shared" ref="H14:H77" si="18">(E14+G14)*4</f>
        <v>3183.5941300520717</v>
      </c>
      <c r="I14" s="107">
        <f>E14/3</f>
        <v>260.55634316666664</v>
      </c>
      <c r="J14" s="107">
        <f t="shared" ref="J14:J77" si="19">H14+I14</f>
        <v>3444.1504732187382</v>
      </c>
      <c r="K14" s="49">
        <v>0</v>
      </c>
      <c r="L14" s="50">
        <f t="shared" si="2"/>
        <v>3444.1504732187382</v>
      </c>
      <c r="M14" s="51">
        <f t="shared" si="3"/>
        <v>3099.7354258968644</v>
      </c>
      <c r="N14" s="49">
        <f t="shared" si="4"/>
        <v>0</v>
      </c>
      <c r="O14" s="52">
        <f t="shared" si="5"/>
        <v>3099.7354258968644</v>
      </c>
      <c r="P14" s="73">
        <f t="shared" si="6"/>
        <v>2755.3203785749906</v>
      </c>
      <c r="Q14" s="49">
        <f t="shared" si="7"/>
        <v>0</v>
      </c>
      <c r="R14" s="53">
        <f t="shared" si="8"/>
        <v>2755.3203785749906</v>
      </c>
      <c r="S14" s="51">
        <f t="shared" si="9"/>
        <v>2410.9053312531164</v>
      </c>
      <c r="T14" s="49">
        <f t="shared" si="10"/>
        <v>0</v>
      </c>
      <c r="U14" s="52">
        <f t="shared" si="11"/>
        <v>2410.9053312531164</v>
      </c>
      <c r="V14" s="51">
        <f t="shared" si="17"/>
        <v>2066.4902839312426</v>
      </c>
      <c r="W14" s="49">
        <f t="shared" si="12"/>
        <v>0</v>
      </c>
      <c r="X14" s="52">
        <f t="shared" si="13"/>
        <v>2066.4902839312426</v>
      </c>
      <c r="Y14" s="51">
        <f t="shared" si="14"/>
        <v>1722.0752366093691</v>
      </c>
      <c r="Z14" s="49">
        <f t="shared" si="15"/>
        <v>0</v>
      </c>
      <c r="AA14" s="52">
        <f t="shared" si="16"/>
        <v>1722.0752366093691</v>
      </c>
    </row>
    <row r="15" spans="1:27" s="30" customFormat="1" ht="12.75" customHeight="1">
      <c r="A15" s="124">
        <v>5</v>
      </c>
      <c r="B15" s="216">
        <v>40634</v>
      </c>
      <c r="C15" s="68">
        <v>545</v>
      </c>
      <c r="D15" s="96">
        <f>'base(indices)'!G19</f>
        <v>1.4325188799999999</v>
      </c>
      <c r="E15" s="58">
        <f t="shared" si="0"/>
        <v>780.72278959999994</v>
      </c>
      <c r="F15" s="359">
        <f>'base(indices)'!I20</f>
        <v>1.8204000000000001E-2</v>
      </c>
      <c r="G15" s="60">
        <f t="shared" si="1"/>
        <v>14.212277661878399</v>
      </c>
      <c r="H15" s="190">
        <f t="shared" si="18"/>
        <v>3179.7402690475133</v>
      </c>
      <c r="I15" s="106">
        <f t="shared" ref="I15:I78" si="20">E15/3</f>
        <v>260.24092986666665</v>
      </c>
      <c r="J15" s="106">
        <f t="shared" si="19"/>
        <v>3439.9811989141799</v>
      </c>
      <c r="K15" s="63"/>
      <c r="L15" s="64">
        <f t="shared" si="2"/>
        <v>3439.9811989141799</v>
      </c>
      <c r="M15" s="65">
        <f t="shared" si="3"/>
        <v>3095.983079022762</v>
      </c>
      <c r="N15" s="63">
        <f t="shared" si="4"/>
        <v>0</v>
      </c>
      <c r="O15" s="66">
        <f t="shared" si="5"/>
        <v>3095.983079022762</v>
      </c>
      <c r="P15" s="63">
        <f t="shared" si="6"/>
        <v>2751.9849591313441</v>
      </c>
      <c r="Q15" s="63">
        <f t="shared" si="7"/>
        <v>0</v>
      </c>
      <c r="R15" s="67">
        <f t="shared" si="8"/>
        <v>2751.9849591313441</v>
      </c>
      <c r="S15" s="65">
        <f t="shared" si="9"/>
        <v>2407.9868392399258</v>
      </c>
      <c r="T15" s="63">
        <f t="shared" si="10"/>
        <v>0</v>
      </c>
      <c r="U15" s="66">
        <f t="shared" si="11"/>
        <v>2407.9868392399258</v>
      </c>
      <c r="V15" s="65">
        <f t="shared" si="17"/>
        <v>2063.9887193485079</v>
      </c>
      <c r="W15" s="63">
        <f t="shared" si="12"/>
        <v>0</v>
      </c>
      <c r="X15" s="66">
        <f t="shared" si="13"/>
        <v>2063.9887193485079</v>
      </c>
      <c r="Y15" s="65">
        <f t="shared" si="14"/>
        <v>1719.99059945709</v>
      </c>
      <c r="Z15" s="63">
        <f t="shared" si="15"/>
        <v>0</v>
      </c>
      <c r="AA15" s="66">
        <f t="shared" si="16"/>
        <v>1719.99059945709</v>
      </c>
    </row>
    <row r="16" spans="1:27" ht="12.75" customHeight="1">
      <c r="A16" s="124">
        <v>5</v>
      </c>
      <c r="B16" s="217">
        <v>40664</v>
      </c>
      <c r="C16" s="68">
        <v>545</v>
      </c>
      <c r="D16" s="96">
        <f>'base(indices)'!G20</f>
        <v>1.4319904800000001</v>
      </c>
      <c r="E16" s="69">
        <f t="shared" si="0"/>
        <v>780.43481159999999</v>
      </c>
      <c r="F16" s="359">
        <f>'base(indices)'!I21</f>
        <v>1.8204000000000001E-2</v>
      </c>
      <c r="G16" s="70">
        <f t="shared" si="1"/>
        <v>14.2070353103664</v>
      </c>
      <c r="H16" s="190">
        <f t="shared" si="18"/>
        <v>3178.5673876414658</v>
      </c>
      <c r="I16" s="107">
        <f t="shared" si="20"/>
        <v>260.14493720000002</v>
      </c>
      <c r="J16" s="107">
        <f t="shared" si="19"/>
        <v>3438.7123248414659</v>
      </c>
      <c r="K16" s="49"/>
      <c r="L16" s="50">
        <f t="shared" si="2"/>
        <v>3438.7123248414659</v>
      </c>
      <c r="M16" s="51">
        <f t="shared" si="3"/>
        <v>3094.8410923573192</v>
      </c>
      <c r="N16" s="49">
        <f t="shared" si="4"/>
        <v>0</v>
      </c>
      <c r="O16" s="52">
        <f t="shared" si="5"/>
        <v>3094.8410923573192</v>
      </c>
      <c r="P16" s="73">
        <f t="shared" si="6"/>
        <v>2750.9698598731729</v>
      </c>
      <c r="Q16" s="49">
        <f t="shared" si="7"/>
        <v>0</v>
      </c>
      <c r="R16" s="53">
        <f t="shared" si="8"/>
        <v>2750.9698598731729</v>
      </c>
      <c r="S16" s="51">
        <f t="shared" si="9"/>
        <v>2407.0986273890262</v>
      </c>
      <c r="T16" s="49">
        <f t="shared" si="10"/>
        <v>0</v>
      </c>
      <c r="U16" s="52">
        <f t="shared" si="11"/>
        <v>2407.0986273890262</v>
      </c>
      <c r="V16" s="51">
        <f t="shared" si="17"/>
        <v>2063.2273949048795</v>
      </c>
      <c r="W16" s="49">
        <f t="shared" si="12"/>
        <v>0</v>
      </c>
      <c r="X16" s="52">
        <f t="shared" si="13"/>
        <v>2063.2273949048795</v>
      </c>
      <c r="Y16" s="51">
        <f t="shared" si="14"/>
        <v>1719.356162420733</v>
      </c>
      <c r="Z16" s="49">
        <f t="shared" si="15"/>
        <v>0</v>
      </c>
      <c r="AA16" s="52">
        <f t="shared" si="16"/>
        <v>1719.356162420733</v>
      </c>
    </row>
    <row r="17" spans="1:27" s="30" customFormat="1" ht="12.75" customHeight="1">
      <c r="A17" s="124">
        <v>5</v>
      </c>
      <c r="B17" s="216">
        <v>40695</v>
      </c>
      <c r="C17" s="68">
        <v>545</v>
      </c>
      <c r="D17" s="96">
        <f>'base(indices)'!G21</f>
        <v>1.42974578</v>
      </c>
      <c r="E17" s="58">
        <f t="shared" si="0"/>
        <v>779.21145009999998</v>
      </c>
      <c r="F17" s="359">
        <f>'base(indices)'!I22</f>
        <v>1.8204000000000001E-2</v>
      </c>
      <c r="G17" s="60">
        <f t="shared" si="1"/>
        <v>14.1847652376204</v>
      </c>
      <c r="H17" s="190">
        <f t="shared" si="18"/>
        <v>3173.5848613504813</v>
      </c>
      <c r="I17" s="106">
        <f t="shared" si="20"/>
        <v>259.73715003333331</v>
      </c>
      <c r="J17" s="106">
        <f t="shared" si="19"/>
        <v>3433.3220113838147</v>
      </c>
      <c r="K17" s="63"/>
      <c r="L17" s="64">
        <f t="shared" si="2"/>
        <v>3433.3220113838147</v>
      </c>
      <c r="M17" s="65">
        <f t="shared" si="3"/>
        <v>3089.9898102454331</v>
      </c>
      <c r="N17" s="63">
        <f t="shared" si="4"/>
        <v>0</v>
      </c>
      <c r="O17" s="66">
        <f t="shared" si="5"/>
        <v>3089.9898102454331</v>
      </c>
      <c r="P17" s="63">
        <f t="shared" si="6"/>
        <v>2746.6576091070519</v>
      </c>
      <c r="Q17" s="63">
        <f t="shared" si="7"/>
        <v>0</v>
      </c>
      <c r="R17" s="67">
        <f t="shared" si="8"/>
        <v>2746.6576091070519</v>
      </c>
      <c r="S17" s="65">
        <f t="shared" si="9"/>
        <v>2403.3254079686703</v>
      </c>
      <c r="T17" s="63">
        <f t="shared" si="10"/>
        <v>0</v>
      </c>
      <c r="U17" s="66">
        <f t="shared" si="11"/>
        <v>2403.3254079686703</v>
      </c>
      <c r="V17" s="65">
        <f t="shared" si="17"/>
        <v>2059.9932068302887</v>
      </c>
      <c r="W17" s="63">
        <f t="shared" si="12"/>
        <v>0</v>
      </c>
      <c r="X17" s="66">
        <f t="shared" si="13"/>
        <v>2059.9932068302887</v>
      </c>
      <c r="Y17" s="65">
        <f t="shared" si="14"/>
        <v>1716.6610056919073</v>
      </c>
      <c r="Z17" s="63">
        <f t="shared" si="15"/>
        <v>0</v>
      </c>
      <c r="AA17" s="66">
        <f t="shared" si="16"/>
        <v>1716.6610056919073</v>
      </c>
    </row>
    <row r="18" spans="1:27" ht="12.75" customHeight="1">
      <c r="A18" s="124">
        <v>5</v>
      </c>
      <c r="B18" s="217">
        <v>40725</v>
      </c>
      <c r="C18" s="68">
        <v>545</v>
      </c>
      <c r="D18" s="96">
        <f>'base(indices)'!G22</f>
        <v>1.4281548100000001</v>
      </c>
      <c r="E18" s="69">
        <f t="shared" si="0"/>
        <v>778.34437145000004</v>
      </c>
      <c r="F18" s="359">
        <f>'base(indices)'!I23</f>
        <v>1.8204000000000001E-2</v>
      </c>
      <c r="G18" s="70">
        <f t="shared" si="1"/>
        <v>14.168980937875801</v>
      </c>
      <c r="H18" s="190">
        <f t="shared" si="18"/>
        <v>3170.0534095515031</v>
      </c>
      <c r="I18" s="107">
        <f t="shared" si="20"/>
        <v>259.44812381666668</v>
      </c>
      <c r="J18" s="107">
        <f t="shared" si="19"/>
        <v>3429.5015333681699</v>
      </c>
      <c r="K18" s="49"/>
      <c r="L18" s="50">
        <f t="shared" si="2"/>
        <v>3429.5015333681699</v>
      </c>
      <c r="M18" s="51">
        <f t="shared" si="3"/>
        <v>3086.5513800313529</v>
      </c>
      <c r="N18" s="49">
        <f t="shared" si="4"/>
        <v>0</v>
      </c>
      <c r="O18" s="52">
        <f t="shared" si="5"/>
        <v>3086.5513800313529</v>
      </c>
      <c r="P18" s="73">
        <f t="shared" si="6"/>
        <v>2743.6012266945363</v>
      </c>
      <c r="Q18" s="49">
        <f t="shared" si="7"/>
        <v>0</v>
      </c>
      <c r="R18" s="53">
        <f t="shared" si="8"/>
        <v>2743.6012266945363</v>
      </c>
      <c r="S18" s="51">
        <f t="shared" si="9"/>
        <v>2400.6510733577188</v>
      </c>
      <c r="T18" s="49">
        <f t="shared" si="10"/>
        <v>0</v>
      </c>
      <c r="U18" s="52">
        <f t="shared" si="11"/>
        <v>2400.6510733577188</v>
      </c>
      <c r="V18" s="51">
        <f t="shared" si="17"/>
        <v>2057.7009200209018</v>
      </c>
      <c r="W18" s="49">
        <f t="shared" si="12"/>
        <v>0</v>
      </c>
      <c r="X18" s="52">
        <f t="shared" si="13"/>
        <v>2057.7009200209018</v>
      </c>
      <c r="Y18" s="51">
        <f t="shared" si="14"/>
        <v>1714.750766684085</v>
      </c>
      <c r="Z18" s="49">
        <f t="shared" si="15"/>
        <v>0</v>
      </c>
      <c r="AA18" s="52">
        <f t="shared" si="16"/>
        <v>1714.750766684085</v>
      </c>
    </row>
    <row r="19" spans="1:27" s="30" customFormat="1" ht="12.75" customHeight="1">
      <c r="A19" s="124">
        <v>5</v>
      </c>
      <c r="B19" s="216">
        <v>40756</v>
      </c>
      <c r="C19" s="68">
        <v>545</v>
      </c>
      <c r="D19" s="96">
        <f>'base(indices)'!G23</f>
        <v>1.42640177</v>
      </c>
      <c r="E19" s="58">
        <f t="shared" si="0"/>
        <v>777.38896465000005</v>
      </c>
      <c r="F19" s="359">
        <f>'base(indices)'!I24</f>
        <v>1.8204000000000001E-2</v>
      </c>
      <c r="G19" s="60">
        <f t="shared" si="1"/>
        <v>14.151588712488602</v>
      </c>
      <c r="H19" s="190">
        <f t="shared" si="18"/>
        <v>3166.1622134499544</v>
      </c>
      <c r="I19" s="106">
        <f t="shared" si="20"/>
        <v>259.12965488333333</v>
      </c>
      <c r="J19" s="106">
        <f t="shared" si="19"/>
        <v>3425.2918683332878</v>
      </c>
      <c r="K19" s="63"/>
      <c r="L19" s="64">
        <f t="shared" si="2"/>
        <v>3425.2918683332878</v>
      </c>
      <c r="M19" s="65">
        <f t="shared" si="3"/>
        <v>3082.7626814999589</v>
      </c>
      <c r="N19" s="63">
        <f t="shared" si="4"/>
        <v>0</v>
      </c>
      <c r="O19" s="66">
        <f t="shared" si="5"/>
        <v>3082.7626814999589</v>
      </c>
      <c r="P19" s="63">
        <f>J19*$P$10</f>
        <v>2740.2334946666306</v>
      </c>
      <c r="Q19" s="63">
        <f t="shared" si="7"/>
        <v>0</v>
      </c>
      <c r="R19" s="67">
        <f t="shared" si="8"/>
        <v>2740.2334946666306</v>
      </c>
      <c r="S19" s="65">
        <f t="shared" si="9"/>
        <v>2397.7043078333013</v>
      </c>
      <c r="T19" s="63">
        <f t="shared" si="10"/>
        <v>0</v>
      </c>
      <c r="U19" s="66">
        <f t="shared" si="11"/>
        <v>2397.7043078333013</v>
      </c>
      <c r="V19" s="65">
        <f t="shared" si="17"/>
        <v>2055.1751209999725</v>
      </c>
      <c r="W19" s="63">
        <f t="shared" si="12"/>
        <v>0</v>
      </c>
      <c r="X19" s="66">
        <f t="shared" si="13"/>
        <v>2055.1751209999725</v>
      </c>
      <c r="Y19" s="65">
        <f t="shared" si="14"/>
        <v>1712.6459341666439</v>
      </c>
      <c r="Z19" s="63">
        <f t="shared" si="15"/>
        <v>0</v>
      </c>
      <c r="AA19" s="66">
        <f t="shared" si="16"/>
        <v>1712.6459341666439</v>
      </c>
    </row>
    <row r="20" spans="1:27" ht="12.75" customHeight="1">
      <c r="A20" s="124">
        <v>5</v>
      </c>
      <c r="B20" s="217">
        <v>40787</v>
      </c>
      <c r="C20" s="68">
        <v>545</v>
      </c>
      <c r="D20" s="96">
        <f>'base(indices)'!G24</f>
        <v>1.42344669</v>
      </c>
      <c r="E20" s="69">
        <f t="shared" si="0"/>
        <v>775.77844604999996</v>
      </c>
      <c r="F20" s="359">
        <f>'base(indices)'!I25</f>
        <v>1.8204000000000001E-2</v>
      </c>
      <c r="G20" s="70">
        <f t="shared" si="1"/>
        <v>14.1222708318942</v>
      </c>
      <c r="H20" s="190">
        <f t="shared" si="18"/>
        <v>3159.6028675275766</v>
      </c>
      <c r="I20" s="107">
        <f t="shared" si="20"/>
        <v>258.59281534999997</v>
      </c>
      <c r="J20" s="107">
        <f t="shared" si="19"/>
        <v>3418.1956828775765</v>
      </c>
      <c r="K20" s="49"/>
      <c r="L20" s="50">
        <f t="shared" si="2"/>
        <v>3418.1956828775765</v>
      </c>
      <c r="M20" s="51">
        <f t="shared" si="3"/>
        <v>3076.3761145898188</v>
      </c>
      <c r="N20" s="49">
        <f t="shared" si="4"/>
        <v>0</v>
      </c>
      <c r="O20" s="52">
        <f t="shared" si="5"/>
        <v>3076.3761145898188</v>
      </c>
      <c r="P20" s="73">
        <f t="shared" si="6"/>
        <v>2734.5565463020612</v>
      </c>
      <c r="Q20" s="49">
        <f t="shared" si="7"/>
        <v>0</v>
      </c>
      <c r="R20" s="53">
        <f t="shared" si="8"/>
        <v>2734.5565463020612</v>
      </c>
      <c r="S20" s="51">
        <f t="shared" si="9"/>
        <v>2392.7369780143035</v>
      </c>
      <c r="T20" s="49">
        <f t="shared" si="10"/>
        <v>0</v>
      </c>
      <c r="U20" s="52">
        <f t="shared" si="11"/>
        <v>2392.7369780143035</v>
      </c>
      <c r="V20" s="51">
        <f t="shared" si="17"/>
        <v>2050.9174097265459</v>
      </c>
      <c r="W20" s="49">
        <f t="shared" si="12"/>
        <v>0</v>
      </c>
      <c r="X20" s="52">
        <f t="shared" si="13"/>
        <v>2050.9174097265459</v>
      </c>
      <c r="Y20" s="51">
        <f t="shared" si="14"/>
        <v>1709.0978414387882</v>
      </c>
      <c r="Z20" s="49">
        <f t="shared" si="15"/>
        <v>0</v>
      </c>
      <c r="AA20" s="52">
        <f t="shared" si="16"/>
        <v>1709.0978414387882</v>
      </c>
    </row>
    <row r="21" spans="1:27" s="30" customFormat="1" ht="12.75" customHeight="1">
      <c r="A21" s="124">
        <v>5</v>
      </c>
      <c r="B21" s="216">
        <v>40817</v>
      </c>
      <c r="C21" s="68">
        <v>545</v>
      </c>
      <c r="D21" s="96">
        <f>'base(indices)'!G25</f>
        <v>1.4220204000000001</v>
      </c>
      <c r="E21" s="58">
        <f t="shared" si="0"/>
        <v>775.00111800000002</v>
      </c>
      <c r="F21" s="359">
        <f>'base(indices)'!I26</f>
        <v>1.8204000000000001E-2</v>
      </c>
      <c r="G21" s="60">
        <f t="shared" si="1"/>
        <v>14.108120352072001</v>
      </c>
      <c r="H21" s="190">
        <f t="shared" si="18"/>
        <v>3156.436953408288</v>
      </c>
      <c r="I21" s="106">
        <f t="shared" si="20"/>
        <v>258.33370600000001</v>
      </c>
      <c r="J21" s="106">
        <f t="shared" si="19"/>
        <v>3414.7706594082879</v>
      </c>
      <c r="K21" s="63"/>
      <c r="L21" s="64">
        <f t="shared" si="2"/>
        <v>3414.7706594082879</v>
      </c>
      <c r="M21" s="65">
        <f t="shared" si="3"/>
        <v>3073.2935934674592</v>
      </c>
      <c r="N21" s="63">
        <f t="shared" si="4"/>
        <v>0</v>
      </c>
      <c r="O21" s="66">
        <f t="shared" si="5"/>
        <v>3073.2935934674592</v>
      </c>
      <c r="P21" s="63">
        <f t="shared" si="6"/>
        <v>2731.8165275266306</v>
      </c>
      <c r="Q21" s="63">
        <f t="shared" si="7"/>
        <v>0</v>
      </c>
      <c r="R21" s="67">
        <f t="shared" si="8"/>
        <v>2731.8165275266306</v>
      </c>
      <c r="S21" s="65">
        <f t="shared" si="9"/>
        <v>2390.3394615858015</v>
      </c>
      <c r="T21" s="63">
        <f t="shared" si="10"/>
        <v>0</v>
      </c>
      <c r="U21" s="66">
        <f t="shared" si="11"/>
        <v>2390.3394615858015</v>
      </c>
      <c r="V21" s="65">
        <f t="shared" si="17"/>
        <v>2048.8623956449728</v>
      </c>
      <c r="W21" s="63">
        <f t="shared" si="12"/>
        <v>0</v>
      </c>
      <c r="X21" s="66">
        <f t="shared" si="13"/>
        <v>2048.8623956449728</v>
      </c>
      <c r="Y21" s="65">
        <f t="shared" si="14"/>
        <v>1707.3853297041439</v>
      </c>
      <c r="Z21" s="63">
        <f t="shared" si="15"/>
        <v>0</v>
      </c>
      <c r="AA21" s="66">
        <f t="shared" si="16"/>
        <v>1707.3853297041439</v>
      </c>
    </row>
    <row r="22" spans="1:27" ht="13.5" customHeight="1">
      <c r="A22" s="124">
        <v>5</v>
      </c>
      <c r="B22" s="217">
        <v>40848</v>
      </c>
      <c r="C22" s="68">
        <v>545</v>
      </c>
      <c r="D22" s="96">
        <f>'base(indices)'!G26</f>
        <v>1.4211393000000001</v>
      </c>
      <c r="E22" s="69">
        <f t="shared" si="0"/>
        <v>774.52091850000011</v>
      </c>
      <c r="F22" s="359">
        <f>'base(indices)'!I27</f>
        <v>1.8204000000000001E-2</v>
      </c>
      <c r="G22" s="70">
        <f t="shared" si="1"/>
        <v>14.099378800374003</v>
      </c>
      <c r="H22" s="190">
        <f t="shared" si="18"/>
        <v>3154.4811892014964</v>
      </c>
      <c r="I22" s="107">
        <f t="shared" si="20"/>
        <v>258.17363950000004</v>
      </c>
      <c r="J22" s="107">
        <f t="shared" si="19"/>
        <v>3412.6548287014966</v>
      </c>
      <c r="K22" s="49"/>
      <c r="L22" s="50">
        <f>J22+K22</f>
        <v>3412.6548287014966</v>
      </c>
      <c r="M22" s="51">
        <f>J22*M$10</f>
        <v>3071.3893458313469</v>
      </c>
      <c r="N22" s="49">
        <f>K22*M$10</f>
        <v>0</v>
      </c>
      <c r="O22" s="52">
        <f>M22+N22</f>
        <v>3071.3893458313469</v>
      </c>
      <c r="P22" s="73">
        <f t="shared" si="6"/>
        <v>2730.1238629611976</v>
      </c>
      <c r="Q22" s="49">
        <f t="shared" si="7"/>
        <v>0</v>
      </c>
      <c r="R22" s="53">
        <f t="shared" si="8"/>
        <v>2730.1238629611976</v>
      </c>
      <c r="S22" s="51">
        <f t="shared" si="9"/>
        <v>2388.8583800910474</v>
      </c>
      <c r="T22" s="49">
        <f t="shared" si="10"/>
        <v>0</v>
      </c>
      <c r="U22" s="52">
        <f t="shared" si="11"/>
        <v>2388.8583800910474</v>
      </c>
      <c r="V22" s="51">
        <f t="shared" si="17"/>
        <v>2047.5928972208978</v>
      </c>
      <c r="W22" s="49">
        <f t="shared" si="12"/>
        <v>0</v>
      </c>
      <c r="X22" s="52">
        <f t="shared" si="13"/>
        <v>2047.5928972208978</v>
      </c>
      <c r="Y22" s="51">
        <f t="shared" si="14"/>
        <v>1706.3274143507483</v>
      </c>
      <c r="Z22" s="49">
        <f t="shared" si="15"/>
        <v>0</v>
      </c>
      <c r="AA22" s="52">
        <f t="shared" si="16"/>
        <v>1706.3274143507483</v>
      </c>
    </row>
    <row r="23" spans="1:27" s="30" customFormat="1" ht="13.5" customHeight="1" thickBot="1">
      <c r="A23" s="229">
        <v>5</v>
      </c>
      <c r="B23" s="230">
        <v>40878</v>
      </c>
      <c r="C23" s="77">
        <v>545</v>
      </c>
      <c r="D23" s="278">
        <f>'base(indices)'!G27</f>
        <v>1.42022325</v>
      </c>
      <c r="E23" s="279">
        <f t="shared" si="0"/>
        <v>774.02167125000005</v>
      </c>
      <c r="F23" s="360">
        <f>'base(indices)'!I28</f>
        <v>1.8204000000000001E-2</v>
      </c>
      <c r="G23" s="233">
        <f t="shared" si="1"/>
        <v>14.090290503435002</v>
      </c>
      <c r="H23" s="280">
        <f t="shared" si="18"/>
        <v>3152.4478470137401</v>
      </c>
      <c r="I23" s="125">
        <f t="shared" si="20"/>
        <v>258.00722375000004</v>
      </c>
      <c r="J23" s="125">
        <f t="shared" si="19"/>
        <v>3410.45507076374</v>
      </c>
      <c r="K23" s="94"/>
      <c r="L23" s="140">
        <f>J23+K23</f>
        <v>3410.45507076374</v>
      </c>
      <c r="M23" s="258">
        <f>J23*M$10</f>
        <v>3069.4095636873662</v>
      </c>
      <c r="N23" s="94">
        <f t="shared" ref="N23:N86" si="21">K23*M$10</f>
        <v>0</v>
      </c>
      <c r="O23" s="237">
        <f t="shared" ref="O23:O86" si="22">M23+N23</f>
        <v>3069.4095636873662</v>
      </c>
      <c r="P23" s="94">
        <f t="shared" si="6"/>
        <v>2728.3640566109921</v>
      </c>
      <c r="Q23" s="94">
        <f t="shared" si="7"/>
        <v>0</v>
      </c>
      <c r="R23" s="121">
        <f t="shared" si="8"/>
        <v>2728.3640566109921</v>
      </c>
      <c r="S23" s="258">
        <f t="shared" si="9"/>
        <v>2387.3185495346179</v>
      </c>
      <c r="T23" s="94">
        <f t="shared" si="10"/>
        <v>0</v>
      </c>
      <c r="U23" s="237">
        <f t="shared" si="11"/>
        <v>2387.3185495346179</v>
      </c>
      <c r="V23" s="258">
        <f t="shared" si="17"/>
        <v>2046.2730424582439</v>
      </c>
      <c r="W23" s="94">
        <f t="shared" si="12"/>
        <v>0</v>
      </c>
      <c r="X23" s="237">
        <f t="shared" si="13"/>
        <v>2046.2730424582439</v>
      </c>
      <c r="Y23" s="258">
        <f t="shared" si="14"/>
        <v>1705.22753538187</v>
      </c>
      <c r="Z23" s="94">
        <f t="shared" si="15"/>
        <v>0</v>
      </c>
      <c r="AA23" s="237">
        <f t="shared" si="16"/>
        <v>1705.22753538187</v>
      </c>
    </row>
    <row r="24" spans="1:27" ht="13.5" customHeight="1">
      <c r="A24" s="365">
        <v>5</v>
      </c>
      <c r="B24" s="246">
        <v>40909</v>
      </c>
      <c r="C24" s="204">
        <v>622</v>
      </c>
      <c r="D24" s="96">
        <f>'base(indices)'!G28</f>
        <v>1.4188937500000001</v>
      </c>
      <c r="E24" s="366">
        <f t="shared" si="0"/>
        <v>882.55191250000007</v>
      </c>
      <c r="F24" s="359">
        <f>'base(indices)'!I29</f>
        <v>1.8204000000000001E-2</v>
      </c>
      <c r="G24" s="203">
        <f t="shared" si="1"/>
        <v>16.065975015150002</v>
      </c>
      <c r="H24" s="367">
        <f t="shared" si="18"/>
        <v>3594.4715500606003</v>
      </c>
      <c r="I24" s="368">
        <f t="shared" si="20"/>
        <v>294.18397083333338</v>
      </c>
      <c r="J24" s="368">
        <f t="shared" si="19"/>
        <v>3888.6555208939335</v>
      </c>
      <c r="K24" s="369"/>
      <c r="L24" s="370">
        <f t="shared" ref="L24:L87" si="23">J24+K24</f>
        <v>3888.6555208939335</v>
      </c>
      <c r="M24" s="354">
        <f t="shared" ref="M24:M87" si="24">J24*M$10</f>
        <v>3499.7899688045404</v>
      </c>
      <c r="N24" s="369">
        <f t="shared" si="21"/>
        <v>0</v>
      </c>
      <c r="O24" s="196">
        <f t="shared" si="22"/>
        <v>3499.7899688045404</v>
      </c>
      <c r="P24" s="352">
        <f>J24*$P$10</f>
        <v>3110.9244167151469</v>
      </c>
      <c r="Q24" s="369">
        <f t="shared" si="7"/>
        <v>0</v>
      </c>
      <c r="R24" s="371">
        <f t="shared" si="8"/>
        <v>3110.9244167151469</v>
      </c>
      <c r="S24" s="354">
        <f t="shared" si="9"/>
        <v>2722.0588646257534</v>
      </c>
      <c r="T24" s="369">
        <f t="shared" si="10"/>
        <v>0</v>
      </c>
      <c r="U24" s="196">
        <f t="shared" si="11"/>
        <v>2722.0588646257534</v>
      </c>
      <c r="V24" s="354">
        <f t="shared" si="17"/>
        <v>2333.1933125363598</v>
      </c>
      <c r="W24" s="369">
        <f t="shared" si="12"/>
        <v>0</v>
      </c>
      <c r="X24" s="196">
        <f t="shared" si="13"/>
        <v>2333.1933125363598</v>
      </c>
      <c r="Y24" s="354">
        <f t="shared" si="14"/>
        <v>1944.3277604469667</v>
      </c>
      <c r="Z24" s="369">
        <f t="shared" si="15"/>
        <v>0</v>
      </c>
      <c r="AA24" s="196">
        <f t="shared" si="16"/>
        <v>1944.3277604469667</v>
      </c>
    </row>
    <row r="25" spans="1:27" s="30" customFormat="1" ht="13.5" customHeight="1">
      <c r="A25" s="124">
        <v>5</v>
      </c>
      <c r="B25" s="216">
        <v>40940</v>
      </c>
      <c r="C25" s="68">
        <v>622</v>
      </c>
      <c r="D25" s="96">
        <f>'base(indices)'!G29</f>
        <v>1.4176688799999999</v>
      </c>
      <c r="E25" s="58">
        <f t="shared" si="0"/>
        <v>881.79004335999991</v>
      </c>
      <c r="F25" s="359">
        <f>'base(indices)'!I30</f>
        <v>1.8204000000000001E-2</v>
      </c>
      <c r="G25" s="60">
        <f t="shared" si="1"/>
        <v>16.052105949325441</v>
      </c>
      <c r="H25" s="190">
        <f t="shared" si="18"/>
        <v>3591.3685972373014</v>
      </c>
      <c r="I25" s="106">
        <f t="shared" si="20"/>
        <v>293.93001445333329</v>
      </c>
      <c r="J25" s="106">
        <f t="shared" si="19"/>
        <v>3885.2986116906345</v>
      </c>
      <c r="K25" s="63"/>
      <c r="L25" s="64">
        <f t="shared" si="23"/>
        <v>3885.2986116906345</v>
      </c>
      <c r="M25" s="65">
        <f t="shared" si="24"/>
        <v>3496.7687505215713</v>
      </c>
      <c r="N25" s="63">
        <f t="shared" si="21"/>
        <v>0</v>
      </c>
      <c r="O25" s="66">
        <f t="shared" si="22"/>
        <v>3496.7687505215713</v>
      </c>
      <c r="P25" s="63">
        <f t="shared" si="6"/>
        <v>3108.2388893525076</v>
      </c>
      <c r="Q25" s="63">
        <f t="shared" si="7"/>
        <v>0</v>
      </c>
      <c r="R25" s="67">
        <f t="shared" si="8"/>
        <v>3108.2388893525076</v>
      </c>
      <c r="S25" s="65">
        <f t="shared" si="9"/>
        <v>2719.7090281834439</v>
      </c>
      <c r="T25" s="63">
        <f t="shared" si="10"/>
        <v>0</v>
      </c>
      <c r="U25" s="66">
        <f t="shared" si="11"/>
        <v>2719.7090281834439</v>
      </c>
      <c r="V25" s="65">
        <f t="shared" si="17"/>
        <v>2331.1791670143807</v>
      </c>
      <c r="W25" s="63">
        <f t="shared" si="12"/>
        <v>0</v>
      </c>
      <c r="X25" s="66">
        <f t="shared" si="13"/>
        <v>2331.1791670143807</v>
      </c>
      <c r="Y25" s="65">
        <f t="shared" si="14"/>
        <v>1942.6493058453173</v>
      </c>
      <c r="Z25" s="63">
        <f t="shared" si="15"/>
        <v>0</v>
      </c>
      <c r="AA25" s="66">
        <f t="shared" si="16"/>
        <v>1942.6493058453173</v>
      </c>
    </row>
    <row r="26" spans="1:27" ht="13.5" customHeight="1">
      <c r="A26" s="124">
        <v>5</v>
      </c>
      <c r="B26" s="216">
        <v>40969</v>
      </c>
      <c r="C26" s="68">
        <v>622</v>
      </c>
      <c r="D26" s="96">
        <f>'base(indices)'!G30</f>
        <v>1.4176688799999999</v>
      </c>
      <c r="E26" s="69">
        <f t="shared" si="0"/>
        <v>881.79004335999991</v>
      </c>
      <c r="F26" s="359">
        <f>'base(indices)'!I31</f>
        <v>1.8204000000000001E-2</v>
      </c>
      <c r="G26" s="70">
        <f t="shared" si="1"/>
        <v>16.052105949325441</v>
      </c>
      <c r="H26" s="190">
        <f t="shared" si="18"/>
        <v>3591.3685972373014</v>
      </c>
      <c r="I26" s="107">
        <f t="shared" si="20"/>
        <v>293.93001445333329</v>
      </c>
      <c r="J26" s="107">
        <f t="shared" si="19"/>
        <v>3885.2986116906345</v>
      </c>
      <c r="K26" s="49"/>
      <c r="L26" s="50">
        <f t="shared" si="23"/>
        <v>3885.2986116906345</v>
      </c>
      <c r="M26" s="51">
        <f t="shared" si="24"/>
        <v>3496.7687505215713</v>
      </c>
      <c r="N26" s="49">
        <f t="shared" si="21"/>
        <v>0</v>
      </c>
      <c r="O26" s="52">
        <f t="shared" si="22"/>
        <v>3496.7687505215713</v>
      </c>
      <c r="P26" s="73">
        <f t="shared" si="6"/>
        <v>3108.2388893525076</v>
      </c>
      <c r="Q26" s="49">
        <f t="shared" si="7"/>
        <v>0</v>
      </c>
      <c r="R26" s="53">
        <f t="shared" si="8"/>
        <v>3108.2388893525076</v>
      </c>
      <c r="S26" s="51">
        <f t="shared" si="9"/>
        <v>2719.7090281834439</v>
      </c>
      <c r="T26" s="49">
        <f t="shared" si="10"/>
        <v>0</v>
      </c>
      <c r="U26" s="52">
        <f t="shared" si="11"/>
        <v>2719.7090281834439</v>
      </c>
      <c r="V26" s="51">
        <f t="shared" si="17"/>
        <v>2331.1791670143807</v>
      </c>
      <c r="W26" s="49">
        <f t="shared" si="12"/>
        <v>0</v>
      </c>
      <c r="X26" s="52">
        <f t="shared" si="13"/>
        <v>2331.1791670143807</v>
      </c>
      <c r="Y26" s="51">
        <f t="shared" si="14"/>
        <v>1942.6493058453173</v>
      </c>
      <c r="Z26" s="49">
        <f t="shared" si="15"/>
        <v>0</v>
      </c>
      <c r="AA26" s="52">
        <f t="shared" si="16"/>
        <v>1942.6493058453173</v>
      </c>
    </row>
    <row r="27" spans="1:27" s="30" customFormat="1" ht="13.5" customHeight="1">
      <c r="A27" s="124">
        <v>5</v>
      </c>
      <c r="B27" s="217">
        <v>41000</v>
      </c>
      <c r="C27" s="68">
        <v>622</v>
      </c>
      <c r="D27" s="96">
        <f>'base(indices)'!G31</f>
        <v>1.41615643</v>
      </c>
      <c r="E27" s="58">
        <f t="shared" si="0"/>
        <v>880.84929946</v>
      </c>
      <c r="F27" s="359">
        <f>'base(indices)'!I32</f>
        <v>1.8204000000000001E-2</v>
      </c>
      <c r="G27" s="60">
        <f t="shared" si="1"/>
        <v>16.034980647369842</v>
      </c>
      <c r="H27" s="190">
        <f t="shared" si="18"/>
        <v>3587.5371204294793</v>
      </c>
      <c r="I27" s="106">
        <f t="shared" si="20"/>
        <v>293.61643315333333</v>
      </c>
      <c r="J27" s="106">
        <f t="shared" si="19"/>
        <v>3881.1535535828125</v>
      </c>
      <c r="K27" s="63"/>
      <c r="L27" s="64">
        <f t="shared" si="23"/>
        <v>3881.1535535828125</v>
      </c>
      <c r="M27" s="65">
        <f t="shared" si="24"/>
        <v>3493.0381982245312</v>
      </c>
      <c r="N27" s="63">
        <f t="shared" si="21"/>
        <v>0</v>
      </c>
      <c r="O27" s="66">
        <f t="shared" si="22"/>
        <v>3493.0381982245312</v>
      </c>
      <c r="P27" s="63">
        <f t="shared" si="6"/>
        <v>3104.92284286625</v>
      </c>
      <c r="Q27" s="63">
        <f t="shared" si="7"/>
        <v>0</v>
      </c>
      <c r="R27" s="67">
        <f t="shared" si="8"/>
        <v>3104.92284286625</v>
      </c>
      <c r="S27" s="65">
        <f t="shared" si="9"/>
        <v>2716.8074875079687</v>
      </c>
      <c r="T27" s="63">
        <f t="shared" si="10"/>
        <v>0</v>
      </c>
      <c r="U27" s="66">
        <f t="shared" si="11"/>
        <v>2716.8074875079687</v>
      </c>
      <c r="V27" s="65">
        <f t="shared" si="17"/>
        <v>2328.6921321496875</v>
      </c>
      <c r="W27" s="63">
        <f t="shared" si="12"/>
        <v>0</v>
      </c>
      <c r="X27" s="66">
        <f t="shared" si="13"/>
        <v>2328.6921321496875</v>
      </c>
      <c r="Y27" s="65">
        <f t="shared" si="14"/>
        <v>1940.5767767914062</v>
      </c>
      <c r="Z27" s="63">
        <f t="shared" si="15"/>
        <v>0</v>
      </c>
      <c r="AA27" s="66">
        <f t="shared" si="16"/>
        <v>1940.5767767914062</v>
      </c>
    </row>
    <row r="28" spans="1:27" ht="13.5" customHeight="1">
      <c r="A28" s="124">
        <v>5</v>
      </c>
      <c r="B28" s="216">
        <v>41030</v>
      </c>
      <c r="C28" s="68">
        <v>622</v>
      </c>
      <c r="D28" s="96">
        <f>'base(indices)'!G32</f>
        <v>1.41583503</v>
      </c>
      <c r="E28" s="69">
        <f t="shared" si="0"/>
        <v>880.64938866</v>
      </c>
      <c r="F28" s="359">
        <f>'base(indices)'!I33</f>
        <v>1.8204000000000001E-2</v>
      </c>
      <c r="G28" s="70">
        <f t="shared" si="1"/>
        <v>16.031341471166641</v>
      </c>
      <c r="H28" s="190">
        <f t="shared" si="18"/>
        <v>3586.7229205246667</v>
      </c>
      <c r="I28" s="107">
        <f t="shared" si="20"/>
        <v>293.54979622000002</v>
      </c>
      <c r="J28" s="107">
        <f t="shared" si="19"/>
        <v>3880.2727167446669</v>
      </c>
      <c r="K28" s="49"/>
      <c r="L28" s="50">
        <f t="shared" si="23"/>
        <v>3880.2727167446669</v>
      </c>
      <c r="M28" s="51">
        <f t="shared" si="24"/>
        <v>3492.2454450702003</v>
      </c>
      <c r="N28" s="49">
        <f t="shared" si="21"/>
        <v>0</v>
      </c>
      <c r="O28" s="52">
        <f t="shared" si="22"/>
        <v>3492.2454450702003</v>
      </c>
      <c r="P28" s="73">
        <f t="shared" si="6"/>
        <v>3104.2181733957336</v>
      </c>
      <c r="Q28" s="49">
        <f t="shared" si="7"/>
        <v>0</v>
      </c>
      <c r="R28" s="53">
        <f t="shared" si="8"/>
        <v>3104.2181733957336</v>
      </c>
      <c r="S28" s="51">
        <f t="shared" si="9"/>
        <v>2716.1909017212665</v>
      </c>
      <c r="T28" s="49">
        <f t="shared" si="10"/>
        <v>0</v>
      </c>
      <c r="U28" s="52">
        <f t="shared" si="11"/>
        <v>2716.1909017212665</v>
      </c>
      <c r="V28" s="51">
        <f t="shared" si="17"/>
        <v>2328.1636300467999</v>
      </c>
      <c r="W28" s="49">
        <f t="shared" si="12"/>
        <v>0</v>
      </c>
      <c r="X28" s="52">
        <f t="shared" si="13"/>
        <v>2328.1636300467999</v>
      </c>
      <c r="Y28" s="51">
        <f t="shared" si="14"/>
        <v>1940.1363583723335</v>
      </c>
      <c r="Z28" s="49">
        <f t="shared" si="15"/>
        <v>0</v>
      </c>
      <c r="AA28" s="52">
        <f t="shared" si="16"/>
        <v>1940.1363583723335</v>
      </c>
    </row>
    <row r="29" spans="1:27" s="30" customFormat="1" ht="13.5" customHeight="1">
      <c r="A29" s="124">
        <v>5</v>
      </c>
      <c r="B29" s="217">
        <v>41061</v>
      </c>
      <c r="C29" s="68">
        <v>622</v>
      </c>
      <c r="D29" s="96">
        <f>'base(indices)'!G33</f>
        <v>1.4151727300000001</v>
      </c>
      <c r="E29" s="58">
        <f t="shared" si="0"/>
        <v>880.23743806000004</v>
      </c>
      <c r="F29" s="359">
        <f>'base(indices)'!I34</f>
        <v>1.8204000000000001E-2</v>
      </c>
      <c r="G29" s="60">
        <f t="shared" si="1"/>
        <v>16.023842322444242</v>
      </c>
      <c r="H29" s="190">
        <f t="shared" si="18"/>
        <v>3585.0451215297771</v>
      </c>
      <c r="I29" s="106">
        <f t="shared" si="20"/>
        <v>293.41247935333337</v>
      </c>
      <c r="J29" s="106">
        <f t="shared" si="19"/>
        <v>3878.4576008831104</v>
      </c>
      <c r="K29" s="63"/>
      <c r="L29" s="64">
        <f t="shared" si="23"/>
        <v>3878.4576008831104</v>
      </c>
      <c r="M29" s="65">
        <f t="shared" si="24"/>
        <v>3490.6118407947993</v>
      </c>
      <c r="N29" s="63">
        <f t="shared" si="21"/>
        <v>0</v>
      </c>
      <c r="O29" s="66">
        <f t="shared" si="22"/>
        <v>3490.6118407947993</v>
      </c>
      <c r="P29" s="63">
        <f t="shared" si="6"/>
        <v>3102.7660807064885</v>
      </c>
      <c r="Q29" s="63">
        <f t="shared" si="7"/>
        <v>0</v>
      </c>
      <c r="R29" s="67">
        <f t="shared" si="8"/>
        <v>3102.7660807064885</v>
      </c>
      <c r="S29" s="65">
        <f t="shared" si="9"/>
        <v>2714.9203206181774</v>
      </c>
      <c r="T29" s="63">
        <f t="shared" si="10"/>
        <v>0</v>
      </c>
      <c r="U29" s="66">
        <f t="shared" si="11"/>
        <v>2714.9203206181774</v>
      </c>
      <c r="V29" s="65">
        <f t="shared" si="17"/>
        <v>2327.0745605298662</v>
      </c>
      <c r="W29" s="63">
        <f t="shared" si="12"/>
        <v>0</v>
      </c>
      <c r="X29" s="66">
        <f t="shared" si="13"/>
        <v>2327.0745605298662</v>
      </c>
      <c r="Y29" s="65">
        <f t="shared" si="14"/>
        <v>1939.2288004415552</v>
      </c>
      <c r="Z29" s="63">
        <f t="shared" si="15"/>
        <v>0</v>
      </c>
      <c r="AA29" s="66">
        <f t="shared" si="16"/>
        <v>1939.2288004415552</v>
      </c>
    </row>
    <row r="30" spans="1:27" ht="13.5" customHeight="1">
      <c r="A30" s="124">
        <v>5</v>
      </c>
      <c r="B30" s="216">
        <v>41091</v>
      </c>
      <c r="C30" s="68">
        <v>622</v>
      </c>
      <c r="D30" s="96">
        <f>'base(indices)'!G34</f>
        <v>1.4151727300000001</v>
      </c>
      <c r="E30" s="69">
        <f>C30*D30</f>
        <v>880.23743806000004</v>
      </c>
      <c r="F30" s="359">
        <f>'base(indices)'!I35</f>
        <v>1.8204000000000001E-2</v>
      </c>
      <c r="G30" s="70">
        <f t="shared" si="1"/>
        <v>16.023842322444242</v>
      </c>
      <c r="H30" s="190">
        <f t="shared" si="18"/>
        <v>3585.0451215297771</v>
      </c>
      <c r="I30" s="107">
        <f t="shared" si="20"/>
        <v>293.41247935333337</v>
      </c>
      <c r="J30" s="107">
        <f t="shared" si="19"/>
        <v>3878.4576008831104</v>
      </c>
      <c r="K30" s="49"/>
      <c r="L30" s="50">
        <f t="shared" si="23"/>
        <v>3878.4576008831104</v>
      </c>
      <c r="M30" s="51">
        <f t="shared" si="24"/>
        <v>3490.6118407947993</v>
      </c>
      <c r="N30" s="49">
        <f t="shared" si="21"/>
        <v>0</v>
      </c>
      <c r="O30" s="52">
        <f t="shared" si="22"/>
        <v>3490.6118407947993</v>
      </c>
      <c r="P30" s="73">
        <f t="shared" si="6"/>
        <v>3102.7660807064885</v>
      </c>
      <c r="Q30" s="49">
        <f t="shared" si="7"/>
        <v>0</v>
      </c>
      <c r="R30" s="53">
        <f t="shared" si="8"/>
        <v>3102.7660807064885</v>
      </c>
      <c r="S30" s="51">
        <f t="shared" si="9"/>
        <v>2714.9203206181774</v>
      </c>
      <c r="T30" s="49">
        <f t="shared" si="10"/>
        <v>0</v>
      </c>
      <c r="U30" s="52">
        <f t="shared" si="11"/>
        <v>2714.9203206181774</v>
      </c>
      <c r="V30" s="51">
        <f t="shared" si="17"/>
        <v>2327.0745605298662</v>
      </c>
      <c r="W30" s="49">
        <f t="shared" si="12"/>
        <v>0</v>
      </c>
      <c r="X30" s="52">
        <f t="shared" si="13"/>
        <v>2327.0745605298662</v>
      </c>
      <c r="Y30" s="51">
        <f t="shared" si="14"/>
        <v>1939.2288004415552</v>
      </c>
      <c r="Z30" s="49">
        <f t="shared" si="15"/>
        <v>0</v>
      </c>
      <c r="AA30" s="52">
        <f t="shared" si="16"/>
        <v>1939.2288004415552</v>
      </c>
    </row>
    <row r="31" spans="1:27" s="30" customFormat="1" ht="13.5" customHeight="1">
      <c r="A31" s="124">
        <v>5</v>
      </c>
      <c r="B31" s="217">
        <v>41122</v>
      </c>
      <c r="C31" s="68">
        <v>622</v>
      </c>
      <c r="D31" s="96">
        <f>'base(indices)'!G35</f>
        <v>1.41496898</v>
      </c>
      <c r="E31" s="58">
        <f t="shared" si="0"/>
        <v>880.11070556000004</v>
      </c>
      <c r="F31" s="359">
        <f>'base(indices)'!I36</f>
        <v>1.8204000000000001E-2</v>
      </c>
      <c r="G31" s="60">
        <f t="shared" si="1"/>
        <v>16.021535284014242</v>
      </c>
      <c r="H31" s="190">
        <f t="shared" si="18"/>
        <v>3584.5289633760572</v>
      </c>
      <c r="I31" s="106">
        <f t="shared" si="20"/>
        <v>293.37023518666666</v>
      </c>
      <c r="J31" s="106">
        <f t="shared" si="19"/>
        <v>3877.899198562724</v>
      </c>
      <c r="K31" s="63"/>
      <c r="L31" s="64">
        <f t="shared" si="23"/>
        <v>3877.899198562724</v>
      </c>
      <c r="M31" s="65">
        <f t="shared" si="24"/>
        <v>3490.1092787064517</v>
      </c>
      <c r="N31" s="63">
        <f t="shared" si="21"/>
        <v>0</v>
      </c>
      <c r="O31" s="66">
        <f t="shared" si="22"/>
        <v>3490.1092787064517</v>
      </c>
      <c r="P31" s="63">
        <f>J31*$P$10</f>
        <v>3102.3193588501795</v>
      </c>
      <c r="Q31" s="63">
        <f t="shared" si="7"/>
        <v>0</v>
      </c>
      <c r="R31" s="67">
        <f t="shared" si="8"/>
        <v>3102.3193588501795</v>
      </c>
      <c r="S31" s="65">
        <f t="shared" si="9"/>
        <v>2714.5294389939068</v>
      </c>
      <c r="T31" s="63">
        <f t="shared" si="10"/>
        <v>0</v>
      </c>
      <c r="U31" s="66">
        <f t="shared" si="11"/>
        <v>2714.5294389939068</v>
      </c>
      <c r="V31" s="65">
        <f t="shared" si="17"/>
        <v>2326.7395191376345</v>
      </c>
      <c r="W31" s="63">
        <f t="shared" si="12"/>
        <v>0</v>
      </c>
      <c r="X31" s="66">
        <f t="shared" si="13"/>
        <v>2326.7395191376345</v>
      </c>
      <c r="Y31" s="65">
        <f t="shared" si="14"/>
        <v>1938.949599281362</v>
      </c>
      <c r="Z31" s="63">
        <f t="shared" si="15"/>
        <v>0</v>
      </c>
      <c r="AA31" s="66">
        <f t="shared" si="16"/>
        <v>1938.949599281362</v>
      </c>
    </row>
    <row r="32" spans="1:27" ht="13.5" customHeight="1">
      <c r="A32" s="124">
        <v>5</v>
      </c>
      <c r="B32" s="216">
        <v>41153</v>
      </c>
      <c r="C32" s="68">
        <v>622</v>
      </c>
      <c r="D32" s="96">
        <f>'base(indices)'!G36</f>
        <v>1.41479496</v>
      </c>
      <c r="E32" s="69">
        <f t="shared" si="0"/>
        <v>880.00246512000001</v>
      </c>
      <c r="F32" s="359">
        <f>'base(indices)'!I37</f>
        <v>1.8204000000000001E-2</v>
      </c>
      <c r="G32" s="70">
        <f t="shared" si="1"/>
        <v>16.01956487504448</v>
      </c>
      <c r="H32" s="190">
        <f t="shared" si="18"/>
        <v>3584.0881199801779</v>
      </c>
      <c r="I32" s="107">
        <f t="shared" si="20"/>
        <v>293.33415503999998</v>
      </c>
      <c r="J32" s="107">
        <f t="shared" si="19"/>
        <v>3877.4222750201779</v>
      </c>
      <c r="K32" s="49"/>
      <c r="L32" s="50">
        <f t="shared" si="23"/>
        <v>3877.4222750201779</v>
      </c>
      <c r="M32" s="51">
        <f t="shared" si="24"/>
        <v>3489.6800475181603</v>
      </c>
      <c r="N32" s="49">
        <f t="shared" si="21"/>
        <v>0</v>
      </c>
      <c r="O32" s="52">
        <f t="shared" si="22"/>
        <v>3489.6800475181603</v>
      </c>
      <c r="P32" s="73">
        <f>J32*$P$10</f>
        <v>3101.9378200161427</v>
      </c>
      <c r="Q32" s="49">
        <f t="shared" si="7"/>
        <v>0</v>
      </c>
      <c r="R32" s="53">
        <f t="shared" si="8"/>
        <v>3101.9378200161427</v>
      </c>
      <c r="S32" s="51">
        <f t="shared" si="9"/>
        <v>2714.1955925141242</v>
      </c>
      <c r="T32" s="49">
        <f t="shared" si="10"/>
        <v>0</v>
      </c>
      <c r="U32" s="52">
        <f t="shared" si="11"/>
        <v>2714.1955925141242</v>
      </c>
      <c r="V32" s="51">
        <f t="shared" si="17"/>
        <v>2326.4533650121066</v>
      </c>
      <c r="W32" s="49">
        <f t="shared" si="12"/>
        <v>0</v>
      </c>
      <c r="X32" s="52">
        <f t="shared" si="13"/>
        <v>2326.4533650121066</v>
      </c>
      <c r="Y32" s="51">
        <f t="shared" si="14"/>
        <v>1938.711137510089</v>
      </c>
      <c r="Z32" s="49">
        <f t="shared" si="15"/>
        <v>0</v>
      </c>
      <c r="AA32" s="52">
        <f t="shared" si="16"/>
        <v>1938.711137510089</v>
      </c>
    </row>
    <row r="33" spans="1:27" s="30" customFormat="1" ht="13.5" customHeight="1">
      <c r="A33" s="124">
        <v>5</v>
      </c>
      <c r="B33" s="217">
        <v>41183</v>
      </c>
      <c r="C33" s="68">
        <v>622</v>
      </c>
      <c r="D33" s="96">
        <f>'base(indices)'!G37</f>
        <v>1.41479496</v>
      </c>
      <c r="E33" s="58">
        <f t="shared" si="0"/>
        <v>880.00246512000001</v>
      </c>
      <c r="F33" s="359">
        <f>'base(indices)'!I38</f>
        <v>1.8204000000000001E-2</v>
      </c>
      <c r="G33" s="60">
        <f t="shared" si="1"/>
        <v>16.01956487504448</v>
      </c>
      <c r="H33" s="190">
        <f t="shared" si="18"/>
        <v>3584.0881199801779</v>
      </c>
      <c r="I33" s="106">
        <f t="shared" si="20"/>
        <v>293.33415503999998</v>
      </c>
      <c r="J33" s="106">
        <f t="shared" si="19"/>
        <v>3877.4222750201779</v>
      </c>
      <c r="K33" s="63"/>
      <c r="L33" s="64">
        <f t="shared" si="23"/>
        <v>3877.4222750201779</v>
      </c>
      <c r="M33" s="65">
        <f t="shared" si="24"/>
        <v>3489.6800475181603</v>
      </c>
      <c r="N33" s="63">
        <f t="shared" si="21"/>
        <v>0</v>
      </c>
      <c r="O33" s="66">
        <f t="shared" si="22"/>
        <v>3489.6800475181603</v>
      </c>
      <c r="P33" s="63">
        <f t="shared" ref="P33:P50" si="25">J33*$P$10</f>
        <v>3101.9378200161427</v>
      </c>
      <c r="Q33" s="63">
        <f t="shared" si="7"/>
        <v>0</v>
      </c>
      <c r="R33" s="67">
        <f t="shared" si="8"/>
        <v>3101.9378200161427</v>
      </c>
      <c r="S33" s="65">
        <f t="shared" si="9"/>
        <v>2714.1955925141242</v>
      </c>
      <c r="T33" s="63">
        <f t="shared" si="10"/>
        <v>0</v>
      </c>
      <c r="U33" s="66">
        <f t="shared" si="11"/>
        <v>2714.1955925141242</v>
      </c>
      <c r="V33" s="65">
        <f t="shared" si="17"/>
        <v>2326.4533650121066</v>
      </c>
      <c r="W33" s="63">
        <f t="shared" si="12"/>
        <v>0</v>
      </c>
      <c r="X33" s="66">
        <f t="shared" si="13"/>
        <v>2326.4533650121066</v>
      </c>
      <c r="Y33" s="65">
        <f t="shared" si="14"/>
        <v>1938.711137510089</v>
      </c>
      <c r="Z33" s="63">
        <f t="shared" si="15"/>
        <v>0</v>
      </c>
      <c r="AA33" s="66">
        <f t="shared" si="16"/>
        <v>1938.711137510089</v>
      </c>
    </row>
    <row r="34" spans="1:27" ht="13.5" customHeight="1">
      <c r="A34" s="124">
        <v>5</v>
      </c>
      <c r="B34" s="216">
        <v>41214</v>
      </c>
      <c r="C34" s="68">
        <v>622</v>
      </c>
      <c r="D34" s="96">
        <f>'base(indices)'!G38</f>
        <v>1.41479496</v>
      </c>
      <c r="E34" s="69">
        <f t="shared" si="0"/>
        <v>880.00246512000001</v>
      </c>
      <c r="F34" s="359">
        <f>'base(indices)'!I39</f>
        <v>1.8204000000000001E-2</v>
      </c>
      <c r="G34" s="70">
        <f t="shared" si="1"/>
        <v>16.01956487504448</v>
      </c>
      <c r="H34" s="190">
        <f t="shared" si="18"/>
        <v>3584.0881199801779</v>
      </c>
      <c r="I34" s="107">
        <f t="shared" si="20"/>
        <v>293.33415503999998</v>
      </c>
      <c r="J34" s="107">
        <f t="shared" si="19"/>
        <v>3877.4222750201779</v>
      </c>
      <c r="K34" s="49"/>
      <c r="L34" s="50">
        <f t="shared" si="23"/>
        <v>3877.4222750201779</v>
      </c>
      <c r="M34" s="51">
        <f t="shared" si="24"/>
        <v>3489.6800475181603</v>
      </c>
      <c r="N34" s="49">
        <f t="shared" si="21"/>
        <v>0</v>
      </c>
      <c r="O34" s="52">
        <f t="shared" si="22"/>
        <v>3489.6800475181603</v>
      </c>
      <c r="P34" s="73">
        <f t="shared" si="25"/>
        <v>3101.9378200161427</v>
      </c>
      <c r="Q34" s="49">
        <f t="shared" si="7"/>
        <v>0</v>
      </c>
      <c r="R34" s="53">
        <f t="shared" si="8"/>
        <v>3101.9378200161427</v>
      </c>
      <c r="S34" s="51">
        <f t="shared" si="9"/>
        <v>2714.1955925141242</v>
      </c>
      <c r="T34" s="49">
        <f t="shared" si="10"/>
        <v>0</v>
      </c>
      <c r="U34" s="52">
        <f t="shared" si="11"/>
        <v>2714.1955925141242</v>
      </c>
      <c r="V34" s="51">
        <f t="shared" si="17"/>
        <v>2326.4533650121066</v>
      </c>
      <c r="W34" s="49">
        <f t="shared" si="12"/>
        <v>0</v>
      </c>
      <c r="X34" s="52">
        <f t="shared" si="13"/>
        <v>2326.4533650121066</v>
      </c>
      <c r="Y34" s="51">
        <f t="shared" si="14"/>
        <v>1938.711137510089</v>
      </c>
      <c r="Z34" s="49">
        <f t="shared" si="15"/>
        <v>0</v>
      </c>
      <c r="AA34" s="52">
        <f t="shared" si="16"/>
        <v>1938.711137510089</v>
      </c>
    </row>
    <row r="35" spans="1:27" s="30" customFormat="1" ht="13.5" customHeight="1" thickBot="1">
      <c r="A35" s="124">
        <v>5</v>
      </c>
      <c r="B35" s="218">
        <v>41244</v>
      </c>
      <c r="C35" s="177">
        <v>622</v>
      </c>
      <c r="D35" s="372">
        <f>'base(indices)'!G39</f>
        <v>1.41479496</v>
      </c>
      <c r="E35" s="373">
        <f t="shared" si="0"/>
        <v>880.00246512000001</v>
      </c>
      <c r="F35" s="361">
        <f>'base(indices)'!I40</f>
        <v>1.8204000000000001E-2</v>
      </c>
      <c r="G35" s="247">
        <f t="shared" si="1"/>
        <v>16.01956487504448</v>
      </c>
      <c r="H35" s="374">
        <f t="shared" si="18"/>
        <v>3584.0881199801779</v>
      </c>
      <c r="I35" s="375">
        <f t="shared" si="20"/>
        <v>293.33415503999998</v>
      </c>
      <c r="J35" s="375">
        <f t="shared" si="19"/>
        <v>3877.4222750201779</v>
      </c>
      <c r="K35" s="376"/>
      <c r="L35" s="377">
        <f t="shared" si="23"/>
        <v>3877.4222750201779</v>
      </c>
      <c r="M35" s="378">
        <f t="shared" si="24"/>
        <v>3489.6800475181603</v>
      </c>
      <c r="N35" s="376">
        <f t="shared" si="21"/>
        <v>0</v>
      </c>
      <c r="O35" s="345">
        <f t="shared" si="22"/>
        <v>3489.6800475181603</v>
      </c>
      <c r="P35" s="376">
        <f t="shared" si="25"/>
        <v>3101.9378200161427</v>
      </c>
      <c r="Q35" s="376">
        <f t="shared" si="7"/>
        <v>0</v>
      </c>
      <c r="R35" s="379">
        <f t="shared" si="8"/>
        <v>3101.9378200161427</v>
      </c>
      <c r="S35" s="378">
        <f t="shared" si="9"/>
        <v>2714.1955925141242</v>
      </c>
      <c r="T35" s="376">
        <f t="shared" si="10"/>
        <v>0</v>
      </c>
      <c r="U35" s="345">
        <f t="shared" si="11"/>
        <v>2714.1955925141242</v>
      </c>
      <c r="V35" s="378">
        <f t="shared" si="17"/>
        <v>2326.4533650121066</v>
      </c>
      <c r="W35" s="376">
        <f t="shared" si="12"/>
        <v>0</v>
      </c>
      <c r="X35" s="345">
        <f t="shared" si="13"/>
        <v>2326.4533650121066</v>
      </c>
      <c r="Y35" s="378">
        <f t="shared" si="14"/>
        <v>1938.711137510089</v>
      </c>
      <c r="Z35" s="376">
        <f t="shared" si="15"/>
        <v>0</v>
      </c>
      <c r="AA35" s="345">
        <f t="shared" si="16"/>
        <v>1938.711137510089</v>
      </c>
    </row>
    <row r="36" spans="1:27" ht="13.5" customHeight="1">
      <c r="A36" s="275">
        <v>5</v>
      </c>
      <c r="B36" s="380">
        <v>41275</v>
      </c>
      <c r="C36" s="47">
        <v>678</v>
      </c>
      <c r="D36" s="97">
        <f>'base(indices)'!G40</f>
        <v>1.41479496</v>
      </c>
      <c r="E36" s="163">
        <f t="shared" si="0"/>
        <v>959.23098288000006</v>
      </c>
      <c r="F36" s="358">
        <f>'base(indices)'!I41</f>
        <v>1.8204000000000001E-2</v>
      </c>
      <c r="G36" s="87">
        <f t="shared" si="1"/>
        <v>17.461840812347521</v>
      </c>
      <c r="H36" s="276">
        <f t="shared" si="18"/>
        <v>3906.7712947693904</v>
      </c>
      <c r="I36" s="108">
        <f t="shared" si="20"/>
        <v>319.74366096</v>
      </c>
      <c r="J36" s="108">
        <f t="shared" si="19"/>
        <v>4226.5149557293907</v>
      </c>
      <c r="K36" s="165"/>
      <c r="L36" s="277">
        <f t="shared" si="23"/>
        <v>4226.5149557293907</v>
      </c>
      <c r="M36" s="54">
        <f t="shared" si="24"/>
        <v>3803.8634601564518</v>
      </c>
      <c r="N36" s="165">
        <f t="shared" si="21"/>
        <v>0</v>
      </c>
      <c r="O36" s="55">
        <f t="shared" si="22"/>
        <v>3803.8634601564518</v>
      </c>
      <c r="P36" s="128">
        <f t="shared" si="25"/>
        <v>3381.2119645835128</v>
      </c>
      <c r="Q36" s="165">
        <f t="shared" si="7"/>
        <v>0</v>
      </c>
      <c r="R36" s="166">
        <f t="shared" si="8"/>
        <v>3381.2119645835128</v>
      </c>
      <c r="S36" s="54">
        <f t="shared" si="9"/>
        <v>2958.5604690105733</v>
      </c>
      <c r="T36" s="165">
        <f t="shared" si="10"/>
        <v>0</v>
      </c>
      <c r="U36" s="55">
        <f t="shared" si="11"/>
        <v>2958.5604690105733</v>
      </c>
      <c r="V36" s="54">
        <f t="shared" si="17"/>
        <v>2535.9089734376344</v>
      </c>
      <c r="W36" s="165">
        <f t="shared" si="12"/>
        <v>0</v>
      </c>
      <c r="X36" s="55">
        <f t="shared" si="13"/>
        <v>2535.9089734376344</v>
      </c>
      <c r="Y36" s="54">
        <f t="shared" si="14"/>
        <v>2113.2574778646954</v>
      </c>
      <c r="Z36" s="165">
        <f t="shared" si="15"/>
        <v>0</v>
      </c>
      <c r="AA36" s="55">
        <f t="shared" si="16"/>
        <v>2113.2574778646954</v>
      </c>
    </row>
    <row r="37" spans="1:27" s="30" customFormat="1" ht="13.5" customHeight="1">
      <c r="A37" s="124">
        <v>5</v>
      </c>
      <c r="B37" s="217">
        <v>41306</v>
      </c>
      <c r="C37" s="68">
        <v>678</v>
      </c>
      <c r="D37" s="96">
        <f>'base(indices)'!G41</f>
        <v>1.41479496</v>
      </c>
      <c r="E37" s="58">
        <f t="shared" si="0"/>
        <v>959.23098288000006</v>
      </c>
      <c r="F37" s="359">
        <f>'base(indices)'!I42</f>
        <v>1.8204000000000001E-2</v>
      </c>
      <c r="G37" s="60">
        <f t="shared" si="1"/>
        <v>17.461840812347521</v>
      </c>
      <c r="H37" s="190">
        <f t="shared" si="18"/>
        <v>3906.7712947693904</v>
      </c>
      <c r="I37" s="106">
        <f t="shared" si="20"/>
        <v>319.74366096</v>
      </c>
      <c r="J37" s="106">
        <f t="shared" si="19"/>
        <v>4226.5149557293907</v>
      </c>
      <c r="K37" s="63"/>
      <c r="L37" s="64">
        <f t="shared" si="23"/>
        <v>4226.5149557293907</v>
      </c>
      <c r="M37" s="65">
        <f t="shared" si="24"/>
        <v>3803.8634601564518</v>
      </c>
      <c r="N37" s="63">
        <f t="shared" si="21"/>
        <v>0</v>
      </c>
      <c r="O37" s="66">
        <f t="shared" si="22"/>
        <v>3803.8634601564518</v>
      </c>
      <c r="P37" s="63">
        <f t="shared" si="25"/>
        <v>3381.2119645835128</v>
      </c>
      <c r="Q37" s="63">
        <f t="shared" si="7"/>
        <v>0</v>
      </c>
      <c r="R37" s="67">
        <f t="shared" si="8"/>
        <v>3381.2119645835128</v>
      </c>
      <c r="S37" s="65">
        <f t="shared" si="9"/>
        <v>2958.5604690105733</v>
      </c>
      <c r="T37" s="63">
        <f t="shared" si="10"/>
        <v>0</v>
      </c>
      <c r="U37" s="66">
        <f t="shared" si="11"/>
        <v>2958.5604690105733</v>
      </c>
      <c r="V37" s="65">
        <f t="shared" si="17"/>
        <v>2535.9089734376344</v>
      </c>
      <c r="W37" s="63">
        <f t="shared" si="12"/>
        <v>0</v>
      </c>
      <c r="X37" s="66">
        <f t="shared" si="13"/>
        <v>2535.9089734376344</v>
      </c>
      <c r="Y37" s="65">
        <f t="shared" si="14"/>
        <v>2113.2574778646954</v>
      </c>
      <c r="Z37" s="63">
        <f t="shared" si="15"/>
        <v>0</v>
      </c>
      <c r="AA37" s="66">
        <f t="shared" si="16"/>
        <v>2113.2574778646954</v>
      </c>
    </row>
    <row r="38" spans="1:27" ht="13.5" customHeight="1">
      <c r="A38" s="124">
        <v>5</v>
      </c>
      <c r="B38" s="216">
        <v>41334</v>
      </c>
      <c r="C38" s="68">
        <v>678</v>
      </c>
      <c r="D38" s="96">
        <f>'base(indices)'!G42</f>
        <v>1.41479496</v>
      </c>
      <c r="E38" s="69">
        <f t="shared" si="0"/>
        <v>959.23098288000006</v>
      </c>
      <c r="F38" s="359">
        <f>'base(indices)'!I43</f>
        <v>1.8204000000000001E-2</v>
      </c>
      <c r="G38" s="70">
        <f t="shared" si="1"/>
        <v>17.461840812347521</v>
      </c>
      <c r="H38" s="190">
        <f t="shared" si="18"/>
        <v>3906.7712947693904</v>
      </c>
      <c r="I38" s="107">
        <f t="shared" si="20"/>
        <v>319.74366096</v>
      </c>
      <c r="J38" s="107">
        <f t="shared" si="19"/>
        <v>4226.5149557293907</v>
      </c>
      <c r="K38" s="73"/>
      <c r="L38" s="74">
        <f t="shared" si="23"/>
        <v>4226.5149557293907</v>
      </c>
      <c r="M38" s="51">
        <f t="shared" si="24"/>
        <v>3803.8634601564518</v>
      </c>
      <c r="N38" s="49">
        <f t="shared" si="21"/>
        <v>0</v>
      </c>
      <c r="O38" s="52">
        <f t="shared" si="22"/>
        <v>3803.8634601564518</v>
      </c>
      <c r="P38" s="73">
        <f t="shared" si="25"/>
        <v>3381.2119645835128</v>
      </c>
      <c r="Q38" s="49">
        <f t="shared" si="7"/>
        <v>0</v>
      </c>
      <c r="R38" s="53">
        <f>P38+Q38</f>
        <v>3381.2119645835128</v>
      </c>
      <c r="S38" s="51">
        <f t="shared" si="9"/>
        <v>2958.5604690105733</v>
      </c>
      <c r="T38" s="49">
        <f t="shared" si="10"/>
        <v>0</v>
      </c>
      <c r="U38" s="52">
        <f t="shared" si="11"/>
        <v>2958.5604690105733</v>
      </c>
      <c r="V38" s="51">
        <f t="shared" si="17"/>
        <v>2535.9089734376344</v>
      </c>
      <c r="W38" s="49">
        <f t="shared" si="12"/>
        <v>0</v>
      </c>
      <c r="X38" s="52">
        <f t="shared" si="13"/>
        <v>2535.9089734376344</v>
      </c>
      <c r="Y38" s="51">
        <f t="shared" si="14"/>
        <v>2113.2574778646954</v>
      </c>
      <c r="Z38" s="49">
        <f t="shared" si="15"/>
        <v>0</v>
      </c>
      <c r="AA38" s="52">
        <f t="shared" si="16"/>
        <v>2113.2574778646954</v>
      </c>
    </row>
    <row r="39" spans="1:27" s="30" customFormat="1" ht="13.5" customHeight="1">
      <c r="A39" s="124">
        <v>5</v>
      </c>
      <c r="B39" s="216">
        <v>41365</v>
      </c>
      <c r="C39" s="68">
        <v>678</v>
      </c>
      <c r="D39" s="96">
        <f>'base(indices)'!G43</f>
        <v>1.41479496</v>
      </c>
      <c r="E39" s="58">
        <f t="shared" si="0"/>
        <v>959.23098288000006</v>
      </c>
      <c r="F39" s="359">
        <f>'base(indices)'!I44</f>
        <v>1.8204000000000001E-2</v>
      </c>
      <c r="G39" s="60">
        <f t="shared" si="1"/>
        <v>17.461840812347521</v>
      </c>
      <c r="H39" s="190">
        <f t="shared" si="18"/>
        <v>3906.7712947693904</v>
      </c>
      <c r="I39" s="106">
        <f t="shared" si="20"/>
        <v>319.74366096</v>
      </c>
      <c r="J39" s="106">
        <f t="shared" si="19"/>
        <v>4226.5149557293907</v>
      </c>
      <c r="K39" s="63"/>
      <c r="L39" s="75">
        <f t="shared" si="23"/>
        <v>4226.5149557293907</v>
      </c>
      <c r="M39" s="65">
        <f t="shared" si="24"/>
        <v>3803.8634601564518</v>
      </c>
      <c r="N39" s="63">
        <f t="shared" si="21"/>
        <v>0</v>
      </c>
      <c r="O39" s="66">
        <f t="shared" si="22"/>
        <v>3803.8634601564518</v>
      </c>
      <c r="P39" s="63">
        <f>J39*$P$10</f>
        <v>3381.2119645835128</v>
      </c>
      <c r="Q39" s="63">
        <f t="shared" si="7"/>
        <v>0</v>
      </c>
      <c r="R39" s="67">
        <f t="shared" ref="R39:R54" si="26">P39+Q39</f>
        <v>3381.2119645835128</v>
      </c>
      <c r="S39" s="65">
        <f t="shared" si="9"/>
        <v>2958.5604690105733</v>
      </c>
      <c r="T39" s="63">
        <f t="shared" si="10"/>
        <v>0</v>
      </c>
      <c r="U39" s="66">
        <f t="shared" si="11"/>
        <v>2958.5604690105733</v>
      </c>
      <c r="V39" s="65">
        <f t="shared" si="17"/>
        <v>2535.9089734376344</v>
      </c>
      <c r="W39" s="63">
        <f t="shared" si="12"/>
        <v>0</v>
      </c>
      <c r="X39" s="66">
        <f t="shared" si="13"/>
        <v>2535.9089734376344</v>
      </c>
      <c r="Y39" s="65">
        <f t="shared" si="14"/>
        <v>2113.2574778646954</v>
      </c>
      <c r="Z39" s="63">
        <f t="shared" si="15"/>
        <v>0</v>
      </c>
      <c r="AA39" s="66">
        <f t="shared" si="16"/>
        <v>2113.2574778646954</v>
      </c>
    </row>
    <row r="40" spans="1:27" ht="13.5" customHeight="1">
      <c r="A40" s="124">
        <v>5</v>
      </c>
      <c r="B40" s="217">
        <v>41395</v>
      </c>
      <c r="C40" s="68">
        <v>678</v>
      </c>
      <c r="D40" s="96">
        <f>'base(indices)'!G44</f>
        <v>1.41479496</v>
      </c>
      <c r="E40" s="69">
        <f t="shared" si="0"/>
        <v>959.23098288000006</v>
      </c>
      <c r="F40" s="359">
        <f>'base(indices)'!I45</f>
        <v>1.8204000000000001E-2</v>
      </c>
      <c r="G40" s="70">
        <f t="shared" si="1"/>
        <v>17.461840812347521</v>
      </c>
      <c r="H40" s="190">
        <f t="shared" si="18"/>
        <v>3906.7712947693904</v>
      </c>
      <c r="I40" s="107">
        <f t="shared" si="20"/>
        <v>319.74366096</v>
      </c>
      <c r="J40" s="107">
        <f t="shared" si="19"/>
        <v>4226.5149557293907</v>
      </c>
      <c r="K40" s="49"/>
      <c r="L40" s="50">
        <f t="shared" si="23"/>
        <v>4226.5149557293907</v>
      </c>
      <c r="M40" s="51">
        <f t="shared" si="24"/>
        <v>3803.8634601564518</v>
      </c>
      <c r="N40" s="49">
        <f t="shared" si="21"/>
        <v>0</v>
      </c>
      <c r="O40" s="52">
        <f t="shared" si="22"/>
        <v>3803.8634601564518</v>
      </c>
      <c r="P40" s="73">
        <f t="shared" si="25"/>
        <v>3381.2119645835128</v>
      </c>
      <c r="Q40" s="49">
        <f t="shared" si="7"/>
        <v>0</v>
      </c>
      <c r="R40" s="53">
        <f t="shared" si="26"/>
        <v>3381.2119645835128</v>
      </c>
      <c r="S40" s="51">
        <f t="shared" si="9"/>
        <v>2958.5604690105733</v>
      </c>
      <c r="T40" s="49">
        <f t="shared" si="10"/>
        <v>0</v>
      </c>
      <c r="U40" s="52">
        <f t="shared" si="11"/>
        <v>2958.5604690105733</v>
      </c>
      <c r="V40" s="51">
        <f t="shared" si="17"/>
        <v>2535.9089734376344</v>
      </c>
      <c r="W40" s="49">
        <f t="shared" si="12"/>
        <v>0</v>
      </c>
      <c r="X40" s="52">
        <f t="shared" si="13"/>
        <v>2535.9089734376344</v>
      </c>
      <c r="Y40" s="51">
        <f t="shared" si="14"/>
        <v>2113.2574778646954</v>
      </c>
      <c r="Z40" s="49">
        <f t="shared" si="15"/>
        <v>0</v>
      </c>
      <c r="AA40" s="52">
        <f t="shared" si="16"/>
        <v>2113.2574778646954</v>
      </c>
    </row>
    <row r="41" spans="1:27" s="30" customFormat="1" ht="13.5" customHeight="1">
      <c r="A41" s="124">
        <v>5</v>
      </c>
      <c r="B41" s="216">
        <v>41426</v>
      </c>
      <c r="C41" s="68">
        <v>678</v>
      </c>
      <c r="D41" s="96">
        <f>'base(indices)'!G45</f>
        <v>1.41479496</v>
      </c>
      <c r="E41" s="58">
        <f t="shared" si="0"/>
        <v>959.23098288000006</v>
      </c>
      <c r="F41" s="359">
        <f>'base(indices)'!I46</f>
        <v>1.8204000000000001E-2</v>
      </c>
      <c r="G41" s="60">
        <f t="shared" si="1"/>
        <v>17.461840812347521</v>
      </c>
      <c r="H41" s="190">
        <f t="shared" si="18"/>
        <v>3906.7712947693904</v>
      </c>
      <c r="I41" s="106">
        <f t="shared" si="20"/>
        <v>319.74366096</v>
      </c>
      <c r="J41" s="106">
        <f t="shared" si="19"/>
        <v>4226.5149557293907</v>
      </c>
      <c r="K41" s="63"/>
      <c r="L41" s="75">
        <f t="shared" si="23"/>
        <v>4226.5149557293907</v>
      </c>
      <c r="M41" s="65">
        <f t="shared" si="24"/>
        <v>3803.8634601564518</v>
      </c>
      <c r="N41" s="63">
        <f t="shared" si="21"/>
        <v>0</v>
      </c>
      <c r="O41" s="66">
        <f t="shared" si="22"/>
        <v>3803.8634601564518</v>
      </c>
      <c r="P41" s="63">
        <f t="shared" si="25"/>
        <v>3381.2119645835128</v>
      </c>
      <c r="Q41" s="63">
        <f t="shared" si="7"/>
        <v>0</v>
      </c>
      <c r="R41" s="67">
        <f t="shared" si="26"/>
        <v>3381.2119645835128</v>
      </c>
      <c r="S41" s="65">
        <f t="shared" si="9"/>
        <v>2958.5604690105733</v>
      </c>
      <c r="T41" s="63">
        <f t="shared" si="10"/>
        <v>0</v>
      </c>
      <c r="U41" s="66">
        <f t="shared" si="11"/>
        <v>2958.5604690105733</v>
      </c>
      <c r="V41" s="65">
        <f t="shared" si="17"/>
        <v>2535.9089734376344</v>
      </c>
      <c r="W41" s="63">
        <f t="shared" si="12"/>
        <v>0</v>
      </c>
      <c r="X41" s="66">
        <f t="shared" si="13"/>
        <v>2535.9089734376344</v>
      </c>
      <c r="Y41" s="65">
        <f t="shared" si="14"/>
        <v>2113.2574778646954</v>
      </c>
      <c r="Z41" s="63">
        <f t="shared" si="15"/>
        <v>0</v>
      </c>
      <c r="AA41" s="66">
        <f t="shared" si="16"/>
        <v>2113.2574778646954</v>
      </c>
    </row>
    <row r="42" spans="1:27" ht="13.5" customHeight="1">
      <c r="A42" s="124">
        <v>5</v>
      </c>
      <c r="B42" s="217">
        <v>41456</v>
      </c>
      <c r="C42" s="68">
        <v>678</v>
      </c>
      <c r="D42" s="96">
        <f>'base(indices)'!G46</f>
        <v>1.41479496</v>
      </c>
      <c r="E42" s="69">
        <f t="shared" si="0"/>
        <v>959.23098288000006</v>
      </c>
      <c r="F42" s="359">
        <f>'base(indices)'!I47</f>
        <v>1.8204000000000001E-2</v>
      </c>
      <c r="G42" s="70">
        <f t="shared" si="1"/>
        <v>17.461840812347521</v>
      </c>
      <c r="H42" s="190">
        <f t="shared" si="18"/>
        <v>3906.7712947693904</v>
      </c>
      <c r="I42" s="107">
        <f t="shared" si="20"/>
        <v>319.74366096</v>
      </c>
      <c r="J42" s="107">
        <f t="shared" si="19"/>
        <v>4226.5149557293907</v>
      </c>
      <c r="K42" s="49"/>
      <c r="L42" s="50">
        <f t="shared" si="23"/>
        <v>4226.5149557293907</v>
      </c>
      <c r="M42" s="51">
        <f t="shared" si="24"/>
        <v>3803.8634601564518</v>
      </c>
      <c r="N42" s="49">
        <f t="shared" si="21"/>
        <v>0</v>
      </c>
      <c r="O42" s="52">
        <f t="shared" si="22"/>
        <v>3803.8634601564518</v>
      </c>
      <c r="P42" s="73">
        <f t="shared" si="25"/>
        <v>3381.2119645835128</v>
      </c>
      <c r="Q42" s="49">
        <f t="shared" si="7"/>
        <v>0</v>
      </c>
      <c r="R42" s="53">
        <f t="shared" si="26"/>
        <v>3381.2119645835128</v>
      </c>
      <c r="S42" s="51">
        <f t="shared" si="9"/>
        <v>2958.5604690105733</v>
      </c>
      <c r="T42" s="49">
        <f t="shared" si="10"/>
        <v>0</v>
      </c>
      <c r="U42" s="52">
        <f t="shared" si="11"/>
        <v>2958.5604690105733</v>
      </c>
      <c r="V42" s="51">
        <f t="shared" si="17"/>
        <v>2535.9089734376344</v>
      </c>
      <c r="W42" s="49">
        <f t="shared" si="12"/>
        <v>0</v>
      </c>
      <c r="X42" s="52">
        <f t="shared" si="13"/>
        <v>2535.9089734376344</v>
      </c>
      <c r="Y42" s="51">
        <f t="shared" si="14"/>
        <v>2113.2574778646954</v>
      </c>
      <c r="Z42" s="49">
        <f t="shared" si="15"/>
        <v>0</v>
      </c>
      <c r="AA42" s="52">
        <f t="shared" si="16"/>
        <v>2113.2574778646954</v>
      </c>
    </row>
    <row r="43" spans="1:27" s="30" customFormat="1" ht="13.5" customHeight="1">
      <c r="A43" s="124">
        <v>5</v>
      </c>
      <c r="B43" s="216">
        <v>41487</v>
      </c>
      <c r="C43" s="68">
        <v>678</v>
      </c>
      <c r="D43" s="96">
        <f>'base(indices)'!G47</f>
        <v>1.4144993299999999</v>
      </c>
      <c r="E43" s="58">
        <f t="shared" si="0"/>
        <v>959.03054573999998</v>
      </c>
      <c r="F43" s="359">
        <f>'base(indices)'!I48</f>
        <v>1.8204000000000001E-2</v>
      </c>
      <c r="G43" s="60">
        <f t="shared" si="1"/>
        <v>17.458192054650961</v>
      </c>
      <c r="H43" s="190">
        <f t="shared" si="18"/>
        <v>3905.9549511786036</v>
      </c>
      <c r="I43" s="106">
        <f t="shared" si="20"/>
        <v>319.67684858000001</v>
      </c>
      <c r="J43" s="106">
        <f t="shared" si="19"/>
        <v>4225.6317997586038</v>
      </c>
      <c r="K43" s="63"/>
      <c r="L43" s="75">
        <f t="shared" si="23"/>
        <v>4225.6317997586038</v>
      </c>
      <c r="M43" s="65">
        <f t="shared" si="24"/>
        <v>3803.0686197827436</v>
      </c>
      <c r="N43" s="63">
        <f t="shared" si="21"/>
        <v>0</v>
      </c>
      <c r="O43" s="66">
        <f t="shared" si="22"/>
        <v>3803.0686197827436</v>
      </c>
      <c r="P43" s="63">
        <f t="shared" si="25"/>
        <v>3380.5054398068833</v>
      </c>
      <c r="Q43" s="63">
        <f t="shared" si="7"/>
        <v>0</v>
      </c>
      <c r="R43" s="67">
        <f t="shared" si="26"/>
        <v>3380.5054398068833</v>
      </c>
      <c r="S43" s="65">
        <f t="shared" si="9"/>
        <v>2957.9422598310225</v>
      </c>
      <c r="T43" s="63">
        <f t="shared" si="10"/>
        <v>0</v>
      </c>
      <c r="U43" s="66">
        <f t="shared" si="11"/>
        <v>2957.9422598310225</v>
      </c>
      <c r="V43" s="65">
        <f t="shared" si="17"/>
        <v>2535.3790798551622</v>
      </c>
      <c r="W43" s="63">
        <f t="shared" si="12"/>
        <v>0</v>
      </c>
      <c r="X43" s="66">
        <f t="shared" si="13"/>
        <v>2535.3790798551622</v>
      </c>
      <c r="Y43" s="65">
        <f t="shared" si="14"/>
        <v>2112.8158998793019</v>
      </c>
      <c r="Z43" s="63">
        <f t="shared" si="15"/>
        <v>0</v>
      </c>
      <c r="AA43" s="66">
        <f t="shared" si="16"/>
        <v>2112.8158998793019</v>
      </c>
    </row>
    <row r="44" spans="1:27" ht="13.5" customHeight="1">
      <c r="A44" s="124">
        <v>5</v>
      </c>
      <c r="B44" s="217">
        <v>41518</v>
      </c>
      <c r="C44" s="68">
        <v>678</v>
      </c>
      <c r="D44" s="96">
        <f>'base(indices)'!G48</f>
        <v>1.4144993299999999</v>
      </c>
      <c r="E44" s="69">
        <f t="shared" si="0"/>
        <v>959.03054573999998</v>
      </c>
      <c r="F44" s="359">
        <f>'base(indices)'!I49</f>
        <v>1.8204000000000001E-2</v>
      </c>
      <c r="G44" s="70">
        <f t="shared" si="1"/>
        <v>17.458192054650961</v>
      </c>
      <c r="H44" s="190">
        <f t="shared" si="18"/>
        <v>3905.9549511786036</v>
      </c>
      <c r="I44" s="107">
        <f t="shared" si="20"/>
        <v>319.67684858000001</v>
      </c>
      <c r="J44" s="107">
        <f t="shared" si="19"/>
        <v>4225.6317997586038</v>
      </c>
      <c r="K44" s="49"/>
      <c r="L44" s="50">
        <f t="shared" si="23"/>
        <v>4225.6317997586038</v>
      </c>
      <c r="M44" s="51">
        <f t="shared" si="24"/>
        <v>3803.0686197827436</v>
      </c>
      <c r="N44" s="49">
        <f t="shared" si="21"/>
        <v>0</v>
      </c>
      <c r="O44" s="52">
        <f t="shared" si="22"/>
        <v>3803.0686197827436</v>
      </c>
      <c r="P44" s="73">
        <f t="shared" si="25"/>
        <v>3380.5054398068833</v>
      </c>
      <c r="Q44" s="49">
        <f t="shared" si="7"/>
        <v>0</v>
      </c>
      <c r="R44" s="53">
        <f t="shared" si="26"/>
        <v>3380.5054398068833</v>
      </c>
      <c r="S44" s="51">
        <f t="shared" si="9"/>
        <v>2957.9422598310225</v>
      </c>
      <c r="T44" s="49">
        <f t="shared" si="10"/>
        <v>0</v>
      </c>
      <c r="U44" s="52">
        <f t="shared" si="11"/>
        <v>2957.9422598310225</v>
      </c>
      <c r="V44" s="51">
        <f t="shared" si="17"/>
        <v>2535.3790798551622</v>
      </c>
      <c r="W44" s="49">
        <f t="shared" si="12"/>
        <v>0</v>
      </c>
      <c r="X44" s="52">
        <f t="shared" si="13"/>
        <v>2535.3790798551622</v>
      </c>
      <c r="Y44" s="51">
        <f t="shared" ref="Y44:Y71" si="27">J44*Y$10</f>
        <v>2112.8158998793019</v>
      </c>
      <c r="Z44" s="49">
        <f t="shared" si="15"/>
        <v>0</v>
      </c>
      <c r="AA44" s="52">
        <f t="shared" si="16"/>
        <v>2112.8158998793019</v>
      </c>
    </row>
    <row r="45" spans="1:27" s="30" customFormat="1" ht="13.5" customHeight="1">
      <c r="A45" s="124">
        <v>5</v>
      </c>
      <c r="B45" s="216">
        <v>41548</v>
      </c>
      <c r="C45" s="68">
        <v>678</v>
      </c>
      <c r="D45" s="96">
        <f>'base(indices)'!G49</f>
        <v>1.41438759</v>
      </c>
      <c r="E45" s="58">
        <f t="shared" si="0"/>
        <v>958.95478602000003</v>
      </c>
      <c r="F45" s="359">
        <f>'base(indices)'!I50</f>
        <v>1.8204000000000001E-2</v>
      </c>
      <c r="G45" s="60">
        <f t="shared" si="1"/>
        <v>17.456812924708082</v>
      </c>
      <c r="H45" s="190">
        <f t="shared" si="18"/>
        <v>3905.6463957788324</v>
      </c>
      <c r="I45" s="106">
        <f t="shared" si="20"/>
        <v>319.65159534000003</v>
      </c>
      <c r="J45" s="106">
        <f t="shared" si="19"/>
        <v>4225.2979911188322</v>
      </c>
      <c r="K45" s="63"/>
      <c r="L45" s="75">
        <f t="shared" si="23"/>
        <v>4225.2979911188322</v>
      </c>
      <c r="M45" s="65">
        <f t="shared" si="24"/>
        <v>3802.768192006949</v>
      </c>
      <c r="N45" s="63">
        <f t="shared" si="21"/>
        <v>0</v>
      </c>
      <c r="O45" s="66">
        <f t="shared" si="22"/>
        <v>3802.768192006949</v>
      </c>
      <c r="P45" s="63">
        <f t="shared" si="25"/>
        <v>3380.2383928950658</v>
      </c>
      <c r="Q45" s="63">
        <f t="shared" si="7"/>
        <v>0</v>
      </c>
      <c r="R45" s="67">
        <f t="shared" si="26"/>
        <v>3380.2383928950658</v>
      </c>
      <c r="S45" s="65">
        <f t="shared" si="9"/>
        <v>2957.7085937831826</v>
      </c>
      <c r="T45" s="63">
        <f t="shared" si="10"/>
        <v>0</v>
      </c>
      <c r="U45" s="66">
        <f t="shared" si="11"/>
        <v>2957.7085937831826</v>
      </c>
      <c r="V45" s="65">
        <f t="shared" si="17"/>
        <v>2535.1787946712993</v>
      </c>
      <c r="W45" s="63">
        <f t="shared" si="12"/>
        <v>0</v>
      </c>
      <c r="X45" s="66">
        <f t="shared" si="13"/>
        <v>2535.1787946712993</v>
      </c>
      <c r="Y45" s="65">
        <f t="shared" si="27"/>
        <v>2112.6489955594161</v>
      </c>
      <c r="Z45" s="63">
        <f t="shared" si="15"/>
        <v>0</v>
      </c>
      <c r="AA45" s="66">
        <f t="shared" si="16"/>
        <v>2112.6489955594161</v>
      </c>
    </row>
    <row r="46" spans="1:27" ht="13.5" customHeight="1">
      <c r="A46" s="124">
        <v>5</v>
      </c>
      <c r="B46" s="217">
        <v>41579</v>
      </c>
      <c r="C46" s="68">
        <v>678</v>
      </c>
      <c r="D46" s="96">
        <f>'base(indices)'!G50</f>
        <v>1.41308755</v>
      </c>
      <c r="E46" s="69">
        <f t="shared" si="0"/>
        <v>958.07335890000002</v>
      </c>
      <c r="F46" s="359">
        <f>'base(indices)'!I51</f>
        <v>1.8204000000000001E-2</v>
      </c>
      <c r="G46" s="70">
        <f t="shared" si="1"/>
        <v>17.440767425415601</v>
      </c>
      <c r="H46" s="190">
        <f t="shared" si="18"/>
        <v>3902.0565053016626</v>
      </c>
      <c r="I46" s="107">
        <f t="shared" si="20"/>
        <v>319.35778629999999</v>
      </c>
      <c r="J46" s="107">
        <f t="shared" si="19"/>
        <v>4221.4142916016626</v>
      </c>
      <c r="K46" s="49"/>
      <c r="L46" s="50">
        <f t="shared" si="23"/>
        <v>4221.4142916016626</v>
      </c>
      <c r="M46" s="51">
        <f t="shared" si="24"/>
        <v>3799.2728624414963</v>
      </c>
      <c r="N46" s="49">
        <f t="shared" si="21"/>
        <v>0</v>
      </c>
      <c r="O46" s="52">
        <f t="shared" si="22"/>
        <v>3799.2728624414963</v>
      </c>
      <c r="P46" s="73">
        <f t="shared" si="25"/>
        <v>3377.1314332813304</v>
      </c>
      <c r="Q46" s="49">
        <f t="shared" si="7"/>
        <v>0</v>
      </c>
      <c r="R46" s="53">
        <f t="shared" si="26"/>
        <v>3377.1314332813304</v>
      </c>
      <c r="S46" s="51">
        <f t="shared" si="9"/>
        <v>2954.9900041211636</v>
      </c>
      <c r="T46" s="49">
        <f t="shared" si="10"/>
        <v>0</v>
      </c>
      <c r="U46" s="52">
        <f t="shared" si="11"/>
        <v>2954.9900041211636</v>
      </c>
      <c r="V46" s="51">
        <f t="shared" si="17"/>
        <v>2532.8485749609977</v>
      </c>
      <c r="W46" s="49">
        <f t="shared" si="12"/>
        <v>0</v>
      </c>
      <c r="X46" s="52">
        <f t="shared" si="13"/>
        <v>2532.8485749609977</v>
      </c>
      <c r="Y46" s="51">
        <f t="shared" si="27"/>
        <v>2110.7071458008313</v>
      </c>
      <c r="Z46" s="49">
        <f t="shared" si="15"/>
        <v>0</v>
      </c>
      <c r="AA46" s="52">
        <f t="shared" si="16"/>
        <v>2110.7071458008313</v>
      </c>
    </row>
    <row r="47" spans="1:27" s="30" customFormat="1" ht="13.5" customHeight="1" thickBot="1">
      <c r="A47" s="229">
        <v>5</v>
      </c>
      <c r="B47" s="230">
        <v>41609</v>
      </c>
      <c r="C47" s="77">
        <v>678</v>
      </c>
      <c r="D47" s="278">
        <f>'base(indices)'!G51</f>
        <v>1.4127951000000001</v>
      </c>
      <c r="E47" s="279">
        <f>C47*D47</f>
        <v>957.8750778000001</v>
      </c>
      <c r="F47" s="360">
        <f>'base(indices)'!I52</f>
        <v>1.8204000000000001E-2</v>
      </c>
      <c r="G47" s="233">
        <f t="shared" si="1"/>
        <v>17.437157916271204</v>
      </c>
      <c r="H47" s="280">
        <f t="shared" si="18"/>
        <v>3901.2489428650852</v>
      </c>
      <c r="I47" s="125">
        <f t="shared" si="20"/>
        <v>319.29169260000003</v>
      </c>
      <c r="J47" s="125">
        <f t="shared" si="19"/>
        <v>4220.540635465085</v>
      </c>
      <c r="K47" s="94"/>
      <c r="L47" s="281">
        <f t="shared" si="23"/>
        <v>4220.540635465085</v>
      </c>
      <c r="M47" s="258">
        <f t="shared" si="24"/>
        <v>3798.4865719185764</v>
      </c>
      <c r="N47" s="94">
        <f t="shared" si="21"/>
        <v>0</v>
      </c>
      <c r="O47" s="237">
        <f t="shared" si="22"/>
        <v>3798.4865719185764</v>
      </c>
      <c r="P47" s="94">
        <f t="shared" si="25"/>
        <v>3376.4325083720682</v>
      </c>
      <c r="Q47" s="94">
        <f t="shared" si="7"/>
        <v>0</v>
      </c>
      <c r="R47" s="121">
        <f t="shared" si="26"/>
        <v>3376.4325083720682</v>
      </c>
      <c r="S47" s="258">
        <f t="shared" si="9"/>
        <v>2954.3784448255592</v>
      </c>
      <c r="T47" s="94">
        <f t="shared" si="10"/>
        <v>0</v>
      </c>
      <c r="U47" s="237">
        <f t="shared" si="11"/>
        <v>2954.3784448255592</v>
      </c>
      <c r="V47" s="258">
        <f t="shared" si="17"/>
        <v>2532.3243812790511</v>
      </c>
      <c r="W47" s="94">
        <f t="shared" si="12"/>
        <v>0</v>
      </c>
      <c r="X47" s="237">
        <f t="shared" si="13"/>
        <v>2532.3243812790511</v>
      </c>
      <c r="Y47" s="258">
        <f t="shared" si="27"/>
        <v>2110.2703177325425</v>
      </c>
      <c r="Z47" s="94">
        <f t="shared" si="15"/>
        <v>0</v>
      </c>
      <c r="AA47" s="237">
        <f t="shared" si="16"/>
        <v>2110.2703177325425</v>
      </c>
    </row>
    <row r="48" spans="1:27" ht="13.5" customHeight="1">
      <c r="A48" s="365">
        <v>5</v>
      </c>
      <c r="B48" s="246">
        <v>41640</v>
      </c>
      <c r="C48" s="204">
        <v>724</v>
      </c>
      <c r="D48" s="96">
        <f>'base(indices)'!G52</f>
        <v>1.41209753</v>
      </c>
      <c r="E48" s="366">
        <f t="shared" si="0"/>
        <v>1022.35861172</v>
      </c>
      <c r="F48" s="359">
        <f>'base(indices)'!I53</f>
        <v>1.8204000000000001E-2</v>
      </c>
      <c r="G48" s="203">
        <f t="shared" si="1"/>
        <v>18.611016167750883</v>
      </c>
      <c r="H48" s="367">
        <f t="shared" si="18"/>
        <v>4163.8785115510036</v>
      </c>
      <c r="I48" s="368">
        <f t="shared" si="20"/>
        <v>340.78620390666669</v>
      </c>
      <c r="J48" s="368">
        <f t="shared" si="19"/>
        <v>4504.6647154576704</v>
      </c>
      <c r="K48" s="369"/>
      <c r="L48" s="370">
        <f t="shared" si="23"/>
        <v>4504.6647154576704</v>
      </c>
      <c r="M48" s="354">
        <f t="shared" si="24"/>
        <v>4054.1982439119033</v>
      </c>
      <c r="N48" s="369">
        <f t="shared" si="21"/>
        <v>0</v>
      </c>
      <c r="O48" s="196">
        <f t="shared" si="22"/>
        <v>4054.1982439119033</v>
      </c>
      <c r="P48" s="352">
        <f t="shared" si="25"/>
        <v>3603.7317723661363</v>
      </c>
      <c r="Q48" s="369">
        <f t="shared" si="7"/>
        <v>0</v>
      </c>
      <c r="R48" s="371">
        <f t="shared" si="26"/>
        <v>3603.7317723661363</v>
      </c>
      <c r="S48" s="354">
        <f t="shared" si="9"/>
        <v>3153.2653008203692</v>
      </c>
      <c r="T48" s="369">
        <f t="shared" si="10"/>
        <v>0</v>
      </c>
      <c r="U48" s="196">
        <f t="shared" si="11"/>
        <v>3153.2653008203692</v>
      </c>
      <c r="V48" s="354">
        <f t="shared" si="17"/>
        <v>2702.7988292746022</v>
      </c>
      <c r="W48" s="369">
        <f t="shared" si="12"/>
        <v>0</v>
      </c>
      <c r="X48" s="196">
        <f t="shared" si="13"/>
        <v>2702.7988292746022</v>
      </c>
      <c r="Y48" s="354">
        <f t="shared" si="27"/>
        <v>2252.3323577288352</v>
      </c>
      <c r="Z48" s="369">
        <f t="shared" si="15"/>
        <v>0</v>
      </c>
      <c r="AA48" s="196">
        <f t="shared" si="16"/>
        <v>2252.3323577288352</v>
      </c>
    </row>
    <row r="49" spans="1:27" s="30" customFormat="1" ht="13.5" customHeight="1">
      <c r="A49" s="124">
        <v>5</v>
      </c>
      <c r="B49" s="216">
        <v>41671</v>
      </c>
      <c r="C49" s="68">
        <v>724</v>
      </c>
      <c r="D49" s="96">
        <f>'base(indices)'!G53</f>
        <v>1.41050929</v>
      </c>
      <c r="E49" s="58">
        <f t="shared" si="0"/>
        <v>1021.20872596</v>
      </c>
      <c r="F49" s="359">
        <f>'base(indices)'!I54</f>
        <v>1.8204000000000001E-2</v>
      </c>
      <c r="G49" s="60">
        <f t="shared" si="1"/>
        <v>18.590083647375842</v>
      </c>
      <c r="H49" s="190">
        <f t="shared" si="18"/>
        <v>4159.1952384295037</v>
      </c>
      <c r="I49" s="106">
        <f t="shared" si="20"/>
        <v>340.40290865333333</v>
      </c>
      <c r="J49" s="106">
        <f t="shared" si="19"/>
        <v>4499.5981470828374</v>
      </c>
      <c r="K49" s="63"/>
      <c r="L49" s="75">
        <f t="shared" si="23"/>
        <v>4499.5981470828374</v>
      </c>
      <c r="M49" s="65">
        <f t="shared" si="24"/>
        <v>4049.6383323745536</v>
      </c>
      <c r="N49" s="63">
        <f t="shared" si="21"/>
        <v>0</v>
      </c>
      <c r="O49" s="66">
        <f t="shared" si="22"/>
        <v>4049.6383323745536</v>
      </c>
      <c r="P49" s="63">
        <f t="shared" si="25"/>
        <v>3599.6785176662702</v>
      </c>
      <c r="Q49" s="63">
        <f t="shared" si="7"/>
        <v>0</v>
      </c>
      <c r="R49" s="67">
        <f t="shared" si="26"/>
        <v>3599.6785176662702</v>
      </c>
      <c r="S49" s="65">
        <f t="shared" si="9"/>
        <v>3149.7187029579859</v>
      </c>
      <c r="T49" s="63">
        <f t="shared" si="10"/>
        <v>0</v>
      </c>
      <c r="U49" s="66">
        <f t="shared" si="11"/>
        <v>3149.7187029579859</v>
      </c>
      <c r="V49" s="65">
        <f t="shared" si="17"/>
        <v>2699.7588882497025</v>
      </c>
      <c r="W49" s="63">
        <f t="shared" si="12"/>
        <v>0</v>
      </c>
      <c r="X49" s="66">
        <f t="shared" si="13"/>
        <v>2699.7588882497025</v>
      </c>
      <c r="Y49" s="65">
        <f t="shared" si="27"/>
        <v>2249.7990735414187</v>
      </c>
      <c r="Z49" s="63">
        <f t="shared" si="15"/>
        <v>0</v>
      </c>
      <c r="AA49" s="66">
        <f t="shared" si="16"/>
        <v>2249.7990735414187</v>
      </c>
    </row>
    <row r="50" spans="1:27" ht="13.5" customHeight="1">
      <c r="A50" s="124">
        <v>5</v>
      </c>
      <c r="B50" s="217">
        <v>41699</v>
      </c>
      <c r="C50" s="68">
        <v>724</v>
      </c>
      <c r="D50" s="96">
        <f>'base(indices)'!G54</f>
        <v>1.4097522600000001</v>
      </c>
      <c r="E50" s="69">
        <f t="shared" si="0"/>
        <v>1020.66063624</v>
      </c>
      <c r="F50" s="359">
        <f>'base(indices)'!I55</f>
        <v>1.8204000000000001E-2</v>
      </c>
      <c r="G50" s="70">
        <f t="shared" si="1"/>
        <v>18.580106222112963</v>
      </c>
      <c r="H50" s="190">
        <f t="shared" si="18"/>
        <v>4156.9629698484523</v>
      </c>
      <c r="I50" s="107">
        <f t="shared" si="20"/>
        <v>340.22021208000001</v>
      </c>
      <c r="J50" s="107">
        <f t="shared" si="19"/>
        <v>4497.1831819284525</v>
      </c>
      <c r="K50" s="49"/>
      <c r="L50" s="50">
        <f t="shared" si="23"/>
        <v>4497.1831819284525</v>
      </c>
      <c r="M50" s="51">
        <f t="shared" si="24"/>
        <v>4047.4648637356072</v>
      </c>
      <c r="N50" s="49">
        <f t="shared" si="21"/>
        <v>0</v>
      </c>
      <c r="O50" s="52">
        <f t="shared" si="22"/>
        <v>4047.4648637356072</v>
      </c>
      <c r="P50" s="73">
        <f t="shared" si="25"/>
        <v>3597.7465455427623</v>
      </c>
      <c r="Q50" s="49">
        <f t="shared" si="7"/>
        <v>0</v>
      </c>
      <c r="R50" s="53">
        <f t="shared" si="26"/>
        <v>3597.7465455427623</v>
      </c>
      <c r="S50" s="51">
        <f t="shared" si="9"/>
        <v>3148.0282273499165</v>
      </c>
      <c r="T50" s="49">
        <f t="shared" si="10"/>
        <v>0</v>
      </c>
      <c r="U50" s="52">
        <f t="shared" si="11"/>
        <v>3148.0282273499165</v>
      </c>
      <c r="V50" s="51">
        <f t="shared" si="17"/>
        <v>2698.3099091570716</v>
      </c>
      <c r="W50" s="49">
        <f t="shared" si="12"/>
        <v>0</v>
      </c>
      <c r="X50" s="52">
        <f t="shared" si="13"/>
        <v>2698.3099091570716</v>
      </c>
      <c r="Y50" s="51">
        <f t="shared" si="27"/>
        <v>2248.5915909642263</v>
      </c>
      <c r="Z50" s="49">
        <f t="shared" si="15"/>
        <v>0</v>
      </c>
      <c r="AA50" s="52">
        <f t="shared" si="16"/>
        <v>2248.5915909642263</v>
      </c>
    </row>
    <row r="51" spans="1:27" s="30" customFormat="1" ht="13.5" customHeight="1">
      <c r="A51" s="124">
        <v>5</v>
      </c>
      <c r="B51" s="216">
        <v>41730</v>
      </c>
      <c r="C51" s="68">
        <v>724</v>
      </c>
      <c r="D51" s="96">
        <f>'base(indices)'!G55</f>
        <v>1.4093773599999999</v>
      </c>
      <c r="E51" s="58">
        <f t="shared" si="0"/>
        <v>1020.38920864</v>
      </c>
      <c r="F51" s="359">
        <f>'base(indices)'!I56</f>
        <v>1.8204000000000001E-2</v>
      </c>
      <c r="G51" s="60">
        <f t="shared" si="1"/>
        <v>18.575165154082562</v>
      </c>
      <c r="H51" s="190">
        <f t="shared" si="18"/>
        <v>4155.8574951763303</v>
      </c>
      <c r="I51" s="106">
        <f t="shared" si="20"/>
        <v>340.12973621333333</v>
      </c>
      <c r="J51" s="106">
        <f t="shared" si="19"/>
        <v>4495.987231389664</v>
      </c>
      <c r="K51" s="63"/>
      <c r="L51" s="75">
        <f t="shared" si="23"/>
        <v>4495.987231389664</v>
      </c>
      <c r="M51" s="65">
        <f t="shared" si="24"/>
        <v>4046.3885082506977</v>
      </c>
      <c r="N51" s="63">
        <f t="shared" si="21"/>
        <v>0</v>
      </c>
      <c r="O51" s="66">
        <f t="shared" si="22"/>
        <v>4046.3885082506977</v>
      </c>
      <c r="P51" s="63">
        <f>J51*$P$10</f>
        <v>3596.7897851117314</v>
      </c>
      <c r="Q51" s="63">
        <f t="shared" si="7"/>
        <v>0</v>
      </c>
      <c r="R51" s="67">
        <f t="shared" si="26"/>
        <v>3596.7897851117314</v>
      </c>
      <c r="S51" s="65">
        <f t="shared" si="9"/>
        <v>3147.1910619727646</v>
      </c>
      <c r="T51" s="63">
        <f t="shared" si="10"/>
        <v>0</v>
      </c>
      <c r="U51" s="66">
        <f t="shared" si="11"/>
        <v>3147.1910619727646</v>
      </c>
      <c r="V51" s="65">
        <f t="shared" si="17"/>
        <v>2697.5923388337983</v>
      </c>
      <c r="W51" s="63">
        <f t="shared" si="12"/>
        <v>0</v>
      </c>
      <c r="X51" s="66">
        <f t="shared" si="13"/>
        <v>2697.5923388337983</v>
      </c>
      <c r="Y51" s="65">
        <f t="shared" si="27"/>
        <v>2247.993615694832</v>
      </c>
      <c r="Z51" s="63">
        <f t="shared" si="15"/>
        <v>0</v>
      </c>
      <c r="AA51" s="66">
        <f t="shared" si="16"/>
        <v>2247.993615694832</v>
      </c>
    </row>
    <row r="52" spans="1:27" ht="13.5" customHeight="1">
      <c r="A52" s="124">
        <v>5</v>
      </c>
      <c r="B52" s="216">
        <v>41760</v>
      </c>
      <c r="C52" s="68">
        <v>724</v>
      </c>
      <c r="D52" s="96">
        <f>'base(indices)'!G56</f>
        <v>1.4087307499999999</v>
      </c>
      <c r="E52" s="69">
        <f t="shared" si="0"/>
        <v>1019.9210629999999</v>
      </c>
      <c r="F52" s="359">
        <f>'base(indices)'!I57</f>
        <v>1.8204000000000001E-2</v>
      </c>
      <c r="G52" s="70">
        <f t="shared" si="1"/>
        <v>18.566643030851999</v>
      </c>
      <c r="H52" s="190">
        <f t="shared" si="18"/>
        <v>4153.950824123408</v>
      </c>
      <c r="I52" s="107">
        <f t="shared" si="20"/>
        <v>339.97368766666665</v>
      </c>
      <c r="J52" s="107">
        <f t="shared" si="19"/>
        <v>4493.9245117900746</v>
      </c>
      <c r="K52" s="49"/>
      <c r="L52" s="50">
        <f t="shared" si="23"/>
        <v>4493.9245117900746</v>
      </c>
      <c r="M52" s="51">
        <f t="shared" si="24"/>
        <v>4044.5320606110672</v>
      </c>
      <c r="N52" s="49">
        <f t="shared" si="21"/>
        <v>0</v>
      </c>
      <c r="O52" s="52">
        <f t="shared" si="22"/>
        <v>4044.5320606110672</v>
      </c>
      <c r="P52" s="73">
        <f>J52*$P$10</f>
        <v>3595.1396094320598</v>
      </c>
      <c r="Q52" s="49">
        <f t="shared" si="7"/>
        <v>0</v>
      </c>
      <c r="R52" s="53">
        <f t="shared" si="26"/>
        <v>3595.1396094320598</v>
      </c>
      <c r="S52" s="51">
        <f t="shared" si="9"/>
        <v>3145.747158253052</v>
      </c>
      <c r="T52" s="49">
        <f t="shared" si="10"/>
        <v>0</v>
      </c>
      <c r="U52" s="52">
        <f t="shared" si="11"/>
        <v>3145.747158253052</v>
      </c>
      <c r="V52" s="51">
        <f t="shared" si="17"/>
        <v>2696.3547070740447</v>
      </c>
      <c r="W52" s="49">
        <f t="shared" si="12"/>
        <v>0</v>
      </c>
      <c r="X52" s="52">
        <f t="shared" si="13"/>
        <v>2696.3547070740447</v>
      </c>
      <c r="Y52" s="51">
        <f t="shared" si="27"/>
        <v>2246.9622558950373</v>
      </c>
      <c r="Z52" s="49">
        <f t="shared" si="15"/>
        <v>0</v>
      </c>
      <c r="AA52" s="52">
        <f t="shared" si="16"/>
        <v>2246.9622558950373</v>
      </c>
    </row>
    <row r="53" spans="1:27" s="30" customFormat="1" ht="13.5" customHeight="1">
      <c r="A53" s="124">
        <v>5</v>
      </c>
      <c r="B53" s="217">
        <v>41791</v>
      </c>
      <c r="C53" s="68">
        <v>724</v>
      </c>
      <c r="D53" s="96">
        <f>'base(indices)'!G57</f>
        <v>1.4078803900000001</v>
      </c>
      <c r="E53" s="58">
        <f t="shared" si="0"/>
        <v>1019.30540236</v>
      </c>
      <c r="F53" s="359">
        <f>'base(indices)'!I58</f>
        <v>1.8204000000000001E-2</v>
      </c>
      <c r="G53" s="60">
        <f t="shared" si="1"/>
        <v>18.555435544561441</v>
      </c>
      <c r="H53" s="190">
        <f t="shared" si="18"/>
        <v>4151.4433516182462</v>
      </c>
      <c r="I53" s="106">
        <f t="shared" si="20"/>
        <v>339.76846745333336</v>
      </c>
      <c r="J53" s="106">
        <f t="shared" si="19"/>
        <v>4491.2118190715792</v>
      </c>
      <c r="K53" s="63"/>
      <c r="L53" s="75">
        <f t="shared" si="23"/>
        <v>4491.2118190715792</v>
      </c>
      <c r="M53" s="65">
        <f t="shared" si="24"/>
        <v>4042.0906371644214</v>
      </c>
      <c r="N53" s="63">
        <f t="shared" si="21"/>
        <v>0</v>
      </c>
      <c r="O53" s="66">
        <f t="shared" si="22"/>
        <v>4042.0906371644214</v>
      </c>
      <c r="P53" s="63">
        <f t="shared" ref="P53:P72" si="28">J53*$P$10</f>
        <v>3592.9694552572637</v>
      </c>
      <c r="Q53" s="63">
        <f t="shared" si="7"/>
        <v>0</v>
      </c>
      <c r="R53" s="67">
        <f t="shared" si="26"/>
        <v>3592.9694552572637</v>
      </c>
      <c r="S53" s="65">
        <f t="shared" si="9"/>
        <v>3143.848273350105</v>
      </c>
      <c r="T53" s="63">
        <f t="shared" si="10"/>
        <v>0</v>
      </c>
      <c r="U53" s="66">
        <f t="shared" si="11"/>
        <v>3143.848273350105</v>
      </c>
      <c r="V53" s="65">
        <f t="shared" si="17"/>
        <v>2694.7270914429473</v>
      </c>
      <c r="W53" s="63">
        <f t="shared" si="12"/>
        <v>0</v>
      </c>
      <c r="X53" s="66">
        <f t="shared" si="13"/>
        <v>2694.7270914429473</v>
      </c>
      <c r="Y53" s="65">
        <f t="shared" si="27"/>
        <v>2245.6059095357896</v>
      </c>
      <c r="Z53" s="63">
        <f t="shared" si="15"/>
        <v>0</v>
      </c>
      <c r="AA53" s="66">
        <f t="shared" si="16"/>
        <v>2245.6059095357896</v>
      </c>
    </row>
    <row r="54" spans="1:27" ht="13.5" customHeight="1">
      <c r="A54" s="124">
        <v>5</v>
      </c>
      <c r="B54" s="216">
        <v>41821</v>
      </c>
      <c r="C54" s="68">
        <v>724</v>
      </c>
      <c r="D54" s="96">
        <f>'base(indices)'!G58</f>
        <v>1.4072260299999999</v>
      </c>
      <c r="E54" s="69">
        <f t="shared" si="0"/>
        <v>1018.83164572</v>
      </c>
      <c r="F54" s="359">
        <f>'base(indices)'!I59</f>
        <v>1.8204000000000001E-2</v>
      </c>
      <c r="G54" s="70">
        <f t="shared" si="1"/>
        <v>18.546811278686882</v>
      </c>
      <c r="H54" s="190">
        <f t="shared" si="18"/>
        <v>4149.5138279947478</v>
      </c>
      <c r="I54" s="107">
        <f t="shared" si="20"/>
        <v>339.61054857333335</v>
      </c>
      <c r="J54" s="107">
        <f t="shared" si="19"/>
        <v>4489.1243765680811</v>
      </c>
      <c r="K54" s="49"/>
      <c r="L54" s="50">
        <f t="shared" si="23"/>
        <v>4489.1243765680811</v>
      </c>
      <c r="M54" s="51">
        <f t="shared" si="24"/>
        <v>4040.2119389112731</v>
      </c>
      <c r="N54" s="49">
        <f t="shared" si="21"/>
        <v>0</v>
      </c>
      <c r="O54" s="52">
        <f t="shared" si="22"/>
        <v>4040.2119389112731</v>
      </c>
      <c r="P54" s="73">
        <f t="shared" si="28"/>
        <v>3591.2995012544652</v>
      </c>
      <c r="Q54" s="49">
        <f t="shared" si="7"/>
        <v>0</v>
      </c>
      <c r="R54" s="53">
        <f t="shared" si="26"/>
        <v>3591.2995012544652</v>
      </c>
      <c r="S54" s="51">
        <f t="shared" si="9"/>
        <v>3142.3870635976564</v>
      </c>
      <c r="T54" s="49">
        <f t="shared" si="10"/>
        <v>0</v>
      </c>
      <c r="U54" s="52">
        <f t="shared" si="11"/>
        <v>3142.3870635976564</v>
      </c>
      <c r="V54" s="51">
        <f t="shared" si="17"/>
        <v>2693.4746259408485</v>
      </c>
      <c r="W54" s="49">
        <f t="shared" si="12"/>
        <v>0</v>
      </c>
      <c r="X54" s="52">
        <f t="shared" si="13"/>
        <v>2693.4746259408485</v>
      </c>
      <c r="Y54" s="51">
        <f t="shared" si="27"/>
        <v>2244.5621882840405</v>
      </c>
      <c r="Z54" s="49">
        <f t="shared" si="15"/>
        <v>0</v>
      </c>
      <c r="AA54" s="52">
        <f t="shared" si="16"/>
        <v>2244.5621882840405</v>
      </c>
    </row>
    <row r="55" spans="1:27" s="30" customFormat="1" ht="13.5" customHeight="1">
      <c r="A55" s="124">
        <v>5</v>
      </c>
      <c r="B55" s="217">
        <v>41852</v>
      </c>
      <c r="C55" s="68">
        <v>724</v>
      </c>
      <c r="D55" s="96">
        <f>'base(indices)'!G59</f>
        <v>1.40574438</v>
      </c>
      <c r="E55" s="58">
        <f t="shared" si="0"/>
        <v>1017.7589311200001</v>
      </c>
      <c r="F55" s="359">
        <f>'base(indices)'!I60</f>
        <v>1.8204000000000001E-2</v>
      </c>
      <c r="G55" s="60">
        <f t="shared" si="1"/>
        <v>18.527283582108481</v>
      </c>
      <c r="H55" s="190">
        <f t="shared" si="18"/>
        <v>4145.144858808434</v>
      </c>
      <c r="I55" s="106">
        <f t="shared" si="20"/>
        <v>339.25297704000002</v>
      </c>
      <c r="J55" s="106">
        <f t="shared" si="19"/>
        <v>4484.3978358484337</v>
      </c>
      <c r="K55" s="63"/>
      <c r="L55" s="75">
        <f t="shared" si="23"/>
        <v>4484.3978358484337</v>
      </c>
      <c r="M55" s="65">
        <f t="shared" si="24"/>
        <v>4035.9580522635906</v>
      </c>
      <c r="N55" s="63">
        <f t="shared" si="21"/>
        <v>0</v>
      </c>
      <c r="O55" s="66">
        <f t="shared" si="22"/>
        <v>4035.9580522635906</v>
      </c>
      <c r="P55" s="63">
        <f t="shared" si="28"/>
        <v>3587.5182686787471</v>
      </c>
      <c r="Q55" s="63">
        <f t="shared" si="7"/>
        <v>0</v>
      </c>
      <c r="R55" s="67">
        <f>P55+Q55</f>
        <v>3587.5182686787471</v>
      </c>
      <c r="S55" s="65">
        <f t="shared" si="9"/>
        <v>3139.0784850939035</v>
      </c>
      <c r="T55" s="63">
        <f t="shared" si="10"/>
        <v>0</v>
      </c>
      <c r="U55" s="66">
        <f t="shared" si="11"/>
        <v>3139.0784850939035</v>
      </c>
      <c r="V55" s="65">
        <f t="shared" si="17"/>
        <v>2690.63870150906</v>
      </c>
      <c r="W55" s="63">
        <f t="shared" si="12"/>
        <v>0</v>
      </c>
      <c r="X55" s="66">
        <f t="shared" si="13"/>
        <v>2690.63870150906</v>
      </c>
      <c r="Y55" s="65">
        <f t="shared" si="27"/>
        <v>2242.1989179242169</v>
      </c>
      <c r="Z55" s="63">
        <f t="shared" si="15"/>
        <v>0</v>
      </c>
      <c r="AA55" s="66">
        <f t="shared" si="16"/>
        <v>2242.1989179242169</v>
      </c>
    </row>
    <row r="56" spans="1:27" ht="13.5" customHeight="1">
      <c r="A56" s="124">
        <v>5</v>
      </c>
      <c r="B56" s="216">
        <v>41883</v>
      </c>
      <c r="C56" s="68">
        <v>724</v>
      </c>
      <c r="D56" s="96">
        <f>'base(indices)'!G60</f>
        <v>1.4048986299999999</v>
      </c>
      <c r="E56" s="69">
        <f t="shared" si="0"/>
        <v>1017.14660812</v>
      </c>
      <c r="F56" s="359">
        <f>'base(indices)'!I61</f>
        <v>1.8204000000000001E-2</v>
      </c>
      <c r="G56" s="70">
        <f t="shared" si="1"/>
        <v>18.51613685421648</v>
      </c>
      <c r="H56" s="190">
        <f t="shared" si="18"/>
        <v>4142.6509798968655</v>
      </c>
      <c r="I56" s="107">
        <f t="shared" si="20"/>
        <v>339.04886937333333</v>
      </c>
      <c r="J56" s="107">
        <f t="shared" si="19"/>
        <v>4481.6998492701987</v>
      </c>
      <c r="K56" s="49"/>
      <c r="L56" s="50">
        <f t="shared" si="23"/>
        <v>4481.6998492701987</v>
      </c>
      <c r="M56" s="51">
        <f t="shared" si="24"/>
        <v>4033.5298643431788</v>
      </c>
      <c r="N56" s="49">
        <f t="shared" si="21"/>
        <v>0</v>
      </c>
      <c r="O56" s="52">
        <f t="shared" si="22"/>
        <v>4033.5298643431788</v>
      </c>
      <c r="P56" s="73">
        <f t="shared" si="28"/>
        <v>3585.3598794161589</v>
      </c>
      <c r="Q56" s="49">
        <f t="shared" si="7"/>
        <v>0</v>
      </c>
      <c r="R56" s="53">
        <f t="shared" ref="R56:R74" si="29">P56+Q56</f>
        <v>3585.3598794161589</v>
      </c>
      <c r="S56" s="51">
        <f t="shared" si="9"/>
        <v>3137.1898944891391</v>
      </c>
      <c r="T56" s="49">
        <f t="shared" si="10"/>
        <v>0</v>
      </c>
      <c r="U56" s="52">
        <f t="shared" si="11"/>
        <v>3137.1898944891391</v>
      </c>
      <c r="V56" s="51">
        <f t="shared" si="17"/>
        <v>2689.0199095621192</v>
      </c>
      <c r="W56" s="49">
        <f t="shared" si="12"/>
        <v>0</v>
      </c>
      <c r="X56" s="52">
        <f t="shared" si="13"/>
        <v>2689.0199095621192</v>
      </c>
      <c r="Y56" s="51">
        <f t="shared" si="27"/>
        <v>2240.8499246350993</v>
      </c>
      <c r="Z56" s="49">
        <f t="shared" si="15"/>
        <v>0</v>
      </c>
      <c r="AA56" s="52">
        <f t="shared" si="16"/>
        <v>2240.8499246350993</v>
      </c>
    </row>
    <row r="57" spans="1:27" s="30" customFormat="1" ht="13.5" customHeight="1">
      <c r="A57" s="124">
        <v>5</v>
      </c>
      <c r="B57" s="217">
        <v>41913</v>
      </c>
      <c r="C57" s="68">
        <v>724</v>
      </c>
      <c r="D57" s="96">
        <f>'base(indices)'!G61</f>
        <v>1.4036732199999999</v>
      </c>
      <c r="E57" s="58">
        <f t="shared" si="0"/>
        <v>1016.25941128</v>
      </c>
      <c r="F57" s="359">
        <f>'base(indices)'!I62</f>
        <v>1.8204000000000001E-2</v>
      </c>
      <c r="G57" s="60">
        <f t="shared" si="1"/>
        <v>18.499986322941123</v>
      </c>
      <c r="H57" s="190">
        <f t="shared" si="18"/>
        <v>4139.0375904117645</v>
      </c>
      <c r="I57" s="106">
        <f t="shared" si="20"/>
        <v>338.75313709333335</v>
      </c>
      <c r="J57" s="106">
        <f t="shared" si="19"/>
        <v>4477.7907275050975</v>
      </c>
      <c r="K57" s="63"/>
      <c r="L57" s="75">
        <f t="shared" si="23"/>
        <v>4477.7907275050975</v>
      </c>
      <c r="M57" s="65">
        <f t="shared" si="24"/>
        <v>4030.0116547545877</v>
      </c>
      <c r="N57" s="63">
        <f t="shared" si="21"/>
        <v>0</v>
      </c>
      <c r="O57" s="66">
        <f t="shared" si="22"/>
        <v>4030.0116547545877</v>
      </c>
      <c r="P57" s="63">
        <f t="shared" si="28"/>
        <v>3582.2325820040783</v>
      </c>
      <c r="Q57" s="63">
        <f t="shared" si="7"/>
        <v>0</v>
      </c>
      <c r="R57" s="67">
        <f t="shared" si="29"/>
        <v>3582.2325820040783</v>
      </c>
      <c r="S57" s="65">
        <f t="shared" si="9"/>
        <v>3134.453509253568</v>
      </c>
      <c r="T57" s="63">
        <f t="shared" si="10"/>
        <v>0</v>
      </c>
      <c r="U57" s="66">
        <f t="shared" si="11"/>
        <v>3134.453509253568</v>
      </c>
      <c r="V57" s="65">
        <f t="shared" si="17"/>
        <v>2686.6744365030586</v>
      </c>
      <c r="W57" s="63">
        <f t="shared" si="12"/>
        <v>0</v>
      </c>
      <c r="X57" s="66">
        <f t="shared" si="13"/>
        <v>2686.6744365030586</v>
      </c>
      <c r="Y57" s="65">
        <f t="shared" si="27"/>
        <v>2238.8953637525487</v>
      </c>
      <c r="Z57" s="63">
        <f t="shared" si="15"/>
        <v>0</v>
      </c>
      <c r="AA57" s="66">
        <f t="shared" si="16"/>
        <v>2238.8953637525487</v>
      </c>
    </row>
    <row r="58" spans="1:27" ht="13.5" customHeight="1">
      <c r="A58" s="124">
        <v>5</v>
      </c>
      <c r="B58" s="216">
        <v>41944</v>
      </c>
      <c r="C58" s="68">
        <v>724</v>
      </c>
      <c r="D58" s="96">
        <f>'base(indices)'!G62</f>
        <v>1.4022177199999999</v>
      </c>
      <c r="E58" s="69">
        <f t="shared" si="0"/>
        <v>1015.2056292799999</v>
      </c>
      <c r="F58" s="359">
        <f>'base(indices)'!I63</f>
        <v>1.8204000000000001E-2</v>
      </c>
      <c r="G58" s="70">
        <f t="shared" si="1"/>
        <v>18.48080327541312</v>
      </c>
      <c r="H58" s="190">
        <f t="shared" si="18"/>
        <v>4134.7457302216526</v>
      </c>
      <c r="I58" s="107">
        <f t="shared" si="20"/>
        <v>338.40187642666666</v>
      </c>
      <c r="J58" s="107">
        <f t="shared" si="19"/>
        <v>4473.1476066483192</v>
      </c>
      <c r="K58" s="49"/>
      <c r="L58" s="50">
        <f t="shared" si="23"/>
        <v>4473.1476066483192</v>
      </c>
      <c r="M58" s="51">
        <f t="shared" si="24"/>
        <v>4025.8328459834875</v>
      </c>
      <c r="N58" s="49">
        <f t="shared" si="21"/>
        <v>0</v>
      </c>
      <c r="O58" s="52">
        <f t="shared" si="22"/>
        <v>4025.8328459834875</v>
      </c>
      <c r="P58" s="73">
        <f t="shared" si="28"/>
        <v>3578.5180853186557</v>
      </c>
      <c r="Q58" s="49">
        <f t="shared" si="7"/>
        <v>0</v>
      </c>
      <c r="R58" s="53">
        <f t="shared" si="29"/>
        <v>3578.5180853186557</v>
      </c>
      <c r="S58" s="51">
        <f t="shared" si="9"/>
        <v>3131.2033246538231</v>
      </c>
      <c r="T58" s="49">
        <f t="shared" si="10"/>
        <v>0</v>
      </c>
      <c r="U58" s="52">
        <f t="shared" si="11"/>
        <v>3131.2033246538231</v>
      </c>
      <c r="V58" s="51">
        <f t="shared" si="17"/>
        <v>2683.8885639889913</v>
      </c>
      <c r="W58" s="49">
        <f t="shared" si="12"/>
        <v>0</v>
      </c>
      <c r="X58" s="52">
        <f t="shared" si="13"/>
        <v>2683.8885639889913</v>
      </c>
      <c r="Y58" s="51">
        <f t="shared" si="27"/>
        <v>2236.5738033241596</v>
      </c>
      <c r="Z58" s="49">
        <f t="shared" si="15"/>
        <v>0</v>
      </c>
      <c r="AA58" s="52">
        <f t="shared" si="16"/>
        <v>2236.5738033241596</v>
      </c>
    </row>
    <row r="59" spans="1:27" s="30" customFormat="1" ht="13.5" customHeight="1" thickBot="1">
      <c r="A59" s="124">
        <v>5</v>
      </c>
      <c r="B59" s="218">
        <v>41974</v>
      </c>
      <c r="C59" s="177">
        <v>724</v>
      </c>
      <c r="D59" s="372">
        <f>'base(indices)'!G63</f>
        <v>1.4015407799999999</v>
      </c>
      <c r="E59" s="373">
        <f t="shared" si="0"/>
        <v>1014.71552472</v>
      </c>
      <c r="F59" s="361">
        <f>'base(indices)'!I64</f>
        <v>1.8204000000000001E-2</v>
      </c>
      <c r="G59" s="247">
        <f t="shared" si="1"/>
        <v>18.47188141200288</v>
      </c>
      <c r="H59" s="374">
        <f t="shared" si="18"/>
        <v>4132.7496245280117</v>
      </c>
      <c r="I59" s="375">
        <f t="shared" si="20"/>
        <v>338.23850823999999</v>
      </c>
      <c r="J59" s="375">
        <f t="shared" si="19"/>
        <v>4470.9881327680114</v>
      </c>
      <c r="K59" s="376"/>
      <c r="L59" s="381">
        <f t="shared" si="23"/>
        <v>4470.9881327680114</v>
      </c>
      <c r="M59" s="378">
        <f t="shared" si="24"/>
        <v>4023.8893194912102</v>
      </c>
      <c r="N59" s="376">
        <f t="shared" si="21"/>
        <v>0</v>
      </c>
      <c r="O59" s="345">
        <f t="shared" si="22"/>
        <v>4023.8893194912102</v>
      </c>
      <c r="P59" s="376">
        <f t="shared" si="28"/>
        <v>3576.7905062144091</v>
      </c>
      <c r="Q59" s="376">
        <f t="shared" si="7"/>
        <v>0</v>
      </c>
      <c r="R59" s="379">
        <f t="shared" si="29"/>
        <v>3576.7905062144091</v>
      </c>
      <c r="S59" s="378">
        <f t="shared" si="9"/>
        <v>3129.691692937608</v>
      </c>
      <c r="T59" s="376">
        <f t="shared" si="10"/>
        <v>0</v>
      </c>
      <c r="U59" s="345">
        <f t="shared" si="11"/>
        <v>3129.691692937608</v>
      </c>
      <c r="V59" s="378">
        <f t="shared" si="17"/>
        <v>2682.5928796608068</v>
      </c>
      <c r="W59" s="376">
        <f t="shared" si="12"/>
        <v>0</v>
      </c>
      <c r="X59" s="345">
        <f t="shared" si="13"/>
        <v>2682.5928796608068</v>
      </c>
      <c r="Y59" s="378">
        <f t="shared" si="27"/>
        <v>2235.4940663840057</v>
      </c>
      <c r="Z59" s="376">
        <f t="shared" si="15"/>
        <v>0</v>
      </c>
      <c r="AA59" s="345">
        <f t="shared" si="16"/>
        <v>2235.4940663840057</v>
      </c>
    </row>
    <row r="60" spans="1:27" ht="13.5" customHeight="1">
      <c r="A60" s="275">
        <v>5</v>
      </c>
      <c r="B60" s="380">
        <v>42005</v>
      </c>
      <c r="C60" s="47">
        <v>788</v>
      </c>
      <c r="D60" s="97">
        <f>'base(indices)'!G64</f>
        <v>1.40006651</v>
      </c>
      <c r="E60" s="163">
        <f t="shared" si="0"/>
        <v>1103.25240988</v>
      </c>
      <c r="F60" s="358">
        <f>'base(indices)'!I65</f>
        <v>1.8204000000000001E-2</v>
      </c>
      <c r="G60" s="87">
        <f t="shared" si="1"/>
        <v>20.083606869455522</v>
      </c>
      <c r="H60" s="276">
        <f t="shared" si="18"/>
        <v>4493.3440669978218</v>
      </c>
      <c r="I60" s="108">
        <f t="shared" si="20"/>
        <v>367.75080329333332</v>
      </c>
      <c r="J60" s="108">
        <f t="shared" si="19"/>
        <v>4861.0948702911555</v>
      </c>
      <c r="K60" s="165"/>
      <c r="L60" s="277">
        <f t="shared" si="23"/>
        <v>4861.0948702911555</v>
      </c>
      <c r="M60" s="54">
        <f t="shared" si="24"/>
        <v>4374.9853832620402</v>
      </c>
      <c r="N60" s="165">
        <f t="shared" si="21"/>
        <v>0</v>
      </c>
      <c r="O60" s="55">
        <f t="shared" si="22"/>
        <v>4374.9853832620402</v>
      </c>
      <c r="P60" s="128">
        <f t="shared" si="28"/>
        <v>3888.8758962329248</v>
      </c>
      <c r="Q60" s="165">
        <f t="shared" si="7"/>
        <v>0</v>
      </c>
      <c r="R60" s="166">
        <f t="shared" si="29"/>
        <v>3888.8758962329248</v>
      </c>
      <c r="S60" s="54">
        <f t="shared" si="9"/>
        <v>3402.7664092038085</v>
      </c>
      <c r="T60" s="165">
        <f t="shared" si="10"/>
        <v>0</v>
      </c>
      <c r="U60" s="55">
        <f t="shared" si="11"/>
        <v>3402.7664092038085</v>
      </c>
      <c r="V60" s="54">
        <f t="shared" si="17"/>
        <v>2916.6569221746931</v>
      </c>
      <c r="W60" s="165">
        <f t="shared" si="12"/>
        <v>0</v>
      </c>
      <c r="X60" s="55">
        <f t="shared" si="13"/>
        <v>2916.6569221746931</v>
      </c>
      <c r="Y60" s="54">
        <f t="shared" si="27"/>
        <v>2430.5474351455778</v>
      </c>
      <c r="Z60" s="165">
        <f t="shared" si="15"/>
        <v>0</v>
      </c>
      <c r="AA60" s="55">
        <f t="shared" si="16"/>
        <v>2430.5474351455778</v>
      </c>
    </row>
    <row r="61" spans="1:27" s="30" customFormat="1" ht="13.5" customHeight="1">
      <c r="A61" s="124">
        <v>5</v>
      </c>
      <c r="B61" s="217">
        <v>42036</v>
      </c>
      <c r="C61" s="68">
        <v>788</v>
      </c>
      <c r="D61" s="96">
        <f>'base(indices)'!G65</f>
        <v>1.39883833</v>
      </c>
      <c r="E61" s="58">
        <f t="shared" si="0"/>
        <v>1102.28460404</v>
      </c>
      <c r="F61" s="359">
        <f>'base(indices)'!I66</f>
        <v>1.8204000000000001E-2</v>
      </c>
      <c r="G61" s="60">
        <f t="shared" si="1"/>
        <v>20.065988931944162</v>
      </c>
      <c r="H61" s="190">
        <f t="shared" si="18"/>
        <v>4489.4023718877761</v>
      </c>
      <c r="I61" s="106">
        <f t="shared" si="20"/>
        <v>367.42820134666664</v>
      </c>
      <c r="J61" s="106">
        <f t="shared" si="19"/>
        <v>4856.8305732344425</v>
      </c>
      <c r="K61" s="63"/>
      <c r="L61" s="75">
        <f t="shared" si="23"/>
        <v>4856.8305732344425</v>
      </c>
      <c r="M61" s="65">
        <f t="shared" si="24"/>
        <v>4371.1475159109987</v>
      </c>
      <c r="N61" s="63">
        <f t="shared" si="21"/>
        <v>0</v>
      </c>
      <c r="O61" s="66">
        <f t="shared" si="22"/>
        <v>4371.1475159109987</v>
      </c>
      <c r="P61" s="63">
        <f t="shared" si="28"/>
        <v>3885.464458587554</v>
      </c>
      <c r="Q61" s="63">
        <f t="shared" si="7"/>
        <v>0</v>
      </c>
      <c r="R61" s="67">
        <f t="shared" si="29"/>
        <v>3885.464458587554</v>
      </c>
      <c r="S61" s="65">
        <f t="shared" si="9"/>
        <v>3399.7814012641097</v>
      </c>
      <c r="T61" s="63">
        <f t="shared" si="10"/>
        <v>0</v>
      </c>
      <c r="U61" s="66">
        <f t="shared" si="11"/>
        <v>3399.7814012641097</v>
      </c>
      <c r="V61" s="65">
        <f t="shared" si="17"/>
        <v>2914.0983439406655</v>
      </c>
      <c r="W61" s="63">
        <f t="shared" si="12"/>
        <v>0</v>
      </c>
      <c r="X61" s="66">
        <f t="shared" si="13"/>
        <v>2914.0983439406655</v>
      </c>
      <c r="Y61" s="65">
        <f t="shared" si="27"/>
        <v>2428.4152866172212</v>
      </c>
      <c r="Z61" s="63">
        <f t="shared" si="15"/>
        <v>0</v>
      </c>
      <c r="AA61" s="66">
        <f t="shared" si="16"/>
        <v>2428.4152866172212</v>
      </c>
    </row>
    <row r="62" spans="1:27" ht="13.5" customHeight="1">
      <c r="A62" s="124">
        <v>5</v>
      </c>
      <c r="B62" s="216">
        <v>42064</v>
      </c>
      <c r="C62" s="68">
        <v>788</v>
      </c>
      <c r="D62" s="96">
        <f>'base(indices)'!G66</f>
        <v>1.3986033600000001</v>
      </c>
      <c r="E62" s="69">
        <f t="shared" si="0"/>
        <v>1102.0994476800001</v>
      </c>
      <c r="F62" s="359">
        <f>'base(indices)'!I67</f>
        <v>1.8204000000000001E-2</v>
      </c>
      <c r="G62" s="70">
        <f t="shared" si="1"/>
        <v>20.062618345566722</v>
      </c>
      <c r="H62" s="190">
        <f t="shared" si="18"/>
        <v>4488.6482641022676</v>
      </c>
      <c r="I62" s="107">
        <f t="shared" si="20"/>
        <v>367.36648256000007</v>
      </c>
      <c r="J62" s="107">
        <f t="shared" si="19"/>
        <v>4856.0147466622675</v>
      </c>
      <c r="K62" s="49"/>
      <c r="L62" s="50">
        <f t="shared" si="23"/>
        <v>4856.0147466622675</v>
      </c>
      <c r="M62" s="51">
        <f t="shared" si="24"/>
        <v>4370.4132719960407</v>
      </c>
      <c r="N62" s="49">
        <f t="shared" si="21"/>
        <v>0</v>
      </c>
      <c r="O62" s="52">
        <f t="shared" si="22"/>
        <v>4370.4132719960407</v>
      </c>
      <c r="P62" s="73">
        <f t="shared" si="28"/>
        <v>3884.811797329814</v>
      </c>
      <c r="Q62" s="49">
        <f t="shared" si="7"/>
        <v>0</v>
      </c>
      <c r="R62" s="53">
        <f t="shared" si="29"/>
        <v>3884.811797329814</v>
      </c>
      <c r="S62" s="51">
        <f t="shared" si="9"/>
        <v>3399.2103226635872</v>
      </c>
      <c r="T62" s="49">
        <f t="shared" si="10"/>
        <v>0</v>
      </c>
      <c r="U62" s="52">
        <f t="shared" si="11"/>
        <v>3399.2103226635872</v>
      </c>
      <c r="V62" s="51">
        <f t="shared" si="17"/>
        <v>2913.6088479973605</v>
      </c>
      <c r="W62" s="49">
        <f t="shared" si="12"/>
        <v>0</v>
      </c>
      <c r="X62" s="52">
        <f t="shared" si="13"/>
        <v>2913.6088479973605</v>
      </c>
      <c r="Y62" s="51">
        <f t="shared" si="27"/>
        <v>2428.0073733311337</v>
      </c>
      <c r="Z62" s="49">
        <f t="shared" si="15"/>
        <v>0</v>
      </c>
      <c r="AA62" s="52">
        <f t="shared" si="16"/>
        <v>2428.0073733311337</v>
      </c>
    </row>
    <row r="63" spans="1:27" s="30" customFormat="1" ht="13.5" customHeight="1">
      <c r="A63" s="124">
        <v>5</v>
      </c>
      <c r="B63" s="217">
        <v>42095</v>
      </c>
      <c r="C63" s="68">
        <v>788</v>
      </c>
      <c r="D63" s="96">
        <f>'base(indices)'!G67</f>
        <v>1.3967931200000001</v>
      </c>
      <c r="E63" s="58">
        <f t="shared" si="0"/>
        <v>1100.67297856</v>
      </c>
      <c r="F63" s="359">
        <f>'base(indices)'!I68</f>
        <v>1.8204000000000001E-2</v>
      </c>
      <c r="G63" s="60">
        <f t="shared" si="1"/>
        <v>20.036650901706242</v>
      </c>
      <c r="H63" s="190">
        <f t="shared" si="18"/>
        <v>4482.8385178468252</v>
      </c>
      <c r="I63" s="106">
        <f t="shared" si="20"/>
        <v>366.89099285333333</v>
      </c>
      <c r="J63" s="106">
        <f t="shared" si="19"/>
        <v>4849.7295107001582</v>
      </c>
      <c r="K63" s="63"/>
      <c r="L63" s="75">
        <f t="shared" si="23"/>
        <v>4849.7295107001582</v>
      </c>
      <c r="M63" s="65">
        <f t="shared" si="24"/>
        <v>4364.7565596301429</v>
      </c>
      <c r="N63" s="63">
        <f t="shared" si="21"/>
        <v>0</v>
      </c>
      <c r="O63" s="66">
        <f t="shared" si="22"/>
        <v>4364.7565596301429</v>
      </c>
      <c r="P63" s="63">
        <f t="shared" si="28"/>
        <v>3879.7836085601266</v>
      </c>
      <c r="Q63" s="63">
        <f t="shared" si="7"/>
        <v>0</v>
      </c>
      <c r="R63" s="67">
        <f t="shared" si="29"/>
        <v>3879.7836085601266</v>
      </c>
      <c r="S63" s="65">
        <f t="shared" si="9"/>
        <v>3394.8106574901108</v>
      </c>
      <c r="T63" s="63">
        <f t="shared" si="10"/>
        <v>0</v>
      </c>
      <c r="U63" s="66">
        <f t="shared" si="11"/>
        <v>3394.8106574901108</v>
      </c>
      <c r="V63" s="65">
        <f t="shared" si="17"/>
        <v>2909.8377064200949</v>
      </c>
      <c r="W63" s="63">
        <f t="shared" si="12"/>
        <v>0</v>
      </c>
      <c r="X63" s="66">
        <f t="shared" si="13"/>
        <v>2909.8377064200949</v>
      </c>
      <c r="Y63" s="65">
        <f t="shared" si="27"/>
        <v>2424.8647553500791</v>
      </c>
      <c r="Z63" s="63">
        <f t="shared" si="15"/>
        <v>0</v>
      </c>
      <c r="AA63" s="66">
        <f t="shared" si="16"/>
        <v>2424.8647553500791</v>
      </c>
    </row>
    <row r="64" spans="1:27" ht="13.5" customHeight="1">
      <c r="A64" s="124">
        <v>5</v>
      </c>
      <c r="B64" s="216">
        <v>42125</v>
      </c>
      <c r="C64" s="68">
        <v>788</v>
      </c>
      <c r="D64" s="96">
        <f>'base(indices)'!G68</f>
        <v>1.3820056599999999</v>
      </c>
      <c r="E64" s="69">
        <f t="shared" si="0"/>
        <v>1089.02046008</v>
      </c>
      <c r="F64" s="359">
        <f>'base(indices)'!I69</f>
        <v>1.8204000000000001E-2</v>
      </c>
      <c r="G64" s="70">
        <f t="shared" si="1"/>
        <v>19.824528455296321</v>
      </c>
      <c r="H64" s="190">
        <f t="shared" si="18"/>
        <v>4435.3799541411854</v>
      </c>
      <c r="I64" s="107">
        <f t="shared" si="20"/>
        <v>363.00682002666667</v>
      </c>
      <c r="J64" s="107">
        <f t="shared" si="19"/>
        <v>4798.3867741678523</v>
      </c>
      <c r="K64" s="49"/>
      <c r="L64" s="50">
        <f t="shared" si="23"/>
        <v>4798.3867741678523</v>
      </c>
      <c r="M64" s="51">
        <f t="shared" si="24"/>
        <v>4318.5480967510675</v>
      </c>
      <c r="N64" s="49">
        <f t="shared" si="21"/>
        <v>0</v>
      </c>
      <c r="O64" s="52">
        <f t="shared" si="22"/>
        <v>4318.5480967510675</v>
      </c>
      <c r="P64" s="73">
        <f t="shared" si="28"/>
        <v>3838.7094193342818</v>
      </c>
      <c r="Q64" s="49">
        <f t="shared" si="7"/>
        <v>0</v>
      </c>
      <c r="R64" s="53">
        <f t="shared" si="29"/>
        <v>3838.7094193342818</v>
      </c>
      <c r="S64" s="51">
        <f t="shared" si="9"/>
        <v>3358.8707419174966</v>
      </c>
      <c r="T64" s="49">
        <f t="shared" si="10"/>
        <v>0</v>
      </c>
      <c r="U64" s="52">
        <f t="shared" si="11"/>
        <v>3358.8707419174966</v>
      </c>
      <c r="V64" s="51">
        <f t="shared" si="17"/>
        <v>2879.0320645007114</v>
      </c>
      <c r="W64" s="49">
        <f t="shared" si="12"/>
        <v>0</v>
      </c>
      <c r="X64" s="52">
        <f t="shared" si="13"/>
        <v>2879.0320645007114</v>
      </c>
      <c r="Y64" s="51">
        <f t="shared" si="27"/>
        <v>2399.1933870839262</v>
      </c>
      <c r="Z64" s="49">
        <f t="shared" si="15"/>
        <v>0</v>
      </c>
      <c r="AA64" s="52">
        <f t="shared" si="16"/>
        <v>2399.1933870839262</v>
      </c>
    </row>
    <row r="65" spans="1:27" s="30" customFormat="1" ht="13.5" customHeight="1">
      <c r="A65" s="124">
        <v>5</v>
      </c>
      <c r="B65" s="216">
        <v>42156</v>
      </c>
      <c r="C65" s="68">
        <v>788</v>
      </c>
      <c r="D65" s="96">
        <f>'base(indices)'!G69</f>
        <v>1.37376308</v>
      </c>
      <c r="E65" s="58">
        <f t="shared" si="0"/>
        <v>1082.5253070399999</v>
      </c>
      <c r="F65" s="359">
        <f>'base(indices)'!I70</f>
        <v>1.8204000000000001E-2</v>
      </c>
      <c r="G65" s="60">
        <f t="shared" si="1"/>
        <v>19.706290689356159</v>
      </c>
      <c r="H65" s="190">
        <f t="shared" si="18"/>
        <v>4408.9263909174242</v>
      </c>
      <c r="I65" s="106">
        <f t="shared" si="20"/>
        <v>360.84176901333331</v>
      </c>
      <c r="J65" s="106">
        <f t="shared" si="19"/>
        <v>4769.768159930758</v>
      </c>
      <c r="K65" s="63"/>
      <c r="L65" s="75">
        <f t="shared" si="23"/>
        <v>4769.768159930758</v>
      </c>
      <c r="M65" s="65">
        <f t="shared" si="24"/>
        <v>4292.7913439376825</v>
      </c>
      <c r="N65" s="63">
        <f t="shared" si="21"/>
        <v>0</v>
      </c>
      <c r="O65" s="66">
        <f t="shared" si="22"/>
        <v>4292.7913439376825</v>
      </c>
      <c r="P65" s="63">
        <f t="shared" si="28"/>
        <v>3815.8145279446067</v>
      </c>
      <c r="Q65" s="63">
        <f t="shared" si="7"/>
        <v>0</v>
      </c>
      <c r="R65" s="67">
        <f t="shared" si="29"/>
        <v>3815.8145279446067</v>
      </c>
      <c r="S65" s="65">
        <f t="shared" si="9"/>
        <v>3338.8377119515303</v>
      </c>
      <c r="T65" s="63">
        <f t="shared" si="10"/>
        <v>0</v>
      </c>
      <c r="U65" s="66">
        <f t="shared" si="11"/>
        <v>3338.8377119515303</v>
      </c>
      <c r="V65" s="65">
        <f t="shared" si="17"/>
        <v>2861.8608959584549</v>
      </c>
      <c r="W65" s="63">
        <f t="shared" si="12"/>
        <v>0</v>
      </c>
      <c r="X65" s="66">
        <f t="shared" si="13"/>
        <v>2861.8608959584549</v>
      </c>
      <c r="Y65" s="65">
        <f t="shared" si="27"/>
        <v>2384.884079965379</v>
      </c>
      <c r="Z65" s="63">
        <f t="shared" si="15"/>
        <v>0</v>
      </c>
      <c r="AA65" s="66">
        <f t="shared" si="16"/>
        <v>2384.884079965379</v>
      </c>
    </row>
    <row r="66" spans="1:27" ht="13.5" customHeight="1">
      <c r="A66" s="124">
        <v>5</v>
      </c>
      <c r="B66" s="217">
        <v>42186</v>
      </c>
      <c r="C66" s="68">
        <v>788</v>
      </c>
      <c r="D66" s="96">
        <f>'base(indices)'!G70</f>
        <v>1.3602961499999999</v>
      </c>
      <c r="E66" s="69">
        <f t="shared" si="0"/>
        <v>1071.9133661999999</v>
      </c>
      <c r="F66" s="359">
        <f>'base(indices)'!I71</f>
        <v>1.8204000000000001E-2</v>
      </c>
      <c r="G66" s="70">
        <f t="shared" si="1"/>
        <v>19.5131109183048</v>
      </c>
      <c r="H66" s="190">
        <f t="shared" si="18"/>
        <v>4365.7059084732191</v>
      </c>
      <c r="I66" s="107">
        <f t="shared" si="20"/>
        <v>357.30445539999999</v>
      </c>
      <c r="J66" s="107">
        <f t="shared" si="19"/>
        <v>4723.0103638732189</v>
      </c>
      <c r="K66" s="49"/>
      <c r="L66" s="50">
        <f t="shared" si="23"/>
        <v>4723.0103638732189</v>
      </c>
      <c r="M66" s="51">
        <f t="shared" si="24"/>
        <v>4250.7093274858971</v>
      </c>
      <c r="N66" s="49">
        <f t="shared" si="21"/>
        <v>0</v>
      </c>
      <c r="O66" s="52">
        <f t="shared" si="22"/>
        <v>4250.7093274858971</v>
      </c>
      <c r="P66" s="73">
        <f t="shared" si="28"/>
        <v>3778.4082910985753</v>
      </c>
      <c r="Q66" s="49">
        <f t="shared" si="7"/>
        <v>0</v>
      </c>
      <c r="R66" s="53">
        <f t="shared" si="29"/>
        <v>3778.4082910985753</v>
      </c>
      <c r="S66" s="51">
        <f t="shared" si="9"/>
        <v>3306.1072547112531</v>
      </c>
      <c r="T66" s="49">
        <f t="shared" si="10"/>
        <v>0</v>
      </c>
      <c r="U66" s="52">
        <f t="shared" si="11"/>
        <v>3306.1072547112531</v>
      </c>
      <c r="V66" s="51">
        <f t="shared" si="17"/>
        <v>2833.8062183239313</v>
      </c>
      <c r="W66" s="49">
        <f t="shared" si="12"/>
        <v>0</v>
      </c>
      <c r="X66" s="52">
        <f t="shared" si="13"/>
        <v>2833.8062183239313</v>
      </c>
      <c r="Y66" s="51">
        <f t="shared" si="27"/>
        <v>2361.5051819366095</v>
      </c>
      <c r="Z66" s="49">
        <f t="shared" si="15"/>
        <v>0</v>
      </c>
      <c r="AA66" s="52">
        <f t="shared" si="16"/>
        <v>2361.5051819366095</v>
      </c>
    </row>
    <row r="67" spans="1:27" s="30" customFormat="1" ht="13.5" customHeight="1">
      <c r="A67" s="124">
        <v>5</v>
      </c>
      <c r="B67" s="216">
        <v>42217</v>
      </c>
      <c r="C67" s="68">
        <v>788</v>
      </c>
      <c r="D67" s="96">
        <f>'base(indices)'!G71</f>
        <v>1.35231747</v>
      </c>
      <c r="E67" s="58">
        <f t="shared" si="0"/>
        <v>1065.6261663600001</v>
      </c>
      <c r="F67" s="359">
        <f>'base(indices)'!I72</f>
        <v>1.8204000000000001E-2</v>
      </c>
      <c r="G67" s="60">
        <f t="shared" si="1"/>
        <v>19.398658732417442</v>
      </c>
      <c r="H67" s="190">
        <f t="shared" si="18"/>
        <v>4340.0993003696703</v>
      </c>
      <c r="I67" s="106">
        <f t="shared" si="20"/>
        <v>355.20872212</v>
      </c>
      <c r="J67" s="106">
        <f t="shared" si="19"/>
        <v>4695.3080224896703</v>
      </c>
      <c r="K67" s="63"/>
      <c r="L67" s="75">
        <f t="shared" si="23"/>
        <v>4695.3080224896703</v>
      </c>
      <c r="M67" s="65">
        <f t="shared" si="24"/>
        <v>4225.7772202407032</v>
      </c>
      <c r="N67" s="63">
        <f t="shared" si="21"/>
        <v>0</v>
      </c>
      <c r="O67" s="66">
        <f t="shared" si="22"/>
        <v>4225.7772202407032</v>
      </c>
      <c r="P67" s="63">
        <f t="shared" si="28"/>
        <v>3756.2464179917365</v>
      </c>
      <c r="Q67" s="63">
        <f t="shared" si="7"/>
        <v>0</v>
      </c>
      <c r="R67" s="67">
        <f t="shared" si="29"/>
        <v>3756.2464179917365</v>
      </c>
      <c r="S67" s="65">
        <f t="shared" si="9"/>
        <v>3286.7156157427689</v>
      </c>
      <c r="T67" s="63">
        <f t="shared" si="10"/>
        <v>0</v>
      </c>
      <c r="U67" s="66">
        <f t="shared" si="11"/>
        <v>3286.7156157427689</v>
      </c>
      <c r="V67" s="65">
        <f t="shared" si="17"/>
        <v>2817.1848134938023</v>
      </c>
      <c r="W67" s="63">
        <f t="shared" si="12"/>
        <v>0</v>
      </c>
      <c r="X67" s="66">
        <f t="shared" si="13"/>
        <v>2817.1848134938023</v>
      </c>
      <c r="Y67" s="65">
        <f t="shared" si="27"/>
        <v>2347.6540112448351</v>
      </c>
      <c r="Z67" s="63">
        <f t="shared" si="15"/>
        <v>0</v>
      </c>
      <c r="AA67" s="66">
        <f t="shared" si="16"/>
        <v>2347.6540112448351</v>
      </c>
    </row>
    <row r="68" spans="1:27" ht="13.5" customHeight="1">
      <c r="A68" s="124">
        <v>5</v>
      </c>
      <c r="B68" s="217">
        <v>42248</v>
      </c>
      <c r="C68" s="68">
        <v>788</v>
      </c>
      <c r="D68" s="96">
        <f>'base(indices)'!G72</f>
        <v>1.3465274</v>
      </c>
      <c r="E68" s="69">
        <f t="shared" si="0"/>
        <v>1061.0635912</v>
      </c>
      <c r="F68" s="359">
        <f>'base(indices)'!I73</f>
        <v>1.8204000000000001E-2</v>
      </c>
      <c r="G68" s="70">
        <f t="shared" si="1"/>
        <v>19.315601614204802</v>
      </c>
      <c r="H68" s="190">
        <f t="shared" si="18"/>
        <v>4321.5167712568191</v>
      </c>
      <c r="I68" s="107">
        <f t="shared" si="20"/>
        <v>353.68786373333336</v>
      </c>
      <c r="J68" s="107">
        <f t="shared" si="19"/>
        <v>4675.204634990152</v>
      </c>
      <c r="K68" s="49"/>
      <c r="L68" s="50">
        <f t="shared" si="23"/>
        <v>4675.204634990152</v>
      </c>
      <c r="M68" s="51">
        <f t="shared" si="24"/>
        <v>4207.684171491137</v>
      </c>
      <c r="N68" s="49">
        <f t="shared" si="21"/>
        <v>0</v>
      </c>
      <c r="O68" s="52">
        <f t="shared" si="22"/>
        <v>4207.684171491137</v>
      </c>
      <c r="P68" s="73">
        <f t="shared" si="28"/>
        <v>3740.163707992122</v>
      </c>
      <c r="Q68" s="49">
        <f t="shared" si="7"/>
        <v>0</v>
      </c>
      <c r="R68" s="53">
        <f t="shared" si="29"/>
        <v>3740.163707992122</v>
      </c>
      <c r="S68" s="51">
        <f t="shared" si="9"/>
        <v>3272.6432444931061</v>
      </c>
      <c r="T68" s="49">
        <f t="shared" si="10"/>
        <v>0</v>
      </c>
      <c r="U68" s="52">
        <f t="shared" si="11"/>
        <v>3272.6432444931061</v>
      </c>
      <c r="V68" s="51">
        <f t="shared" si="17"/>
        <v>2805.122780994091</v>
      </c>
      <c r="W68" s="49">
        <f t="shared" si="12"/>
        <v>0</v>
      </c>
      <c r="X68" s="52">
        <f t="shared" si="13"/>
        <v>2805.122780994091</v>
      </c>
      <c r="Y68" s="51">
        <f t="shared" si="27"/>
        <v>2337.602317495076</v>
      </c>
      <c r="Z68" s="49">
        <f t="shared" si="15"/>
        <v>0</v>
      </c>
      <c r="AA68" s="52">
        <f t="shared" si="16"/>
        <v>2337.602317495076</v>
      </c>
    </row>
    <row r="69" spans="1:27" s="30" customFormat="1" ht="13.5" customHeight="1">
      <c r="A69" s="124">
        <v>5</v>
      </c>
      <c r="B69" s="216">
        <v>42278</v>
      </c>
      <c r="C69" s="68">
        <v>788</v>
      </c>
      <c r="D69" s="96">
        <f>'base(indices)'!G73</f>
        <v>1.3412963499999999</v>
      </c>
      <c r="E69" s="58">
        <f t="shared" si="0"/>
        <v>1056.9415237999999</v>
      </c>
      <c r="F69" s="359">
        <f>'base(indices)'!I74</f>
        <v>1.8204000000000001E-2</v>
      </c>
      <c r="G69" s="60">
        <f t="shared" si="1"/>
        <v>19.240563499255199</v>
      </c>
      <c r="H69" s="190">
        <f t="shared" si="18"/>
        <v>4304.7283491970202</v>
      </c>
      <c r="I69" s="106">
        <f t="shared" si="20"/>
        <v>352.31384126666666</v>
      </c>
      <c r="J69" s="106">
        <f t="shared" si="19"/>
        <v>4657.0421904636869</v>
      </c>
      <c r="K69" s="63"/>
      <c r="L69" s="75">
        <f t="shared" si="23"/>
        <v>4657.0421904636869</v>
      </c>
      <c r="M69" s="65">
        <f t="shared" si="24"/>
        <v>4191.3379714173179</v>
      </c>
      <c r="N69" s="63">
        <f t="shared" si="21"/>
        <v>0</v>
      </c>
      <c r="O69" s="66">
        <f t="shared" si="22"/>
        <v>4191.3379714173179</v>
      </c>
      <c r="P69" s="63">
        <f t="shared" si="28"/>
        <v>3725.6337523709499</v>
      </c>
      <c r="Q69" s="63">
        <f t="shared" si="7"/>
        <v>0</v>
      </c>
      <c r="R69" s="67">
        <f t="shared" si="29"/>
        <v>3725.6337523709499</v>
      </c>
      <c r="S69" s="65">
        <f t="shared" si="9"/>
        <v>3259.9295333245805</v>
      </c>
      <c r="T69" s="63">
        <f t="shared" si="10"/>
        <v>0</v>
      </c>
      <c r="U69" s="66">
        <f t="shared" si="11"/>
        <v>3259.9295333245805</v>
      </c>
      <c r="V69" s="65">
        <f t="shared" si="17"/>
        <v>2794.225314278212</v>
      </c>
      <c r="W69" s="63">
        <f t="shared" si="12"/>
        <v>0</v>
      </c>
      <c r="X69" s="66">
        <f t="shared" si="13"/>
        <v>2794.225314278212</v>
      </c>
      <c r="Y69" s="65">
        <f t="shared" si="27"/>
        <v>2328.5210952318434</v>
      </c>
      <c r="Z69" s="63">
        <f t="shared" si="15"/>
        <v>0</v>
      </c>
      <c r="AA69" s="66">
        <f t="shared" si="16"/>
        <v>2328.5210952318434</v>
      </c>
    </row>
    <row r="70" spans="1:27" ht="13.5" customHeight="1">
      <c r="A70" s="124">
        <v>5</v>
      </c>
      <c r="B70" s="217">
        <v>42309</v>
      </c>
      <c r="C70" s="68">
        <v>788</v>
      </c>
      <c r="D70" s="96">
        <f>'base(indices)'!G74</f>
        <v>1.3325018399999999</v>
      </c>
      <c r="E70" s="69">
        <f t="shared" si="0"/>
        <v>1050.0114499199999</v>
      </c>
      <c r="F70" s="359">
        <f>'base(indices)'!I75</f>
        <v>1.8204000000000001E-2</v>
      </c>
      <c r="G70" s="70">
        <f t="shared" si="1"/>
        <v>19.11440843434368</v>
      </c>
      <c r="H70" s="190">
        <f t="shared" si="18"/>
        <v>4276.5034334173743</v>
      </c>
      <c r="I70" s="107">
        <f t="shared" si="20"/>
        <v>350.00381663999997</v>
      </c>
      <c r="J70" s="107">
        <f t="shared" si="19"/>
        <v>4626.5072500573742</v>
      </c>
      <c r="K70" s="49"/>
      <c r="L70" s="50">
        <f t="shared" si="23"/>
        <v>4626.5072500573742</v>
      </c>
      <c r="M70" s="51">
        <f t="shared" si="24"/>
        <v>4163.8565250516367</v>
      </c>
      <c r="N70" s="49">
        <f t="shared" si="21"/>
        <v>0</v>
      </c>
      <c r="O70" s="52">
        <f t="shared" si="22"/>
        <v>4163.8565250516367</v>
      </c>
      <c r="P70" s="73">
        <f t="shared" si="28"/>
        <v>3701.2058000458997</v>
      </c>
      <c r="Q70" s="49">
        <f t="shared" si="7"/>
        <v>0</v>
      </c>
      <c r="R70" s="53">
        <f t="shared" si="29"/>
        <v>3701.2058000458997</v>
      </c>
      <c r="S70" s="51">
        <f t="shared" si="9"/>
        <v>3238.5550750401617</v>
      </c>
      <c r="T70" s="49">
        <f t="shared" si="10"/>
        <v>0</v>
      </c>
      <c r="U70" s="52">
        <f t="shared" si="11"/>
        <v>3238.5550750401617</v>
      </c>
      <c r="V70" s="51">
        <f t="shared" si="17"/>
        <v>2775.9043500344246</v>
      </c>
      <c r="W70" s="49">
        <f t="shared" si="12"/>
        <v>0</v>
      </c>
      <c r="X70" s="52">
        <f t="shared" si="13"/>
        <v>2775.9043500344246</v>
      </c>
      <c r="Y70" s="51">
        <f t="shared" si="27"/>
        <v>2313.2536250286871</v>
      </c>
      <c r="Z70" s="49">
        <f t="shared" si="15"/>
        <v>0</v>
      </c>
      <c r="AA70" s="52">
        <f t="shared" si="16"/>
        <v>2313.2536250286871</v>
      </c>
    </row>
    <row r="71" spans="1:27" s="30" customFormat="1" ht="13.5" customHeight="1" thickBot="1">
      <c r="A71" s="229">
        <v>5</v>
      </c>
      <c r="B71" s="230">
        <v>42339</v>
      </c>
      <c r="C71" s="77">
        <v>788</v>
      </c>
      <c r="D71" s="278">
        <f>'base(indices)'!G75</f>
        <v>1.3212710299999999</v>
      </c>
      <c r="E71" s="279">
        <f t="shared" si="0"/>
        <v>1041.1615716399999</v>
      </c>
      <c r="F71" s="360">
        <f>'base(indices)'!I76</f>
        <v>1.8204000000000001E-2</v>
      </c>
      <c r="G71" s="233">
        <f t="shared" si="1"/>
        <v>18.953305250134559</v>
      </c>
      <c r="H71" s="280">
        <f t="shared" si="18"/>
        <v>4240.4595075605375</v>
      </c>
      <c r="I71" s="125">
        <f t="shared" si="20"/>
        <v>347.05385721333329</v>
      </c>
      <c r="J71" s="125">
        <f t="shared" si="19"/>
        <v>4587.5133647738712</v>
      </c>
      <c r="K71" s="94"/>
      <c r="L71" s="281">
        <f t="shared" si="23"/>
        <v>4587.5133647738712</v>
      </c>
      <c r="M71" s="258">
        <f t="shared" si="24"/>
        <v>4128.7620282964845</v>
      </c>
      <c r="N71" s="94">
        <f t="shared" si="21"/>
        <v>0</v>
      </c>
      <c r="O71" s="237">
        <f t="shared" si="22"/>
        <v>4128.7620282964845</v>
      </c>
      <c r="P71" s="94">
        <f t="shared" si="28"/>
        <v>3670.0106918190972</v>
      </c>
      <c r="Q71" s="94">
        <f t="shared" si="7"/>
        <v>0</v>
      </c>
      <c r="R71" s="121">
        <f t="shared" si="29"/>
        <v>3670.0106918190972</v>
      </c>
      <c r="S71" s="258">
        <f t="shared" si="9"/>
        <v>3211.2593553417096</v>
      </c>
      <c r="T71" s="94">
        <f t="shared" si="10"/>
        <v>0</v>
      </c>
      <c r="U71" s="237">
        <f t="shared" si="11"/>
        <v>3211.2593553417096</v>
      </c>
      <c r="V71" s="258">
        <f t="shared" si="17"/>
        <v>2752.5080188643228</v>
      </c>
      <c r="W71" s="94">
        <f t="shared" si="12"/>
        <v>0</v>
      </c>
      <c r="X71" s="237">
        <f t="shared" si="13"/>
        <v>2752.5080188643228</v>
      </c>
      <c r="Y71" s="258">
        <f t="shared" si="27"/>
        <v>2293.7566823869356</v>
      </c>
      <c r="Z71" s="94">
        <f t="shared" si="15"/>
        <v>0</v>
      </c>
      <c r="AA71" s="237">
        <f t="shared" si="16"/>
        <v>2293.7566823869356</v>
      </c>
    </row>
    <row r="72" spans="1:27" ht="13.5" customHeight="1">
      <c r="A72" s="365">
        <v>5</v>
      </c>
      <c r="B72" s="246">
        <v>42370</v>
      </c>
      <c r="C72" s="204">
        <v>880</v>
      </c>
      <c r="D72" s="96">
        <f>'base(indices)'!G76</f>
        <v>1.30586186</v>
      </c>
      <c r="E72" s="366">
        <f t="shared" si="0"/>
        <v>1149.1584368000001</v>
      </c>
      <c r="F72" s="359">
        <f>'base(indices)'!I77</f>
        <v>1.8204000000000001E-2</v>
      </c>
      <c r="G72" s="203">
        <f t="shared" si="1"/>
        <v>20.919280183507205</v>
      </c>
      <c r="H72" s="367">
        <f t="shared" si="18"/>
        <v>4680.3108679340294</v>
      </c>
      <c r="I72" s="368">
        <f t="shared" si="20"/>
        <v>383.05281226666671</v>
      </c>
      <c r="J72" s="368">
        <f t="shared" si="19"/>
        <v>5063.3636802006959</v>
      </c>
      <c r="K72" s="369"/>
      <c r="L72" s="370">
        <f t="shared" si="23"/>
        <v>5063.3636802006959</v>
      </c>
      <c r="M72" s="354">
        <f t="shared" si="24"/>
        <v>4557.0273121806267</v>
      </c>
      <c r="N72" s="369">
        <f t="shared" si="21"/>
        <v>0</v>
      </c>
      <c r="O72" s="196">
        <f t="shared" si="22"/>
        <v>4557.0273121806267</v>
      </c>
      <c r="P72" s="352">
        <f t="shared" si="28"/>
        <v>4050.6909441605567</v>
      </c>
      <c r="Q72" s="369">
        <f t="shared" si="7"/>
        <v>0</v>
      </c>
      <c r="R72" s="371">
        <f t="shared" si="29"/>
        <v>4050.6909441605567</v>
      </c>
      <c r="S72" s="354">
        <f t="shared" si="9"/>
        <v>3544.3545761404871</v>
      </c>
      <c r="T72" s="369">
        <f t="shared" si="10"/>
        <v>0</v>
      </c>
      <c r="U72" s="196">
        <f t="shared" si="11"/>
        <v>3544.3545761404871</v>
      </c>
      <c r="V72" s="354">
        <f t="shared" si="17"/>
        <v>3038.0182081204175</v>
      </c>
      <c r="W72" s="369">
        <f t="shared" si="12"/>
        <v>0</v>
      </c>
      <c r="X72" s="196">
        <f t="shared" si="13"/>
        <v>3038.0182081204175</v>
      </c>
      <c r="Y72" s="354">
        <f t="shared" ref="Y72:Y103" si="30">J72*Y$10</f>
        <v>2531.6818401003479</v>
      </c>
      <c r="Z72" s="369">
        <f t="shared" si="15"/>
        <v>0</v>
      </c>
      <c r="AA72" s="196">
        <f t="shared" si="16"/>
        <v>2531.6818401003479</v>
      </c>
    </row>
    <row r="73" spans="1:27" s="30" customFormat="1" ht="13.5" customHeight="1">
      <c r="A73" s="124">
        <v>5</v>
      </c>
      <c r="B73" s="216">
        <v>42401</v>
      </c>
      <c r="C73" s="68">
        <v>880</v>
      </c>
      <c r="D73" s="96">
        <f>'base(indices)'!G77</f>
        <v>1.29395745</v>
      </c>
      <c r="E73" s="58">
        <f t="shared" si="0"/>
        <v>1138.682556</v>
      </c>
      <c r="F73" s="359">
        <f>'base(indices)'!I78</f>
        <v>1.8204000000000001E-2</v>
      </c>
      <c r="G73" s="60">
        <f t="shared" si="1"/>
        <v>20.728577249424003</v>
      </c>
      <c r="H73" s="190">
        <f t="shared" si="18"/>
        <v>4637.6445329976959</v>
      </c>
      <c r="I73" s="106">
        <f t="shared" si="20"/>
        <v>379.56085200000001</v>
      </c>
      <c r="J73" s="106">
        <f t="shared" si="19"/>
        <v>5017.2053849976955</v>
      </c>
      <c r="K73" s="63"/>
      <c r="L73" s="75">
        <f t="shared" si="23"/>
        <v>5017.2053849976955</v>
      </c>
      <c r="M73" s="65">
        <f t="shared" si="24"/>
        <v>4515.4848464979259</v>
      </c>
      <c r="N73" s="63">
        <f t="shared" si="21"/>
        <v>0</v>
      </c>
      <c r="O73" s="66">
        <f t="shared" si="22"/>
        <v>4515.4848464979259</v>
      </c>
      <c r="P73" s="63">
        <f>J73*$P$10</f>
        <v>4013.7643079981567</v>
      </c>
      <c r="Q73" s="63">
        <f t="shared" si="7"/>
        <v>0</v>
      </c>
      <c r="R73" s="67">
        <f t="shared" si="29"/>
        <v>4013.7643079981567</v>
      </c>
      <c r="S73" s="65">
        <f t="shared" si="9"/>
        <v>3512.0437694983866</v>
      </c>
      <c r="T73" s="63">
        <f t="shared" si="10"/>
        <v>0</v>
      </c>
      <c r="U73" s="66">
        <f t="shared" si="11"/>
        <v>3512.0437694983866</v>
      </c>
      <c r="V73" s="65">
        <f t="shared" si="17"/>
        <v>3010.3232309986174</v>
      </c>
      <c r="W73" s="63">
        <f t="shared" si="12"/>
        <v>0</v>
      </c>
      <c r="X73" s="66">
        <f t="shared" si="13"/>
        <v>3010.3232309986174</v>
      </c>
      <c r="Y73" s="65">
        <f t="shared" si="30"/>
        <v>2508.6026924988478</v>
      </c>
      <c r="Z73" s="63">
        <f t="shared" si="15"/>
        <v>0</v>
      </c>
      <c r="AA73" s="66">
        <f t="shared" si="16"/>
        <v>2508.6026924988478</v>
      </c>
    </row>
    <row r="74" spans="1:27" ht="13.5" customHeight="1">
      <c r="A74" s="124">
        <v>5</v>
      </c>
      <c r="B74" s="217">
        <v>42430</v>
      </c>
      <c r="C74" s="68">
        <v>880</v>
      </c>
      <c r="D74" s="96">
        <f>'base(indices)'!G78</f>
        <v>1.27584052</v>
      </c>
      <c r="E74" s="69">
        <f t="shared" si="0"/>
        <v>1122.7396576000001</v>
      </c>
      <c r="F74" s="359">
        <f>'base(indices)'!I79</f>
        <v>1.8204000000000001E-2</v>
      </c>
      <c r="G74" s="70">
        <f t="shared" si="1"/>
        <v>20.438352726950402</v>
      </c>
      <c r="H74" s="190">
        <f t="shared" si="18"/>
        <v>4572.7120413078019</v>
      </c>
      <c r="I74" s="107">
        <f t="shared" si="20"/>
        <v>374.24655253333339</v>
      </c>
      <c r="J74" s="107">
        <f t="shared" si="19"/>
        <v>4946.9585938411356</v>
      </c>
      <c r="K74" s="49"/>
      <c r="L74" s="50">
        <f t="shared" si="23"/>
        <v>4946.9585938411356</v>
      </c>
      <c r="M74" s="51">
        <f t="shared" si="24"/>
        <v>4452.2627344570219</v>
      </c>
      <c r="N74" s="49">
        <f t="shared" si="21"/>
        <v>0</v>
      </c>
      <c r="O74" s="52">
        <f t="shared" si="22"/>
        <v>4452.2627344570219</v>
      </c>
      <c r="P74" s="73">
        <f>J74*$P$10</f>
        <v>3957.5668750729087</v>
      </c>
      <c r="Q74" s="49">
        <f t="shared" si="7"/>
        <v>0</v>
      </c>
      <c r="R74" s="53">
        <f t="shared" si="29"/>
        <v>3957.5668750729087</v>
      </c>
      <c r="S74" s="51">
        <f t="shared" si="9"/>
        <v>3462.8710156887946</v>
      </c>
      <c r="T74" s="49">
        <f t="shared" si="10"/>
        <v>0</v>
      </c>
      <c r="U74" s="52">
        <f t="shared" si="11"/>
        <v>3462.8710156887946</v>
      </c>
      <c r="V74" s="51">
        <f t="shared" si="17"/>
        <v>2968.1751563046814</v>
      </c>
      <c r="W74" s="49">
        <f t="shared" si="12"/>
        <v>0</v>
      </c>
      <c r="X74" s="52">
        <f t="shared" si="13"/>
        <v>2968.1751563046814</v>
      </c>
      <c r="Y74" s="51">
        <f t="shared" si="30"/>
        <v>2473.4792969205678</v>
      </c>
      <c r="Z74" s="49">
        <f t="shared" si="15"/>
        <v>0</v>
      </c>
      <c r="AA74" s="52">
        <f t="shared" si="16"/>
        <v>2473.4792969205678</v>
      </c>
    </row>
    <row r="75" spans="1:27" s="30" customFormat="1" ht="13.5" customHeight="1">
      <c r="A75" s="124">
        <v>5</v>
      </c>
      <c r="B75" s="216">
        <v>42461</v>
      </c>
      <c r="C75" s="68">
        <v>880</v>
      </c>
      <c r="D75" s="96">
        <f>'base(indices)'!G79</f>
        <v>1.27037789</v>
      </c>
      <c r="E75" s="58">
        <f t="shared" si="0"/>
        <v>1117.9325432000001</v>
      </c>
      <c r="F75" s="359">
        <f>'base(indices)'!I80</f>
        <v>1.8204000000000001E-2</v>
      </c>
      <c r="G75" s="60">
        <f t="shared" si="1"/>
        <v>20.350844016412804</v>
      </c>
      <c r="H75" s="190">
        <f t="shared" si="18"/>
        <v>4553.1335488656514</v>
      </c>
      <c r="I75" s="106">
        <f t="shared" si="20"/>
        <v>372.6441810666667</v>
      </c>
      <c r="J75" s="106">
        <f t="shared" si="19"/>
        <v>4925.7777299323179</v>
      </c>
      <c r="K75" s="63"/>
      <c r="L75" s="75">
        <f t="shared" si="23"/>
        <v>4925.7777299323179</v>
      </c>
      <c r="M75" s="65">
        <f t="shared" si="24"/>
        <v>4433.1999569390864</v>
      </c>
      <c r="N75" s="63">
        <f t="shared" si="21"/>
        <v>0</v>
      </c>
      <c r="O75" s="66">
        <f t="shared" si="22"/>
        <v>4433.1999569390864</v>
      </c>
      <c r="P75" s="63">
        <f t="shared" ref="P75:P88" si="31">J75*$P$10</f>
        <v>3940.6221839458544</v>
      </c>
      <c r="Q75" s="63">
        <f t="shared" si="7"/>
        <v>0</v>
      </c>
      <c r="R75" s="67">
        <f>P75+Q75</f>
        <v>3940.6221839458544</v>
      </c>
      <c r="S75" s="65">
        <f t="shared" si="9"/>
        <v>3448.0444109526225</v>
      </c>
      <c r="T75" s="63">
        <f t="shared" si="10"/>
        <v>0</v>
      </c>
      <c r="U75" s="66">
        <f t="shared" si="11"/>
        <v>3448.0444109526225</v>
      </c>
      <c r="V75" s="65">
        <f t="shared" si="17"/>
        <v>2955.4666379593905</v>
      </c>
      <c r="W75" s="63">
        <f t="shared" si="12"/>
        <v>0</v>
      </c>
      <c r="X75" s="66">
        <f t="shared" si="13"/>
        <v>2955.4666379593905</v>
      </c>
      <c r="Y75" s="65">
        <f t="shared" si="30"/>
        <v>2462.888864966159</v>
      </c>
      <c r="Z75" s="63">
        <f t="shared" si="15"/>
        <v>0</v>
      </c>
      <c r="AA75" s="66">
        <f t="shared" si="16"/>
        <v>2462.888864966159</v>
      </c>
    </row>
    <row r="76" spans="1:27" ht="13.5" customHeight="1">
      <c r="A76" s="124">
        <v>5</v>
      </c>
      <c r="B76" s="217">
        <v>42491</v>
      </c>
      <c r="C76" s="68">
        <v>880</v>
      </c>
      <c r="D76" s="96">
        <f>'base(indices)'!G80</f>
        <v>1.2639318399999999</v>
      </c>
      <c r="E76" s="69">
        <f t="shared" ref="E76:E119" si="32">C76*D76</f>
        <v>1112.2600192</v>
      </c>
      <c r="F76" s="359">
        <f>'base(indices)'!I81</f>
        <v>1.8204000000000001E-2</v>
      </c>
      <c r="G76" s="70">
        <f t="shared" ref="G76:G119" si="33">E76*F76</f>
        <v>20.247581389516803</v>
      </c>
      <c r="H76" s="190">
        <f t="shared" si="18"/>
        <v>4530.0304023580675</v>
      </c>
      <c r="I76" s="107">
        <f t="shared" si="20"/>
        <v>370.75333973333335</v>
      </c>
      <c r="J76" s="107">
        <f t="shared" si="19"/>
        <v>4900.7837420914011</v>
      </c>
      <c r="K76" s="49"/>
      <c r="L76" s="50">
        <f t="shared" si="23"/>
        <v>4900.7837420914011</v>
      </c>
      <c r="M76" s="51">
        <f t="shared" si="24"/>
        <v>4410.7053678822613</v>
      </c>
      <c r="N76" s="49">
        <f t="shared" si="21"/>
        <v>0</v>
      </c>
      <c r="O76" s="52">
        <f t="shared" si="22"/>
        <v>4410.7053678822613</v>
      </c>
      <c r="P76" s="73">
        <f t="shared" si="31"/>
        <v>3920.626993673121</v>
      </c>
      <c r="Q76" s="49">
        <f t="shared" ref="Q76:Q119" si="34">K76*P$10</f>
        <v>0</v>
      </c>
      <c r="R76" s="53">
        <f t="shared" ref="R76:R119" si="35">P76+Q76</f>
        <v>3920.626993673121</v>
      </c>
      <c r="S76" s="51">
        <f t="shared" ref="S76:S119" si="36">J76*S$10</f>
        <v>3430.5486194639807</v>
      </c>
      <c r="T76" s="49">
        <f t="shared" ref="T76:T119" si="37">K76*S$10</f>
        <v>0</v>
      </c>
      <c r="U76" s="52">
        <f t="shared" ref="U76:U119" si="38">S76+T76</f>
        <v>3430.5486194639807</v>
      </c>
      <c r="V76" s="51">
        <f t="shared" ref="V76:V119" si="39">J76*V$10</f>
        <v>2940.4702452548404</v>
      </c>
      <c r="W76" s="49">
        <f t="shared" ref="W76:W119" si="40">K76*V$10</f>
        <v>0</v>
      </c>
      <c r="X76" s="52">
        <f t="shared" ref="X76:X119" si="41">V76+W76</f>
        <v>2940.4702452548404</v>
      </c>
      <c r="Y76" s="51">
        <f t="shared" si="30"/>
        <v>2450.3918710457006</v>
      </c>
      <c r="Z76" s="49">
        <f t="shared" ref="Z76:Z119" si="42">N76*Y$10</f>
        <v>0</v>
      </c>
      <c r="AA76" s="52">
        <f t="shared" ref="AA76:AA119" si="43">Y76+Z76</f>
        <v>2450.3918710457006</v>
      </c>
    </row>
    <row r="77" spans="1:27" s="30" customFormat="1" ht="13.5" customHeight="1">
      <c r="A77" s="124">
        <v>5</v>
      </c>
      <c r="B77" s="216">
        <v>42522</v>
      </c>
      <c r="C77" s="68">
        <v>880</v>
      </c>
      <c r="D77" s="96">
        <f>'base(indices)'!G81</f>
        <v>1.25315471</v>
      </c>
      <c r="E77" s="58">
        <f t="shared" si="32"/>
        <v>1102.7761448000001</v>
      </c>
      <c r="F77" s="359">
        <f>'base(indices)'!I82</f>
        <v>1.8204000000000001E-2</v>
      </c>
      <c r="G77" s="60">
        <f t="shared" si="33"/>
        <v>20.074936939939203</v>
      </c>
      <c r="H77" s="190">
        <f t="shared" si="18"/>
        <v>4491.4043269597569</v>
      </c>
      <c r="I77" s="106">
        <f t="shared" si="20"/>
        <v>367.59204826666672</v>
      </c>
      <c r="J77" s="106">
        <f t="shared" si="19"/>
        <v>4858.9963752264239</v>
      </c>
      <c r="K77" s="63"/>
      <c r="L77" s="75">
        <f t="shared" si="23"/>
        <v>4858.9963752264239</v>
      </c>
      <c r="M77" s="65">
        <f t="shared" si="24"/>
        <v>4373.0967377037814</v>
      </c>
      <c r="N77" s="63">
        <f t="shared" si="21"/>
        <v>0</v>
      </c>
      <c r="O77" s="66">
        <f t="shared" si="22"/>
        <v>4373.0967377037814</v>
      </c>
      <c r="P77" s="63">
        <f t="shared" si="31"/>
        <v>3887.1971001811394</v>
      </c>
      <c r="Q77" s="63">
        <f t="shared" si="34"/>
        <v>0</v>
      </c>
      <c r="R77" s="67">
        <f t="shared" si="35"/>
        <v>3887.1971001811394</v>
      </c>
      <c r="S77" s="65">
        <f t="shared" si="36"/>
        <v>3401.2974626584964</v>
      </c>
      <c r="T77" s="63">
        <f t="shared" si="37"/>
        <v>0</v>
      </c>
      <c r="U77" s="66">
        <f t="shared" si="38"/>
        <v>3401.2974626584964</v>
      </c>
      <c r="V77" s="65">
        <f t="shared" si="39"/>
        <v>2915.3978251358544</v>
      </c>
      <c r="W77" s="63">
        <f t="shared" si="40"/>
        <v>0</v>
      </c>
      <c r="X77" s="66">
        <f t="shared" si="41"/>
        <v>2915.3978251358544</v>
      </c>
      <c r="Y77" s="65">
        <f t="shared" si="30"/>
        <v>2429.4981876132119</v>
      </c>
      <c r="Z77" s="63">
        <f t="shared" si="42"/>
        <v>0</v>
      </c>
      <c r="AA77" s="66">
        <f t="shared" si="43"/>
        <v>2429.4981876132119</v>
      </c>
    </row>
    <row r="78" spans="1:27" ht="13.5" customHeight="1">
      <c r="A78" s="124">
        <v>5</v>
      </c>
      <c r="B78" s="216">
        <v>42552</v>
      </c>
      <c r="C78" s="68">
        <v>880</v>
      </c>
      <c r="D78" s="96">
        <f>'base(indices)'!G82</f>
        <v>1.2481620600000001</v>
      </c>
      <c r="E78" s="69">
        <f t="shared" si="32"/>
        <v>1098.3826128000001</v>
      </c>
      <c r="F78" s="359">
        <f>'base(indices)'!I83</f>
        <v>1.8204000000000001E-2</v>
      </c>
      <c r="G78" s="70">
        <f t="shared" si="33"/>
        <v>19.994957083411201</v>
      </c>
      <c r="H78" s="190">
        <f t="shared" ref="H78:H119" si="44">(E78+G78)*4</f>
        <v>4473.5102795336452</v>
      </c>
      <c r="I78" s="107">
        <f t="shared" si="20"/>
        <v>366.12753760000004</v>
      </c>
      <c r="J78" s="107">
        <f t="shared" ref="J78:J136" si="45">H78+I78</f>
        <v>4839.6378171336455</v>
      </c>
      <c r="K78" s="49"/>
      <c r="L78" s="50">
        <f t="shared" si="23"/>
        <v>4839.6378171336455</v>
      </c>
      <c r="M78" s="51">
        <f t="shared" si="24"/>
        <v>4355.6740354202811</v>
      </c>
      <c r="N78" s="49">
        <f t="shared" si="21"/>
        <v>0</v>
      </c>
      <c r="O78" s="52">
        <f t="shared" si="22"/>
        <v>4355.6740354202811</v>
      </c>
      <c r="P78" s="73">
        <f t="shared" si="31"/>
        <v>3871.7102537069168</v>
      </c>
      <c r="Q78" s="49">
        <f t="shared" si="34"/>
        <v>0</v>
      </c>
      <c r="R78" s="53">
        <f t="shared" si="35"/>
        <v>3871.7102537069168</v>
      </c>
      <c r="S78" s="51">
        <f t="shared" si="36"/>
        <v>3387.7464719935515</v>
      </c>
      <c r="T78" s="49">
        <f t="shared" si="37"/>
        <v>0</v>
      </c>
      <c r="U78" s="52">
        <f t="shared" si="38"/>
        <v>3387.7464719935515</v>
      </c>
      <c r="V78" s="51">
        <f t="shared" si="39"/>
        <v>2903.7826902801871</v>
      </c>
      <c r="W78" s="49">
        <f t="shared" si="40"/>
        <v>0</v>
      </c>
      <c r="X78" s="52">
        <f t="shared" si="41"/>
        <v>2903.7826902801871</v>
      </c>
      <c r="Y78" s="51">
        <f t="shared" si="30"/>
        <v>2419.8189085668228</v>
      </c>
      <c r="Z78" s="49">
        <f t="shared" si="42"/>
        <v>0</v>
      </c>
      <c r="AA78" s="52">
        <f t="shared" si="43"/>
        <v>2419.8189085668228</v>
      </c>
    </row>
    <row r="79" spans="1:27" s="30" customFormat="1" ht="13.5" customHeight="1">
      <c r="A79" s="124">
        <v>5</v>
      </c>
      <c r="B79" s="217">
        <v>42583</v>
      </c>
      <c r="C79" s="68">
        <v>880</v>
      </c>
      <c r="D79" s="96">
        <f>'base(indices)'!G83</f>
        <v>1.2414581899999999</v>
      </c>
      <c r="E79" s="58">
        <f t="shared" si="32"/>
        <v>1092.4832071999999</v>
      </c>
      <c r="F79" s="359">
        <f>'base(indices)'!I84</f>
        <v>1.8204000000000001E-2</v>
      </c>
      <c r="G79" s="60">
        <f t="shared" si="33"/>
        <v>19.8875643038688</v>
      </c>
      <c r="H79" s="190">
        <f t="shared" si="44"/>
        <v>4449.4830860154752</v>
      </c>
      <c r="I79" s="106">
        <f t="shared" ref="I79:I119" si="46">E79/3</f>
        <v>364.16106906666664</v>
      </c>
      <c r="J79" s="106">
        <f t="shared" si="45"/>
        <v>4813.6441550821419</v>
      </c>
      <c r="K79" s="63"/>
      <c r="L79" s="75">
        <f t="shared" si="23"/>
        <v>4813.6441550821419</v>
      </c>
      <c r="M79" s="65">
        <f t="shared" si="24"/>
        <v>4332.2797395739281</v>
      </c>
      <c r="N79" s="63">
        <f t="shared" si="21"/>
        <v>0</v>
      </c>
      <c r="O79" s="66">
        <f t="shared" si="22"/>
        <v>4332.2797395739281</v>
      </c>
      <c r="P79" s="63">
        <f t="shared" si="31"/>
        <v>3850.9153240657138</v>
      </c>
      <c r="Q79" s="63">
        <f t="shared" si="34"/>
        <v>0</v>
      </c>
      <c r="R79" s="67">
        <f t="shared" si="35"/>
        <v>3850.9153240657138</v>
      </c>
      <c r="S79" s="65">
        <f t="shared" si="36"/>
        <v>3369.550908557499</v>
      </c>
      <c r="T79" s="63">
        <f t="shared" si="37"/>
        <v>0</v>
      </c>
      <c r="U79" s="66">
        <f t="shared" si="38"/>
        <v>3369.550908557499</v>
      </c>
      <c r="V79" s="65">
        <f t="shared" si="39"/>
        <v>2888.1864930492852</v>
      </c>
      <c r="W79" s="63">
        <f t="shared" si="40"/>
        <v>0</v>
      </c>
      <c r="X79" s="66">
        <f t="shared" si="41"/>
        <v>2888.1864930492852</v>
      </c>
      <c r="Y79" s="65">
        <f t="shared" si="30"/>
        <v>2406.8220775410709</v>
      </c>
      <c r="Z79" s="63">
        <f t="shared" si="42"/>
        <v>0</v>
      </c>
      <c r="AA79" s="66">
        <f t="shared" si="43"/>
        <v>2406.8220775410709</v>
      </c>
    </row>
    <row r="80" spans="1:27" ht="13.5" customHeight="1">
      <c r="A80" s="124">
        <v>5</v>
      </c>
      <c r="B80" s="216">
        <v>42614</v>
      </c>
      <c r="C80" s="68">
        <v>880</v>
      </c>
      <c r="D80" s="96">
        <f>'base(indices)'!G84</f>
        <v>1.2358966499999999</v>
      </c>
      <c r="E80" s="69">
        <f t="shared" si="32"/>
        <v>1087.589052</v>
      </c>
      <c r="F80" s="359">
        <f>'base(indices)'!I85</f>
        <v>1.8204000000000001E-2</v>
      </c>
      <c r="G80" s="70">
        <f t="shared" si="33"/>
        <v>19.798471102608001</v>
      </c>
      <c r="H80" s="190">
        <f t="shared" si="44"/>
        <v>4429.5500924104317</v>
      </c>
      <c r="I80" s="107">
        <f t="shared" si="46"/>
        <v>362.52968400000003</v>
      </c>
      <c r="J80" s="107">
        <f t="shared" si="45"/>
        <v>4792.0797764104318</v>
      </c>
      <c r="K80" s="49"/>
      <c r="L80" s="50">
        <f t="shared" si="23"/>
        <v>4792.0797764104318</v>
      </c>
      <c r="M80" s="51">
        <f t="shared" si="24"/>
        <v>4312.871798769389</v>
      </c>
      <c r="N80" s="49">
        <f t="shared" si="21"/>
        <v>0</v>
      </c>
      <c r="O80" s="52">
        <f t="shared" si="22"/>
        <v>4312.871798769389</v>
      </c>
      <c r="P80" s="73">
        <f t="shared" si="31"/>
        <v>3833.6638211283457</v>
      </c>
      <c r="Q80" s="49">
        <f t="shared" si="34"/>
        <v>0</v>
      </c>
      <c r="R80" s="53">
        <f t="shared" si="35"/>
        <v>3833.6638211283457</v>
      </c>
      <c r="S80" s="51">
        <f t="shared" si="36"/>
        <v>3354.455843487302</v>
      </c>
      <c r="T80" s="49">
        <f t="shared" si="37"/>
        <v>0</v>
      </c>
      <c r="U80" s="52">
        <f t="shared" si="38"/>
        <v>3354.455843487302</v>
      </c>
      <c r="V80" s="51">
        <f t="shared" si="39"/>
        <v>2875.2478658462592</v>
      </c>
      <c r="W80" s="49">
        <f t="shared" si="40"/>
        <v>0</v>
      </c>
      <c r="X80" s="52">
        <f t="shared" si="41"/>
        <v>2875.2478658462592</v>
      </c>
      <c r="Y80" s="51">
        <f t="shared" si="30"/>
        <v>2396.0398882052159</v>
      </c>
      <c r="Z80" s="49">
        <f t="shared" si="42"/>
        <v>0</v>
      </c>
      <c r="AA80" s="52">
        <f t="shared" si="43"/>
        <v>2396.0398882052159</v>
      </c>
    </row>
    <row r="81" spans="1:27" s="30" customFormat="1" ht="13.5" customHeight="1">
      <c r="A81" s="124">
        <v>5</v>
      </c>
      <c r="B81" s="217">
        <v>42644</v>
      </c>
      <c r="C81" s="68">
        <v>880</v>
      </c>
      <c r="D81" s="96">
        <f>'base(indices)'!G85</f>
        <v>1.2330606099999999</v>
      </c>
      <c r="E81" s="58">
        <f t="shared" si="32"/>
        <v>1085.0933367999999</v>
      </c>
      <c r="F81" s="359">
        <f>'base(indices)'!I86</f>
        <v>1.8204000000000001E-2</v>
      </c>
      <c r="G81" s="60">
        <f t="shared" si="33"/>
        <v>19.753039103107199</v>
      </c>
      <c r="H81" s="190">
        <f t="shared" si="44"/>
        <v>4419.3855036124278</v>
      </c>
      <c r="I81" s="106">
        <f t="shared" si="46"/>
        <v>361.69777893333327</v>
      </c>
      <c r="J81" s="106">
        <f t="shared" si="45"/>
        <v>4781.083282545761</v>
      </c>
      <c r="K81" s="63"/>
      <c r="L81" s="75">
        <f t="shared" si="23"/>
        <v>4781.083282545761</v>
      </c>
      <c r="M81" s="65">
        <f t="shared" si="24"/>
        <v>4302.974954291185</v>
      </c>
      <c r="N81" s="63">
        <f t="shared" si="21"/>
        <v>0</v>
      </c>
      <c r="O81" s="66">
        <f t="shared" si="22"/>
        <v>4302.974954291185</v>
      </c>
      <c r="P81" s="63">
        <f t="shared" si="31"/>
        <v>3824.866626036609</v>
      </c>
      <c r="Q81" s="63">
        <f t="shared" si="34"/>
        <v>0</v>
      </c>
      <c r="R81" s="67">
        <f t="shared" si="35"/>
        <v>3824.866626036609</v>
      </c>
      <c r="S81" s="65">
        <f t="shared" si="36"/>
        <v>3346.7582977820325</v>
      </c>
      <c r="T81" s="63">
        <f t="shared" si="37"/>
        <v>0</v>
      </c>
      <c r="U81" s="66">
        <f t="shared" si="38"/>
        <v>3346.7582977820325</v>
      </c>
      <c r="V81" s="65">
        <f t="shared" si="39"/>
        <v>2868.6499695274565</v>
      </c>
      <c r="W81" s="63">
        <f t="shared" si="40"/>
        <v>0</v>
      </c>
      <c r="X81" s="66">
        <f t="shared" si="41"/>
        <v>2868.6499695274565</v>
      </c>
      <c r="Y81" s="65">
        <f t="shared" si="30"/>
        <v>2390.5416412728805</v>
      </c>
      <c r="Z81" s="63">
        <f t="shared" si="42"/>
        <v>0</v>
      </c>
      <c r="AA81" s="66">
        <f t="shared" si="43"/>
        <v>2390.5416412728805</v>
      </c>
    </row>
    <row r="82" spans="1:27" ht="13.5" customHeight="1">
      <c r="A82" s="124">
        <v>5</v>
      </c>
      <c r="B82" s="216">
        <v>42675</v>
      </c>
      <c r="C82" s="68">
        <v>880</v>
      </c>
      <c r="D82" s="96">
        <f>'base(indices)'!G86</f>
        <v>1.23072224</v>
      </c>
      <c r="E82" s="69">
        <f t="shared" si="32"/>
        <v>1083.0355712</v>
      </c>
      <c r="F82" s="359">
        <f>'base(indices)'!I87</f>
        <v>1.8204000000000001E-2</v>
      </c>
      <c r="G82" s="70">
        <f t="shared" si="33"/>
        <v>19.715579538124803</v>
      </c>
      <c r="H82" s="190">
        <f t="shared" si="44"/>
        <v>4411.0046029524992</v>
      </c>
      <c r="I82" s="107">
        <f t="shared" si="46"/>
        <v>361.01185706666666</v>
      </c>
      <c r="J82" s="107">
        <f t="shared" si="45"/>
        <v>4772.0164600191656</v>
      </c>
      <c r="K82" s="49"/>
      <c r="L82" s="50">
        <f t="shared" si="23"/>
        <v>4772.0164600191656</v>
      </c>
      <c r="M82" s="51">
        <f t="shared" si="24"/>
        <v>4294.8148140172489</v>
      </c>
      <c r="N82" s="49">
        <f t="shared" si="21"/>
        <v>0</v>
      </c>
      <c r="O82" s="52">
        <f t="shared" si="22"/>
        <v>4294.8148140172489</v>
      </c>
      <c r="P82" s="73">
        <f t="shared" si="31"/>
        <v>3817.6131680153326</v>
      </c>
      <c r="Q82" s="49">
        <f t="shared" si="34"/>
        <v>0</v>
      </c>
      <c r="R82" s="53">
        <f t="shared" si="35"/>
        <v>3817.6131680153326</v>
      </c>
      <c r="S82" s="51">
        <f t="shared" si="36"/>
        <v>3340.4115220134158</v>
      </c>
      <c r="T82" s="49">
        <f t="shared" si="37"/>
        <v>0</v>
      </c>
      <c r="U82" s="52">
        <f t="shared" si="38"/>
        <v>3340.4115220134158</v>
      </c>
      <c r="V82" s="51">
        <f t="shared" si="39"/>
        <v>2863.2098760114991</v>
      </c>
      <c r="W82" s="49">
        <f t="shared" si="40"/>
        <v>0</v>
      </c>
      <c r="X82" s="52">
        <f t="shared" si="41"/>
        <v>2863.2098760114991</v>
      </c>
      <c r="Y82" s="51">
        <f t="shared" si="30"/>
        <v>2386.0082300095828</v>
      </c>
      <c r="Z82" s="49">
        <f t="shared" si="42"/>
        <v>0</v>
      </c>
      <c r="AA82" s="52">
        <f t="shared" si="43"/>
        <v>2386.0082300095828</v>
      </c>
    </row>
    <row r="83" spans="1:27" s="30" customFormat="1" ht="13.5" customHeight="1" thickBot="1">
      <c r="A83" s="124">
        <v>5</v>
      </c>
      <c r="B83" s="218">
        <v>42705</v>
      </c>
      <c r="C83" s="177">
        <v>880</v>
      </c>
      <c r="D83" s="372">
        <f>'base(indices)'!G87</f>
        <v>1.22753066</v>
      </c>
      <c r="E83" s="373">
        <f t="shared" si="32"/>
        <v>1080.2269808000001</v>
      </c>
      <c r="F83" s="361">
        <f>'base(indices)'!I88</f>
        <v>1.8204000000000001E-2</v>
      </c>
      <c r="G83" s="247">
        <f t="shared" si="33"/>
        <v>19.664451958483202</v>
      </c>
      <c r="H83" s="374">
        <f t="shared" si="44"/>
        <v>4399.5657310339329</v>
      </c>
      <c r="I83" s="375">
        <f t="shared" si="46"/>
        <v>360.07566026666672</v>
      </c>
      <c r="J83" s="375">
        <f t="shared" si="45"/>
        <v>4759.6413913005999</v>
      </c>
      <c r="K83" s="376"/>
      <c r="L83" s="381">
        <f t="shared" si="23"/>
        <v>4759.6413913005999</v>
      </c>
      <c r="M83" s="378">
        <f t="shared" si="24"/>
        <v>4283.6772521705398</v>
      </c>
      <c r="N83" s="376">
        <f t="shared" si="21"/>
        <v>0</v>
      </c>
      <c r="O83" s="345">
        <f t="shared" si="22"/>
        <v>4283.6772521705398</v>
      </c>
      <c r="P83" s="376">
        <f t="shared" si="31"/>
        <v>3807.71311304048</v>
      </c>
      <c r="Q83" s="376">
        <f t="shared" si="34"/>
        <v>0</v>
      </c>
      <c r="R83" s="379">
        <f t="shared" si="35"/>
        <v>3807.71311304048</v>
      </c>
      <c r="S83" s="378">
        <f t="shared" si="36"/>
        <v>3331.7489739104199</v>
      </c>
      <c r="T83" s="376">
        <f t="shared" si="37"/>
        <v>0</v>
      </c>
      <c r="U83" s="345">
        <f t="shared" si="38"/>
        <v>3331.7489739104199</v>
      </c>
      <c r="V83" s="378">
        <f t="shared" si="39"/>
        <v>2855.7848347803597</v>
      </c>
      <c r="W83" s="376">
        <f t="shared" si="40"/>
        <v>0</v>
      </c>
      <c r="X83" s="345">
        <f t="shared" si="41"/>
        <v>2855.7848347803597</v>
      </c>
      <c r="Y83" s="378">
        <f t="shared" si="30"/>
        <v>2379.8206956503</v>
      </c>
      <c r="Z83" s="376">
        <f t="shared" si="42"/>
        <v>0</v>
      </c>
      <c r="AA83" s="345">
        <f t="shared" si="43"/>
        <v>2379.8206956503</v>
      </c>
    </row>
    <row r="84" spans="1:27" ht="13.5" customHeight="1">
      <c r="A84" s="275">
        <v>5</v>
      </c>
      <c r="B84" s="380">
        <v>42736</v>
      </c>
      <c r="C84" s="47">
        <v>937</v>
      </c>
      <c r="D84" s="97">
        <f>'base(indices)'!G88</f>
        <v>1.22520278</v>
      </c>
      <c r="E84" s="163">
        <f t="shared" si="32"/>
        <v>1148.0150048600001</v>
      </c>
      <c r="F84" s="358">
        <f>'base(indices)'!I89</f>
        <v>1.8204000000000001E-2</v>
      </c>
      <c r="G84" s="87">
        <f t="shared" si="33"/>
        <v>20.898465148471445</v>
      </c>
      <c r="H84" s="276">
        <f t="shared" si="44"/>
        <v>4675.6538800338858</v>
      </c>
      <c r="I84" s="108">
        <f t="shared" si="46"/>
        <v>382.67166828666672</v>
      </c>
      <c r="J84" s="108">
        <f t="shared" si="45"/>
        <v>5058.3255483205521</v>
      </c>
      <c r="K84" s="165"/>
      <c r="L84" s="277">
        <f t="shared" si="23"/>
        <v>5058.3255483205521</v>
      </c>
      <c r="M84" s="54">
        <f t="shared" si="24"/>
        <v>4552.4929934884967</v>
      </c>
      <c r="N84" s="165">
        <f t="shared" si="21"/>
        <v>0</v>
      </c>
      <c r="O84" s="55">
        <f t="shared" si="22"/>
        <v>4552.4929934884967</v>
      </c>
      <c r="P84" s="128">
        <f t="shared" si="31"/>
        <v>4046.6604386564418</v>
      </c>
      <c r="Q84" s="165">
        <f t="shared" si="34"/>
        <v>0</v>
      </c>
      <c r="R84" s="166">
        <f t="shared" si="35"/>
        <v>4046.6604386564418</v>
      </c>
      <c r="S84" s="54">
        <f t="shared" si="36"/>
        <v>3540.8278838243864</v>
      </c>
      <c r="T84" s="165">
        <f t="shared" si="37"/>
        <v>0</v>
      </c>
      <c r="U84" s="55">
        <f t="shared" si="38"/>
        <v>3540.8278838243864</v>
      </c>
      <c r="V84" s="54">
        <f t="shared" si="39"/>
        <v>3034.995328992331</v>
      </c>
      <c r="W84" s="165">
        <f t="shared" si="40"/>
        <v>0</v>
      </c>
      <c r="X84" s="55">
        <f t="shared" si="41"/>
        <v>3034.995328992331</v>
      </c>
      <c r="Y84" s="54">
        <f t="shared" si="30"/>
        <v>2529.1627741602761</v>
      </c>
      <c r="Z84" s="165">
        <f t="shared" si="42"/>
        <v>0</v>
      </c>
      <c r="AA84" s="55">
        <f t="shared" si="43"/>
        <v>2529.1627741602761</v>
      </c>
    </row>
    <row r="85" spans="1:27" s="30" customFormat="1" ht="13.5" customHeight="1">
      <c r="A85" s="124">
        <v>5</v>
      </c>
      <c r="B85" s="217">
        <v>42767</v>
      </c>
      <c r="C85" s="68">
        <v>937</v>
      </c>
      <c r="D85" s="96">
        <f>'base(indices)'!G89</f>
        <v>1.2214163899999999</v>
      </c>
      <c r="E85" s="58">
        <f t="shared" si="32"/>
        <v>1144.4671574299998</v>
      </c>
      <c r="F85" s="359">
        <f>'base(indices)'!I90</f>
        <v>1.8204000000000001E-2</v>
      </c>
      <c r="G85" s="60">
        <f t="shared" si="33"/>
        <v>20.833880133855718</v>
      </c>
      <c r="H85" s="190">
        <f t="shared" si="44"/>
        <v>4661.2041502554221</v>
      </c>
      <c r="I85" s="106">
        <f t="shared" si="46"/>
        <v>381.48905247666659</v>
      </c>
      <c r="J85" s="106">
        <f t="shared" si="45"/>
        <v>5042.693202732089</v>
      </c>
      <c r="K85" s="63"/>
      <c r="L85" s="75">
        <f t="shared" si="23"/>
        <v>5042.693202732089</v>
      </c>
      <c r="M85" s="65">
        <f t="shared" si="24"/>
        <v>4538.4238824588801</v>
      </c>
      <c r="N85" s="63">
        <f t="shared" si="21"/>
        <v>0</v>
      </c>
      <c r="O85" s="66">
        <f t="shared" si="22"/>
        <v>4538.4238824588801</v>
      </c>
      <c r="P85" s="63">
        <f t="shared" si="31"/>
        <v>4034.1545621856712</v>
      </c>
      <c r="Q85" s="63">
        <f t="shared" si="34"/>
        <v>0</v>
      </c>
      <c r="R85" s="67">
        <f t="shared" si="35"/>
        <v>4034.1545621856712</v>
      </c>
      <c r="S85" s="65">
        <f t="shared" si="36"/>
        <v>3529.8852419124623</v>
      </c>
      <c r="T85" s="63">
        <f t="shared" si="37"/>
        <v>0</v>
      </c>
      <c r="U85" s="66">
        <f t="shared" si="38"/>
        <v>3529.8852419124623</v>
      </c>
      <c r="V85" s="65">
        <f t="shared" si="39"/>
        <v>3025.6159216392534</v>
      </c>
      <c r="W85" s="63">
        <f t="shared" si="40"/>
        <v>0</v>
      </c>
      <c r="X85" s="66">
        <f t="shared" si="41"/>
        <v>3025.6159216392534</v>
      </c>
      <c r="Y85" s="65">
        <f t="shared" si="30"/>
        <v>2521.3466013660445</v>
      </c>
      <c r="Z85" s="63">
        <f t="shared" si="42"/>
        <v>0</v>
      </c>
      <c r="AA85" s="66">
        <f t="shared" si="43"/>
        <v>2521.3466013660445</v>
      </c>
    </row>
    <row r="86" spans="1:27" ht="13.5" customHeight="1">
      <c r="A86" s="124">
        <v>5</v>
      </c>
      <c r="B86" s="216">
        <v>42795</v>
      </c>
      <c r="C86" s="68">
        <v>937</v>
      </c>
      <c r="D86" s="96">
        <f>'base(indices)'!G90</f>
        <v>1.2148561600000001</v>
      </c>
      <c r="E86" s="69">
        <f t="shared" si="32"/>
        <v>1138.32022192</v>
      </c>
      <c r="F86" s="359">
        <f>'base(indices)'!I91</f>
        <v>1.8204000000000001E-2</v>
      </c>
      <c r="G86" s="70">
        <f t="shared" si="33"/>
        <v>20.721981319831681</v>
      </c>
      <c r="H86" s="190">
        <f t="shared" si="44"/>
        <v>4636.1688129593267</v>
      </c>
      <c r="I86" s="107">
        <f t="shared" si="46"/>
        <v>379.44007397333331</v>
      </c>
      <c r="J86" s="107">
        <f t="shared" si="45"/>
        <v>5015.6088869326604</v>
      </c>
      <c r="K86" s="49"/>
      <c r="L86" s="50">
        <f t="shared" si="23"/>
        <v>5015.6088869326604</v>
      </c>
      <c r="M86" s="51">
        <f t="shared" si="24"/>
        <v>4514.0479982393945</v>
      </c>
      <c r="N86" s="49">
        <f t="shared" si="21"/>
        <v>0</v>
      </c>
      <c r="O86" s="52">
        <f t="shared" si="22"/>
        <v>4514.0479982393945</v>
      </c>
      <c r="P86" s="73">
        <f t="shared" si="31"/>
        <v>4012.4871095461285</v>
      </c>
      <c r="Q86" s="49">
        <f t="shared" si="34"/>
        <v>0</v>
      </c>
      <c r="R86" s="53">
        <f t="shared" si="35"/>
        <v>4012.4871095461285</v>
      </c>
      <c r="S86" s="51">
        <f t="shared" si="36"/>
        <v>3510.9262208528621</v>
      </c>
      <c r="T86" s="49">
        <f t="shared" si="37"/>
        <v>0</v>
      </c>
      <c r="U86" s="52">
        <f t="shared" si="38"/>
        <v>3510.9262208528621</v>
      </c>
      <c r="V86" s="51">
        <f t="shared" si="39"/>
        <v>3009.3653321595962</v>
      </c>
      <c r="W86" s="49">
        <f t="shared" si="40"/>
        <v>0</v>
      </c>
      <c r="X86" s="52">
        <f t="shared" si="41"/>
        <v>3009.3653321595962</v>
      </c>
      <c r="Y86" s="51">
        <f t="shared" si="30"/>
        <v>2507.8044434663302</v>
      </c>
      <c r="Z86" s="49">
        <f t="shared" si="42"/>
        <v>0</v>
      </c>
      <c r="AA86" s="52">
        <f t="shared" si="43"/>
        <v>2507.8044434663302</v>
      </c>
    </row>
    <row r="87" spans="1:27" s="30" customFormat="1" ht="13.5" customHeight="1">
      <c r="A87" s="124">
        <v>5</v>
      </c>
      <c r="B87" s="217">
        <v>42826</v>
      </c>
      <c r="C87" s="68">
        <v>937</v>
      </c>
      <c r="D87" s="96">
        <f>'base(indices)'!G91</f>
        <v>1.2130366100000001</v>
      </c>
      <c r="E87" s="58">
        <f t="shared" si="32"/>
        <v>1136.6153035700002</v>
      </c>
      <c r="F87" s="359">
        <f>'base(indices)'!I92</f>
        <v>1.8204000000000001E-2</v>
      </c>
      <c r="G87" s="60">
        <f t="shared" si="33"/>
        <v>20.690944986188285</v>
      </c>
      <c r="H87" s="190">
        <f t="shared" si="44"/>
        <v>4629.2249942247536</v>
      </c>
      <c r="I87" s="106">
        <f t="shared" si="46"/>
        <v>378.87176785666674</v>
      </c>
      <c r="J87" s="106">
        <f t="shared" si="45"/>
        <v>5008.0967620814199</v>
      </c>
      <c r="K87" s="63"/>
      <c r="L87" s="75">
        <f t="shared" si="23"/>
        <v>5008.0967620814199</v>
      </c>
      <c r="M87" s="65">
        <f t="shared" si="24"/>
        <v>4507.2870858732776</v>
      </c>
      <c r="N87" s="63">
        <f t="shared" ref="N87:N119" si="47">K87*M$10</f>
        <v>0</v>
      </c>
      <c r="O87" s="66">
        <f t="shared" ref="O87:O119" si="48">M87+N87</f>
        <v>4507.2870858732776</v>
      </c>
      <c r="P87" s="63">
        <f t="shared" si="31"/>
        <v>4006.4774096651363</v>
      </c>
      <c r="Q87" s="63">
        <f t="shared" si="34"/>
        <v>0</v>
      </c>
      <c r="R87" s="67">
        <f t="shared" si="35"/>
        <v>4006.4774096651363</v>
      </c>
      <c r="S87" s="65">
        <f t="shared" si="36"/>
        <v>3505.6677334569936</v>
      </c>
      <c r="T87" s="63">
        <f t="shared" si="37"/>
        <v>0</v>
      </c>
      <c r="U87" s="66">
        <f t="shared" si="38"/>
        <v>3505.6677334569936</v>
      </c>
      <c r="V87" s="65">
        <f t="shared" si="39"/>
        <v>3004.8580572488518</v>
      </c>
      <c r="W87" s="63">
        <f t="shared" si="40"/>
        <v>0</v>
      </c>
      <c r="X87" s="66">
        <f t="shared" si="41"/>
        <v>3004.8580572488518</v>
      </c>
      <c r="Y87" s="65">
        <f t="shared" si="30"/>
        <v>2504.04838104071</v>
      </c>
      <c r="Z87" s="63">
        <f t="shared" si="42"/>
        <v>0</v>
      </c>
      <c r="AA87" s="66">
        <f t="shared" si="43"/>
        <v>2504.04838104071</v>
      </c>
    </row>
    <row r="88" spans="1:27" ht="13.5" customHeight="1">
      <c r="A88" s="124">
        <v>5</v>
      </c>
      <c r="B88" s="216">
        <v>42856</v>
      </c>
      <c r="C88" s="68">
        <v>937</v>
      </c>
      <c r="D88" s="96">
        <f>'base(indices)'!G92</f>
        <v>1.21049457</v>
      </c>
      <c r="E88" s="69">
        <f t="shared" si="32"/>
        <v>1134.23341209</v>
      </c>
      <c r="F88" s="359">
        <f>'base(indices)'!I93</f>
        <v>1.8204000000000001E-2</v>
      </c>
      <c r="G88" s="70">
        <f t="shared" si="33"/>
        <v>20.647585033686362</v>
      </c>
      <c r="H88" s="190">
        <f t="shared" si="44"/>
        <v>4619.523988494745</v>
      </c>
      <c r="I88" s="107">
        <f t="shared" si="46"/>
        <v>378.07780402999998</v>
      </c>
      <c r="J88" s="107">
        <f t="shared" si="45"/>
        <v>4997.6017925247452</v>
      </c>
      <c r="K88" s="49"/>
      <c r="L88" s="50">
        <f t="shared" ref="L88:L119" si="49">J88+K88</f>
        <v>4997.6017925247452</v>
      </c>
      <c r="M88" s="51">
        <f t="shared" ref="M88:M119" si="50">J88*M$10</f>
        <v>4497.8416132722705</v>
      </c>
      <c r="N88" s="49">
        <f t="shared" si="47"/>
        <v>0</v>
      </c>
      <c r="O88" s="52">
        <f t="shared" si="48"/>
        <v>4497.8416132722705</v>
      </c>
      <c r="P88" s="73">
        <f t="shared" si="31"/>
        <v>3998.0814340197962</v>
      </c>
      <c r="Q88" s="49">
        <f t="shared" si="34"/>
        <v>0</v>
      </c>
      <c r="R88" s="53">
        <f t="shared" si="35"/>
        <v>3998.0814340197962</v>
      </c>
      <c r="S88" s="51">
        <f t="shared" si="36"/>
        <v>3498.3212547673215</v>
      </c>
      <c r="T88" s="49">
        <f t="shared" si="37"/>
        <v>0</v>
      </c>
      <c r="U88" s="52">
        <f t="shared" si="38"/>
        <v>3498.3212547673215</v>
      </c>
      <c r="V88" s="51">
        <f t="shared" si="39"/>
        <v>2998.5610755148468</v>
      </c>
      <c r="W88" s="49">
        <f t="shared" si="40"/>
        <v>0</v>
      </c>
      <c r="X88" s="52">
        <f t="shared" si="41"/>
        <v>2998.5610755148468</v>
      </c>
      <c r="Y88" s="51">
        <f t="shared" si="30"/>
        <v>2498.8008962623726</v>
      </c>
      <c r="Z88" s="49">
        <f t="shared" si="42"/>
        <v>0</v>
      </c>
      <c r="AA88" s="52">
        <f t="shared" si="43"/>
        <v>2498.8008962623726</v>
      </c>
    </row>
    <row r="89" spans="1:27" s="30" customFormat="1" ht="13.5" customHeight="1">
      <c r="A89" s="124">
        <v>5</v>
      </c>
      <c r="B89" s="217">
        <v>42887</v>
      </c>
      <c r="C89" s="68">
        <v>937</v>
      </c>
      <c r="D89" s="96">
        <f>'base(indices)'!G93</f>
        <v>1.20759634</v>
      </c>
      <c r="E89" s="58">
        <f t="shared" si="32"/>
        <v>1131.5177705799999</v>
      </c>
      <c r="F89" s="359">
        <f>'base(indices)'!I94</f>
        <v>1.8204000000000001E-2</v>
      </c>
      <c r="G89" s="60">
        <f t="shared" si="33"/>
        <v>20.598149495638321</v>
      </c>
      <c r="H89" s="190">
        <f t="shared" si="44"/>
        <v>4608.4636803025533</v>
      </c>
      <c r="I89" s="106">
        <f t="shared" si="46"/>
        <v>377.17259019333329</v>
      </c>
      <c r="J89" s="106">
        <f t="shared" si="45"/>
        <v>4985.6362704958865</v>
      </c>
      <c r="K89" s="63"/>
      <c r="L89" s="75">
        <f t="shared" si="49"/>
        <v>4985.6362704958865</v>
      </c>
      <c r="M89" s="65">
        <f t="shared" si="50"/>
        <v>4487.0726434462977</v>
      </c>
      <c r="N89" s="63">
        <f t="shared" si="47"/>
        <v>0</v>
      </c>
      <c r="O89" s="66">
        <f t="shared" si="48"/>
        <v>4487.0726434462977</v>
      </c>
      <c r="P89" s="63">
        <f>J89*$P$10</f>
        <v>3988.5090163967093</v>
      </c>
      <c r="Q89" s="63">
        <f t="shared" si="34"/>
        <v>0</v>
      </c>
      <c r="R89" s="67">
        <f t="shared" si="35"/>
        <v>3988.5090163967093</v>
      </c>
      <c r="S89" s="65">
        <f t="shared" si="36"/>
        <v>3489.9453893471205</v>
      </c>
      <c r="T89" s="63">
        <f t="shared" si="37"/>
        <v>0</v>
      </c>
      <c r="U89" s="66">
        <f t="shared" si="38"/>
        <v>3489.9453893471205</v>
      </c>
      <c r="V89" s="65">
        <f t="shared" si="39"/>
        <v>2991.3817622975316</v>
      </c>
      <c r="W89" s="63">
        <f t="shared" si="40"/>
        <v>0</v>
      </c>
      <c r="X89" s="66">
        <f t="shared" si="41"/>
        <v>2991.3817622975316</v>
      </c>
      <c r="Y89" s="65">
        <f t="shared" si="30"/>
        <v>2492.8181352479432</v>
      </c>
      <c r="Z89" s="63">
        <f t="shared" si="42"/>
        <v>0</v>
      </c>
      <c r="AA89" s="66">
        <f t="shared" si="43"/>
        <v>2492.8181352479432</v>
      </c>
    </row>
    <row r="90" spans="1:27" ht="13.5" customHeight="1">
      <c r="A90" s="124">
        <v>5</v>
      </c>
      <c r="B90" s="216">
        <v>42917</v>
      </c>
      <c r="C90" s="68">
        <v>937</v>
      </c>
      <c r="D90" s="96">
        <f>'base(indices)'!G94</f>
        <v>1.20566727</v>
      </c>
      <c r="E90" s="69">
        <f t="shared" si="32"/>
        <v>1129.71023199</v>
      </c>
      <c r="F90" s="359">
        <f>'base(indices)'!I95</f>
        <v>1.8204000000000001E-2</v>
      </c>
      <c r="G90" s="70">
        <f t="shared" si="33"/>
        <v>20.565245063145962</v>
      </c>
      <c r="H90" s="190">
        <f t="shared" si="44"/>
        <v>4601.101908212584</v>
      </c>
      <c r="I90" s="107">
        <f t="shared" si="46"/>
        <v>376.57007733</v>
      </c>
      <c r="J90" s="107">
        <f t="shared" si="45"/>
        <v>4977.6719855425836</v>
      </c>
      <c r="K90" s="49"/>
      <c r="L90" s="50">
        <f t="shared" si="49"/>
        <v>4977.6719855425836</v>
      </c>
      <c r="M90" s="51">
        <f t="shared" si="50"/>
        <v>4479.9047869883252</v>
      </c>
      <c r="N90" s="49">
        <f t="shared" si="47"/>
        <v>0</v>
      </c>
      <c r="O90" s="52">
        <f t="shared" si="48"/>
        <v>4479.9047869883252</v>
      </c>
      <c r="P90" s="73">
        <f>J90*$P$10</f>
        <v>3982.1375884340669</v>
      </c>
      <c r="Q90" s="49">
        <f t="shared" si="34"/>
        <v>0</v>
      </c>
      <c r="R90" s="53">
        <f t="shared" si="35"/>
        <v>3982.1375884340669</v>
      </c>
      <c r="S90" s="51">
        <f t="shared" si="36"/>
        <v>3484.3703898798085</v>
      </c>
      <c r="T90" s="49">
        <f t="shared" si="37"/>
        <v>0</v>
      </c>
      <c r="U90" s="52">
        <f t="shared" si="38"/>
        <v>3484.3703898798085</v>
      </c>
      <c r="V90" s="51">
        <f t="shared" si="39"/>
        <v>2986.6031913255501</v>
      </c>
      <c r="W90" s="49">
        <f t="shared" si="40"/>
        <v>0</v>
      </c>
      <c r="X90" s="52">
        <f t="shared" si="41"/>
        <v>2986.6031913255501</v>
      </c>
      <c r="Y90" s="51">
        <f t="shared" si="30"/>
        <v>2488.8359927712918</v>
      </c>
      <c r="Z90" s="49">
        <f t="shared" si="42"/>
        <v>0</v>
      </c>
      <c r="AA90" s="52">
        <f t="shared" si="43"/>
        <v>2488.8359927712918</v>
      </c>
    </row>
    <row r="91" spans="1:27" s="30" customFormat="1" ht="13.5" customHeight="1">
      <c r="A91" s="124">
        <v>5</v>
      </c>
      <c r="B91" s="216">
        <v>42948</v>
      </c>
      <c r="C91" s="68">
        <v>937</v>
      </c>
      <c r="D91" s="96">
        <f>'base(indices)'!G95</f>
        <v>1.20784139</v>
      </c>
      <c r="E91" s="58">
        <f t="shared" si="32"/>
        <v>1131.74738243</v>
      </c>
      <c r="F91" s="359">
        <f>'base(indices)'!I96</f>
        <v>1.8204000000000001E-2</v>
      </c>
      <c r="G91" s="60">
        <f t="shared" si="33"/>
        <v>20.602329349755721</v>
      </c>
      <c r="H91" s="190">
        <f t="shared" si="44"/>
        <v>4609.3988471190232</v>
      </c>
      <c r="I91" s="106">
        <f t="shared" si="46"/>
        <v>377.24912747666667</v>
      </c>
      <c r="J91" s="106">
        <f t="shared" si="45"/>
        <v>4986.6479745956894</v>
      </c>
      <c r="K91" s="63"/>
      <c r="L91" s="75">
        <f t="shared" si="49"/>
        <v>4986.6479745956894</v>
      </c>
      <c r="M91" s="65">
        <f t="shared" si="50"/>
        <v>4487.9831771361205</v>
      </c>
      <c r="N91" s="63">
        <f t="shared" si="47"/>
        <v>0</v>
      </c>
      <c r="O91" s="66">
        <f t="shared" si="48"/>
        <v>4487.9831771361205</v>
      </c>
      <c r="P91" s="63">
        <f t="shared" ref="P91:P119" si="51">J91*$P$10</f>
        <v>3989.3183796765516</v>
      </c>
      <c r="Q91" s="63">
        <f t="shared" si="34"/>
        <v>0</v>
      </c>
      <c r="R91" s="67">
        <f t="shared" si="35"/>
        <v>3989.3183796765516</v>
      </c>
      <c r="S91" s="65">
        <f t="shared" si="36"/>
        <v>3490.6535822169826</v>
      </c>
      <c r="T91" s="63">
        <f t="shared" si="37"/>
        <v>0</v>
      </c>
      <c r="U91" s="66">
        <f t="shared" si="38"/>
        <v>3490.6535822169826</v>
      </c>
      <c r="V91" s="65">
        <f t="shared" si="39"/>
        <v>2991.9887847574137</v>
      </c>
      <c r="W91" s="63">
        <f t="shared" si="40"/>
        <v>0</v>
      </c>
      <c r="X91" s="66">
        <f t="shared" si="41"/>
        <v>2991.9887847574137</v>
      </c>
      <c r="Y91" s="65">
        <f t="shared" si="30"/>
        <v>2493.3239872978447</v>
      </c>
      <c r="Z91" s="63">
        <f t="shared" si="42"/>
        <v>0</v>
      </c>
      <c r="AA91" s="66">
        <f t="shared" si="43"/>
        <v>2493.3239872978447</v>
      </c>
    </row>
    <row r="92" spans="1:27" ht="13.5" customHeight="1">
      <c r="A92" s="124">
        <v>5</v>
      </c>
      <c r="B92" s="217">
        <v>42979</v>
      </c>
      <c r="C92" s="68">
        <v>937</v>
      </c>
      <c r="D92" s="96">
        <f>'base(indices)'!G96</f>
        <v>1.2036286899999999</v>
      </c>
      <c r="E92" s="69">
        <f t="shared" si="32"/>
        <v>1127.8000825300001</v>
      </c>
      <c r="F92" s="359">
        <f>'base(indices)'!I97</f>
        <v>1.8204000000000001E-2</v>
      </c>
      <c r="G92" s="70">
        <f t="shared" si="33"/>
        <v>20.530472702376123</v>
      </c>
      <c r="H92" s="190">
        <f t="shared" si="44"/>
        <v>4593.3222209295045</v>
      </c>
      <c r="I92" s="107">
        <f t="shared" si="46"/>
        <v>375.93336084333333</v>
      </c>
      <c r="J92" s="107">
        <f t="shared" si="45"/>
        <v>4969.255581772838</v>
      </c>
      <c r="K92" s="49"/>
      <c r="L92" s="50">
        <f t="shared" si="49"/>
        <v>4969.255581772838</v>
      </c>
      <c r="M92" s="51">
        <f t="shared" si="50"/>
        <v>4472.3300235955539</v>
      </c>
      <c r="N92" s="49">
        <f t="shared" si="47"/>
        <v>0</v>
      </c>
      <c r="O92" s="52">
        <f t="shared" si="48"/>
        <v>4472.3300235955539</v>
      </c>
      <c r="P92" s="73">
        <f t="shared" si="51"/>
        <v>3975.4044654182708</v>
      </c>
      <c r="Q92" s="49">
        <f t="shared" si="34"/>
        <v>0</v>
      </c>
      <c r="R92" s="53">
        <f t="shared" si="35"/>
        <v>3975.4044654182708</v>
      </c>
      <c r="S92" s="51">
        <f t="shared" si="36"/>
        <v>3478.4789072409862</v>
      </c>
      <c r="T92" s="49">
        <f t="shared" si="37"/>
        <v>0</v>
      </c>
      <c r="U92" s="52">
        <f t="shared" si="38"/>
        <v>3478.4789072409862</v>
      </c>
      <c r="V92" s="51">
        <f t="shared" si="39"/>
        <v>2981.5533490637026</v>
      </c>
      <c r="W92" s="49">
        <f t="shared" si="40"/>
        <v>0</v>
      </c>
      <c r="X92" s="52">
        <f t="shared" si="41"/>
        <v>2981.5533490637026</v>
      </c>
      <c r="Y92" s="51">
        <f t="shared" si="30"/>
        <v>2484.627790886419</v>
      </c>
      <c r="Z92" s="49">
        <f t="shared" si="42"/>
        <v>0</v>
      </c>
      <c r="AA92" s="52">
        <f t="shared" si="43"/>
        <v>2484.627790886419</v>
      </c>
    </row>
    <row r="93" spans="1:27" s="30" customFormat="1" ht="13.5" customHeight="1">
      <c r="A93" s="124">
        <v>5</v>
      </c>
      <c r="B93" s="216">
        <v>43009</v>
      </c>
      <c r="C93" s="68">
        <v>937</v>
      </c>
      <c r="D93" s="96">
        <f>'base(indices)'!G97</f>
        <v>1.2023061500000001</v>
      </c>
      <c r="E93" s="58">
        <f t="shared" si="32"/>
        <v>1126.5608625500001</v>
      </c>
      <c r="F93" s="359">
        <f>'base(indices)'!I98</f>
        <v>1.8204000000000001E-2</v>
      </c>
      <c r="G93" s="60">
        <f t="shared" si="33"/>
        <v>20.507913941860203</v>
      </c>
      <c r="H93" s="190">
        <f t="shared" si="44"/>
        <v>4588.275105967441</v>
      </c>
      <c r="I93" s="106">
        <f t="shared" si="46"/>
        <v>375.52028751666671</v>
      </c>
      <c r="J93" s="106">
        <f t="shared" si="45"/>
        <v>4963.795393484108</v>
      </c>
      <c r="K93" s="63"/>
      <c r="L93" s="75">
        <f t="shared" si="49"/>
        <v>4963.795393484108</v>
      </c>
      <c r="M93" s="65">
        <f t="shared" si="50"/>
        <v>4467.4158541356974</v>
      </c>
      <c r="N93" s="63">
        <f t="shared" si="47"/>
        <v>0</v>
      </c>
      <c r="O93" s="66">
        <f t="shared" si="48"/>
        <v>4467.4158541356974</v>
      </c>
      <c r="P93" s="63">
        <f t="shared" si="51"/>
        <v>3971.0363147872868</v>
      </c>
      <c r="Q93" s="63">
        <f t="shared" si="34"/>
        <v>0</v>
      </c>
      <c r="R93" s="67">
        <f t="shared" si="35"/>
        <v>3971.0363147872868</v>
      </c>
      <c r="S93" s="65">
        <f t="shared" si="36"/>
        <v>3474.6567754388752</v>
      </c>
      <c r="T93" s="63">
        <f t="shared" si="37"/>
        <v>0</v>
      </c>
      <c r="U93" s="66">
        <f t="shared" si="38"/>
        <v>3474.6567754388752</v>
      </c>
      <c r="V93" s="65">
        <f t="shared" si="39"/>
        <v>2978.2772360904646</v>
      </c>
      <c r="W93" s="63">
        <f t="shared" si="40"/>
        <v>0</v>
      </c>
      <c r="X93" s="66">
        <f t="shared" si="41"/>
        <v>2978.2772360904646</v>
      </c>
      <c r="Y93" s="65">
        <f t="shared" si="30"/>
        <v>2481.897696742054</v>
      </c>
      <c r="Z93" s="63">
        <f t="shared" si="42"/>
        <v>0</v>
      </c>
      <c r="AA93" s="66">
        <f t="shared" si="43"/>
        <v>2481.897696742054</v>
      </c>
    </row>
    <row r="94" spans="1:27" ht="13.5" customHeight="1">
      <c r="A94" s="124">
        <v>5</v>
      </c>
      <c r="B94" s="217">
        <v>43040</v>
      </c>
      <c r="C94" s="68">
        <v>937</v>
      </c>
      <c r="D94" s="96">
        <f>'base(indices)'!G98</f>
        <v>1.1982321600000001</v>
      </c>
      <c r="E94" s="69">
        <f t="shared" si="32"/>
        <v>1122.7435339200001</v>
      </c>
      <c r="F94" s="359">
        <f>'base(indices)'!I99</f>
        <v>1.8204000000000001E-2</v>
      </c>
      <c r="G94" s="70">
        <f t="shared" si="33"/>
        <v>20.438423291479683</v>
      </c>
      <c r="H94" s="190">
        <f t="shared" si="44"/>
        <v>4572.7278288459192</v>
      </c>
      <c r="I94" s="107">
        <f t="shared" si="46"/>
        <v>374.24784464000004</v>
      </c>
      <c r="J94" s="107">
        <f t="shared" si="45"/>
        <v>4946.9756734859193</v>
      </c>
      <c r="K94" s="49"/>
      <c r="L94" s="50">
        <f t="shared" si="49"/>
        <v>4946.9756734859193</v>
      </c>
      <c r="M94" s="51">
        <f t="shared" si="50"/>
        <v>4452.2781061373271</v>
      </c>
      <c r="N94" s="49">
        <f t="shared" si="47"/>
        <v>0</v>
      </c>
      <c r="O94" s="52">
        <f t="shared" si="48"/>
        <v>4452.2781061373271</v>
      </c>
      <c r="P94" s="73">
        <f t="shared" si="51"/>
        <v>3957.5805387887358</v>
      </c>
      <c r="Q94" s="49">
        <f t="shared" si="34"/>
        <v>0</v>
      </c>
      <c r="R94" s="53">
        <f t="shared" si="35"/>
        <v>3957.5805387887358</v>
      </c>
      <c r="S94" s="51">
        <f t="shared" si="36"/>
        <v>3462.8829714401431</v>
      </c>
      <c r="T94" s="49">
        <f t="shared" si="37"/>
        <v>0</v>
      </c>
      <c r="U94" s="52">
        <f t="shared" si="38"/>
        <v>3462.8829714401431</v>
      </c>
      <c r="V94" s="51">
        <f t="shared" si="39"/>
        <v>2968.1854040915514</v>
      </c>
      <c r="W94" s="49">
        <f t="shared" si="40"/>
        <v>0</v>
      </c>
      <c r="X94" s="52">
        <f t="shared" si="41"/>
        <v>2968.1854040915514</v>
      </c>
      <c r="Y94" s="51">
        <f t="shared" si="30"/>
        <v>2473.4878367429596</v>
      </c>
      <c r="Z94" s="49">
        <f t="shared" si="42"/>
        <v>0</v>
      </c>
      <c r="AA94" s="52">
        <f t="shared" si="43"/>
        <v>2473.4878367429596</v>
      </c>
    </row>
    <row r="95" spans="1:27" s="30" customFormat="1" ht="13.5" customHeight="1" thickBot="1">
      <c r="A95" s="229">
        <v>5</v>
      </c>
      <c r="B95" s="230">
        <v>43070</v>
      </c>
      <c r="C95" s="77">
        <v>937</v>
      </c>
      <c r="D95" s="278">
        <f>'base(indices)'!G99</f>
        <v>1.1944100499999999</v>
      </c>
      <c r="E95" s="279">
        <f t="shared" si="32"/>
        <v>1119.1622168499998</v>
      </c>
      <c r="F95" s="360">
        <f>'base(indices)'!I100</f>
        <v>1.8204000000000001E-2</v>
      </c>
      <c r="G95" s="233">
        <f t="shared" si="33"/>
        <v>20.373228995537399</v>
      </c>
      <c r="H95" s="280">
        <f t="shared" si="44"/>
        <v>4558.1417833821488</v>
      </c>
      <c r="I95" s="125">
        <f t="shared" si="46"/>
        <v>373.05407228333326</v>
      </c>
      <c r="J95" s="125">
        <f t="shared" si="45"/>
        <v>4931.1958556654818</v>
      </c>
      <c r="K95" s="94"/>
      <c r="L95" s="281">
        <f t="shared" si="49"/>
        <v>4931.1958556654818</v>
      </c>
      <c r="M95" s="258">
        <f t="shared" si="50"/>
        <v>4438.0762700989335</v>
      </c>
      <c r="N95" s="94">
        <f t="shared" si="47"/>
        <v>0</v>
      </c>
      <c r="O95" s="237">
        <f t="shared" si="48"/>
        <v>4438.0762700989335</v>
      </c>
      <c r="P95" s="94">
        <f t="shared" si="51"/>
        <v>3944.9566845323857</v>
      </c>
      <c r="Q95" s="94">
        <f t="shared" si="34"/>
        <v>0</v>
      </c>
      <c r="R95" s="121">
        <f t="shared" si="35"/>
        <v>3944.9566845323857</v>
      </c>
      <c r="S95" s="258">
        <f t="shared" si="36"/>
        <v>3451.837098965837</v>
      </c>
      <c r="T95" s="94">
        <f t="shared" si="37"/>
        <v>0</v>
      </c>
      <c r="U95" s="237">
        <f t="shared" si="38"/>
        <v>3451.837098965837</v>
      </c>
      <c r="V95" s="258">
        <f t="shared" si="39"/>
        <v>2958.7175133992891</v>
      </c>
      <c r="W95" s="94">
        <f t="shared" si="40"/>
        <v>0</v>
      </c>
      <c r="X95" s="237">
        <f t="shared" si="41"/>
        <v>2958.7175133992891</v>
      </c>
      <c r="Y95" s="258">
        <f t="shared" si="30"/>
        <v>2465.5979278327409</v>
      </c>
      <c r="Z95" s="94">
        <f t="shared" si="42"/>
        <v>0</v>
      </c>
      <c r="AA95" s="237">
        <f t="shared" si="43"/>
        <v>2465.5979278327409</v>
      </c>
    </row>
    <row r="96" spans="1:27" s="30" customFormat="1" ht="13.5" customHeight="1">
      <c r="A96" s="365">
        <v>5</v>
      </c>
      <c r="B96" s="246">
        <v>43101</v>
      </c>
      <c r="C96" s="202">
        <v>954</v>
      </c>
      <c r="D96" s="96">
        <f>'base(indices)'!G100</f>
        <v>1.19024419</v>
      </c>
      <c r="E96" s="382">
        <f t="shared" ref="E96:E107" si="52">C96*D96</f>
        <v>1135.4929572600001</v>
      </c>
      <c r="F96" s="359">
        <f>'base(indices)'!I101</f>
        <v>1.8204000000000001E-2</v>
      </c>
      <c r="G96" s="346">
        <f t="shared" ref="G96:G107" si="53">E96*F96</f>
        <v>20.670513793961046</v>
      </c>
      <c r="H96" s="367">
        <f t="shared" ref="H96:H107" si="54">(E96+G96)*4</f>
        <v>4624.6538842158443</v>
      </c>
      <c r="I96" s="368">
        <f t="shared" ref="I96:I107" si="55">E96/3</f>
        <v>378.49765242000007</v>
      </c>
      <c r="J96" s="368">
        <f t="shared" ref="J96:J107" si="56">H96+I96</f>
        <v>5003.1515366358444</v>
      </c>
      <c r="K96" s="369"/>
      <c r="L96" s="370">
        <f t="shared" ref="L96:L107" si="57">J96+K96</f>
        <v>5003.1515366358444</v>
      </c>
      <c r="M96" s="354">
        <f t="shared" ref="M96:M107" si="58">J96*M$10</f>
        <v>4502.8363829722603</v>
      </c>
      <c r="N96" s="369">
        <f t="shared" ref="N96:N107" si="59">K96*M$10</f>
        <v>0</v>
      </c>
      <c r="O96" s="196">
        <f t="shared" ref="O96:O107" si="60">M96+N96</f>
        <v>4502.8363829722603</v>
      </c>
      <c r="P96" s="352">
        <f t="shared" ref="P96:P107" si="61">J96*$P$10</f>
        <v>4002.5212293086756</v>
      </c>
      <c r="Q96" s="369">
        <f t="shared" ref="Q96:Q107" si="62">K96*P$10</f>
        <v>0</v>
      </c>
      <c r="R96" s="371">
        <f t="shared" ref="R96:R107" si="63">P96+Q96</f>
        <v>4002.5212293086756</v>
      </c>
      <c r="S96" s="354">
        <f t="shared" ref="S96:S107" si="64">J96*S$10</f>
        <v>3502.206075645091</v>
      </c>
      <c r="T96" s="369">
        <f t="shared" ref="T96:T107" si="65">K96*S$10</f>
        <v>0</v>
      </c>
      <c r="U96" s="196">
        <f t="shared" ref="U96:U107" si="66">S96+T96</f>
        <v>3502.206075645091</v>
      </c>
      <c r="V96" s="354">
        <f t="shared" ref="V96:V107" si="67">J96*V$10</f>
        <v>3001.8909219815064</v>
      </c>
      <c r="W96" s="369">
        <f t="shared" ref="W96:W107" si="68">K96*V$10</f>
        <v>0</v>
      </c>
      <c r="X96" s="196">
        <f t="shared" ref="X96:X107" si="69">V96+W96</f>
        <v>3001.8909219815064</v>
      </c>
      <c r="Y96" s="354">
        <f t="shared" si="30"/>
        <v>2501.5757683179222</v>
      </c>
      <c r="Z96" s="369">
        <f t="shared" ref="Z96:Z107" si="70">N96*Y$10</f>
        <v>0</v>
      </c>
      <c r="AA96" s="196">
        <f t="shared" ref="AA96:AA107" si="71">Y96+Z96</f>
        <v>2501.5757683179222</v>
      </c>
    </row>
    <row r="97" spans="1:27" s="30" customFormat="1" ht="13.5" customHeight="1">
      <c r="A97" s="124">
        <v>5</v>
      </c>
      <c r="B97" s="216">
        <v>43132</v>
      </c>
      <c r="C97" s="57">
        <v>954</v>
      </c>
      <c r="D97" s="96">
        <f>'base(indices)'!G101</f>
        <v>1.18562027</v>
      </c>
      <c r="E97" s="58">
        <f t="shared" si="52"/>
        <v>1131.08173758</v>
      </c>
      <c r="F97" s="359">
        <f>'base(indices)'!I102</f>
        <v>1.8204000000000001E-2</v>
      </c>
      <c r="G97" s="60">
        <f t="shared" si="53"/>
        <v>20.590211950906323</v>
      </c>
      <c r="H97" s="190">
        <f t="shared" si="54"/>
        <v>4606.6877981236248</v>
      </c>
      <c r="I97" s="106">
        <f t="shared" si="55"/>
        <v>377.02724585999999</v>
      </c>
      <c r="J97" s="106">
        <f t="shared" si="56"/>
        <v>4983.715043983625</v>
      </c>
      <c r="K97" s="63"/>
      <c r="L97" s="75">
        <f t="shared" si="57"/>
        <v>4983.715043983625</v>
      </c>
      <c r="M97" s="65">
        <f t="shared" si="58"/>
        <v>4485.343539585263</v>
      </c>
      <c r="N97" s="63">
        <f t="shared" si="59"/>
        <v>0</v>
      </c>
      <c r="O97" s="66">
        <f t="shared" si="60"/>
        <v>4485.343539585263</v>
      </c>
      <c r="P97" s="63">
        <f t="shared" si="61"/>
        <v>3986.9720351869</v>
      </c>
      <c r="Q97" s="63">
        <f t="shared" si="62"/>
        <v>0</v>
      </c>
      <c r="R97" s="67">
        <f t="shared" si="63"/>
        <v>3986.9720351869</v>
      </c>
      <c r="S97" s="65">
        <f t="shared" si="64"/>
        <v>3488.6005307885375</v>
      </c>
      <c r="T97" s="63">
        <f t="shared" si="65"/>
        <v>0</v>
      </c>
      <c r="U97" s="66">
        <f t="shared" si="66"/>
        <v>3488.6005307885375</v>
      </c>
      <c r="V97" s="65">
        <f t="shared" si="67"/>
        <v>2990.229026390175</v>
      </c>
      <c r="W97" s="63">
        <f t="shared" si="68"/>
        <v>0</v>
      </c>
      <c r="X97" s="66">
        <f t="shared" si="69"/>
        <v>2990.229026390175</v>
      </c>
      <c r="Y97" s="65">
        <f t="shared" si="30"/>
        <v>2491.8575219918125</v>
      </c>
      <c r="Z97" s="63">
        <f t="shared" si="70"/>
        <v>0</v>
      </c>
      <c r="AA97" s="66">
        <f t="shared" si="71"/>
        <v>2491.8575219918125</v>
      </c>
    </row>
    <row r="98" spans="1:27" s="30" customFormat="1" ht="13.5" customHeight="1">
      <c r="A98" s="124">
        <v>5</v>
      </c>
      <c r="B98" s="217">
        <v>43160</v>
      </c>
      <c r="C98" s="57">
        <v>954</v>
      </c>
      <c r="D98" s="96">
        <f>'base(indices)'!G102</f>
        <v>1.18113197</v>
      </c>
      <c r="E98" s="58">
        <f t="shared" si="52"/>
        <v>1126.7998993799999</v>
      </c>
      <c r="F98" s="359">
        <f>'base(indices)'!I103</f>
        <v>1.8204000000000001E-2</v>
      </c>
      <c r="G98" s="60">
        <f t="shared" si="53"/>
        <v>20.512265368313521</v>
      </c>
      <c r="H98" s="190">
        <f t="shared" si="54"/>
        <v>4589.2486589932541</v>
      </c>
      <c r="I98" s="107">
        <f t="shared" si="55"/>
        <v>375.59996645999996</v>
      </c>
      <c r="J98" s="107">
        <f t="shared" si="56"/>
        <v>4964.8486254532545</v>
      </c>
      <c r="K98" s="49"/>
      <c r="L98" s="50">
        <f t="shared" si="57"/>
        <v>4964.8486254532545</v>
      </c>
      <c r="M98" s="51">
        <f t="shared" si="58"/>
        <v>4468.3637629079294</v>
      </c>
      <c r="N98" s="49">
        <f t="shared" si="59"/>
        <v>0</v>
      </c>
      <c r="O98" s="52">
        <f t="shared" si="60"/>
        <v>4468.3637629079294</v>
      </c>
      <c r="P98" s="73">
        <f t="shared" si="61"/>
        <v>3971.8789003626039</v>
      </c>
      <c r="Q98" s="49">
        <f t="shared" si="62"/>
        <v>0</v>
      </c>
      <c r="R98" s="53">
        <f t="shared" si="63"/>
        <v>3971.8789003626039</v>
      </c>
      <c r="S98" s="51">
        <f t="shared" si="64"/>
        <v>3475.3940378172779</v>
      </c>
      <c r="T98" s="49">
        <f t="shared" si="65"/>
        <v>0</v>
      </c>
      <c r="U98" s="52">
        <f t="shared" si="66"/>
        <v>3475.3940378172779</v>
      </c>
      <c r="V98" s="51">
        <f t="shared" si="67"/>
        <v>2978.9091752719528</v>
      </c>
      <c r="W98" s="49">
        <f t="shared" si="68"/>
        <v>0</v>
      </c>
      <c r="X98" s="52">
        <f t="shared" si="69"/>
        <v>2978.9091752719528</v>
      </c>
      <c r="Y98" s="51">
        <f t="shared" si="30"/>
        <v>2482.4243127266272</v>
      </c>
      <c r="Z98" s="49">
        <f t="shared" si="70"/>
        <v>0</v>
      </c>
      <c r="AA98" s="52">
        <f t="shared" si="71"/>
        <v>2482.4243127266272</v>
      </c>
    </row>
    <row r="99" spans="1:27" s="30" customFormat="1" ht="13.5" customHeight="1">
      <c r="A99" s="124">
        <v>5</v>
      </c>
      <c r="B99" s="216">
        <v>43191</v>
      </c>
      <c r="C99" s="57">
        <v>954</v>
      </c>
      <c r="D99" s="96">
        <f>'base(indices)'!G103</f>
        <v>1.17995202</v>
      </c>
      <c r="E99" s="58">
        <f t="shared" si="52"/>
        <v>1125.67422708</v>
      </c>
      <c r="F99" s="359">
        <f>'base(indices)'!I104</f>
        <v>1.8204000000000001E-2</v>
      </c>
      <c r="G99" s="60">
        <f t="shared" si="53"/>
        <v>20.491773629764321</v>
      </c>
      <c r="H99" s="190">
        <f t="shared" si="54"/>
        <v>4584.6640028390575</v>
      </c>
      <c r="I99" s="106">
        <f t="shared" si="55"/>
        <v>375.22474235999999</v>
      </c>
      <c r="J99" s="106">
        <f t="shared" si="56"/>
        <v>4959.8887451990577</v>
      </c>
      <c r="K99" s="63"/>
      <c r="L99" s="75">
        <f t="shared" si="57"/>
        <v>4959.8887451990577</v>
      </c>
      <c r="M99" s="65">
        <f t="shared" si="58"/>
        <v>4463.8998706791517</v>
      </c>
      <c r="N99" s="63">
        <f t="shared" si="59"/>
        <v>0</v>
      </c>
      <c r="O99" s="66">
        <f t="shared" si="60"/>
        <v>4463.8998706791517</v>
      </c>
      <c r="P99" s="63">
        <f t="shared" si="61"/>
        <v>3967.9109961592462</v>
      </c>
      <c r="Q99" s="63">
        <f t="shared" si="62"/>
        <v>0</v>
      </c>
      <c r="R99" s="67">
        <f t="shared" si="63"/>
        <v>3967.9109961592462</v>
      </c>
      <c r="S99" s="65">
        <f t="shared" si="64"/>
        <v>3471.9221216393403</v>
      </c>
      <c r="T99" s="63">
        <f t="shared" si="65"/>
        <v>0</v>
      </c>
      <c r="U99" s="66">
        <f t="shared" si="66"/>
        <v>3471.9221216393403</v>
      </c>
      <c r="V99" s="65">
        <f t="shared" si="67"/>
        <v>2975.9332471194343</v>
      </c>
      <c r="W99" s="63">
        <f t="shared" si="68"/>
        <v>0</v>
      </c>
      <c r="X99" s="66">
        <f t="shared" si="69"/>
        <v>2975.9332471194343</v>
      </c>
      <c r="Y99" s="65">
        <f t="shared" si="30"/>
        <v>2479.9443725995288</v>
      </c>
      <c r="Z99" s="63">
        <f t="shared" si="70"/>
        <v>0</v>
      </c>
      <c r="AA99" s="66">
        <f t="shared" si="71"/>
        <v>2479.9443725995288</v>
      </c>
    </row>
    <row r="100" spans="1:27" s="30" customFormat="1" ht="13.5" customHeight="1">
      <c r="A100" s="124">
        <v>5</v>
      </c>
      <c r="B100" s="217">
        <v>43221</v>
      </c>
      <c r="C100" s="57">
        <v>954</v>
      </c>
      <c r="D100" s="96">
        <f>'base(indices)'!G104</f>
        <v>1.1774793100000001</v>
      </c>
      <c r="E100" s="58">
        <f t="shared" si="52"/>
        <v>1123.3152617400001</v>
      </c>
      <c r="F100" s="359">
        <f>'base(indices)'!I105</f>
        <v>1.8204000000000001E-2</v>
      </c>
      <c r="G100" s="60">
        <f t="shared" si="53"/>
        <v>20.448831024714963</v>
      </c>
      <c r="H100" s="190">
        <f t="shared" si="54"/>
        <v>4575.0563710588603</v>
      </c>
      <c r="I100" s="107">
        <f t="shared" si="55"/>
        <v>374.43842058000001</v>
      </c>
      <c r="J100" s="107">
        <f t="shared" si="56"/>
        <v>4949.4947916388601</v>
      </c>
      <c r="K100" s="49"/>
      <c r="L100" s="50">
        <f t="shared" si="57"/>
        <v>4949.4947916388601</v>
      </c>
      <c r="M100" s="51">
        <f t="shared" si="58"/>
        <v>4454.5453124749738</v>
      </c>
      <c r="N100" s="49">
        <f t="shared" si="59"/>
        <v>0</v>
      </c>
      <c r="O100" s="52">
        <f t="shared" si="60"/>
        <v>4454.5453124749738</v>
      </c>
      <c r="P100" s="73">
        <f t="shared" si="61"/>
        <v>3959.5958333110884</v>
      </c>
      <c r="Q100" s="49">
        <f t="shared" si="62"/>
        <v>0</v>
      </c>
      <c r="R100" s="53">
        <f t="shared" si="63"/>
        <v>3959.5958333110884</v>
      </c>
      <c r="S100" s="51">
        <f t="shared" si="64"/>
        <v>3464.6463541472017</v>
      </c>
      <c r="T100" s="49">
        <f t="shared" si="65"/>
        <v>0</v>
      </c>
      <c r="U100" s="52">
        <f t="shared" si="66"/>
        <v>3464.6463541472017</v>
      </c>
      <c r="V100" s="51">
        <f t="shared" si="67"/>
        <v>2969.6968749833159</v>
      </c>
      <c r="W100" s="49">
        <f t="shared" si="68"/>
        <v>0</v>
      </c>
      <c r="X100" s="52">
        <f t="shared" si="69"/>
        <v>2969.6968749833159</v>
      </c>
      <c r="Y100" s="51">
        <f t="shared" si="30"/>
        <v>2474.74739581943</v>
      </c>
      <c r="Z100" s="49">
        <f t="shared" si="70"/>
        <v>0</v>
      </c>
      <c r="AA100" s="52">
        <f t="shared" si="71"/>
        <v>2474.74739581943</v>
      </c>
    </row>
    <row r="101" spans="1:27" s="30" customFormat="1" ht="13.5" customHeight="1">
      <c r="A101" s="124">
        <v>5</v>
      </c>
      <c r="B101" s="216">
        <v>43252</v>
      </c>
      <c r="C101" s="57">
        <v>954</v>
      </c>
      <c r="D101" s="96">
        <f>'base(indices)'!G105</f>
        <v>1.1758331500000001</v>
      </c>
      <c r="E101" s="58">
        <f t="shared" si="52"/>
        <v>1121.7448251000001</v>
      </c>
      <c r="F101" s="359">
        <f>'base(indices)'!I106</f>
        <v>1.8204000000000001E-2</v>
      </c>
      <c r="G101" s="60">
        <f t="shared" si="53"/>
        <v>20.420242796120402</v>
      </c>
      <c r="H101" s="190">
        <f t="shared" si="54"/>
        <v>4568.660271584482</v>
      </c>
      <c r="I101" s="106">
        <f t="shared" si="55"/>
        <v>373.91494170000004</v>
      </c>
      <c r="J101" s="106">
        <f t="shared" si="56"/>
        <v>4942.5752132844818</v>
      </c>
      <c r="K101" s="63"/>
      <c r="L101" s="75">
        <f t="shared" si="57"/>
        <v>4942.5752132844818</v>
      </c>
      <c r="M101" s="65">
        <f t="shared" si="58"/>
        <v>4448.3176919560337</v>
      </c>
      <c r="N101" s="63">
        <f t="shared" si="59"/>
        <v>0</v>
      </c>
      <c r="O101" s="66">
        <f t="shared" si="60"/>
        <v>4448.3176919560337</v>
      </c>
      <c r="P101" s="63">
        <f t="shared" si="61"/>
        <v>3954.0601706275856</v>
      </c>
      <c r="Q101" s="63">
        <f t="shared" si="62"/>
        <v>0</v>
      </c>
      <c r="R101" s="67">
        <f t="shared" si="63"/>
        <v>3954.0601706275856</v>
      </c>
      <c r="S101" s="65">
        <f t="shared" si="64"/>
        <v>3459.8026492991371</v>
      </c>
      <c r="T101" s="63">
        <f t="shared" si="65"/>
        <v>0</v>
      </c>
      <c r="U101" s="66">
        <f t="shared" si="66"/>
        <v>3459.8026492991371</v>
      </c>
      <c r="V101" s="65">
        <f t="shared" si="67"/>
        <v>2965.545127970689</v>
      </c>
      <c r="W101" s="63">
        <f t="shared" si="68"/>
        <v>0</v>
      </c>
      <c r="X101" s="66">
        <f t="shared" si="69"/>
        <v>2965.545127970689</v>
      </c>
      <c r="Y101" s="65">
        <f t="shared" si="30"/>
        <v>2471.2876066422409</v>
      </c>
      <c r="Z101" s="63">
        <f t="shared" si="70"/>
        <v>0</v>
      </c>
      <c r="AA101" s="66">
        <f t="shared" si="71"/>
        <v>2471.2876066422409</v>
      </c>
    </row>
    <row r="102" spans="1:27" s="30" customFormat="1" ht="13.5" customHeight="1">
      <c r="A102" s="124">
        <v>5</v>
      </c>
      <c r="B102" s="217">
        <v>43282</v>
      </c>
      <c r="C102" s="57">
        <v>954</v>
      </c>
      <c r="D102" s="96">
        <f>'base(indices)'!G106</f>
        <v>1.1629246799999999</v>
      </c>
      <c r="E102" s="58">
        <f t="shared" si="52"/>
        <v>1109.43014472</v>
      </c>
      <c r="F102" s="359">
        <f>'base(indices)'!I107</f>
        <v>1.8204000000000001E-2</v>
      </c>
      <c r="G102" s="60">
        <f t="shared" si="53"/>
        <v>20.196066354482884</v>
      </c>
      <c r="H102" s="190">
        <f t="shared" si="54"/>
        <v>4518.5048442979314</v>
      </c>
      <c r="I102" s="107">
        <f t="shared" si="55"/>
        <v>369.81004824000001</v>
      </c>
      <c r="J102" s="107">
        <f t="shared" si="56"/>
        <v>4888.3148925379319</v>
      </c>
      <c r="K102" s="49"/>
      <c r="L102" s="50">
        <f t="shared" si="57"/>
        <v>4888.3148925379319</v>
      </c>
      <c r="M102" s="51">
        <f t="shared" si="58"/>
        <v>4399.4834032841391</v>
      </c>
      <c r="N102" s="49">
        <f t="shared" si="59"/>
        <v>0</v>
      </c>
      <c r="O102" s="52">
        <f t="shared" si="60"/>
        <v>4399.4834032841391</v>
      </c>
      <c r="P102" s="73">
        <f t="shared" si="61"/>
        <v>3910.6519140303458</v>
      </c>
      <c r="Q102" s="49">
        <f t="shared" si="62"/>
        <v>0</v>
      </c>
      <c r="R102" s="53">
        <f t="shared" si="63"/>
        <v>3910.6519140303458</v>
      </c>
      <c r="S102" s="51">
        <f t="shared" si="64"/>
        <v>3421.820424776552</v>
      </c>
      <c r="T102" s="49">
        <f t="shared" si="65"/>
        <v>0</v>
      </c>
      <c r="U102" s="52">
        <f t="shared" si="66"/>
        <v>3421.820424776552</v>
      </c>
      <c r="V102" s="51">
        <f t="shared" si="67"/>
        <v>2932.9889355227592</v>
      </c>
      <c r="W102" s="49">
        <f t="shared" si="68"/>
        <v>0</v>
      </c>
      <c r="X102" s="52">
        <f t="shared" si="69"/>
        <v>2932.9889355227592</v>
      </c>
      <c r="Y102" s="51">
        <f t="shared" si="30"/>
        <v>2444.1574462689659</v>
      </c>
      <c r="Z102" s="49">
        <f t="shared" si="70"/>
        <v>0</v>
      </c>
      <c r="AA102" s="52">
        <f t="shared" si="71"/>
        <v>2444.1574462689659</v>
      </c>
    </row>
    <row r="103" spans="1:27" s="30" customFormat="1" ht="13.5" customHeight="1">
      <c r="A103" s="124">
        <v>5</v>
      </c>
      <c r="B103" s="216">
        <v>43313</v>
      </c>
      <c r="C103" s="57">
        <v>954</v>
      </c>
      <c r="D103" s="96">
        <f>'base(indices)'!G107</f>
        <v>1.1555293</v>
      </c>
      <c r="E103" s="58">
        <f t="shared" si="52"/>
        <v>1102.3749522000001</v>
      </c>
      <c r="F103" s="359">
        <f>'base(indices)'!I108</f>
        <v>1.8204000000000001E-2</v>
      </c>
      <c r="G103" s="60">
        <f t="shared" si="53"/>
        <v>20.067633629848803</v>
      </c>
      <c r="H103" s="190">
        <f t="shared" si="54"/>
        <v>4489.7703433193956</v>
      </c>
      <c r="I103" s="106">
        <f t="shared" si="55"/>
        <v>367.4583174</v>
      </c>
      <c r="J103" s="106">
        <f t="shared" si="56"/>
        <v>4857.2286607193955</v>
      </c>
      <c r="K103" s="63"/>
      <c r="L103" s="75">
        <f t="shared" si="57"/>
        <v>4857.2286607193955</v>
      </c>
      <c r="M103" s="65">
        <f t="shared" si="58"/>
        <v>4371.5057946474562</v>
      </c>
      <c r="N103" s="63">
        <f t="shared" si="59"/>
        <v>0</v>
      </c>
      <c r="O103" s="66">
        <f t="shared" si="60"/>
        <v>4371.5057946474562</v>
      </c>
      <c r="P103" s="63">
        <f t="shared" si="61"/>
        <v>3885.7829285755165</v>
      </c>
      <c r="Q103" s="63">
        <f t="shared" si="62"/>
        <v>0</v>
      </c>
      <c r="R103" s="67">
        <f t="shared" si="63"/>
        <v>3885.7829285755165</v>
      </c>
      <c r="S103" s="65">
        <f t="shared" si="64"/>
        <v>3400.0600625035768</v>
      </c>
      <c r="T103" s="63">
        <f t="shared" si="65"/>
        <v>0</v>
      </c>
      <c r="U103" s="66">
        <f t="shared" si="66"/>
        <v>3400.0600625035768</v>
      </c>
      <c r="V103" s="65">
        <f t="shared" si="67"/>
        <v>2914.337196431637</v>
      </c>
      <c r="W103" s="63">
        <f t="shared" si="68"/>
        <v>0</v>
      </c>
      <c r="X103" s="66">
        <f t="shared" si="69"/>
        <v>2914.337196431637</v>
      </c>
      <c r="Y103" s="65">
        <f t="shared" si="30"/>
        <v>2428.6143303596978</v>
      </c>
      <c r="Z103" s="63">
        <f t="shared" si="70"/>
        <v>0</v>
      </c>
      <c r="AA103" s="66">
        <f t="shared" si="71"/>
        <v>2428.6143303596978</v>
      </c>
    </row>
    <row r="104" spans="1:27" s="30" customFormat="1" ht="13.5" customHeight="1">
      <c r="A104" s="124">
        <v>5</v>
      </c>
      <c r="B104" s="216">
        <v>43344</v>
      </c>
      <c r="C104" s="57">
        <v>954</v>
      </c>
      <c r="D104" s="96">
        <f>'base(indices)'!G108</f>
        <v>1.1540290600000001</v>
      </c>
      <c r="E104" s="58">
        <f t="shared" si="52"/>
        <v>1100.9437232400001</v>
      </c>
      <c r="F104" s="359">
        <f>'base(indices)'!I109</f>
        <v>1.8204000000000001E-2</v>
      </c>
      <c r="G104" s="60">
        <f t="shared" si="53"/>
        <v>20.041579537860962</v>
      </c>
      <c r="H104" s="190">
        <f t="shared" si="54"/>
        <v>4483.9412111114443</v>
      </c>
      <c r="I104" s="107">
        <f t="shared" si="55"/>
        <v>366.98124108000002</v>
      </c>
      <c r="J104" s="107">
        <f t="shared" si="56"/>
        <v>4850.9224521914439</v>
      </c>
      <c r="K104" s="49"/>
      <c r="L104" s="50">
        <f t="shared" si="57"/>
        <v>4850.9224521914439</v>
      </c>
      <c r="M104" s="51">
        <f t="shared" si="58"/>
        <v>4365.8302069722995</v>
      </c>
      <c r="N104" s="49">
        <f t="shared" si="59"/>
        <v>0</v>
      </c>
      <c r="O104" s="52">
        <f t="shared" si="60"/>
        <v>4365.8302069722995</v>
      </c>
      <c r="P104" s="73">
        <f t="shared" si="61"/>
        <v>3880.7379617531551</v>
      </c>
      <c r="Q104" s="49">
        <f t="shared" si="62"/>
        <v>0</v>
      </c>
      <c r="R104" s="53">
        <f t="shared" si="63"/>
        <v>3880.7379617531551</v>
      </c>
      <c r="S104" s="51">
        <f t="shared" si="64"/>
        <v>3395.6457165340107</v>
      </c>
      <c r="T104" s="49">
        <f t="shared" si="65"/>
        <v>0</v>
      </c>
      <c r="U104" s="52">
        <f t="shared" si="66"/>
        <v>3395.6457165340107</v>
      </c>
      <c r="V104" s="51">
        <f t="shared" si="67"/>
        <v>2910.5534713148663</v>
      </c>
      <c r="W104" s="49">
        <f t="shared" si="68"/>
        <v>0</v>
      </c>
      <c r="X104" s="52">
        <f t="shared" si="69"/>
        <v>2910.5534713148663</v>
      </c>
      <c r="Y104" s="51">
        <f t="shared" ref="Y104:Y131" si="72">J104*Y$10</f>
        <v>2425.4612260957219</v>
      </c>
      <c r="Z104" s="49">
        <f t="shared" si="70"/>
        <v>0</v>
      </c>
      <c r="AA104" s="52">
        <f t="shared" si="71"/>
        <v>2425.4612260957219</v>
      </c>
    </row>
    <row r="105" spans="1:27" s="30" customFormat="1" ht="13.5" customHeight="1">
      <c r="A105" s="124">
        <v>5</v>
      </c>
      <c r="B105" s="217">
        <v>43374</v>
      </c>
      <c r="C105" s="57">
        <v>954</v>
      </c>
      <c r="D105" s="96">
        <f>'base(indices)'!G109</f>
        <v>1.1529913700000001</v>
      </c>
      <c r="E105" s="58">
        <f t="shared" si="52"/>
        <v>1099.95376698</v>
      </c>
      <c r="F105" s="359">
        <f>'base(indices)'!I110</f>
        <v>1.8204000000000001E-2</v>
      </c>
      <c r="G105" s="60">
        <f t="shared" si="53"/>
        <v>20.023558374103921</v>
      </c>
      <c r="H105" s="190">
        <f t="shared" si="54"/>
        <v>4479.9093014164155</v>
      </c>
      <c r="I105" s="106">
        <f t="shared" si="55"/>
        <v>366.65125566</v>
      </c>
      <c r="J105" s="106">
        <f t="shared" si="56"/>
        <v>4846.5605570764155</v>
      </c>
      <c r="K105" s="63"/>
      <c r="L105" s="75">
        <f t="shared" si="57"/>
        <v>4846.5605570764155</v>
      </c>
      <c r="M105" s="65">
        <f t="shared" si="58"/>
        <v>4361.9045013687737</v>
      </c>
      <c r="N105" s="63">
        <f t="shared" si="59"/>
        <v>0</v>
      </c>
      <c r="O105" s="66">
        <f t="shared" si="60"/>
        <v>4361.9045013687737</v>
      </c>
      <c r="P105" s="63">
        <f t="shared" si="61"/>
        <v>3877.2484456611328</v>
      </c>
      <c r="Q105" s="63">
        <f t="shared" si="62"/>
        <v>0</v>
      </c>
      <c r="R105" s="67">
        <f t="shared" si="63"/>
        <v>3877.2484456611328</v>
      </c>
      <c r="S105" s="65">
        <f t="shared" si="64"/>
        <v>3392.5923899534905</v>
      </c>
      <c r="T105" s="63">
        <f t="shared" si="65"/>
        <v>0</v>
      </c>
      <c r="U105" s="66">
        <f t="shared" si="66"/>
        <v>3392.5923899534905</v>
      </c>
      <c r="V105" s="65">
        <f t="shared" si="67"/>
        <v>2907.9363342458491</v>
      </c>
      <c r="W105" s="63">
        <f t="shared" si="68"/>
        <v>0</v>
      </c>
      <c r="X105" s="66">
        <f t="shared" si="69"/>
        <v>2907.9363342458491</v>
      </c>
      <c r="Y105" s="65">
        <f t="shared" si="72"/>
        <v>2423.2802785382078</v>
      </c>
      <c r="Z105" s="63">
        <f t="shared" si="70"/>
        <v>0</v>
      </c>
      <c r="AA105" s="66">
        <f t="shared" si="71"/>
        <v>2423.2802785382078</v>
      </c>
    </row>
    <row r="106" spans="1:27" s="30" customFormat="1" ht="13.5" customHeight="1">
      <c r="A106" s="124">
        <v>5</v>
      </c>
      <c r="B106" s="216">
        <v>43405</v>
      </c>
      <c r="C106" s="174">
        <v>954</v>
      </c>
      <c r="D106" s="96">
        <f>'base(indices)'!G110</f>
        <v>1.14634258</v>
      </c>
      <c r="E106" s="58">
        <f t="shared" si="52"/>
        <v>1093.61082132</v>
      </c>
      <c r="F106" s="359">
        <f>'base(indices)'!I111</f>
        <v>1.8204000000000001E-2</v>
      </c>
      <c r="G106" s="60">
        <f t="shared" si="53"/>
        <v>19.908091391309281</v>
      </c>
      <c r="H106" s="190">
        <f t="shared" si="54"/>
        <v>4454.0756508452369</v>
      </c>
      <c r="I106" s="107">
        <f t="shared" si="55"/>
        <v>364.53694044000002</v>
      </c>
      <c r="J106" s="107">
        <f t="shared" si="56"/>
        <v>4818.6125912852367</v>
      </c>
      <c r="K106" s="49"/>
      <c r="L106" s="50">
        <f t="shared" si="57"/>
        <v>4818.6125912852367</v>
      </c>
      <c r="M106" s="51">
        <f t="shared" si="58"/>
        <v>4336.751332156713</v>
      </c>
      <c r="N106" s="49">
        <f t="shared" si="59"/>
        <v>0</v>
      </c>
      <c r="O106" s="52">
        <f t="shared" si="60"/>
        <v>4336.751332156713</v>
      </c>
      <c r="P106" s="73">
        <f t="shared" si="61"/>
        <v>3854.8900730281894</v>
      </c>
      <c r="Q106" s="49">
        <f t="shared" si="62"/>
        <v>0</v>
      </c>
      <c r="R106" s="53">
        <f t="shared" si="63"/>
        <v>3854.8900730281894</v>
      </c>
      <c r="S106" s="51">
        <f t="shared" si="64"/>
        <v>3373.0288138996657</v>
      </c>
      <c r="T106" s="49">
        <f t="shared" si="65"/>
        <v>0</v>
      </c>
      <c r="U106" s="52">
        <f t="shared" si="66"/>
        <v>3373.0288138996657</v>
      </c>
      <c r="V106" s="51">
        <f t="shared" si="67"/>
        <v>2891.167554771142</v>
      </c>
      <c r="W106" s="49">
        <f t="shared" si="68"/>
        <v>0</v>
      </c>
      <c r="X106" s="52">
        <f t="shared" si="69"/>
        <v>2891.167554771142</v>
      </c>
      <c r="Y106" s="51">
        <f t="shared" si="72"/>
        <v>2409.3062956426184</v>
      </c>
      <c r="Z106" s="49">
        <f t="shared" si="70"/>
        <v>0</v>
      </c>
      <c r="AA106" s="52">
        <f t="shared" si="71"/>
        <v>2409.3062956426184</v>
      </c>
    </row>
    <row r="107" spans="1:27" s="30" customFormat="1" ht="13.5" customHeight="1" thickBot="1">
      <c r="A107" s="124">
        <v>5</v>
      </c>
      <c r="B107" s="218">
        <v>43435</v>
      </c>
      <c r="C107" s="174">
        <v>954</v>
      </c>
      <c r="D107" s="372">
        <f>'base(indices)'!G111</f>
        <v>1.1441686600000001</v>
      </c>
      <c r="E107" s="373">
        <f t="shared" si="52"/>
        <v>1091.53690164</v>
      </c>
      <c r="F107" s="361">
        <f>'base(indices)'!I112</f>
        <v>1.8204000000000001E-2</v>
      </c>
      <c r="G107" s="247">
        <f t="shared" si="53"/>
        <v>19.870337757454561</v>
      </c>
      <c r="H107" s="374">
        <f t="shared" si="54"/>
        <v>4445.6289575898181</v>
      </c>
      <c r="I107" s="375">
        <f t="shared" si="55"/>
        <v>363.84563387999998</v>
      </c>
      <c r="J107" s="375">
        <f t="shared" si="56"/>
        <v>4809.4745914698178</v>
      </c>
      <c r="K107" s="376"/>
      <c r="L107" s="381">
        <f t="shared" si="57"/>
        <v>4809.4745914698178</v>
      </c>
      <c r="M107" s="378">
        <f t="shared" si="58"/>
        <v>4328.5271323228362</v>
      </c>
      <c r="N107" s="376">
        <f t="shared" si="59"/>
        <v>0</v>
      </c>
      <c r="O107" s="345">
        <f t="shared" si="60"/>
        <v>4328.5271323228362</v>
      </c>
      <c r="P107" s="376">
        <f t="shared" si="61"/>
        <v>3847.5796731758546</v>
      </c>
      <c r="Q107" s="376">
        <f t="shared" si="62"/>
        <v>0</v>
      </c>
      <c r="R107" s="379">
        <f t="shared" si="63"/>
        <v>3847.5796731758546</v>
      </c>
      <c r="S107" s="378">
        <f t="shared" si="64"/>
        <v>3366.6322140288721</v>
      </c>
      <c r="T107" s="376">
        <f t="shared" si="65"/>
        <v>0</v>
      </c>
      <c r="U107" s="345">
        <f t="shared" si="66"/>
        <v>3366.6322140288721</v>
      </c>
      <c r="V107" s="378">
        <f t="shared" si="67"/>
        <v>2885.6847548818905</v>
      </c>
      <c r="W107" s="376">
        <f t="shared" si="68"/>
        <v>0</v>
      </c>
      <c r="X107" s="345">
        <f t="shared" si="69"/>
        <v>2885.6847548818905</v>
      </c>
      <c r="Y107" s="378">
        <f t="shared" si="72"/>
        <v>2404.7372957349089</v>
      </c>
      <c r="Z107" s="376">
        <f t="shared" si="70"/>
        <v>0</v>
      </c>
      <c r="AA107" s="345">
        <f t="shared" si="71"/>
        <v>2404.7372957349089</v>
      </c>
    </row>
    <row r="108" spans="1:27" ht="13.5" customHeight="1">
      <c r="A108" s="275">
        <v>5</v>
      </c>
      <c r="B108" s="380">
        <v>43466</v>
      </c>
      <c r="C108" s="387">
        <v>998</v>
      </c>
      <c r="D108" s="97">
        <f>'base(indices)'!G112</f>
        <v>1.1460022599999999</v>
      </c>
      <c r="E108" s="163">
        <f t="shared" si="32"/>
        <v>1143.7102554799999</v>
      </c>
      <c r="F108" s="358">
        <f>'base(indices)'!I113</f>
        <v>1.8204000000000001E-2</v>
      </c>
      <c r="G108" s="87">
        <f t="shared" si="33"/>
        <v>20.820101490757921</v>
      </c>
      <c r="H108" s="276">
        <f t="shared" si="44"/>
        <v>4658.1214278830312</v>
      </c>
      <c r="I108" s="108">
        <f t="shared" si="46"/>
        <v>381.23675182666665</v>
      </c>
      <c r="J108" s="108">
        <f t="shared" si="45"/>
        <v>5039.3581797096977</v>
      </c>
      <c r="K108" s="165"/>
      <c r="L108" s="277">
        <f t="shared" si="49"/>
        <v>5039.3581797096977</v>
      </c>
      <c r="M108" s="54">
        <f t="shared" si="50"/>
        <v>4535.4223617387279</v>
      </c>
      <c r="N108" s="165">
        <f t="shared" si="47"/>
        <v>0</v>
      </c>
      <c r="O108" s="55">
        <f t="shared" si="48"/>
        <v>4535.4223617387279</v>
      </c>
      <c r="P108" s="128">
        <f t="shared" si="51"/>
        <v>4031.4865437677581</v>
      </c>
      <c r="Q108" s="165">
        <f t="shared" si="34"/>
        <v>0</v>
      </c>
      <c r="R108" s="166">
        <f t="shared" si="35"/>
        <v>4031.4865437677581</v>
      </c>
      <c r="S108" s="54">
        <f t="shared" si="36"/>
        <v>3527.5507257967884</v>
      </c>
      <c r="T108" s="165">
        <f t="shared" si="37"/>
        <v>0</v>
      </c>
      <c r="U108" s="55">
        <f t="shared" si="38"/>
        <v>3527.5507257967884</v>
      </c>
      <c r="V108" s="54">
        <f t="shared" si="39"/>
        <v>3023.6149078258186</v>
      </c>
      <c r="W108" s="165">
        <f t="shared" si="40"/>
        <v>0</v>
      </c>
      <c r="X108" s="55">
        <f t="shared" si="41"/>
        <v>3023.6149078258186</v>
      </c>
      <c r="Y108" s="54">
        <f t="shared" si="72"/>
        <v>2519.6790898548488</v>
      </c>
      <c r="Z108" s="165">
        <f t="shared" si="42"/>
        <v>0</v>
      </c>
      <c r="AA108" s="55">
        <f t="shared" si="43"/>
        <v>2519.6790898548488</v>
      </c>
    </row>
    <row r="109" spans="1:27" ht="13.5" customHeight="1">
      <c r="A109" s="124">
        <v>5</v>
      </c>
      <c r="B109" s="217">
        <v>43497</v>
      </c>
      <c r="C109" s="174">
        <v>998</v>
      </c>
      <c r="D109" s="96">
        <f>'base(indices)'!G113</f>
        <v>1.14257454</v>
      </c>
      <c r="E109" s="58">
        <f t="shared" si="32"/>
        <v>1140.28939092</v>
      </c>
      <c r="F109" s="359">
        <f>'base(indices)'!I114</f>
        <v>1.8204000000000001E-2</v>
      </c>
      <c r="G109" s="60">
        <f t="shared" si="33"/>
        <v>20.757828072307682</v>
      </c>
      <c r="H109" s="190">
        <f t="shared" si="44"/>
        <v>4644.1888759692301</v>
      </c>
      <c r="I109" s="106">
        <f t="shared" si="46"/>
        <v>380.09646363999997</v>
      </c>
      <c r="J109" s="106">
        <f t="shared" si="45"/>
        <v>5024.2853396092305</v>
      </c>
      <c r="K109" s="63"/>
      <c r="L109" s="75">
        <f t="shared" si="49"/>
        <v>5024.2853396092305</v>
      </c>
      <c r="M109" s="65">
        <f t="shared" si="50"/>
        <v>4521.8568056483073</v>
      </c>
      <c r="N109" s="63">
        <f t="shared" si="47"/>
        <v>0</v>
      </c>
      <c r="O109" s="66">
        <f t="shared" si="48"/>
        <v>4521.8568056483073</v>
      </c>
      <c r="P109" s="63">
        <f t="shared" si="51"/>
        <v>4019.4282716873845</v>
      </c>
      <c r="Q109" s="63">
        <f t="shared" si="34"/>
        <v>0</v>
      </c>
      <c r="R109" s="67">
        <f t="shared" si="35"/>
        <v>4019.4282716873845</v>
      </c>
      <c r="S109" s="65">
        <f t="shared" si="36"/>
        <v>3516.9997377264613</v>
      </c>
      <c r="T109" s="63">
        <f t="shared" si="37"/>
        <v>0</v>
      </c>
      <c r="U109" s="66">
        <f t="shared" si="38"/>
        <v>3516.9997377264613</v>
      </c>
      <c r="V109" s="65">
        <f t="shared" si="39"/>
        <v>3014.571203765538</v>
      </c>
      <c r="W109" s="63">
        <f t="shared" si="40"/>
        <v>0</v>
      </c>
      <c r="X109" s="66">
        <f t="shared" si="41"/>
        <v>3014.571203765538</v>
      </c>
      <c r="Y109" s="65">
        <f t="shared" si="72"/>
        <v>2512.1426698046153</v>
      </c>
      <c r="Z109" s="63">
        <f t="shared" si="42"/>
        <v>0</v>
      </c>
      <c r="AA109" s="66">
        <f t="shared" si="43"/>
        <v>2512.1426698046153</v>
      </c>
    </row>
    <row r="110" spans="1:27" ht="13.5" customHeight="1">
      <c r="A110" s="124">
        <v>5</v>
      </c>
      <c r="B110" s="216">
        <v>43525</v>
      </c>
      <c r="C110" s="174">
        <v>998</v>
      </c>
      <c r="D110" s="96">
        <f>'base(indices)'!G114</f>
        <v>1.1387029500000001</v>
      </c>
      <c r="E110" s="69">
        <f t="shared" si="32"/>
        <v>1136.4255441</v>
      </c>
      <c r="F110" s="359">
        <f>'base(indices)'!I115</f>
        <v>1.8204000000000001E-2</v>
      </c>
      <c r="G110" s="70">
        <f t="shared" si="33"/>
        <v>20.687490604796402</v>
      </c>
      <c r="H110" s="190">
        <f t="shared" si="44"/>
        <v>4628.4521388191861</v>
      </c>
      <c r="I110" s="107">
        <f t="shared" si="46"/>
        <v>378.80851469999999</v>
      </c>
      <c r="J110" s="107">
        <f t="shared" si="45"/>
        <v>5007.2606535191862</v>
      </c>
      <c r="K110" s="49"/>
      <c r="L110" s="50">
        <f t="shared" si="49"/>
        <v>5007.2606535191862</v>
      </c>
      <c r="M110" s="51">
        <f t="shared" si="50"/>
        <v>4506.5345881672674</v>
      </c>
      <c r="N110" s="49">
        <f t="shared" si="47"/>
        <v>0</v>
      </c>
      <c r="O110" s="52">
        <f t="shared" si="48"/>
        <v>4506.5345881672674</v>
      </c>
      <c r="P110" s="73">
        <f t="shared" si="51"/>
        <v>4005.8085228153491</v>
      </c>
      <c r="Q110" s="49">
        <f t="shared" si="34"/>
        <v>0</v>
      </c>
      <c r="R110" s="53">
        <f t="shared" si="35"/>
        <v>4005.8085228153491</v>
      </c>
      <c r="S110" s="51">
        <f t="shared" si="36"/>
        <v>3505.0824574634303</v>
      </c>
      <c r="T110" s="49">
        <f t="shared" si="37"/>
        <v>0</v>
      </c>
      <c r="U110" s="52">
        <f t="shared" si="38"/>
        <v>3505.0824574634303</v>
      </c>
      <c r="V110" s="51">
        <f t="shared" si="39"/>
        <v>3004.3563921115115</v>
      </c>
      <c r="W110" s="49">
        <f t="shared" si="40"/>
        <v>0</v>
      </c>
      <c r="X110" s="52">
        <f t="shared" si="41"/>
        <v>3004.3563921115115</v>
      </c>
      <c r="Y110" s="51">
        <f t="shared" si="72"/>
        <v>2503.6303267595931</v>
      </c>
      <c r="Z110" s="49">
        <f t="shared" si="42"/>
        <v>0</v>
      </c>
      <c r="AA110" s="52">
        <f t="shared" si="43"/>
        <v>2503.6303267595931</v>
      </c>
    </row>
    <row r="111" spans="1:27" ht="13.5" customHeight="1">
      <c r="A111" s="124">
        <v>5</v>
      </c>
      <c r="B111" s="217">
        <v>43556</v>
      </c>
      <c r="C111" s="174">
        <v>998</v>
      </c>
      <c r="D111" s="96">
        <f>'base(indices)'!G115</f>
        <v>1.1325869799999999</v>
      </c>
      <c r="E111" s="58">
        <f t="shared" si="32"/>
        <v>1130.32180604</v>
      </c>
      <c r="F111" s="359">
        <f>'base(indices)'!I116</f>
        <v>1.8204000000000001E-2</v>
      </c>
      <c r="G111" s="60">
        <f t="shared" si="33"/>
        <v>20.57637815715216</v>
      </c>
      <c r="H111" s="190">
        <f t="shared" si="44"/>
        <v>4603.5927367886088</v>
      </c>
      <c r="I111" s="106">
        <f t="shared" si="46"/>
        <v>376.77393534666663</v>
      </c>
      <c r="J111" s="106">
        <f t="shared" si="45"/>
        <v>4980.3666721352756</v>
      </c>
      <c r="K111" s="63"/>
      <c r="L111" s="75">
        <f t="shared" si="49"/>
        <v>4980.3666721352756</v>
      </c>
      <c r="M111" s="65">
        <f t="shared" si="50"/>
        <v>4482.3300049217478</v>
      </c>
      <c r="N111" s="63">
        <f t="shared" si="47"/>
        <v>0</v>
      </c>
      <c r="O111" s="66">
        <f t="shared" si="48"/>
        <v>4482.3300049217478</v>
      </c>
      <c r="P111" s="63">
        <f t="shared" si="51"/>
        <v>3984.2933377082209</v>
      </c>
      <c r="Q111" s="63">
        <f t="shared" si="34"/>
        <v>0</v>
      </c>
      <c r="R111" s="67">
        <f t="shared" si="35"/>
        <v>3984.2933377082209</v>
      </c>
      <c r="S111" s="65">
        <f t="shared" si="36"/>
        <v>3486.2566704946926</v>
      </c>
      <c r="T111" s="63">
        <f t="shared" si="37"/>
        <v>0</v>
      </c>
      <c r="U111" s="66">
        <f t="shared" si="38"/>
        <v>3486.2566704946926</v>
      </c>
      <c r="V111" s="65">
        <f t="shared" si="39"/>
        <v>2988.2200032811652</v>
      </c>
      <c r="W111" s="63">
        <f t="shared" si="40"/>
        <v>0</v>
      </c>
      <c r="X111" s="66">
        <f t="shared" si="41"/>
        <v>2988.2200032811652</v>
      </c>
      <c r="Y111" s="65">
        <f t="shared" si="72"/>
        <v>2490.1833360676378</v>
      </c>
      <c r="Z111" s="63">
        <f t="shared" si="42"/>
        <v>0</v>
      </c>
      <c r="AA111" s="66">
        <f t="shared" si="43"/>
        <v>2490.1833360676378</v>
      </c>
    </row>
    <row r="112" spans="1:27" ht="13.5" customHeight="1">
      <c r="A112" s="124">
        <v>5</v>
      </c>
      <c r="B112" s="216">
        <v>43586</v>
      </c>
      <c r="C112" s="174">
        <v>998</v>
      </c>
      <c r="D112" s="96">
        <f>'base(indices)'!G116</f>
        <v>1.12449065</v>
      </c>
      <c r="E112" s="69">
        <f t="shared" si="32"/>
        <v>1122.2416687</v>
      </c>
      <c r="F112" s="359">
        <f>'base(indices)'!I117</f>
        <v>1.8204000000000001E-2</v>
      </c>
      <c r="G112" s="70">
        <f t="shared" si="33"/>
        <v>20.429287337014802</v>
      </c>
      <c r="H112" s="190">
        <f t="shared" si="44"/>
        <v>4570.6838241480591</v>
      </c>
      <c r="I112" s="107">
        <f t="shared" si="46"/>
        <v>374.08055623333331</v>
      </c>
      <c r="J112" s="107">
        <f t="shared" si="45"/>
        <v>4944.7643803813926</v>
      </c>
      <c r="K112" s="49"/>
      <c r="L112" s="50">
        <f t="shared" si="49"/>
        <v>4944.7643803813926</v>
      </c>
      <c r="M112" s="51">
        <f t="shared" si="50"/>
        <v>4450.2879423432532</v>
      </c>
      <c r="N112" s="49">
        <f t="shared" si="47"/>
        <v>0</v>
      </c>
      <c r="O112" s="52">
        <f t="shared" si="48"/>
        <v>4450.2879423432532</v>
      </c>
      <c r="P112" s="73">
        <f t="shared" si="51"/>
        <v>3955.8115043051143</v>
      </c>
      <c r="Q112" s="49">
        <f t="shared" si="34"/>
        <v>0</v>
      </c>
      <c r="R112" s="53">
        <f t="shared" si="35"/>
        <v>3955.8115043051143</v>
      </c>
      <c r="S112" s="51">
        <f t="shared" si="36"/>
        <v>3461.3350662669745</v>
      </c>
      <c r="T112" s="49">
        <f t="shared" si="37"/>
        <v>0</v>
      </c>
      <c r="U112" s="52">
        <f t="shared" si="38"/>
        <v>3461.3350662669745</v>
      </c>
      <c r="V112" s="51">
        <f t="shared" si="39"/>
        <v>2966.8586282288356</v>
      </c>
      <c r="W112" s="49">
        <f t="shared" si="40"/>
        <v>0</v>
      </c>
      <c r="X112" s="52">
        <f t="shared" si="41"/>
        <v>2966.8586282288356</v>
      </c>
      <c r="Y112" s="51">
        <f t="shared" si="72"/>
        <v>2472.3821901906963</v>
      </c>
      <c r="Z112" s="49">
        <f t="shared" si="42"/>
        <v>0</v>
      </c>
      <c r="AA112" s="52">
        <f t="shared" si="43"/>
        <v>2472.3821901906963</v>
      </c>
    </row>
    <row r="113" spans="1:27" ht="13.5" customHeight="1">
      <c r="A113" s="124">
        <v>5</v>
      </c>
      <c r="B113" s="217">
        <v>43617</v>
      </c>
      <c r="C113" s="174">
        <v>998</v>
      </c>
      <c r="D113" s="96">
        <f>'base(indices)'!G117</f>
        <v>1.12056866</v>
      </c>
      <c r="E113" s="58">
        <f t="shared" si="32"/>
        <v>1118.3275226799999</v>
      </c>
      <c r="F113" s="359">
        <f>'base(indices)'!I118</f>
        <v>1.8204000000000001E-2</v>
      </c>
      <c r="G113" s="60">
        <f t="shared" si="33"/>
        <v>20.358034222866721</v>
      </c>
      <c r="H113" s="190">
        <f t="shared" si="44"/>
        <v>4554.7422276114667</v>
      </c>
      <c r="I113" s="106">
        <f t="shared" si="46"/>
        <v>372.77584089333328</v>
      </c>
      <c r="J113" s="106">
        <f t="shared" si="45"/>
        <v>4927.5180685047999</v>
      </c>
      <c r="K113" s="63"/>
      <c r="L113" s="75">
        <f t="shared" si="49"/>
        <v>4927.5180685047999</v>
      </c>
      <c r="M113" s="65">
        <f t="shared" si="50"/>
        <v>4434.7662616543203</v>
      </c>
      <c r="N113" s="63">
        <f t="shared" si="47"/>
        <v>0</v>
      </c>
      <c r="O113" s="66">
        <f t="shared" si="48"/>
        <v>4434.7662616543203</v>
      </c>
      <c r="P113" s="63">
        <f t="shared" si="51"/>
        <v>3942.0144548038402</v>
      </c>
      <c r="Q113" s="63">
        <f t="shared" si="34"/>
        <v>0</v>
      </c>
      <c r="R113" s="67">
        <f t="shared" si="35"/>
        <v>3942.0144548038402</v>
      </c>
      <c r="S113" s="65">
        <f t="shared" si="36"/>
        <v>3449.2626479533596</v>
      </c>
      <c r="T113" s="63">
        <f t="shared" si="37"/>
        <v>0</v>
      </c>
      <c r="U113" s="66">
        <f t="shared" si="38"/>
        <v>3449.2626479533596</v>
      </c>
      <c r="V113" s="65">
        <f t="shared" si="39"/>
        <v>2956.51084110288</v>
      </c>
      <c r="W113" s="63">
        <f t="shared" si="40"/>
        <v>0</v>
      </c>
      <c r="X113" s="66">
        <f t="shared" si="41"/>
        <v>2956.51084110288</v>
      </c>
      <c r="Y113" s="65">
        <f t="shared" si="72"/>
        <v>2463.7590342523999</v>
      </c>
      <c r="Z113" s="63">
        <f t="shared" si="42"/>
        <v>0</v>
      </c>
      <c r="AA113" s="66">
        <f t="shared" si="43"/>
        <v>2463.7590342523999</v>
      </c>
    </row>
    <row r="114" spans="1:27" ht="13.5" customHeight="1">
      <c r="A114" s="124">
        <v>5</v>
      </c>
      <c r="B114" s="216">
        <v>43647</v>
      </c>
      <c r="C114" s="174">
        <v>998</v>
      </c>
      <c r="D114" s="96">
        <f>'base(indices)'!G118</f>
        <v>1.1198967200000001</v>
      </c>
      <c r="E114" s="69">
        <f t="shared" si="32"/>
        <v>1117.6569265600001</v>
      </c>
      <c r="F114" s="359">
        <f>'base(indices)'!I119</f>
        <v>1.8204000000000001E-2</v>
      </c>
      <c r="G114" s="70">
        <f t="shared" si="33"/>
        <v>20.345826691098242</v>
      </c>
      <c r="H114" s="190">
        <f t="shared" si="44"/>
        <v>4552.0110130043931</v>
      </c>
      <c r="I114" s="107">
        <f t="shared" si="46"/>
        <v>372.55230885333339</v>
      </c>
      <c r="J114" s="107">
        <f t="shared" si="45"/>
        <v>4924.5633218577268</v>
      </c>
      <c r="K114" s="49"/>
      <c r="L114" s="50">
        <f t="shared" si="49"/>
        <v>4924.5633218577268</v>
      </c>
      <c r="M114" s="51">
        <f t="shared" si="50"/>
        <v>4432.1069896719546</v>
      </c>
      <c r="N114" s="49">
        <f t="shared" si="47"/>
        <v>0</v>
      </c>
      <c r="O114" s="52">
        <f t="shared" si="48"/>
        <v>4432.1069896719546</v>
      </c>
      <c r="P114" s="73">
        <f t="shared" si="51"/>
        <v>3939.6506574861814</v>
      </c>
      <c r="Q114" s="49">
        <f t="shared" si="34"/>
        <v>0</v>
      </c>
      <c r="R114" s="53">
        <f t="shared" si="35"/>
        <v>3939.6506574861814</v>
      </c>
      <c r="S114" s="51">
        <f t="shared" si="36"/>
        <v>3447.1943253004088</v>
      </c>
      <c r="T114" s="49">
        <f t="shared" si="37"/>
        <v>0</v>
      </c>
      <c r="U114" s="52">
        <f t="shared" si="38"/>
        <v>3447.1943253004088</v>
      </c>
      <c r="V114" s="51">
        <f t="shared" si="39"/>
        <v>2954.7379931146361</v>
      </c>
      <c r="W114" s="49">
        <f t="shared" si="40"/>
        <v>0</v>
      </c>
      <c r="X114" s="52">
        <f t="shared" si="41"/>
        <v>2954.7379931146361</v>
      </c>
      <c r="Y114" s="51">
        <f t="shared" si="72"/>
        <v>2462.2816609288634</v>
      </c>
      <c r="Z114" s="49">
        <f t="shared" si="42"/>
        <v>0</v>
      </c>
      <c r="AA114" s="52">
        <f t="shared" si="43"/>
        <v>2462.2816609288634</v>
      </c>
    </row>
    <row r="115" spans="1:27" ht="13.5" customHeight="1">
      <c r="A115" s="124">
        <v>5</v>
      </c>
      <c r="B115" s="217">
        <v>43678</v>
      </c>
      <c r="C115" s="174">
        <v>998</v>
      </c>
      <c r="D115" s="96">
        <f>'base(indices)'!G119</f>
        <v>1.1188897200000001</v>
      </c>
      <c r="E115" s="58">
        <f t="shared" si="32"/>
        <v>1116.6519405600002</v>
      </c>
      <c r="F115" s="359">
        <f>'base(indices)'!I120</f>
        <v>1.8204000000000001E-2</v>
      </c>
      <c r="G115" s="60">
        <f t="shared" si="33"/>
        <v>20.327531925954244</v>
      </c>
      <c r="H115" s="190">
        <f t="shared" si="44"/>
        <v>4547.9178899438175</v>
      </c>
      <c r="I115" s="106">
        <f t="shared" si="46"/>
        <v>372.21731352000006</v>
      </c>
      <c r="J115" s="106">
        <f t="shared" si="45"/>
        <v>4920.1352034638176</v>
      </c>
      <c r="K115" s="63"/>
      <c r="L115" s="75">
        <f t="shared" si="49"/>
        <v>4920.1352034638176</v>
      </c>
      <c r="M115" s="65">
        <f t="shared" si="50"/>
        <v>4428.1216831174361</v>
      </c>
      <c r="N115" s="63">
        <f t="shared" si="47"/>
        <v>0</v>
      </c>
      <c r="O115" s="66">
        <f t="shared" si="48"/>
        <v>4428.1216831174361</v>
      </c>
      <c r="P115" s="63">
        <f t="shared" si="51"/>
        <v>3936.1081627710541</v>
      </c>
      <c r="Q115" s="63">
        <f t="shared" si="34"/>
        <v>0</v>
      </c>
      <c r="R115" s="67">
        <f t="shared" si="35"/>
        <v>3936.1081627710541</v>
      </c>
      <c r="S115" s="65">
        <f t="shared" si="36"/>
        <v>3444.0946424246722</v>
      </c>
      <c r="T115" s="63">
        <f t="shared" si="37"/>
        <v>0</v>
      </c>
      <c r="U115" s="66">
        <f t="shared" si="38"/>
        <v>3444.0946424246722</v>
      </c>
      <c r="V115" s="65">
        <f t="shared" si="39"/>
        <v>2952.0811220782903</v>
      </c>
      <c r="W115" s="63">
        <f t="shared" si="40"/>
        <v>0</v>
      </c>
      <c r="X115" s="66">
        <f t="shared" si="41"/>
        <v>2952.0811220782903</v>
      </c>
      <c r="Y115" s="65">
        <f t="shared" si="72"/>
        <v>2460.0676017319088</v>
      </c>
      <c r="Z115" s="63">
        <f t="shared" si="42"/>
        <v>0</v>
      </c>
      <c r="AA115" s="66">
        <f t="shared" si="43"/>
        <v>2460.0676017319088</v>
      </c>
    </row>
    <row r="116" spans="1:27" ht="13.5" customHeight="1">
      <c r="A116" s="124">
        <v>5</v>
      </c>
      <c r="B116" s="216">
        <v>43709</v>
      </c>
      <c r="C116" s="174">
        <v>998</v>
      </c>
      <c r="D116" s="96">
        <f>'base(indices)'!G120</f>
        <v>1.1179953199999999</v>
      </c>
      <c r="E116" s="69">
        <f t="shared" si="32"/>
        <v>1115.7593293599998</v>
      </c>
      <c r="F116" s="359">
        <f>'base(indices)'!I121</f>
        <v>1.8204000000000001E-2</v>
      </c>
      <c r="G116" s="70">
        <f t="shared" si="33"/>
        <v>20.311282831669438</v>
      </c>
      <c r="H116" s="190">
        <f t="shared" si="44"/>
        <v>4544.2824487666767</v>
      </c>
      <c r="I116" s="107">
        <f t="shared" si="46"/>
        <v>371.91977645333327</v>
      </c>
      <c r="J116" s="107">
        <f t="shared" si="45"/>
        <v>4916.2022252200095</v>
      </c>
      <c r="K116" s="49"/>
      <c r="L116" s="50">
        <f t="shared" si="49"/>
        <v>4916.2022252200095</v>
      </c>
      <c r="M116" s="51">
        <f t="shared" si="50"/>
        <v>4424.5820026980091</v>
      </c>
      <c r="N116" s="49">
        <f t="shared" si="47"/>
        <v>0</v>
      </c>
      <c r="O116" s="52">
        <f t="shared" si="48"/>
        <v>4424.5820026980091</v>
      </c>
      <c r="P116" s="73">
        <f t="shared" si="51"/>
        <v>3932.9617801760078</v>
      </c>
      <c r="Q116" s="49">
        <f t="shared" si="34"/>
        <v>0</v>
      </c>
      <c r="R116" s="53">
        <f t="shared" si="35"/>
        <v>3932.9617801760078</v>
      </c>
      <c r="S116" s="51">
        <f t="shared" si="36"/>
        <v>3441.3415576540065</v>
      </c>
      <c r="T116" s="49">
        <f t="shared" si="37"/>
        <v>0</v>
      </c>
      <c r="U116" s="52">
        <f t="shared" si="38"/>
        <v>3441.3415576540065</v>
      </c>
      <c r="V116" s="51">
        <f t="shared" si="39"/>
        <v>2949.7213351320056</v>
      </c>
      <c r="W116" s="49">
        <f t="shared" si="40"/>
        <v>0</v>
      </c>
      <c r="X116" s="52">
        <f t="shared" si="41"/>
        <v>2949.7213351320056</v>
      </c>
      <c r="Y116" s="51">
        <f t="shared" si="72"/>
        <v>2458.1011126100047</v>
      </c>
      <c r="Z116" s="49">
        <f t="shared" si="42"/>
        <v>0</v>
      </c>
      <c r="AA116" s="52">
        <f t="shared" si="43"/>
        <v>2458.1011126100047</v>
      </c>
    </row>
    <row r="117" spans="1:27" ht="13.5" customHeight="1">
      <c r="A117" s="124">
        <v>5</v>
      </c>
      <c r="B117" s="216">
        <v>43739</v>
      </c>
      <c r="C117" s="174">
        <v>998</v>
      </c>
      <c r="D117" s="96">
        <f>'base(indices)'!G121</f>
        <v>1.11699003</v>
      </c>
      <c r="E117" s="58">
        <f t="shared" si="32"/>
        <v>1114.7560499399999</v>
      </c>
      <c r="F117" s="359">
        <f>'base(indices)'!I122</f>
        <v>1.8204000000000001E-2</v>
      </c>
      <c r="G117" s="60">
        <f t="shared" si="33"/>
        <v>20.293019133107759</v>
      </c>
      <c r="H117" s="190">
        <f t="shared" si="44"/>
        <v>4540.1962762924304</v>
      </c>
      <c r="I117" s="106">
        <f t="shared" si="46"/>
        <v>371.58534997999999</v>
      </c>
      <c r="J117" s="106">
        <f t="shared" si="45"/>
        <v>4911.78162627243</v>
      </c>
      <c r="K117" s="63"/>
      <c r="L117" s="75">
        <f t="shared" si="49"/>
        <v>4911.78162627243</v>
      </c>
      <c r="M117" s="65">
        <f t="shared" si="50"/>
        <v>4420.6034636451868</v>
      </c>
      <c r="N117" s="63">
        <f t="shared" si="47"/>
        <v>0</v>
      </c>
      <c r="O117" s="66">
        <f t="shared" si="48"/>
        <v>4420.6034636451868</v>
      </c>
      <c r="P117" s="63">
        <f t="shared" si="51"/>
        <v>3929.4253010179441</v>
      </c>
      <c r="Q117" s="63">
        <f t="shared" si="34"/>
        <v>0</v>
      </c>
      <c r="R117" s="67">
        <f t="shared" si="35"/>
        <v>3929.4253010179441</v>
      </c>
      <c r="S117" s="65">
        <f t="shared" si="36"/>
        <v>3438.2471383907009</v>
      </c>
      <c r="T117" s="63">
        <f t="shared" si="37"/>
        <v>0</v>
      </c>
      <c r="U117" s="66">
        <f t="shared" si="38"/>
        <v>3438.2471383907009</v>
      </c>
      <c r="V117" s="65">
        <f t="shared" si="39"/>
        <v>2947.0689757634577</v>
      </c>
      <c r="W117" s="63">
        <f t="shared" si="40"/>
        <v>0</v>
      </c>
      <c r="X117" s="66">
        <f t="shared" si="41"/>
        <v>2947.0689757634577</v>
      </c>
      <c r="Y117" s="65">
        <f t="shared" si="72"/>
        <v>2455.890813136215</v>
      </c>
      <c r="Z117" s="63">
        <f t="shared" si="42"/>
        <v>0</v>
      </c>
      <c r="AA117" s="66">
        <f t="shared" si="43"/>
        <v>2455.890813136215</v>
      </c>
    </row>
    <row r="118" spans="1:27" ht="13.5" customHeight="1">
      <c r="A118" s="124">
        <v>5</v>
      </c>
      <c r="B118" s="217">
        <v>43770</v>
      </c>
      <c r="C118" s="174">
        <v>998</v>
      </c>
      <c r="D118" s="96">
        <f>'base(indices)'!G122</f>
        <v>1.1159856399999999</v>
      </c>
      <c r="E118" s="69">
        <f t="shared" si="32"/>
        <v>1113.75366872</v>
      </c>
      <c r="F118" s="359">
        <f>'base(indices)'!I123</f>
        <v>1.8204000000000001E-2</v>
      </c>
      <c r="G118" s="70">
        <f t="shared" si="33"/>
        <v>20.274771785378881</v>
      </c>
      <c r="H118" s="190">
        <f>(E118+G118)*4</f>
        <v>4536.113762021515</v>
      </c>
      <c r="I118" s="107">
        <f>E118/3</f>
        <v>371.25122290666667</v>
      </c>
      <c r="J118" s="107">
        <f t="shared" si="45"/>
        <v>4907.3649849281819</v>
      </c>
      <c r="K118" s="49"/>
      <c r="L118" s="50">
        <f t="shared" si="49"/>
        <v>4907.3649849281819</v>
      </c>
      <c r="M118" s="51">
        <f t="shared" si="50"/>
        <v>4416.6284864353638</v>
      </c>
      <c r="N118" s="49">
        <f t="shared" si="47"/>
        <v>0</v>
      </c>
      <c r="O118" s="52">
        <f t="shared" si="48"/>
        <v>4416.6284864353638</v>
      </c>
      <c r="P118" s="73">
        <f t="shared" si="51"/>
        <v>3925.8919879425457</v>
      </c>
      <c r="Q118" s="49">
        <f t="shared" si="34"/>
        <v>0</v>
      </c>
      <c r="R118" s="53">
        <f t="shared" si="35"/>
        <v>3925.8919879425457</v>
      </c>
      <c r="S118" s="51">
        <f t="shared" si="36"/>
        <v>3435.1554894497272</v>
      </c>
      <c r="T118" s="49">
        <f t="shared" si="37"/>
        <v>0</v>
      </c>
      <c r="U118" s="52">
        <f t="shared" si="38"/>
        <v>3435.1554894497272</v>
      </c>
      <c r="V118" s="51">
        <f t="shared" si="39"/>
        <v>2944.4189909569091</v>
      </c>
      <c r="W118" s="49">
        <f t="shared" si="40"/>
        <v>0</v>
      </c>
      <c r="X118" s="52">
        <f t="shared" si="41"/>
        <v>2944.4189909569091</v>
      </c>
      <c r="Y118" s="51">
        <f t="shared" si="72"/>
        <v>2453.682492464091</v>
      </c>
      <c r="Z118" s="49">
        <f t="shared" si="42"/>
        <v>0</v>
      </c>
      <c r="AA118" s="52">
        <f t="shared" si="43"/>
        <v>2453.682492464091</v>
      </c>
    </row>
    <row r="119" spans="1:27" ht="13.5" customHeight="1" thickBot="1">
      <c r="A119" s="229">
        <v>5</v>
      </c>
      <c r="B119" s="230">
        <v>43800</v>
      </c>
      <c r="C119" s="231">
        <v>998</v>
      </c>
      <c r="D119" s="278">
        <f>'base(indices)'!G123</f>
        <v>1.1144254499999999</v>
      </c>
      <c r="E119" s="279">
        <f t="shared" si="32"/>
        <v>1112.1965991</v>
      </c>
      <c r="F119" s="360">
        <f>'base(indices)'!I124</f>
        <v>1.8204000000000001E-2</v>
      </c>
      <c r="G119" s="233">
        <f t="shared" si="33"/>
        <v>20.246426890016402</v>
      </c>
      <c r="H119" s="280">
        <f t="shared" si="44"/>
        <v>4529.7721039600656</v>
      </c>
      <c r="I119" s="125">
        <f t="shared" si="46"/>
        <v>370.73219969999997</v>
      </c>
      <c r="J119" s="125">
        <f t="shared" si="45"/>
        <v>4900.5043036600655</v>
      </c>
      <c r="K119" s="94"/>
      <c r="L119" s="281">
        <f t="shared" si="49"/>
        <v>4900.5043036600655</v>
      </c>
      <c r="M119" s="258">
        <f t="shared" si="50"/>
        <v>4410.4538732940591</v>
      </c>
      <c r="N119" s="94">
        <f t="shared" si="47"/>
        <v>0</v>
      </c>
      <c r="O119" s="237">
        <f t="shared" si="48"/>
        <v>4410.4538732940591</v>
      </c>
      <c r="P119" s="94">
        <f t="shared" si="51"/>
        <v>3920.4034429280528</v>
      </c>
      <c r="Q119" s="94">
        <f t="shared" si="34"/>
        <v>0</v>
      </c>
      <c r="R119" s="121">
        <f t="shared" si="35"/>
        <v>3920.4034429280528</v>
      </c>
      <c r="S119" s="258">
        <f t="shared" si="36"/>
        <v>3430.3530125620455</v>
      </c>
      <c r="T119" s="94">
        <f t="shared" si="37"/>
        <v>0</v>
      </c>
      <c r="U119" s="237">
        <f t="shared" si="38"/>
        <v>3430.3530125620455</v>
      </c>
      <c r="V119" s="258">
        <f t="shared" si="39"/>
        <v>2940.3025821960391</v>
      </c>
      <c r="W119" s="94">
        <f t="shared" si="40"/>
        <v>0</v>
      </c>
      <c r="X119" s="237">
        <f t="shared" si="41"/>
        <v>2940.3025821960391</v>
      </c>
      <c r="Y119" s="258">
        <f t="shared" si="72"/>
        <v>2450.2521518300327</v>
      </c>
      <c r="Z119" s="94">
        <f t="shared" si="42"/>
        <v>0</v>
      </c>
      <c r="AA119" s="237">
        <f t="shared" si="43"/>
        <v>2450.2521518300327</v>
      </c>
    </row>
    <row r="120" spans="1:27" ht="13.5" customHeight="1">
      <c r="A120" s="365">
        <v>5</v>
      </c>
      <c r="B120" s="246">
        <v>43831</v>
      </c>
      <c r="C120" s="347">
        <v>1039</v>
      </c>
      <c r="D120" s="96">
        <f>'base(indices)'!G124</f>
        <v>1.1028455699999999</v>
      </c>
      <c r="E120" s="382">
        <f t="shared" ref="E120:E131" si="73">C120*D120</f>
        <v>1145.8565472299999</v>
      </c>
      <c r="F120" s="359">
        <f>'base(indices)'!I125</f>
        <v>1.8204000000000001E-2</v>
      </c>
      <c r="G120" s="346">
        <f t="shared" ref="G120:G131" si="74">E120*F120</f>
        <v>20.859172585774921</v>
      </c>
      <c r="H120" s="367">
        <f t="shared" ref="H120:H131" si="75">(E120+G120)*4</f>
        <v>4666.8628792630998</v>
      </c>
      <c r="I120" s="108">
        <f t="shared" ref="I120:I122" si="76">E120/3</f>
        <v>381.95218240999998</v>
      </c>
      <c r="J120" s="108">
        <f t="shared" ref="J120:J122" si="77">H120+I120</f>
        <v>5048.8150616731</v>
      </c>
      <c r="K120" s="352"/>
      <c r="L120" s="383">
        <f t="shared" ref="L120:L131" si="78">J120+K120</f>
        <v>5048.8150616731</v>
      </c>
      <c r="M120" s="384">
        <f t="shared" ref="M120:M131" si="79">J120*M$10</f>
        <v>4543.9335555057905</v>
      </c>
      <c r="N120" s="352">
        <f t="shared" ref="N120:N131" si="80">K120*M$10</f>
        <v>0</v>
      </c>
      <c r="O120" s="385">
        <f t="shared" ref="O120:O131" si="81">M120+N120</f>
        <v>4543.9335555057905</v>
      </c>
      <c r="P120" s="352">
        <f t="shared" ref="P120:P131" si="82">J120*$P$10</f>
        <v>4039.0520493384802</v>
      </c>
      <c r="Q120" s="352">
        <f t="shared" ref="Q120:Q131" si="83">K120*P$10</f>
        <v>0</v>
      </c>
      <c r="R120" s="386">
        <f t="shared" ref="R120:R131" si="84">P120+Q120</f>
        <v>4039.0520493384802</v>
      </c>
      <c r="S120" s="384">
        <f t="shared" ref="S120:S131" si="85">J120*S$10</f>
        <v>3534.1705431711698</v>
      </c>
      <c r="T120" s="352">
        <f t="shared" ref="T120:T131" si="86">K120*S$10</f>
        <v>0</v>
      </c>
      <c r="U120" s="385">
        <f t="shared" ref="U120:U131" si="87">S120+T120</f>
        <v>3534.1705431711698</v>
      </c>
      <c r="V120" s="384">
        <f t="shared" ref="V120:V131" si="88">J120*V$10</f>
        <v>3029.2890370038599</v>
      </c>
      <c r="W120" s="352">
        <f t="shared" ref="W120:W131" si="89">K120*V$10</f>
        <v>0</v>
      </c>
      <c r="X120" s="385">
        <f t="shared" ref="X120:X131" si="90">V120+W120</f>
        <v>3029.2890370038599</v>
      </c>
      <c r="Y120" s="384">
        <f t="shared" si="72"/>
        <v>2524.40753083655</v>
      </c>
      <c r="Z120" s="352">
        <f t="shared" ref="Z120:Z131" si="91">N120*Y$10</f>
        <v>0</v>
      </c>
      <c r="AA120" s="385">
        <f t="shared" ref="AA120:AA131" si="92">Y120+Z120</f>
        <v>2524.40753083655</v>
      </c>
    </row>
    <row r="121" spans="1:27" ht="13.5" customHeight="1">
      <c r="A121" s="124">
        <v>5</v>
      </c>
      <c r="B121" s="216">
        <v>43862</v>
      </c>
      <c r="C121" s="174">
        <v>1045</v>
      </c>
      <c r="D121" s="96">
        <f>'base(indices)'!G125</f>
        <v>1.0950705700000001</v>
      </c>
      <c r="E121" s="58">
        <f t="shared" si="73"/>
        <v>1144.3487456500002</v>
      </c>
      <c r="F121" s="359">
        <f>'base(indices)'!I126</f>
        <v>1.8204000000000001E-2</v>
      </c>
      <c r="G121" s="60">
        <f t="shared" si="74"/>
        <v>20.831724565812603</v>
      </c>
      <c r="H121" s="190">
        <f t="shared" si="75"/>
        <v>4660.7218808632515</v>
      </c>
      <c r="I121" s="106">
        <f t="shared" si="76"/>
        <v>381.44958188333339</v>
      </c>
      <c r="J121" s="106">
        <f t="shared" si="77"/>
        <v>5042.1714627465844</v>
      </c>
      <c r="K121" s="63"/>
      <c r="L121" s="75">
        <f t="shared" si="78"/>
        <v>5042.1714627465844</v>
      </c>
      <c r="M121" s="65">
        <f t="shared" si="79"/>
        <v>4537.9543164719262</v>
      </c>
      <c r="N121" s="63">
        <f t="shared" si="80"/>
        <v>0</v>
      </c>
      <c r="O121" s="66">
        <f t="shared" si="81"/>
        <v>4537.9543164719262</v>
      </c>
      <c r="P121" s="63">
        <f t="shared" si="82"/>
        <v>4033.7371701972679</v>
      </c>
      <c r="Q121" s="63">
        <f t="shared" si="83"/>
        <v>0</v>
      </c>
      <c r="R121" s="67">
        <f t="shared" si="84"/>
        <v>4033.7371701972679</v>
      </c>
      <c r="S121" s="65">
        <f t="shared" si="85"/>
        <v>3529.5200239226087</v>
      </c>
      <c r="T121" s="63">
        <f t="shared" si="86"/>
        <v>0</v>
      </c>
      <c r="U121" s="66">
        <f t="shared" si="87"/>
        <v>3529.5200239226087</v>
      </c>
      <c r="V121" s="65">
        <f t="shared" si="88"/>
        <v>3025.3028776479505</v>
      </c>
      <c r="W121" s="63">
        <f t="shared" si="89"/>
        <v>0</v>
      </c>
      <c r="X121" s="66">
        <f t="shared" si="90"/>
        <v>3025.3028776479505</v>
      </c>
      <c r="Y121" s="65">
        <f t="shared" si="72"/>
        <v>2521.0857313732922</v>
      </c>
      <c r="Z121" s="63">
        <f t="shared" si="91"/>
        <v>0</v>
      </c>
      <c r="AA121" s="66">
        <f t="shared" si="92"/>
        <v>2521.0857313732922</v>
      </c>
    </row>
    <row r="122" spans="1:27" ht="13.5" customHeight="1">
      <c r="A122" s="124">
        <v>5</v>
      </c>
      <c r="B122" s="217">
        <v>43891</v>
      </c>
      <c r="C122" s="174">
        <v>1045</v>
      </c>
      <c r="D122" s="96">
        <f>'base(indices)'!G126</f>
        <v>1.0926667000000001</v>
      </c>
      <c r="E122" s="58">
        <f t="shared" si="73"/>
        <v>1141.8367015000001</v>
      </c>
      <c r="F122" s="359">
        <f>'base(indices)'!I127</f>
        <v>1.8204000000000001E-2</v>
      </c>
      <c r="G122" s="60">
        <f t="shared" si="74"/>
        <v>20.785995314106003</v>
      </c>
      <c r="H122" s="190">
        <f t="shared" si="75"/>
        <v>4650.4907872564245</v>
      </c>
      <c r="I122" s="107">
        <f t="shared" si="76"/>
        <v>380.61223383333339</v>
      </c>
      <c r="J122" s="107">
        <f t="shared" si="77"/>
        <v>5031.1030210897579</v>
      </c>
      <c r="K122" s="73"/>
      <c r="L122" s="188">
        <f t="shared" si="78"/>
        <v>5031.1030210897579</v>
      </c>
      <c r="M122" s="138">
        <f t="shared" si="79"/>
        <v>4527.9927189807822</v>
      </c>
      <c r="N122" s="73">
        <f t="shared" si="80"/>
        <v>0</v>
      </c>
      <c r="O122" s="130">
        <f t="shared" si="81"/>
        <v>4527.9927189807822</v>
      </c>
      <c r="P122" s="73">
        <f t="shared" si="82"/>
        <v>4024.8824168718065</v>
      </c>
      <c r="Q122" s="73">
        <f t="shared" si="83"/>
        <v>0</v>
      </c>
      <c r="R122" s="189">
        <f t="shared" si="84"/>
        <v>4024.8824168718065</v>
      </c>
      <c r="S122" s="138">
        <f t="shared" si="85"/>
        <v>3521.7721147628304</v>
      </c>
      <c r="T122" s="73">
        <f t="shared" si="86"/>
        <v>0</v>
      </c>
      <c r="U122" s="130">
        <f t="shared" si="87"/>
        <v>3521.7721147628304</v>
      </c>
      <c r="V122" s="138">
        <f t="shared" si="88"/>
        <v>3018.6618126538547</v>
      </c>
      <c r="W122" s="73">
        <f t="shared" si="89"/>
        <v>0</v>
      </c>
      <c r="X122" s="130">
        <f t="shared" si="90"/>
        <v>3018.6618126538547</v>
      </c>
      <c r="Y122" s="138">
        <f t="shared" si="72"/>
        <v>2515.551510544879</v>
      </c>
      <c r="Z122" s="73">
        <f t="shared" si="91"/>
        <v>0</v>
      </c>
      <c r="AA122" s="130">
        <f t="shared" si="92"/>
        <v>2515.551510544879</v>
      </c>
    </row>
    <row r="123" spans="1:27" ht="13.5" customHeight="1">
      <c r="A123" s="124">
        <v>5</v>
      </c>
      <c r="B123" s="216">
        <v>43922</v>
      </c>
      <c r="C123" s="174">
        <v>1045</v>
      </c>
      <c r="D123" s="96">
        <f>'base(indices)'!G127</f>
        <v>1.0924482099999999</v>
      </c>
      <c r="E123" s="58">
        <f t="shared" si="73"/>
        <v>1141.60837945</v>
      </c>
      <c r="F123" s="359">
        <f>'base(indices)'!I128</f>
        <v>1.8204000000000001E-2</v>
      </c>
      <c r="G123" s="60">
        <f t="shared" si="74"/>
        <v>20.781838939507804</v>
      </c>
      <c r="H123" s="190">
        <f t="shared" si="75"/>
        <v>4649.5608735580317</v>
      </c>
      <c r="I123" s="106">
        <f t="shared" ref="I123:I130" si="93">E123/3</f>
        <v>380.53612648333336</v>
      </c>
      <c r="J123" s="106">
        <f t="shared" ref="J123:J130" si="94">H123+I123</f>
        <v>5030.0970000413654</v>
      </c>
      <c r="K123" s="63"/>
      <c r="L123" s="75">
        <f t="shared" si="78"/>
        <v>5030.0970000413654</v>
      </c>
      <c r="M123" s="65">
        <f t="shared" si="79"/>
        <v>4527.0873000372294</v>
      </c>
      <c r="N123" s="63">
        <f t="shared" si="80"/>
        <v>0</v>
      </c>
      <c r="O123" s="66">
        <f t="shared" si="81"/>
        <v>4527.0873000372294</v>
      </c>
      <c r="P123" s="63">
        <f t="shared" si="82"/>
        <v>4024.0776000330925</v>
      </c>
      <c r="Q123" s="63">
        <f t="shared" si="83"/>
        <v>0</v>
      </c>
      <c r="R123" s="67">
        <f t="shared" si="84"/>
        <v>4024.0776000330925</v>
      </c>
      <c r="S123" s="65">
        <f t="shared" si="85"/>
        <v>3521.0679000289556</v>
      </c>
      <c r="T123" s="63">
        <f t="shared" si="86"/>
        <v>0</v>
      </c>
      <c r="U123" s="66">
        <f t="shared" si="87"/>
        <v>3521.0679000289556</v>
      </c>
      <c r="V123" s="65">
        <f t="shared" si="88"/>
        <v>3018.0582000248191</v>
      </c>
      <c r="W123" s="63">
        <f t="shared" si="89"/>
        <v>0</v>
      </c>
      <c r="X123" s="66">
        <f t="shared" si="90"/>
        <v>3018.0582000248191</v>
      </c>
      <c r="Y123" s="65">
        <f t="shared" si="72"/>
        <v>2515.0485000206827</v>
      </c>
      <c r="Z123" s="63">
        <f t="shared" si="91"/>
        <v>0</v>
      </c>
      <c r="AA123" s="66">
        <f t="shared" si="92"/>
        <v>2515.0485000206827</v>
      </c>
    </row>
    <row r="124" spans="1:27" ht="13.5" customHeight="1">
      <c r="A124" s="124">
        <v>5</v>
      </c>
      <c r="B124" s="217">
        <v>43952</v>
      </c>
      <c r="C124" s="174">
        <v>1045</v>
      </c>
      <c r="D124" s="96">
        <f>'base(indices)'!G128</f>
        <v>1.09255747</v>
      </c>
      <c r="E124" s="58">
        <f t="shared" si="73"/>
        <v>1141.7225561499999</v>
      </c>
      <c r="F124" s="359">
        <f>'base(indices)'!I129</f>
        <v>1.8204000000000001E-2</v>
      </c>
      <c r="G124" s="60">
        <f t="shared" si="74"/>
        <v>20.783917412154601</v>
      </c>
      <c r="H124" s="190">
        <f t="shared" si="75"/>
        <v>4650.025894248618</v>
      </c>
      <c r="I124" s="107">
        <f t="shared" si="93"/>
        <v>380.57418538333332</v>
      </c>
      <c r="J124" s="107">
        <f t="shared" si="94"/>
        <v>5030.6000796319513</v>
      </c>
      <c r="K124" s="73"/>
      <c r="L124" s="188">
        <f t="shared" si="78"/>
        <v>5030.6000796319513</v>
      </c>
      <c r="M124" s="138">
        <f t="shared" si="79"/>
        <v>4527.5400716687564</v>
      </c>
      <c r="N124" s="73">
        <f t="shared" si="80"/>
        <v>0</v>
      </c>
      <c r="O124" s="130">
        <f t="shared" si="81"/>
        <v>4527.5400716687564</v>
      </c>
      <c r="P124" s="73">
        <f t="shared" si="82"/>
        <v>4024.4800637055614</v>
      </c>
      <c r="Q124" s="73">
        <f t="shared" si="83"/>
        <v>0</v>
      </c>
      <c r="R124" s="189">
        <f t="shared" si="84"/>
        <v>4024.4800637055614</v>
      </c>
      <c r="S124" s="138">
        <f t="shared" si="85"/>
        <v>3521.4200557423655</v>
      </c>
      <c r="T124" s="73">
        <f t="shared" si="86"/>
        <v>0</v>
      </c>
      <c r="U124" s="130">
        <f t="shared" si="87"/>
        <v>3521.4200557423655</v>
      </c>
      <c r="V124" s="138">
        <f t="shared" si="88"/>
        <v>3018.3600477791706</v>
      </c>
      <c r="W124" s="73">
        <f t="shared" si="89"/>
        <v>0</v>
      </c>
      <c r="X124" s="130">
        <f t="shared" si="90"/>
        <v>3018.3600477791706</v>
      </c>
      <c r="Y124" s="138">
        <f t="shared" si="72"/>
        <v>2515.3000398159757</v>
      </c>
      <c r="Z124" s="73">
        <f t="shared" si="91"/>
        <v>0</v>
      </c>
      <c r="AA124" s="130">
        <f t="shared" si="92"/>
        <v>2515.3000398159757</v>
      </c>
    </row>
    <row r="125" spans="1:27" ht="13.5" customHeight="1">
      <c r="A125" s="124">
        <v>5</v>
      </c>
      <c r="B125" s="216">
        <v>43983</v>
      </c>
      <c r="C125" s="174">
        <v>1045</v>
      </c>
      <c r="D125" s="96">
        <f>'base(indices)'!G129</f>
        <v>1.0990418099999999</v>
      </c>
      <c r="E125" s="58">
        <f t="shared" si="73"/>
        <v>1148.4986914499998</v>
      </c>
      <c r="F125" s="359">
        <f>'base(indices)'!I130</f>
        <v>1.8204000000000001E-2</v>
      </c>
      <c r="G125" s="60">
        <f t="shared" si="74"/>
        <v>20.907270179155798</v>
      </c>
      <c r="H125" s="190">
        <f t="shared" si="75"/>
        <v>4677.6238465166225</v>
      </c>
      <c r="I125" s="106">
        <f t="shared" si="93"/>
        <v>382.83289714999995</v>
      </c>
      <c r="J125" s="106">
        <f t="shared" si="94"/>
        <v>5060.4567436666221</v>
      </c>
      <c r="K125" s="63"/>
      <c r="L125" s="75">
        <f t="shared" si="78"/>
        <v>5060.4567436666221</v>
      </c>
      <c r="M125" s="65">
        <f t="shared" si="79"/>
        <v>4554.4110692999602</v>
      </c>
      <c r="N125" s="63">
        <f t="shared" si="80"/>
        <v>0</v>
      </c>
      <c r="O125" s="66">
        <f t="shared" si="81"/>
        <v>4554.4110692999602</v>
      </c>
      <c r="P125" s="63">
        <f t="shared" si="82"/>
        <v>4048.3653949332979</v>
      </c>
      <c r="Q125" s="63">
        <f t="shared" si="83"/>
        <v>0</v>
      </c>
      <c r="R125" s="67">
        <f t="shared" si="84"/>
        <v>4048.3653949332979</v>
      </c>
      <c r="S125" s="65">
        <f t="shared" si="85"/>
        <v>3542.3197205666352</v>
      </c>
      <c r="T125" s="63">
        <f t="shared" si="86"/>
        <v>0</v>
      </c>
      <c r="U125" s="66">
        <f t="shared" si="87"/>
        <v>3542.3197205666352</v>
      </c>
      <c r="V125" s="65">
        <f t="shared" si="88"/>
        <v>3036.2740461999733</v>
      </c>
      <c r="W125" s="63">
        <f t="shared" si="89"/>
        <v>0</v>
      </c>
      <c r="X125" s="66">
        <f t="shared" si="90"/>
        <v>3036.2740461999733</v>
      </c>
      <c r="Y125" s="65">
        <f t="shared" si="72"/>
        <v>2530.228371833311</v>
      </c>
      <c r="Z125" s="63">
        <f t="shared" si="91"/>
        <v>0</v>
      </c>
      <c r="AA125" s="66">
        <f t="shared" si="92"/>
        <v>2530.228371833311</v>
      </c>
    </row>
    <row r="126" spans="1:27" ht="13.5" customHeight="1">
      <c r="A126" s="124">
        <v>5</v>
      </c>
      <c r="B126" s="217">
        <v>44013</v>
      </c>
      <c r="C126" s="174">
        <v>1045</v>
      </c>
      <c r="D126" s="96">
        <f>'base(indices)'!G130</f>
        <v>1.0988220500000001</v>
      </c>
      <c r="E126" s="58">
        <f t="shared" si="73"/>
        <v>1148.2690422500002</v>
      </c>
      <c r="F126" s="359">
        <f>'base(indices)'!I131</f>
        <v>1.8204000000000001E-2</v>
      </c>
      <c r="G126" s="60">
        <f t="shared" si="74"/>
        <v>20.903089645119007</v>
      </c>
      <c r="H126" s="190">
        <f t="shared" si="75"/>
        <v>4676.6885275804771</v>
      </c>
      <c r="I126" s="107">
        <f t="shared" si="93"/>
        <v>382.75634741666676</v>
      </c>
      <c r="J126" s="107">
        <f t="shared" si="94"/>
        <v>5059.4448749971434</v>
      </c>
      <c r="K126" s="73"/>
      <c r="L126" s="188">
        <f t="shared" si="78"/>
        <v>5059.4448749971434</v>
      </c>
      <c r="M126" s="138">
        <f t="shared" si="79"/>
        <v>4553.5003874974291</v>
      </c>
      <c r="N126" s="73">
        <f t="shared" si="80"/>
        <v>0</v>
      </c>
      <c r="O126" s="130">
        <f t="shared" si="81"/>
        <v>4553.5003874974291</v>
      </c>
      <c r="P126" s="73">
        <f t="shared" si="82"/>
        <v>4047.5558999977147</v>
      </c>
      <c r="Q126" s="73">
        <f t="shared" si="83"/>
        <v>0</v>
      </c>
      <c r="R126" s="189">
        <f t="shared" si="84"/>
        <v>4047.5558999977147</v>
      </c>
      <c r="S126" s="138">
        <f t="shared" si="85"/>
        <v>3541.6114124980004</v>
      </c>
      <c r="T126" s="73">
        <f t="shared" si="86"/>
        <v>0</v>
      </c>
      <c r="U126" s="130">
        <f t="shared" si="87"/>
        <v>3541.6114124980004</v>
      </c>
      <c r="V126" s="138">
        <f t="shared" si="88"/>
        <v>3035.666924998286</v>
      </c>
      <c r="W126" s="73">
        <f t="shared" si="89"/>
        <v>0</v>
      </c>
      <c r="X126" s="130">
        <f t="shared" si="90"/>
        <v>3035.666924998286</v>
      </c>
      <c r="Y126" s="138">
        <f t="shared" si="72"/>
        <v>2529.7224374985717</v>
      </c>
      <c r="Z126" s="73">
        <f t="shared" si="91"/>
        <v>0</v>
      </c>
      <c r="AA126" s="130">
        <f t="shared" si="92"/>
        <v>2529.7224374985717</v>
      </c>
    </row>
    <row r="127" spans="1:27" ht="13.5" customHeight="1">
      <c r="A127" s="124">
        <v>5</v>
      </c>
      <c r="B127" s="216">
        <v>44044</v>
      </c>
      <c r="C127" s="174">
        <v>1045</v>
      </c>
      <c r="D127" s="96">
        <f>'base(indices)'!G131</f>
        <v>1.0955354399999999</v>
      </c>
      <c r="E127" s="58">
        <f t="shared" si="73"/>
        <v>1144.8345347999998</v>
      </c>
      <c r="F127" s="359">
        <f>'base(indices)'!I132</f>
        <v>1.8204000000000001E-2</v>
      </c>
      <c r="G127" s="60">
        <f t="shared" si="74"/>
        <v>20.840567871499196</v>
      </c>
      <c r="H127" s="190">
        <f t="shared" si="75"/>
        <v>4662.7004106859958</v>
      </c>
      <c r="I127" s="106">
        <f t="shared" si="93"/>
        <v>381.61151159999991</v>
      </c>
      <c r="J127" s="106">
        <f t="shared" si="94"/>
        <v>5044.3119222859959</v>
      </c>
      <c r="K127" s="63"/>
      <c r="L127" s="75">
        <f t="shared" si="78"/>
        <v>5044.3119222859959</v>
      </c>
      <c r="M127" s="65">
        <f t="shared" si="79"/>
        <v>4539.8807300573962</v>
      </c>
      <c r="N127" s="63">
        <f t="shared" si="80"/>
        <v>0</v>
      </c>
      <c r="O127" s="66">
        <f t="shared" si="81"/>
        <v>4539.8807300573962</v>
      </c>
      <c r="P127" s="63">
        <f t="shared" si="82"/>
        <v>4035.449537828797</v>
      </c>
      <c r="Q127" s="63">
        <f t="shared" si="83"/>
        <v>0</v>
      </c>
      <c r="R127" s="67">
        <f t="shared" si="84"/>
        <v>4035.449537828797</v>
      </c>
      <c r="S127" s="65">
        <f t="shared" si="85"/>
        <v>3531.0183456001969</v>
      </c>
      <c r="T127" s="63">
        <f t="shared" si="86"/>
        <v>0</v>
      </c>
      <c r="U127" s="66">
        <f t="shared" si="87"/>
        <v>3531.0183456001969</v>
      </c>
      <c r="V127" s="65">
        <f t="shared" si="88"/>
        <v>3026.5871533715977</v>
      </c>
      <c r="W127" s="63">
        <f t="shared" si="89"/>
        <v>0</v>
      </c>
      <c r="X127" s="66">
        <f t="shared" si="90"/>
        <v>3026.5871533715977</v>
      </c>
      <c r="Y127" s="65">
        <f t="shared" si="72"/>
        <v>2522.155961142998</v>
      </c>
      <c r="Z127" s="63">
        <f t="shared" si="91"/>
        <v>0</v>
      </c>
      <c r="AA127" s="66">
        <f t="shared" si="92"/>
        <v>2522.155961142998</v>
      </c>
    </row>
    <row r="128" spans="1:27" ht="13.5" customHeight="1">
      <c r="A128" s="124">
        <v>5</v>
      </c>
      <c r="B128" s="217">
        <v>44075</v>
      </c>
      <c r="C128" s="174">
        <v>1045</v>
      </c>
      <c r="D128" s="96">
        <f>'base(indices)'!G132</f>
        <v>1.0930214899999999</v>
      </c>
      <c r="E128" s="58">
        <f t="shared" si="73"/>
        <v>1142.2074570499999</v>
      </c>
      <c r="F128" s="359">
        <f>'base(indices)'!I133</f>
        <v>1.7045000000000001E-2</v>
      </c>
      <c r="G128" s="60">
        <f t="shared" si="74"/>
        <v>19.46892610541725</v>
      </c>
      <c r="H128" s="190">
        <f t="shared" si="75"/>
        <v>4646.7055326216687</v>
      </c>
      <c r="I128" s="107">
        <f t="shared" si="93"/>
        <v>380.73581901666665</v>
      </c>
      <c r="J128" s="107">
        <f t="shared" si="94"/>
        <v>5027.4413516383356</v>
      </c>
      <c r="K128" s="73"/>
      <c r="L128" s="188">
        <f t="shared" si="78"/>
        <v>5027.4413516383356</v>
      </c>
      <c r="M128" s="138">
        <f t="shared" si="79"/>
        <v>4524.6972164745021</v>
      </c>
      <c r="N128" s="73">
        <f t="shared" si="80"/>
        <v>0</v>
      </c>
      <c r="O128" s="130">
        <f t="shared" si="81"/>
        <v>4524.6972164745021</v>
      </c>
      <c r="P128" s="73">
        <f t="shared" si="82"/>
        <v>4021.9530813106685</v>
      </c>
      <c r="Q128" s="73">
        <f t="shared" si="83"/>
        <v>0</v>
      </c>
      <c r="R128" s="189">
        <f t="shared" si="84"/>
        <v>4021.9530813106685</v>
      </c>
      <c r="S128" s="138">
        <f t="shared" si="85"/>
        <v>3519.2089461468349</v>
      </c>
      <c r="T128" s="73">
        <f t="shared" si="86"/>
        <v>0</v>
      </c>
      <c r="U128" s="130">
        <f t="shared" si="87"/>
        <v>3519.2089461468349</v>
      </c>
      <c r="V128" s="138">
        <f t="shared" si="88"/>
        <v>3016.4648109830014</v>
      </c>
      <c r="W128" s="73">
        <f t="shared" si="89"/>
        <v>0</v>
      </c>
      <c r="X128" s="130">
        <f t="shared" si="90"/>
        <v>3016.4648109830014</v>
      </c>
      <c r="Y128" s="138">
        <f t="shared" si="72"/>
        <v>2513.7206758191678</v>
      </c>
      <c r="Z128" s="73">
        <f t="shared" si="91"/>
        <v>0</v>
      </c>
      <c r="AA128" s="130">
        <f t="shared" si="92"/>
        <v>2513.7206758191678</v>
      </c>
    </row>
    <row r="129" spans="1:27" ht="13.5" customHeight="1">
      <c r="A129" s="124">
        <v>5</v>
      </c>
      <c r="B129" s="216">
        <v>44105</v>
      </c>
      <c r="C129" s="174">
        <v>1045</v>
      </c>
      <c r="D129" s="96">
        <f>'base(indices)'!G133</f>
        <v>1.08812493</v>
      </c>
      <c r="E129" s="58">
        <f t="shared" si="73"/>
        <v>1137.0905518499999</v>
      </c>
      <c r="F129" s="359">
        <f>'base(indices)'!I134</f>
        <v>1.5886000000000001E-2</v>
      </c>
      <c r="G129" s="60">
        <f t="shared" si="74"/>
        <v>18.063820506689098</v>
      </c>
      <c r="H129" s="190">
        <f t="shared" si="75"/>
        <v>4620.617489426756</v>
      </c>
      <c r="I129" s="106">
        <f t="shared" si="93"/>
        <v>379.03018394999998</v>
      </c>
      <c r="J129" s="106">
        <f t="shared" si="94"/>
        <v>4999.6476733767558</v>
      </c>
      <c r="K129" s="63"/>
      <c r="L129" s="75">
        <f t="shared" si="78"/>
        <v>4999.6476733767558</v>
      </c>
      <c r="M129" s="65">
        <f t="shared" si="79"/>
        <v>4499.6829060390801</v>
      </c>
      <c r="N129" s="63">
        <f t="shared" si="80"/>
        <v>0</v>
      </c>
      <c r="O129" s="66">
        <f t="shared" si="81"/>
        <v>4499.6829060390801</v>
      </c>
      <c r="P129" s="63">
        <f t="shared" si="82"/>
        <v>3999.7181387014048</v>
      </c>
      <c r="Q129" s="63">
        <f t="shared" si="83"/>
        <v>0</v>
      </c>
      <c r="R129" s="67">
        <f t="shared" si="84"/>
        <v>3999.7181387014048</v>
      </c>
      <c r="S129" s="65">
        <f t="shared" si="85"/>
        <v>3499.753371363729</v>
      </c>
      <c r="T129" s="63">
        <f t="shared" si="86"/>
        <v>0</v>
      </c>
      <c r="U129" s="66">
        <f t="shared" si="87"/>
        <v>3499.753371363729</v>
      </c>
      <c r="V129" s="65">
        <f t="shared" si="88"/>
        <v>2999.7886040260532</v>
      </c>
      <c r="W129" s="63">
        <f t="shared" si="89"/>
        <v>0</v>
      </c>
      <c r="X129" s="66">
        <f t="shared" si="90"/>
        <v>2999.7886040260532</v>
      </c>
      <c r="Y129" s="65">
        <f t="shared" si="72"/>
        <v>2499.8238366883779</v>
      </c>
      <c r="Z129" s="63">
        <f t="shared" si="91"/>
        <v>0</v>
      </c>
      <c r="AA129" s="66">
        <f t="shared" si="92"/>
        <v>2499.8238366883779</v>
      </c>
    </row>
    <row r="130" spans="1:27" ht="13.5" customHeight="1">
      <c r="A130" s="124">
        <v>5</v>
      </c>
      <c r="B130" s="216">
        <v>44136</v>
      </c>
      <c r="C130" s="174">
        <v>1045</v>
      </c>
      <c r="D130" s="96">
        <f>'base(indices)'!G134</f>
        <v>1.0779918100000001</v>
      </c>
      <c r="E130" s="58">
        <f t="shared" si="73"/>
        <v>1126.5014414500001</v>
      </c>
      <c r="F130" s="359">
        <f>'base(indices)'!I135</f>
        <v>1.4727000000000001E-2</v>
      </c>
      <c r="G130" s="60">
        <f t="shared" si="74"/>
        <v>16.589986728234152</v>
      </c>
      <c r="H130" s="190">
        <f t="shared" si="75"/>
        <v>4572.3657127129372</v>
      </c>
      <c r="I130" s="107">
        <f t="shared" si="93"/>
        <v>375.50048048333338</v>
      </c>
      <c r="J130" s="107">
        <f t="shared" si="94"/>
        <v>4947.8661931962706</v>
      </c>
      <c r="K130" s="73"/>
      <c r="L130" s="188">
        <f t="shared" si="78"/>
        <v>4947.8661931962706</v>
      </c>
      <c r="M130" s="138">
        <f t="shared" si="79"/>
        <v>4453.0795738766437</v>
      </c>
      <c r="N130" s="73">
        <f t="shared" si="80"/>
        <v>0</v>
      </c>
      <c r="O130" s="130">
        <f t="shared" si="81"/>
        <v>4453.0795738766437</v>
      </c>
      <c r="P130" s="73">
        <f t="shared" si="82"/>
        <v>3958.2929545570169</v>
      </c>
      <c r="Q130" s="73">
        <f t="shared" si="83"/>
        <v>0</v>
      </c>
      <c r="R130" s="189">
        <f t="shared" si="84"/>
        <v>3958.2929545570169</v>
      </c>
      <c r="S130" s="138">
        <f t="shared" si="85"/>
        <v>3463.5063352373891</v>
      </c>
      <c r="T130" s="73">
        <f t="shared" si="86"/>
        <v>0</v>
      </c>
      <c r="U130" s="130">
        <f t="shared" si="87"/>
        <v>3463.5063352373891</v>
      </c>
      <c r="V130" s="138">
        <f t="shared" si="88"/>
        <v>2968.7197159177622</v>
      </c>
      <c r="W130" s="73">
        <f t="shared" si="89"/>
        <v>0</v>
      </c>
      <c r="X130" s="130">
        <f t="shared" si="90"/>
        <v>2968.7197159177622</v>
      </c>
      <c r="Y130" s="138">
        <f t="shared" si="72"/>
        <v>2473.9330965981353</v>
      </c>
      <c r="Z130" s="73">
        <f t="shared" si="91"/>
        <v>0</v>
      </c>
      <c r="AA130" s="130">
        <f t="shared" si="92"/>
        <v>2473.9330965981353</v>
      </c>
    </row>
    <row r="131" spans="1:27" ht="13.5" customHeight="1" thickBot="1">
      <c r="A131" s="229">
        <v>5</v>
      </c>
      <c r="B131" s="217">
        <v>44166</v>
      </c>
      <c r="C131" s="231">
        <v>1045</v>
      </c>
      <c r="D131" s="278">
        <f>'base(indices)'!G135</f>
        <v>1.06933023</v>
      </c>
      <c r="E131" s="279">
        <f t="shared" si="73"/>
        <v>1117.45009035</v>
      </c>
      <c r="F131" s="361">
        <f>'base(indices)'!I136</f>
        <v>1.3568E-2</v>
      </c>
      <c r="G131" s="233">
        <f t="shared" si="74"/>
        <v>15.161562825868799</v>
      </c>
      <c r="H131" s="280">
        <f t="shared" si="75"/>
        <v>4530.4466127034748</v>
      </c>
      <c r="I131" s="125">
        <f t="shared" ref="I131" si="95">E131/3</f>
        <v>372.48336345000001</v>
      </c>
      <c r="J131" s="125">
        <f t="shared" ref="J131" si="96">H131+I131</f>
        <v>4902.9299761534749</v>
      </c>
      <c r="K131" s="94"/>
      <c r="L131" s="281">
        <f t="shared" si="78"/>
        <v>4902.9299761534749</v>
      </c>
      <c r="M131" s="258">
        <f t="shared" si="79"/>
        <v>4412.6369785381276</v>
      </c>
      <c r="N131" s="94">
        <f t="shared" si="80"/>
        <v>0</v>
      </c>
      <c r="O131" s="237">
        <f t="shared" si="81"/>
        <v>4412.6369785381276</v>
      </c>
      <c r="P131" s="94">
        <f t="shared" si="82"/>
        <v>3922.3439809227802</v>
      </c>
      <c r="Q131" s="94">
        <f t="shared" si="83"/>
        <v>0</v>
      </c>
      <c r="R131" s="121">
        <f t="shared" si="84"/>
        <v>3922.3439809227802</v>
      </c>
      <c r="S131" s="258">
        <f t="shared" si="85"/>
        <v>3432.050983307432</v>
      </c>
      <c r="T131" s="94">
        <f t="shared" si="86"/>
        <v>0</v>
      </c>
      <c r="U131" s="237">
        <f t="shared" si="87"/>
        <v>3432.050983307432</v>
      </c>
      <c r="V131" s="258">
        <f t="shared" si="88"/>
        <v>2941.7579856920847</v>
      </c>
      <c r="W131" s="94">
        <f t="shared" si="89"/>
        <v>0</v>
      </c>
      <c r="X131" s="237">
        <f t="shared" si="90"/>
        <v>2941.7579856920847</v>
      </c>
      <c r="Y131" s="258">
        <f t="shared" si="72"/>
        <v>2451.4649880767374</v>
      </c>
      <c r="Z131" s="94">
        <f t="shared" si="91"/>
        <v>0</v>
      </c>
      <c r="AA131" s="237">
        <f t="shared" si="92"/>
        <v>2451.4649880767374</v>
      </c>
    </row>
    <row r="132" spans="1:27" ht="12.75" customHeight="1" thickBot="1">
      <c r="A132" s="248"/>
      <c r="B132" s="249" t="s">
        <v>169</v>
      </c>
      <c r="C132" s="249"/>
      <c r="D132" s="249"/>
      <c r="E132" s="251"/>
      <c r="F132" s="445">
        <f>'BENEFÍCIOS-SEM JRS E SEM CORREÇ'!F131:G131</f>
        <v>44440</v>
      </c>
      <c r="G132" s="465"/>
      <c r="H132" s="466"/>
      <c r="I132" s="466"/>
      <c r="K132" s="41"/>
      <c r="L132" s="41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Y132" s="38"/>
      <c r="Z132" s="38"/>
    </row>
    <row r="133" spans="1:27" ht="12.75" customHeight="1">
      <c r="A133" s="238">
        <v>5</v>
      </c>
      <c r="B133" s="160">
        <v>44197</v>
      </c>
      <c r="C133" s="164">
        <f>'LOAS-SEM JRS E SEM CORREÇÃO'!C134</f>
        <v>1100</v>
      </c>
      <c r="D133" s="242">
        <f>'base(indices)'!G136</f>
        <v>1.05811422</v>
      </c>
      <c r="E133" s="144">
        <f t="shared" ref="E133:E139" si="97">C133*D133</f>
        <v>1163.9256419999999</v>
      </c>
      <c r="F133" s="319">
        <f>'base(indices)'!I136</f>
        <v>1.3568E-2</v>
      </c>
      <c r="G133" s="87">
        <f t="shared" ref="G133:G139" si="98">E133*F133</f>
        <v>15.792143110655999</v>
      </c>
      <c r="H133" s="169">
        <f>(E133+F133)*4</f>
        <v>4655.75684</v>
      </c>
      <c r="I133" s="108">
        <f>E133/3</f>
        <v>387.97521399999999</v>
      </c>
      <c r="J133" s="108">
        <f t="shared" si="45"/>
        <v>5043.7320540000001</v>
      </c>
      <c r="K133" s="108"/>
      <c r="L133" s="141">
        <f t="shared" ref="L133:L136" si="99">J133+K133</f>
        <v>5043.7320540000001</v>
      </c>
      <c r="M133" s="108">
        <f>$J133*M$10</f>
        <v>4539.3588485999999</v>
      </c>
      <c r="N133" s="165">
        <f>$K133*M$10</f>
        <v>0</v>
      </c>
      <c r="O133" s="55">
        <f>M133+N133</f>
        <v>4539.3588485999999</v>
      </c>
      <c r="P133" s="54">
        <f>$J133*P$10</f>
        <v>4034.9856432000001</v>
      </c>
      <c r="Q133" s="165">
        <f>$K133*P$10</f>
        <v>0</v>
      </c>
      <c r="R133" s="166">
        <f>P133+Q133</f>
        <v>4034.9856432000001</v>
      </c>
      <c r="S133" s="54">
        <f>$J133*S$10</f>
        <v>3530.6124378</v>
      </c>
      <c r="T133" s="165">
        <f>$K133*S$10</f>
        <v>0</v>
      </c>
      <c r="U133" s="166">
        <f>S133+T133</f>
        <v>3530.6124378</v>
      </c>
      <c r="V133" s="54">
        <f>$J133*V$10</f>
        <v>3026.2392323999998</v>
      </c>
      <c r="W133" s="165">
        <f>$K133*V$10</f>
        <v>0</v>
      </c>
      <c r="X133" s="55">
        <f>V133+W133</f>
        <v>3026.2392323999998</v>
      </c>
      <c r="Y133" s="54">
        <f>$J133*Y$10</f>
        <v>2521.866027</v>
      </c>
      <c r="Z133" s="165">
        <f>$K133*Y$10</f>
        <v>0</v>
      </c>
      <c r="AA133" s="55">
        <f>Y133+Z133</f>
        <v>2521.866027</v>
      </c>
    </row>
    <row r="134" spans="1:27" s="30" customFormat="1" ht="12.75" customHeight="1">
      <c r="A134" s="118">
        <v>5</v>
      </c>
      <c r="B134" s="56">
        <v>44228</v>
      </c>
      <c r="C134" s="57">
        <f>'LOAS-SEM JRS E SEM CORREÇÃO'!C135</f>
        <v>1100</v>
      </c>
      <c r="D134" s="222">
        <f>'base(indices)'!G137</f>
        <v>1.04992481</v>
      </c>
      <c r="E134" s="70">
        <f t="shared" si="97"/>
        <v>1154.917291</v>
      </c>
      <c r="F134" s="305">
        <f>'base(indices)'!I137</f>
        <v>1.2409E-2</v>
      </c>
      <c r="G134" s="60">
        <f t="shared" si="98"/>
        <v>14.331368664018999</v>
      </c>
      <c r="H134" s="170">
        <f>(E134+G134)*4</f>
        <v>4676.9946386560759</v>
      </c>
      <c r="I134" s="106">
        <f t="shared" ref="I134:I136" si="100">E134/3</f>
        <v>384.97243033333331</v>
      </c>
      <c r="J134" s="106">
        <f t="shared" si="45"/>
        <v>5061.9670689894092</v>
      </c>
      <c r="K134" s="106"/>
      <c r="L134" s="142">
        <f t="shared" si="99"/>
        <v>5061.9670689894092</v>
      </c>
      <c r="M134" s="106">
        <f t="shared" ref="M134:M144" si="101">$J134*M$10</f>
        <v>4555.7703620904686</v>
      </c>
      <c r="N134" s="63">
        <f t="shared" ref="N134:N136" si="102">$K134*M$10</f>
        <v>0</v>
      </c>
      <c r="O134" s="66">
        <f t="shared" ref="O134:O136" si="103">M134+N134</f>
        <v>4555.7703620904686</v>
      </c>
      <c r="P134" s="65">
        <f t="shared" ref="P134:P144" si="104">$J134*P$10</f>
        <v>4049.5736551915275</v>
      </c>
      <c r="Q134" s="63">
        <f t="shared" ref="Q134:Q136" si="105">$K134*P$10</f>
        <v>0</v>
      </c>
      <c r="R134" s="67">
        <f t="shared" ref="R134:R136" si="106">P134+Q134</f>
        <v>4049.5736551915275</v>
      </c>
      <c r="S134" s="65">
        <f t="shared" ref="S134:S144" si="107">$J134*S$10</f>
        <v>3543.3769482925863</v>
      </c>
      <c r="T134" s="63">
        <f t="shared" ref="T134:T136" si="108">$K134*S$10</f>
        <v>0</v>
      </c>
      <c r="U134" s="67">
        <f t="shared" ref="U134:U136" si="109">S134+T134</f>
        <v>3543.3769482925863</v>
      </c>
      <c r="V134" s="65">
        <f t="shared" ref="V134:V144" si="110">$J134*V$10</f>
        <v>3037.1802413936452</v>
      </c>
      <c r="W134" s="63">
        <f t="shared" ref="W134:W136" si="111">$K134*V$10</f>
        <v>0</v>
      </c>
      <c r="X134" s="66">
        <f t="shared" ref="X134:X136" si="112">V134+W134</f>
        <v>3037.1802413936452</v>
      </c>
      <c r="Y134" s="65">
        <f t="shared" ref="Y134:Y144" si="113">$J134*Y$10</f>
        <v>2530.9835344947046</v>
      </c>
      <c r="Z134" s="63">
        <f t="shared" ref="Z134:Z136" si="114">$K134*Y$10</f>
        <v>0</v>
      </c>
      <c r="AA134" s="66">
        <f t="shared" ref="AA134:AA136" si="115">Y134+Z134</f>
        <v>2530.9835344947046</v>
      </c>
    </row>
    <row r="135" spans="1:27" ht="12.75" customHeight="1">
      <c r="A135" s="117">
        <v>5</v>
      </c>
      <c r="B135" s="46">
        <v>44256</v>
      </c>
      <c r="C135" s="57">
        <f>'LOAS-SEM JRS E SEM CORREÇÃO'!C136</f>
        <v>1100</v>
      </c>
      <c r="D135" s="222">
        <f>'base(indices)'!G138</f>
        <v>1.0449092499999999</v>
      </c>
      <c r="E135" s="70">
        <f t="shared" si="97"/>
        <v>1149.400175</v>
      </c>
      <c r="F135" s="305">
        <f>'base(indices)'!I138</f>
        <v>1.125E-2</v>
      </c>
      <c r="G135" s="70">
        <f t="shared" si="98"/>
        <v>12.93075196875</v>
      </c>
      <c r="H135" s="170">
        <f t="shared" ref="H135:H139" si="116">(E135+G135)*4</f>
        <v>4649.3237078749999</v>
      </c>
      <c r="I135" s="107">
        <f t="shared" si="100"/>
        <v>383.13339166666668</v>
      </c>
      <c r="J135" s="107">
        <f t="shared" si="45"/>
        <v>5032.4570995416661</v>
      </c>
      <c r="K135" s="107"/>
      <c r="L135" s="143">
        <f t="shared" si="99"/>
        <v>5032.4570995416661</v>
      </c>
      <c r="M135" s="107">
        <f t="shared" si="101"/>
        <v>4529.2113895875</v>
      </c>
      <c r="N135" s="49">
        <f t="shared" si="102"/>
        <v>0</v>
      </c>
      <c r="O135" s="52">
        <f t="shared" si="103"/>
        <v>4529.2113895875</v>
      </c>
      <c r="P135" s="51">
        <f t="shared" si="104"/>
        <v>4025.9656796333329</v>
      </c>
      <c r="Q135" s="49">
        <f t="shared" si="105"/>
        <v>0</v>
      </c>
      <c r="R135" s="53">
        <f t="shared" si="106"/>
        <v>4025.9656796333329</v>
      </c>
      <c r="S135" s="51">
        <f t="shared" si="107"/>
        <v>3522.7199696791663</v>
      </c>
      <c r="T135" s="49">
        <f t="shared" si="108"/>
        <v>0</v>
      </c>
      <c r="U135" s="53">
        <f t="shared" si="109"/>
        <v>3522.7199696791663</v>
      </c>
      <c r="V135" s="51">
        <f t="shared" si="110"/>
        <v>3019.4742597249997</v>
      </c>
      <c r="W135" s="49">
        <f t="shared" si="111"/>
        <v>0</v>
      </c>
      <c r="X135" s="52">
        <f t="shared" si="112"/>
        <v>3019.4742597249997</v>
      </c>
      <c r="Y135" s="51">
        <f t="shared" si="113"/>
        <v>2516.2285497708331</v>
      </c>
      <c r="Z135" s="49">
        <f t="shared" si="114"/>
        <v>0</v>
      </c>
      <c r="AA135" s="52">
        <f t="shared" si="115"/>
        <v>2516.2285497708331</v>
      </c>
    </row>
    <row r="136" spans="1:27" s="30" customFormat="1" ht="12.75" customHeight="1">
      <c r="A136" s="118">
        <v>5</v>
      </c>
      <c r="B136" s="56">
        <v>44287</v>
      </c>
      <c r="C136" s="57">
        <f>'LOAS-SEM JRS E SEM CORREÇÃO'!C137</f>
        <v>1100</v>
      </c>
      <c r="D136" s="222">
        <f>'base(indices)'!G139</f>
        <v>1.03528113</v>
      </c>
      <c r="E136" s="70">
        <f t="shared" si="97"/>
        <v>1138.8092429999999</v>
      </c>
      <c r="F136" s="305">
        <f>'base(indices)'!I139</f>
        <v>1.0090999999999999E-2</v>
      </c>
      <c r="G136" s="60">
        <f t="shared" si="98"/>
        <v>11.491724071112998</v>
      </c>
      <c r="H136" s="170">
        <f t="shared" si="116"/>
        <v>4601.2038682844513</v>
      </c>
      <c r="I136" s="106">
        <f t="shared" si="100"/>
        <v>379.60308099999997</v>
      </c>
      <c r="J136" s="106">
        <f t="shared" si="45"/>
        <v>4980.8069492844515</v>
      </c>
      <c r="K136" s="106"/>
      <c r="L136" s="142">
        <f t="shared" si="99"/>
        <v>4980.8069492844515</v>
      </c>
      <c r="M136" s="106">
        <f t="shared" si="101"/>
        <v>4482.7262543560064</v>
      </c>
      <c r="N136" s="63">
        <f t="shared" si="102"/>
        <v>0</v>
      </c>
      <c r="O136" s="66">
        <f t="shared" si="103"/>
        <v>4482.7262543560064</v>
      </c>
      <c r="P136" s="65">
        <f t="shared" si="104"/>
        <v>3984.6455594275612</v>
      </c>
      <c r="Q136" s="63">
        <f t="shared" si="105"/>
        <v>0</v>
      </c>
      <c r="R136" s="67">
        <f t="shared" si="106"/>
        <v>3984.6455594275612</v>
      </c>
      <c r="S136" s="65">
        <f t="shared" si="107"/>
        <v>3486.5648644991161</v>
      </c>
      <c r="T136" s="63">
        <f t="shared" si="108"/>
        <v>0</v>
      </c>
      <c r="U136" s="67">
        <f t="shared" si="109"/>
        <v>3486.5648644991161</v>
      </c>
      <c r="V136" s="65">
        <f t="shared" si="110"/>
        <v>2988.4841695706709</v>
      </c>
      <c r="W136" s="63">
        <f t="shared" si="111"/>
        <v>0</v>
      </c>
      <c r="X136" s="66">
        <f t="shared" si="112"/>
        <v>2988.4841695706709</v>
      </c>
      <c r="Y136" s="65">
        <f t="shared" si="113"/>
        <v>2490.4034746422258</v>
      </c>
      <c r="Z136" s="63">
        <f t="shared" si="114"/>
        <v>0</v>
      </c>
      <c r="AA136" s="66">
        <f t="shared" si="115"/>
        <v>2490.4034746422258</v>
      </c>
    </row>
    <row r="137" spans="1:27" ht="12.75" customHeight="1">
      <c r="A137" s="118">
        <v>5</v>
      </c>
      <c r="B137" s="46">
        <v>44317</v>
      </c>
      <c r="C137" s="57">
        <f>'LOAS-SEM JRS E SEM CORREÇÃO'!C138</f>
        <v>1100</v>
      </c>
      <c r="D137" s="222">
        <f>'base(indices)'!G140</f>
        <v>1.02910649</v>
      </c>
      <c r="E137" s="70">
        <f t="shared" si="97"/>
        <v>1132.017139</v>
      </c>
      <c r="F137" s="305">
        <f>'base(indices)'!I140</f>
        <v>8.5009999999999999E-3</v>
      </c>
      <c r="G137" s="70">
        <f t="shared" si="98"/>
        <v>9.6232776986390007</v>
      </c>
      <c r="H137" s="170">
        <f t="shared" si="116"/>
        <v>4566.561666794556</v>
      </c>
      <c r="I137" s="107">
        <f t="shared" ref="I137:I144" si="117">E137/3</f>
        <v>377.33904633333333</v>
      </c>
      <c r="J137" s="107">
        <f t="shared" ref="J137:J144" si="118">H137+I137</f>
        <v>4943.9007131278895</v>
      </c>
      <c r="K137" s="107"/>
      <c r="L137" s="143">
        <f t="shared" ref="L137:L144" si="119">J137+K137</f>
        <v>4943.9007131278895</v>
      </c>
      <c r="M137" s="107">
        <f t="shared" si="101"/>
        <v>4449.5106418151008</v>
      </c>
      <c r="N137" s="49">
        <f t="shared" ref="N137:N144" si="120">$K137*M$10</f>
        <v>0</v>
      </c>
      <c r="O137" s="52">
        <f t="shared" ref="O137:O144" si="121">M137+N137</f>
        <v>4449.5106418151008</v>
      </c>
      <c r="P137" s="51">
        <f t="shared" si="104"/>
        <v>3955.1205705023117</v>
      </c>
      <c r="Q137" s="49">
        <f t="shared" ref="Q137:Q144" si="122">$K137*P$10</f>
        <v>0</v>
      </c>
      <c r="R137" s="53">
        <f t="shared" ref="R137:R144" si="123">P137+Q137</f>
        <v>3955.1205705023117</v>
      </c>
      <c r="S137" s="51">
        <f t="shared" si="107"/>
        <v>3460.7304991895226</v>
      </c>
      <c r="T137" s="49">
        <f t="shared" ref="T137:T144" si="124">$K137*S$10</f>
        <v>0</v>
      </c>
      <c r="U137" s="53">
        <f t="shared" ref="U137:U144" si="125">S137+T137</f>
        <v>3460.7304991895226</v>
      </c>
      <c r="V137" s="51">
        <f t="shared" si="110"/>
        <v>2966.3404278767334</v>
      </c>
      <c r="W137" s="49">
        <f t="shared" ref="W137:W144" si="126">$K137*V$10</f>
        <v>0</v>
      </c>
      <c r="X137" s="52">
        <f t="shared" ref="X137:X144" si="127">V137+W137</f>
        <v>2966.3404278767334</v>
      </c>
      <c r="Y137" s="51">
        <f t="shared" si="113"/>
        <v>2471.9503565639448</v>
      </c>
      <c r="Z137" s="49">
        <f t="shared" ref="Z137:Z144" si="128">$K137*Y$10</f>
        <v>0</v>
      </c>
      <c r="AA137" s="52">
        <f t="shared" ref="AA137:AA144" si="129">Y137+Z137</f>
        <v>2471.9503565639448</v>
      </c>
    </row>
    <row r="138" spans="1:27" s="30" customFormat="1" ht="12.75" customHeight="1">
      <c r="A138" s="117">
        <v>5</v>
      </c>
      <c r="B138" s="56">
        <v>44348</v>
      </c>
      <c r="C138" s="57">
        <f>'LOAS-SEM JRS E SEM CORREÇÃO'!C139</f>
        <v>1100</v>
      </c>
      <c r="D138" s="222">
        <f>'base(indices)'!G141</f>
        <v>1.0245982600000001</v>
      </c>
      <c r="E138" s="70">
        <f t="shared" si="97"/>
        <v>1127.058086</v>
      </c>
      <c r="F138" s="305">
        <f>'base(indices)'!I141</f>
        <v>6.9109999999999996E-3</v>
      </c>
      <c r="G138" s="60">
        <f t="shared" si="98"/>
        <v>7.789098432346</v>
      </c>
      <c r="H138" s="170">
        <f t="shared" si="116"/>
        <v>4539.388737729384</v>
      </c>
      <c r="I138" s="106">
        <f t="shared" si="117"/>
        <v>375.68602866666669</v>
      </c>
      <c r="J138" s="106">
        <f t="shared" si="118"/>
        <v>4915.074766396051</v>
      </c>
      <c r="K138" s="106"/>
      <c r="L138" s="142">
        <f t="shared" si="119"/>
        <v>4915.074766396051</v>
      </c>
      <c r="M138" s="106">
        <f t="shared" si="101"/>
        <v>4423.5672897564464</v>
      </c>
      <c r="N138" s="63">
        <f t="shared" si="120"/>
        <v>0</v>
      </c>
      <c r="O138" s="66">
        <f t="shared" si="121"/>
        <v>4423.5672897564464</v>
      </c>
      <c r="P138" s="65">
        <f t="shared" si="104"/>
        <v>3932.0598131168408</v>
      </c>
      <c r="Q138" s="63">
        <f t="shared" si="122"/>
        <v>0</v>
      </c>
      <c r="R138" s="67">
        <f t="shared" si="123"/>
        <v>3932.0598131168408</v>
      </c>
      <c r="S138" s="65">
        <f t="shared" si="107"/>
        <v>3440.5523364772357</v>
      </c>
      <c r="T138" s="63">
        <f t="shared" si="124"/>
        <v>0</v>
      </c>
      <c r="U138" s="67">
        <f t="shared" si="125"/>
        <v>3440.5523364772357</v>
      </c>
      <c r="V138" s="65">
        <f t="shared" si="110"/>
        <v>2949.0448598376306</v>
      </c>
      <c r="W138" s="63">
        <f t="shared" si="126"/>
        <v>0</v>
      </c>
      <c r="X138" s="66">
        <f t="shared" si="127"/>
        <v>2949.0448598376306</v>
      </c>
      <c r="Y138" s="65">
        <f t="shared" si="113"/>
        <v>2457.5373831980255</v>
      </c>
      <c r="Z138" s="63">
        <f t="shared" si="128"/>
        <v>0</v>
      </c>
      <c r="AA138" s="66">
        <f t="shared" si="129"/>
        <v>2457.5373831980255</v>
      </c>
    </row>
    <row r="139" spans="1:27" ht="12.75" customHeight="1">
      <c r="A139" s="118">
        <v>5</v>
      </c>
      <c r="B139" s="46">
        <v>44378</v>
      </c>
      <c r="C139" s="57">
        <f>'LOAS-SEM JRS E SEM CORREÇÃO'!C140</f>
        <v>1100</v>
      </c>
      <c r="D139" s="222">
        <f>'base(indices)'!G142</f>
        <v>1.0161640999999999</v>
      </c>
      <c r="E139" s="70">
        <f t="shared" si="97"/>
        <v>1117.7805099999998</v>
      </c>
      <c r="F139" s="305">
        <f>'base(indices)'!I142</f>
        <v>4.8919999999999996E-3</v>
      </c>
      <c r="G139" s="70">
        <f t="shared" si="98"/>
        <v>5.4681822549199985</v>
      </c>
      <c r="H139" s="170">
        <f t="shared" si="116"/>
        <v>4492.9947690196796</v>
      </c>
      <c r="I139" s="107">
        <f t="shared" si="117"/>
        <v>372.59350333333327</v>
      </c>
      <c r="J139" s="107">
        <f t="shared" si="118"/>
        <v>4865.5882723530131</v>
      </c>
      <c r="K139" s="107"/>
      <c r="L139" s="143">
        <f t="shared" si="119"/>
        <v>4865.5882723530131</v>
      </c>
      <c r="M139" s="107">
        <f t="shared" si="101"/>
        <v>4379.0294451177115</v>
      </c>
      <c r="N139" s="49">
        <f t="shared" si="120"/>
        <v>0</v>
      </c>
      <c r="O139" s="52">
        <f t="shared" si="121"/>
        <v>4379.0294451177115</v>
      </c>
      <c r="P139" s="51">
        <f t="shared" si="104"/>
        <v>3892.4706178824108</v>
      </c>
      <c r="Q139" s="49">
        <f t="shared" si="122"/>
        <v>0</v>
      </c>
      <c r="R139" s="53">
        <f t="shared" si="123"/>
        <v>3892.4706178824108</v>
      </c>
      <c r="S139" s="51">
        <f t="shared" si="107"/>
        <v>3405.9117906471088</v>
      </c>
      <c r="T139" s="49">
        <f t="shared" si="124"/>
        <v>0</v>
      </c>
      <c r="U139" s="53">
        <f t="shared" si="125"/>
        <v>3405.9117906471088</v>
      </c>
      <c r="V139" s="51">
        <f t="shared" si="110"/>
        <v>2919.3529634118077</v>
      </c>
      <c r="W139" s="49">
        <f t="shared" si="126"/>
        <v>0</v>
      </c>
      <c r="X139" s="52">
        <f t="shared" si="127"/>
        <v>2919.3529634118077</v>
      </c>
      <c r="Y139" s="51">
        <f t="shared" si="113"/>
        <v>2432.7941361765065</v>
      </c>
      <c r="Z139" s="49">
        <f t="shared" si="128"/>
        <v>0</v>
      </c>
      <c r="AA139" s="52">
        <f t="shared" si="129"/>
        <v>2432.7941361765065</v>
      </c>
    </row>
    <row r="140" spans="1:27" s="30" customFormat="1" ht="12.75" customHeight="1">
      <c r="A140" s="118">
        <v>5</v>
      </c>
      <c r="B140" s="56">
        <v>44409</v>
      </c>
      <c r="C140" s="57">
        <f>'LOAS-SEM JRS E SEM CORREÇÃO'!C141</f>
        <v>1100</v>
      </c>
      <c r="D140" s="222">
        <f>'base(indices)'!G143</f>
        <v>1.00890002</v>
      </c>
      <c r="E140" s="70">
        <f t="shared" ref="E140:E141" si="130">C140*D140</f>
        <v>1109.7900219999999</v>
      </c>
      <c r="F140" s="305">
        <f>'base(indices)'!I143</f>
        <v>2.4459999999999998E-3</v>
      </c>
      <c r="G140" s="70">
        <f t="shared" ref="G140:G141" si="131">E140*F140</f>
        <v>2.7145463938119994</v>
      </c>
      <c r="H140" s="171">
        <f t="shared" ref="H140:H144" si="132">(E140+G140)*4</f>
        <v>4450.0182735752478</v>
      </c>
      <c r="I140" s="106">
        <f t="shared" si="117"/>
        <v>369.93000733333332</v>
      </c>
      <c r="J140" s="106">
        <f t="shared" si="118"/>
        <v>4819.9482809085812</v>
      </c>
      <c r="K140" s="106"/>
      <c r="L140" s="142">
        <f t="shared" si="119"/>
        <v>4819.9482809085812</v>
      </c>
      <c r="M140" s="106">
        <f t="shared" si="101"/>
        <v>4337.9534528177228</v>
      </c>
      <c r="N140" s="63">
        <f t="shared" si="120"/>
        <v>0</v>
      </c>
      <c r="O140" s="66">
        <f t="shared" si="121"/>
        <v>4337.9534528177228</v>
      </c>
      <c r="P140" s="65">
        <f t="shared" si="104"/>
        <v>3855.9586247268653</v>
      </c>
      <c r="Q140" s="63">
        <f t="shared" si="122"/>
        <v>0</v>
      </c>
      <c r="R140" s="67">
        <f t="shared" si="123"/>
        <v>3855.9586247268653</v>
      </c>
      <c r="S140" s="65">
        <f t="shared" si="107"/>
        <v>3373.9637966360065</v>
      </c>
      <c r="T140" s="63">
        <f t="shared" si="124"/>
        <v>0</v>
      </c>
      <c r="U140" s="67">
        <f t="shared" si="125"/>
        <v>3373.9637966360065</v>
      </c>
      <c r="V140" s="65">
        <f t="shared" si="110"/>
        <v>2891.9689685451485</v>
      </c>
      <c r="W140" s="63">
        <f t="shared" si="126"/>
        <v>0</v>
      </c>
      <c r="X140" s="66">
        <f t="shared" si="127"/>
        <v>2891.9689685451485</v>
      </c>
      <c r="Y140" s="65">
        <f t="shared" si="113"/>
        <v>2409.9741404542906</v>
      </c>
      <c r="Z140" s="63">
        <f t="shared" si="128"/>
        <v>0</v>
      </c>
      <c r="AA140" s="66">
        <f t="shared" si="129"/>
        <v>2409.9741404542906</v>
      </c>
    </row>
    <row r="141" spans="1:27" ht="12.75" customHeight="1">
      <c r="A141" s="117">
        <v>5</v>
      </c>
      <c r="B141" s="46">
        <v>44440</v>
      </c>
      <c r="C141" s="57">
        <f>'LOAS-SEM JRS E SEM CORREÇÃO'!C142</f>
        <v>0</v>
      </c>
      <c r="D141" s="222">
        <f>'base(indices)'!G144</f>
        <v>0</v>
      </c>
      <c r="E141" s="70">
        <f t="shared" si="130"/>
        <v>0</v>
      </c>
      <c r="F141" s="305">
        <f>'base(indices)'!I144</f>
        <v>0</v>
      </c>
      <c r="G141" s="70">
        <f t="shared" si="131"/>
        <v>0</v>
      </c>
      <c r="H141" s="170">
        <f t="shared" si="132"/>
        <v>0</v>
      </c>
      <c r="I141" s="107">
        <f t="shared" si="117"/>
        <v>0</v>
      </c>
      <c r="J141" s="107">
        <f t="shared" si="118"/>
        <v>0</v>
      </c>
      <c r="K141" s="107"/>
      <c r="L141" s="143">
        <f t="shared" si="119"/>
        <v>0</v>
      </c>
      <c r="M141" s="107">
        <f t="shared" si="101"/>
        <v>0</v>
      </c>
      <c r="N141" s="49">
        <f t="shared" si="120"/>
        <v>0</v>
      </c>
      <c r="O141" s="52">
        <f t="shared" si="121"/>
        <v>0</v>
      </c>
      <c r="P141" s="51">
        <f t="shared" si="104"/>
        <v>0</v>
      </c>
      <c r="Q141" s="49">
        <f t="shared" si="122"/>
        <v>0</v>
      </c>
      <c r="R141" s="53">
        <f t="shared" si="123"/>
        <v>0</v>
      </c>
      <c r="S141" s="51">
        <f t="shared" si="107"/>
        <v>0</v>
      </c>
      <c r="T141" s="49">
        <f t="shared" si="124"/>
        <v>0</v>
      </c>
      <c r="U141" s="53">
        <f t="shared" si="125"/>
        <v>0</v>
      </c>
      <c r="V141" s="51">
        <f t="shared" si="110"/>
        <v>0</v>
      </c>
      <c r="W141" s="49">
        <f t="shared" si="126"/>
        <v>0</v>
      </c>
      <c r="X141" s="52">
        <f t="shared" si="127"/>
        <v>0</v>
      </c>
      <c r="Y141" s="51">
        <f t="shared" si="113"/>
        <v>0</v>
      </c>
      <c r="Z141" s="49">
        <f t="shared" si="128"/>
        <v>0</v>
      </c>
      <c r="AA141" s="52">
        <f t="shared" si="129"/>
        <v>0</v>
      </c>
    </row>
    <row r="142" spans="1:27" s="30" customFormat="1" ht="12.75" customHeight="1">
      <c r="A142" s="118">
        <v>5</v>
      </c>
      <c r="B142" s="56">
        <v>44470</v>
      </c>
      <c r="C142" s="57">
        <f>'LOAS-SEM JRS E SEM CORREÇÃO'!C143</f>
        <v>0</v>
      </c>
      <c r="D142" s="222">
        <f>'base(indices)'!G145</f>
        <v>0</v>
      </c>
      <c r="E142" s="70">
        <f t="shared" ref="E142:E144" si="133">C142*D142</f>
        <v>0</v>
      </c>
      <c r="F142" s="305">
        <f>'base(indices)'!I145</f>
        <v>0</v>
      </c>
      <c r="G142" s="70">
        <f t="shared" ref="G142:G144" si="134">E142*F142</f>
        <v>0</v>
      </c>
      <c r="H142" s="170">
        <f t="shared" si="132"/>
        <v>0</v>
      </c>
      <c r="I142" s="106">
        <f t="shared" si="117"/>
        <v>0</v>
      </c>
      <c r="J142" s="106">
        <f t="shared" si="118"/>
        <v>0</v>
      </c>
      <c r="K142" s="106"/>
      <c r="L142" s="142">
        <f t="shared" si="119"/>
        <v>0</v>
      </c>
      <c r="M142" s="106">
        <f t="shared" si="101"/>
        <v>0</v>
      </c>
      <c r="N142" s="63">
        <f t="shared" si="120"/>
        <v>0</v>
      </c>
      <c r="O142" s="66">
        <f t="shared" si="121"/>
        <v>0</v>
      </c>
      <c r="P142" s="65">
        <f t="shared" si="104"/>
        <v>0</v>
      </c>
      <c r="Q142" s="63">
        <f t="shared" si="122"/>
        <v>0</v>
      </c>
      <c r="R142" s="67">
        <f t="shared" si="123"/>
        <v>0</v>
      </c>
      <c r="S142" s="65">
        <f t="shared" si="107"/>
        <v>0</v>
      </c>
      <c r="T142" s="63">
        <f t="shared" si="124"/>
        <v>0</v>
      </c>
      <c r="U142" s="67">
        <f t="shared" si="125"/>
        <v>0</v>
      </c>
      <c r="V142" s="65">
        <f t="shared" si="110"/>
        <v>0</v>
      </c>
      <c r="W142" s="63">
        <f t="shared" si="126"/>
        <v>0</v>
      </c>
      <c r="X142" s="66">
        <f t="shared" si="127"/>
        <v>0</v>
      </c>
      <c r="Y142" s="65">
        <f t="shared" si="113"/>
        <v>0</v>
      </c>
      <c r="Z142" s="63">
        <f t="shared" si="128"/>
        <v>0</v>
      </c>
      <c r="AA142" s="66">
        <f t="shared" si="129"/>
        <v>0</v>
      </c>
    </row>
    <row r="143" spans="1:27" ht="12.75" customHeight="1">
      <c r="A143" s="118">
        <v>5</v>
      </c>
      <c r="B143" s="46">
        <v>44501</v>
      </c>
      <c r="C143" s="57">
        <f>'LOAS-SEM JRS E SEM CORREÇÃO'!C144</f>
        <v>0</v>
      </c>
      <c r="D143" s="222">
        <f>'base(indices)'!G146</f>
        <v>0</v>
      </c>
      <c r="E143" s="70">
        <f t="shared" si="133"/>
        <v>0</v>
      </c>
      <c r="F143" s="305">
        <f>'base(indices)'!I146</f>
        <v>0</v>
      </c>
      <c r="G143" s="70">
        <f t="shared" si="134"/>
        <v>0</v>
      </c>
      <c r="H143" s="170">
        <f t="shared" si="132"/>
        <v>0</v>
      </c>
      <c r="I143" s="107">
        <f t="shared" si="117"/>
        <v>0</v>
      </c>
      <c r="J143" s="107">
        <f t="shared" si="118"/>
        <v>0</v>
      </c>
      <c r="K143" s="107"/>
      <c r="L143" s="143">
        <f t="shared" si="119"/>
        <v>0</v>
      </c>
      <c r="M143" s="107">
        <f t="shared" si="101"/>
        <v>0</v>
      </c>
      <c r="N143" s="49">
        <f t="shared" si="120"/>
        <v>0</v>
      </c>
      <c r="O143" s="52">
        <f t="shared" si="121"/>
        <v>0</v>
      </c>
      <c r="P143" s="51">
        <f t="shared" si="104"/>
        <v>0</v>
      </c>
      <c r="Q143" s="49">
        <f t="shared" si="122"/>
        <v>0</v>
      </c>
      <c r="R143" s="53">
        <f t="shared" si="123"/>
        <v>0</v>
      </c>
      <c r="S143" s="51">
        <f t="shared" si="107"/>
        <v>0</v>
      </c>
      <c r="T143" s="49">
        <f t="shared" si="124"/>
        <v>0</v>
      </c>
      <c r="U143" s="53">
        <f t="shared" si="125"/>
        <v>0</v>
      </c>
      <c r="V143" s="51">
        <f t="shared" si="110"/>
        <v>0</v>
      </c>
      <c r="W143" s="49">
        <f t="shared" si="126"/>
        <v>0</v>
      </c>
      <c r="X143" s="52">
        <f t="shared" si="127"/>
        <v>0</v>
      </c>
      <c r="Y143" s="51">
        <f t="shared" si="113"/>
        <v>0</v>
      </c>
      <c r="Z143" s="49">
        <f t="shared" si="128"/>
        <v>0</v>
      </c>
      <c r="AA143" s="52">
        <f t="shared" si="129"/>
        <v>0</v>
      </c>
    </row>
    <row r="144" spans="1:27" ht="12.75" customHeight="1">
      <c r="A144" s="124">
        <v>5</v>
      </c>
      <c r="B144" s="56">
        <v>44531</v>
      </c>
      <c r="C144" s="57">
        <f>'LOAS-SEM JRS E SEM CORREÇÃO'!C145</f>
        <v>0</v>
      </c>
      <c r="D144" s="222">
        <f>'base(indices)'!G147</f>
        <v>0</v>
      </c>
      <c r="E144" s="70">
        <f t="shared" si="133"/>
        <v>0</v>
      </c>
      <c r="F144" s="305">
        <f>'base(indices)'!I147</f>
        <v>0</v>
      </c>
      <c r="G144" s="70">
        <f t="shared" si="134"/>
        <v>0</v>
      </c>
      <c r="H144" s="170">
        <f t="shared" si="132"/>
        <v>0</v>
      </c>
      <c r="I144" s="106">
        <f t="shared" si="117"/>
        <v>0</v>
      </c>
      <c r="J144" s="106">
        <f t="shared" si="118"/>
        <v>0</v>
      </c>
      <c r="K144" s="106"/>
      <c r="L144" s="142">
        <f t="shared" si="119"/>
        <v>0</v>
      </c>
      <c r="M144" s="106">
        <f t="shared" si="101"/>
        <v>0</v>
      </c>
      <c r="N144" s="63">
        <f t="shared" si="120"/>
        <v>0</v>
      </c>
      <c r="O144" s="66">
        <f t="shared" si="121"/>
        <v>0</v>
      </c>
      <c r="P144" s="65">
        <f t="shared" si="104"/>
        <v>0</v>
      </c>
      <c r="Q144" s="63">
        <f t="shared" si="122"/>
        <v>0</v>
      </c>
      <c r="R144" s="67">
        <f t="shared" si="123"/>
        <v>0</v>
      </c>
      <c r="S144" s="65">
        <f t="shared" si="107"/>
        <v>0</v>
      </c>
      <c r="T144" s="63">
        <f t="shared" si="124"/>
        <v>0</v>
      </c>
      <c r="U144" s="67">
        <f t="shared" si="125"/>
        <v>0</v>
      </c>
      <c r="V144" s="65">
        <f t="shared" si="110"/>
        <v>0</v>
      </c>
      <c r="W144" s="63">
        <f t="shared" si="126"/>
        <v>0</v>
      </c>
      <c r="X144" s="66">
        <f t="shared" si="127"/>
        <v>0</v>
      </c>
      <c r="Y144" s="65">
        <f t="shared" si="113"/>
        <v>0</v>
      </c>
      <c r="Z144" s="63">
        <f t="shared" si="128"/>
        <v>0</v>
      </c>
      <c r="AA144" s="66">
        <f t="shared" si="129"/>
        <v>0</v>
      </c>
    </row>
    <row r="145" spans="1:27" ht="12.7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140"/>
      <c r="K145" s="125"/>
      <c r="L145" s="125"/>
      <c r="M145" s="136"/>
      <c r="N145" s="82"/>
      <c r="O145" s="83"/>
      <c r="P145" s="83"/>
      <c r="Q145" s="83"/>
      <c r="R145" s="83"/>
      <c r="S145" s="83"/>
      <c r="T145" s="83"/>
      <c r="U145" s="84"/>
      <c r="V145" s="85"/>
      <c r="W145" s="83"/>
      <c r="X145" s="86"/>
      <c r="Y145" s="85"/>
      <c r="Z145" s="83"/>
      <c r="AA145" s="86"/>
    </row>
    <row r="146" spans="1:27" ht="14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4.25" customHeight="1">
      <c r="B147" s="28" t="s">
        <v>166</v>
      </c>
      <c r="P147"/>
      <c r="Q147"/>
      <c r="R147"/>
      <c r="S147"/>
      <c r="T147"/>
      <c r="U147"/>
      <c r="V147"/>
      <c r="W147"/>
      <c r="X147"/>
      <c r="Y147" s="44"/>
      <c r="Z147" s="44"/>
      <c r="AA147" s="44"/>
    </row>
    <row r="148" spans="1:27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>
      <c r="B149" s="28"/>
      <c r="C149"/>
      <c r="L149" s="33"/>
      <c r="M149" s="7"/>
      <c r="N149" s="7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3.5">
      <c r="B150" s="29"/>
      <c r="D150" s="8"/>
      <c r="E150" s="8"/>
      <c r="F150" s="8"/>
      <c r="G150" s="8"/>
      <c r="H150" s="17"/>
      <c r="I150" s="8"/>
      <c r="J150" s="8"/>
      <c r="K150" s="8"/>
      <c r="L150" s="9"/>
      <c r="M150" s="9"/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3.5">
      <c r="B151" s="8"/>
      <c r="C151" s="8"/>
      <c r="D151" s="8"/>
      <c r="E151" s="8"/>
      <c r="F151" s="8"/>
      <c r="G151" s="8"/>
      <c r="H151" s="17"/>
      <c r="I151" s="8"/>
      <c r="J151" s="8"/>
      <c r="K151" s="8"/>
      <c r="L151" s="9"/>
      <c r="M151" s="9"/>
      <c r="N151" s="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</sheetData>
  <mergeCells count="15">
    <mergeCell ref="J10:K10"/>
    <mergeCell ref="K8:L8"/>
    <mergeCell ref="M8:N8"/>
    <mergeCell ref="X8:Y8"/>
    <mergeCell ref="F132:G132"/>
    <mergeCell ref="H132:I132"/>
    <mergeCell ref="G10:G11"/>
    <mergeCell ref="H10:H11"/>
    <mergeCell ref="I10:I11"/>
    <mergeCell ref="F10:F11"/>
    <mergeCell ref="A10:A11"/>
    <mergeCell ref="B10:B11"/>
    <mergeCell ref="C10:C11"/>
    <mergeCell ref="D10:D11"/>
    <mergeCell ref="E10:E11"/>
  </mergeCells>
  <conditionalFormatting sqref="F132 H146:X146 E12:E87 G12:H13 G14:G87 H14:H131">
    <cfRule type="cellIs" dxfId="435" priority="986" stopIfTrue="1" operator="notEqual">
      <formula>""</formula>
    </cfRule>
  </conditionalFormatting>
  <conditionalFormatting sqref="F132">
    <cfRule type="cellIs" dxfId="434" priority="985" stopIfTrue="1" operator="notEqual">
      <formula>""</formula>
    </cfRule>
  </conditionalFormatting>
  <conditionalFormatting sqref="G88:G90">
    <cfRule type="cellIs" dxfId="433" priority="983" stopIfTrue="1" operator="notEqual">
      <formula>""</formula>
    </cfRule>
  </conditionalFormatting>
  <conditionalFormatting sqref="G88:G90">
    <cfRule type="cellIs" dxfId="432" priority="982" stopIfTrue="1" operator="notEqual">
      <formula>""</formula>
    </cfRule>
  </conditionalFormatting>
  <conditionalFormatting sqref="G91">
    <cfRule type="cellIs" dxfId="431" priority="979" stopIfTrue="1" operator="notEqual">
      <formula>""</formula>
    </cfRule>
  </conditionalFormatting>
  <conditionalFormatting sqref="G91">
    <cfRule type="cellIs" dxfId="430" priority="978" stopIfTrue="1" operator="notEqual">
      <formula>""</formula>
    </cfRule>
  </conditionalFormatting>
  <conditionalFormatting sqref="G92:G107">
    <cfRule type="cellIs" dxfId="429" priority="976" stopIfTrue="1" operator="notEqual">
      <formula>""</formula>
    </cfRule>
  </conditionalFormatting>
  <conditionalFormatting sqref="E145:H145">
    <cfRule type="cellIs" dxfId="428" priority="957" stopIfTrue="1" operator="notEqual">
      <formula>""</formula>
    </cfRule>
  </conditionalFormatting>
  <conditionalFormatting sqref="G95:G107">
    <cfRule type="cellIs" dxfId="427" priority="973" stopIfTrue="1" operator="notEqual">
      <formula>""</formula>
    </cfRule>
  </conditionalFormatting>
  <conditionalFormatting sqref="G95:G107">
    <cfRule type="cellIs" dxfId="426" priority="972" stopIfTrue="1" operator="notEqual">
      <formula>""</formula>
    </cfRule>
  </conditionalFormatting>
  <conditionalFormatting sqref="G92:G107">
    <cfRule type="cellIs" dxfId="425" priority="970" stopIfTrue="1" operator="notEqual">
      <formula>""</formula>
    </cfRule>
  </conditionalFormatting>
  <conditionalFormatting sqref="E91">
    <cfRule type="cellIs" dxfId="424" priority="949" stopIfTrue="1" operator="notEqual">
      <formula>""</formula>
    </cfRule>
  </conditionalFormatting>
  <conditionalFormatting sqref="E91">
    <cfRule type="cellIs" dxfId="423" priority="946" stopIfTrue="1" operator="notEqual">
      <formula>""</formula>
    </cfRule>
  </conditionalFormatting>
  <conditionalFormatting sqref="E91">
    <cfRule type="cellIs" dxfId="422" priority="945" stopIfTrue="1" operator="notEqual">
      <formula>""</formula>
    </cfRule>
  </conditionalFormatting>
  <conditionalFormatting sqref="E88:E90">
    <cfRule type="cellIs" dxfId="421" priority="944" stopIfTrue="1" operator="notEqual">
      <formula>""</formula>
    </cfRule>
  </conditionalFormatting>
  <conditionalFormatting sqref="E92:E107">
    <cfRule type="cellIs" dxfId="420" priority="941" stopIfTrue="1" operator="notEqual">
      <formula>""</formula>
    </cfRule>
  </conditionalFormatting>
  <conditionalFormatting sqref="E88:E90">
    <cfRule type="cellIs" dxfId="419" priority="939" stopIfTrue="1" operator="notEqual">
      <formula>""</formula>
    </cfRule>
  </conditionalFormatting>
  <conditionalFormatting sqref="E92:E107">
    <cfRule type="cellIs" dxfId="418" priority="938" stopIfTrue="1" operator="notEqual">
      <formula>""</formula>
    </cfRule>
  </conditionalFormatting>
  <conditionalFormatting sqref="E95:E107">
    <cfRule type="cellIs" dxfId="417" priority="937" stopIfTrue="1" operator="notEqual">
      <formula>""</formula>
    </cfRule>
  </conditionalFormatting>
  <conditionalFormatting sqref="E88:E90">
    <cfRule type="cellIs" dxfId="416" priority="935" stopIfTrue="1" operator="notEqual">
      <formula>""</formula>
    </cfRule>
  </conditionalFormatting>
  <conditionalFormatting sqref="E92:E107">
    <cfRule type="cellIs" dxfId="415" priority="933" stopIfTrue="1" operator="notEqual">
      <formula>""</formula>
    </cfRule>
  </conditionalFormatting>
  <conditionalFormatting sqref="E95:E107">
    <cfRule type="cellIs" dxfId="414" priority="931" stopIfTrue="1" operator="notEqual">
      <formula>""</formula>
    </cfRule>
  </conditionalFormatting>
  <conditionalFormatting sqref="E95:E107">
    <cfRule type="cellIs" dxfId="413" priority="930" stopIfTrue="1" operator="notEqual">
      <formula>""</formula>
    </cfRule>
  </conditionalFormatting>
  <conditionalFormatting sqref="E108:E109">
    <cfRule type="cellIs" dxfId="412" priority="925" stopIfTrue="1" operator="notEqual">
      <formula>""</formula>
    </cfRule>
  </conditionalFormatting>
  <conditionalFormatting sqref="D10">
    <cfRule type="cellIs" dxfId="411" priority="922" stopIfTrue="1" operator="equal">
      <formula>"Total"</formula>
    </cfRule>
  </conditionalFormatting>
  <conditionalFormatting sqref="D10">
    <cfRule type="cellIs" dxfId="410" priority="921" stopIfTrue="1" operator="equal">
      <formula>"Total"</formula>
    </cfRule>
  </conditionalFormatting>
  <conditionalFormatting sqref="E110:E111">
    <cfRule type="cellIs" dxfId="409" priority="885" stopIfTrue="1" operator="notEqual">
      <formula>""</formula>
    </cfRule>
  </conditionalFormatting>
  <conditionalFormatting sqref="E108:E109 G108:G109">
    <cfRule type="cellIs" dxfId="408" priority="902" stopIfTrue="1" operator="notEqual">
      <formula>""</formula>
    </cfRule>
  </conditionalFormatting>
  <conditionalFormatting sqref="E109 G109">
    <cfRule type="cellIs" dxfId="407" priority="901" stopIfTrue="1" operator="notEqual">
      <formula>""</formula>
    </cfRule>
  </conditionalFormatting>
  <conditionalFormatting sqref="E111 G111">
    <cfRule type="cellIs" dxfId="406" priority="880" stopIfTrue="1" operator="notEqual">
      <formula>""</formula>
    </cfRule>
  </conditionalFormatting>
  <conditionalFormatting sqref="E108:E109 G108:G109">
    <cfRule type="cellIs" dxfId="405" priority="897" stopIfTrue="1" operator="notEqual">
      <formula>""</formula>
    </cfRule>
  </conditionalFormatting>
  <conditionalFormatting sqref="E109 G109">
    <cfRule type="cellIs" dxfId="404" priority="895" stopIfTrue="1" operator="notEqual">
      <formula>""</formula>
    </cfRule>
  </conditionalFormatting>
  <conditionalFormatting sqref="E109">
    <cfRule type="cellIs" dxfId="403" priority="894" stopIfTrue="1" operator="notEqual">
      <formula>""</formula>
    </cfRule>
  </conditionalFormatting>
  <conditionalFormatting sqref="E110:E111 G110:G111">
    <cfRule type="cellIs" dxfId="402" priority="889" stopIfTrue="1" operator="notEqual">
      <formula>""</formula>
    </cfRule>
  </conditionalFormatting>
  <conditionalFormatting sqref="E111 G111">
    <cfRule type="cellIs" dxfId="401" priority="888" stopIfTrue="1" operator="notEqual">
      <formula>""</formula>
    </cfRule>
  </conditionalFormatting>
  <conditionalFormatting sqref="E110:E111 G110:G111">
    <cfRule type="cellIs" dxfId="400" priority="883" stopIfTrue="1" operator="notEqual">
      <formula>""</formula>
    </cfRule>
  </conditionalFormatting>
  <conditionalFormatting sqref="E111">
    <cfRule type="cellIs" dxfId="399" priority="879" stopIfTrue="1" operator="notEqual">
      <formula>""</formula>
    </cfRule>
  </conditionalFormatting>
  <conditionalFormatting sqref="E112:E113 G112:G113">
    <cfRule type="cellIs" dxfId="398" priority="874" stopIfTrue="1" operator="notEqual">
      <formula>""</formula>
    </cfRule>
  </conditionalFormatting>
  <conditionalFormatting sqref="E113 G113">
    <cfRule type="cellIs" dxfId="397" priority="873" stopIfTrue="1" operator="notEqual">
      <formula>""</formula>
    </cfRule>
  </conditionalFormatting>
  <conditionalFormatting sqref="E112:E113">
    <cfRule type="cellIs" dxfId="396" priority="870" stopIfTrue="1" operator="notEqual">
      <formula>""</formula>
    </cfRule>
  </conditionalFormatting>
  <conditionalFormatting sqref="E112:E113 G112:G113">
    <cfRule type="cellIs" dxfId="395" priority="868" stopIfTrue="1" operator="notEqual">
      <formula>""</formula>
    </cfRule>
  </conditionalFormatting>
  <conditionalFormatting sqref="E113 G113">
    <cfRule type="cellIs" dxfId="394" priority="865" stopIfTrue="1" operator="notEqual">
      <formula>""</formula>
    </cfRule>
  </conditionalFormatting>
  <conditionalFormatting sqref="E113">
    <cfRule type="cellIs" dxfId="393" priority="864" stopIfTrue="1" operator="notEqual">
      <formula>""</formula>
    </cfRule>
  </conditionalFormatting>
  <conditionalFormatting sqref="E114:E115 G114:G115">
    <cfRule type="cellIs" dxfId="392" priority="859" stopIfTrue="1" operator="notEqual">
      <formula>""</formula>
    </cfRule>
  </conditionalFormatting>
  <conditionalFormatting sqref="E115 G115">
    <cfRule type="cellIs" dxfId="391" priority="858" stopIfTrue="1" operator="notEqual">
      <formula>""</formula>
    </cfRule>
  </conditionalFormatting>
  <conditionalFormatting sqref="E114:E115">
    <cfRule type="cellIs" dxfId="390" priority="855" stopIfTrue="1" operator="notEqual">
      <formula>""</formula>
    </cfRule>
  </conditionalFormatting>
  <conditionalFormatting sqref="E114:E115 G114:G115">
    <cfRule type="cellIs" dxfId="389" priority="853" stopIfTrue="1" operator="notEqual">
      <formula>""</formula>
    </cfRule>
  </conditionalFormatting>
  <conditionalFormatting sqref="E115 G115">
    <cfRule type="cellIs" dxfId="388" priority="850" stopIfTrue="1" operator="notEqual">
      <formula>""</formula>
    </cfRule>
  </conditionalFormatting>
  <conditionalFormatting sqref="E115">
    <cfRule type="cellIs" dxfId="387" priority="849" stopIfTrue="1" operator="notEqual">
      <formula>""</formula>
    </cfRule>
  </conditionalFormatting>
  <conditionalFormatting sqref="E116:E117 G116:G117">
    <cfRule type="cellIs" dxfId="386" priority="844" stopIfTrue="1" operator="notEqual">
      <formula>""</formula>
    </cfRule>
  </conditionalFormatting>
  <conditionalFormatting sqref="E117 G117">
    <cfRule type="cellIs" dxfId="385" priority="843" stopIfTrue="1" operator="notEqual">
      <formula>""</formula>
    </cfRule>
  </conditionalFormatting>
  <conditionalFormatting sqref="E116:E117">
    <cfRule type="cellIs" dxfId="384" priority="840" stopIfTrue="1" operator="notEqual">
      <formula>""</formula>
    </cfRule>
  </conditionalFormatting>
  <conditionalFormatting sqref="E116:E117 G116:G117">
    <cfRule type="cellIs" dxfId="383" priority="838" stopIfTrue="1" operator="notEqual">
      <formula>""</formula>
    </cfRule>
  </conditionalFormatting>
  <conditionalFormatting sqref="E117 G117">
    <cfRule type="cellIs" dxfId="382" priority="835" stopIfTrue="1" operator="notEqual">
      <formula>""</formula>
    </cfRule>
  </conditionalFormatting>
  <conditionalFormatting sqref="E117">
    <cfRule type="cellIs" dxfId="381" priority="834" stopIfTrue="1" operator="notEqual">
      <formula>""</formula>
    </cfRule>
  </conditionalFormatting>
  <conditionalFormatting sqref="E118:E131 G118:G131">
    <cfRule type="cellIs" dxfId="380" priority="829" stopIfTrue="1" operator="notEqual">
      <formula>""</formula>
    </cfRule>
  </conditionalFormatting>
  <conditionalFormatting sqref="E119:E131 G119:G131">
    <cfRule type="cellIs" dxfId="379" priority="828" stopIfTrue="1" operator="notEqual">
      <formula>""</formula>
    </cfRule>
  </conditionalFormatting>
  <conditionalFormatting sqref="E118:E131">
    <cfRule type="cellIs" dxfId="378" priority="825" stopIfTrue="1" operator="notEqual">
      <formula>""</formula>
    </cfRule>
  </conditionalFormatting>
  <conditionalFormatting sqref="E118:E131 G118:G131">
    <cfRule type="cellIs" dxfId="377" priority="823" stopIfTrue="1" operator="notEqual">
      <formula>""</formula>
    </cfRule>
  </conditionalFormatting>
  <conditionalFormatting sqref="E119:E131 G119:G131">
    <cfRule type="cellIs" dxfId="376" priority="820" stopIfTrue="1" operator="notEqual">
      <formula>""</formula>
    </cfRule>
  </conditionalFormatting>
  <conditionalFormatting sqref="E119:E131">
    <cfRule type="cellIs" dxfId="375" priority="819" stopIfTrue="1" operator="notEqual">
      <formula>""</formula>
    </cfRule>
  </conditionalFormatting>
  <conditionalFormatting sqref="B145:C145">
    <cfRule type="cellIs" dxfId="374" priority="813" stopIfTrue="1" operator="notEqual">
      <formula>""</formula>
    </cfRule>
  </conditionalFormatting>
  <conditionalFormatting sqref="Y146:AA146">
    <cfRule type="cellIs" dxfId="373" priority="806" stopIfTrue="1" operator="notEqual">
      <formula>""</formula>
    </cfRule>
  </conditionalFormatting>
  <conditionalFormatting sqref="D12:D131">
    <cfRule type="cellIs" dxfId="372" priority="734" stopIfTrue="1" operator="equal">
      <formula>"Total"</formula>
    </cfRule>
  </conditionalFormatting>
  <conditionalFormatting sqref="E133:E136">
    <cfRule type="cellIs" dxfId="371" priority="733" stopIfTrue="1" operator="notEqual">
      <formula>""</formula>
    </cfRule>
  </conditionalFormatting>
  <conditionalFormatting sqref="E133:E136">
    <cfRule type="cellIs" dxfId="370" priority="732" stopIfTrue="1" operator="notEqual">
      <formula>""</formula>
    </cfRule>
  </conditionalFormatting>
  <conditionalFormatting sqref="E133:E136">
    <cfRule type="cellIs" dxfId="369" priority="731" stopIfTrue="1" operator="notEqual">
      <formula>""</formula>
    </cfRule>
  </conditionalFormatting>
  <conditionalFormatting sqref="G139:G141">
    <cfRule type="cellIs" dxfId="368" priority="694" stopIfTrue="1" operator="notEqual">
      <formula>""</formula>
    </cfRule>
  </conditionalFormatting>
  <conditionalFormatting sqref="G138">
    <cfRule type="cellIs" dxfId="367" priority="695" stopIfTrue="1" operator="notEqual">
      <formula>""</formula>
    </cfRule>
  </conditionalFormatting>
  <conditionalFormatting sqref="G134:H134 H135:H144">
    <cfRule type="cellIs" dxfId="366" priority="699" stopIfTrue="1" operator="notEqual">
      <formula>""</formula>
    </cfRule>
  </conditionalFormatting>
  <conditionalFormatting sqref="G133">
    <cfRule type="cellIs" dxfId="365" priority="701" stopIfTrue="1" operator="notEqual">
      <formula>""</formula>
    </cfRule>
  </conditionalFormatting>
  <conditionalFormatting sqref="G133">
    <cfRule type="cellIs" dxfId="364" priority="702" stopIfTrue="1" operator="notEqual">
      <formula>""</formula>
    </cfRule>
  </conditionalFormatting>
  <conditionalFormatting sqref="G134:H134 H135:H144">
    <cfRule type="cellIs" dxfId="363" priority="700" stopIfTrue="1" operator="notEqual">
      <formula>""</formula>
    </cfRule>
  </conditionalFormatting>
  <conditionalFormatting sqref="G135:G137">
    <cfRule type="cellIs" dxfId="362" priority="697" stopIfTrue="1" operator="notEqual">
      <formula>""</formula>
    </cfRule>
  </conditionalFormatting>
  <conditionalFormatting sqref="G135:G137">
    <cfRule type="cellIs" dxfId="361" priority="698" stopIfTrue="1" operator="notEqual">
      <formula>""</formula>
    </cfRule>
  </conditionalFormatting>
  <conditionalFormatting sqref="G139:G141">
    <cfRule type="cellIs" dxfId="360" priority="693" stopIfTrue="1" operator="notEqual">
      <formula>""</formula>
    </cfRule>
  </conditionalFormatting>
  <conditionalFormatting sqref="G138">
    <cfRule type="cellIs" dxfId="359" priority="696" stopIfTrue="1" operator="notEqual">
      <formula>""</formula>
    </cfRule>
  </conditionalFormatting>
  <conditionalFormatting sqref="H133">
    <cfRule type="cellIs" dxfId="358" priority="681" stopIfTrue="1" operator="notEqual">
      <formula>""</formula>
    </cfRule>
  </conditionalFormatting>
  <conditionalFormatting sqref="E137:E141">
    <cfRule type="cellIs" dxfId="357" priority="680" stopIfTrue="1" operator="notEqual">
      <formula>""</formula>
    </cfRule>
  </conditionalFormatting>
  <conditionalFormatting sqref="E137:E141">
    <cfRule type="cellIs" dxfId="356" priority="679" stopIfTrue="1" operator="notEqual">
      <formula>""</formula>
    </cfRule>
  </conditionalFormatting>
  <conditionalFormatting sqref="E137:E141">
    <cfRule type="cellIs" dxfId="355" priority="678" stopIfTrue="1" operator="notEqual">
      <formula>""</formula>
    </cfRule>
  </conditionalFormatting>
  <conditionalFormatting sqref="G142:G144">
    <cfRule type="cellIs" dxfId="354" priority="671" stopIfTrue="1" operator="notEqual">
      <formula>""</formula>
    </cfRule>
  </conditionalFormatting>
  <conditionalFormatting sqref="G142:G144">
    <cfRule type="cellIs" dxfId="353" priority="670" stopIfTrue="1" operator="notEqual">
      <formula>""</formula>
    </cfRule>
  </conditionalFormatting>
  <conditionalFormatting sqref="E142:E144">
    <cfRule type="cellIs" dxfId="352" priority="667" stopIfTrue="1" operator="notEqual">
      <formula>""</formula>
    </cfRule>
  </conditionalFormatting>
  <conditionalFormatting sqref="E142:E144">
    <cfRule type="cellIs" dxfId="351" priority="666" stopIfTrue="1" operator="notEqual">
      <formula>""</formula>
    </cfRule>
  </conditionalFormatting>
  <conditionalFormatting sqref="E142:E144">
    <cfRule type="cellIs" dxfId="350" priority="665" stopIfTrue="1" operator="notEqual">
      <formula>""</formula>
    </cfRule>
  </conditionalFormatting>
  <conditionalFormatting sqref="C133">
    <cfRule type="cellIs" dxfId="349" priority="656" stopIfTrue="1" operator="notEqual">
      <formula>""</formula>
    </cfRule>
  </conditionalFormatting>
  <conditionalFormatting sqref="C134:C144">
    <cfRule type="cellIs" dxfId="348" priority="655" stopIfTrue="1" operator="notEqual">
      <formula>""</formula>
    </cfRule>
  </conditionalFormatting>
  <conditionalFormatting sqref="D145">
    <cfRule type="cellIs" dxfId="347" priority="637" stopIfTrue="1" operator="equal">
      <formula>"Total"</formula>
    </cfRule>
  </conditionalFormatting>
  <conditionalFormatting sqref="B133:B144">
    <cfRule type="cellIs" dxfId="346" priority="632" stopIfTrue="1" operator="notEqual">
      <formula>""</formula>
    </cfRule>
  </conditionalFormatting>
  <conditionalFormatting sqref="B133:B144">
    <cfRule type="cellIs" dxfId="345" priority="631" stopIfTrue="1" operator="notEqual">
      <formula>""</formula>
    </cfRule>
  </conditionalFormatting>
  <conditionalFormatting sqref="C107 C12:C95">
    <cfRule type="cellIs" dxfId="344" priority="321" stopIfTrue="1" operator="notEqual">
      <formula>""</formula>
    </cfRule>
  </conditionalFormatting>
  <conditionalFormatting sqref="C23">
    <cfRule type="cellIs" dxfId="343" priority="320" stopIfTrue="1" operator="notEqual">
      <formula>""</formula>
    </cfRule>
  </conditionalFormatting>
  <conditionalFormatting sqref="C14:C25">
    <cfRule type="cellIs" dxfId="342" priority="319" stopIfTrue="1" operator="notEqual">
      <formula>""</formula>
    </cfRule>
  </conditionalFormatting>
  <conditionalFormatting sqref="C107 C73:C83 C85:C95">
    <cfRule type="cellIs" dxfId="341" priority="318" stopIfTrue="1" operator="notEqual">
      <formula>""</formula>
    </cfRule>
  </conditionalFormatting>
  <conditionalFormatting sqref="C84">
    <cfRule type="cellIs" dxfId="340" priority="317" stopIfTrue="1" operator="notEqual">
      <formula>""</formula>
    </cfRule>
  </conditionalFormatting>
  <conditionalFormatting sqref="C84">
    <cfRule type="cellIs" dxfId="339" priority="316" stopIfTrue="1" operator="notEqual">
      <formula>""</formula>
    </cfRule>
  </conditionalFormatting>
  <conditionalFormatting sqref="C85:C94">
    <cfRule type="cellIs" dxfId="338" priority="312" stopIfTrue="1" operator="notEqual">
      <formula>""</formula>
    </cfRule>
  </conditionalFormatting>
  <conditionalFormatting sqref="C12:C23">
    <cfRule type="cellIs" dxfId="337" priority="315" stopIfTrue="1" operator="notEqual">
      <formula>""</formula>
    </cfRule>
  </conditionalFormatting>
  <conditionalFormatting sqref="C73:C83">
    <cfRule type="cellIs" dxfId="336" priority="314" stopIfTrue="1" operator="notEqual">
      <formula>""</formula>
    </cfRule>
  </conditionalFormatting>
  <conditionalFormatting sqref="C85:C94">
    <cfRule type="cellIs" dxfId="335" priority="313" stopIfTrue="1" operator="notEqual">
      <formula>""</formula>
    </cfRule>
  </conditionalFormatting>
  <conditionalFormatting sqref="C84">
    <cfRule type="cellIs" dxfId="334" priority="311" stopIfTrue="1" operator="notEqual">
      <formula>""</formula>
    </cfRule>
  </conditionalFormatting>
  <conditionalFormatting sqref="C84">
    <cfRule type="cellIs" dxfId="333" priority="310" stopIfTrue="1" operator="notEqual">
      <formula>""</formula>
    </cfRule>
  </conditionalFormatting>
  <conditionalFormatting sqref="C73:C83">
    <cfRule type="cellIs" dxfId="332" priority="309" stopIfTrue="1" operator="notEqual">
      <formula>""</formula>
    </cfRule>
  </conditionalFormatting>
  <conditionalFormatting sqref="C72">
    <cfRule type="cellIs" dxfId="331" priority="308" stopIfTrue="1" operator="notEqual">
      <formula>""</formula>
    </cfRule>
  </conditionalFormatting>
  <conditionalFormatting sqref="C72">
    <cfRule type="cellIs" dxfId="330" priority="307" stopIfTrue="1" operator="notEqual">
      <formula>""</formula>
    </cfRule>
  </conditionalFormatting>
  <conditionalFormatting sqref="C73:C82">
    <cfRule type="cellIs" dxfId="329" priority="304" stopIfTrue="1" operator="notEqual">
      <formula>""</formula>
    </cfRule>
  </conditionalFormatting>
  <conditionalFormatting sqref="C61:C71">
    <cfRule type="cellIs" dxfId="328" priority="306" stopIfTrue="1" operator="notEqual">
      <formula>""</formula>
    </cfRule>
  </conditionalFormatting>
  <conditionalFormatting sqref="C73:C82">
    <cfRule type="cellIs" dxfId="327" priority="305" stopIfTrue="1" operator="notEqual">
      <formula>""</formula>
    </cfRule>
  </conditionalFormatting>
  <conditionalFormatting sqref="C85:C94">
    <cfRule type="cellIs" dxfId="326" priority="303" stopIfTrue="1" operator="notEqual">
      <formula>""</formula>
    </cfRule>
  </conditionalFormatting>
  <conditionalFormatting sqref="C85:C94">
    <cfRule type="cellIs" dxfId="325" priority="302" stopIfTrue="1" operator="notEqual">
      <formula>""</formula>
    </cfRule>
  </conditionalFormatting>
  <conditionalFormatting sqref="C84:C94">
    <cfRule type="cellIs" dxfId="324" priority="301" stopIfTrue="1" operator="notEqual">
      <formula>""</formula>
    </cfRule>
  </conditionalFormatting>
  <conditionalFormatting sqref="C84:C94">
    <cfRule type="cellIs" dxfId="323" priority="300" stopIfTrue="1" operator="notEqual">
      <formula>""</formula>
    </cfRule>
  </conditionalFormatting>
  <conditionalFormatting sqref="C12:C13 C15 C17 C19 C21">
    <cfRule type="cellIs" dxfId="322" priority="299" stopIfTrue="1" operator="notEqual">
      <formula>""</formula>
    </cfRule>
  </conditionalFormatting>
  <conditionalFormatting sqref="C73:C83">
    <cfRule type="cellIs" dxfId="321" priority="298" stopIfTrue="1" operator="notEqual">
      <formula>""</formula>
    </cfRule>
  </conditionalFormatting>
  <conditionalFormatting sqref="C72">
    <cfRule type="cellIs" dxfId="320" priority="297" stopIfTrue="1" operator="notEqual">
      <formula>""</formula>
    </cfRule>
  </conditionalFormatting>
  <conditionalFormatting sqref="C72">
    <cfRule type="cellIs" dxfId="319" priority="296" stopIfTrue="1" operator="notEqual">
      <formula>""</formula>
    </cfRule>
  </conditionalFormatting>
  <conditionalFormatting sqref="C73:C82">
    <cfRule type="cellIs" dxfId="318" priority="293" stopIfTrue="1" operator="notEqual">
      <formula>""</formula>
    </cfRule>
  </conditionalFormatting>
  <conditionalFormatting sqref="C61:C71">
    <cfRule type="cellIs" dxfId="317" priority="295" stopIfTrue="1" operator="notEqual">
      <formula>""</formula>
    </cfRule>
  </conditionalFormatting>
  <conditionalFormatting sqref="C73:C82">
    <cfRule type="cellIs" dxfId="316" priority="294" stopIfTrue="1" operator="notEqual">
      <formula>""</formula>
    </cfRule>
  </conditionalFormatting>
  <conditionalFormatting sqref="C72">
    <cfRule type="cellIs" dxfId="315" priority="292" stopIfTrue="1" operator="notEqual">
      <formula>""</formula>
    </cfRule>
  </conditionalFormatting>
  <conditionalFormatting sqref="C72">
    <cfRule type="cellIs" dxfId="314" priority="291" stopIfTrue="1" operator="notEqual">
      <formula>""</formula>
    </cfRule>
  </conditionalFormatting>
  <conditionalFormatting sqref="C61:C71">
    <cfRule type="cellIs" dxfId="313" priority="290" stopIfTrue="1" operator="notEqual">
      <formula>""</formula>
    </cfRule>
  </conditionalFormatting>
  <conditionalFormatting sqref="C60">
    <cfRule type="cellIs" dxfId="312" priority="289" stopIfTrue="1" operator="notEqual">
      <formula>""</formula>
    </cfRule>
  </conditionalFormatting>
  <conditionalFormatting sqref="C60">
    <cfRule type="cellIs" dxfId="311" priority="288" stopIfTrue="1" operator="notEqual">
      <formula>""</formula>
    </cfRule>
  </conditionalFormatting>
  <conditionalFormatting sqref="C61:C70">
    <cfRule type="cellIs" dxfId="310" priority="285" stopIfTrue="1" operator="notEqual">
      <formula>""</formula>
    </cfRule>
  </conditionalFormatting>
  <conditionalFormatting sqref="C49:C59">
    <cfRule type="cellIs" dxfId="309" priority="287" stopIfTrue="1" operator="notEqual">
      <formula>""</formula>
    </cfRule>
  </conditionalFormatting>
  <conditionalFormatting sqref="C61:C70">
    <cfRule type="cellIs" dxfId="308" priority="286" stopIfTrue="1" operator="notEqual">
      <formula>""</formula>
    </cfRule>
  </conditionalFormatting>
  <conditionalFormatting sqref="C73:C82">
    <cfRule type="cellIs" dxfId="307" priority="284" stopIfTrue="1" operator="notEqual">
      <formula>""</formula>
    </cfRule>
  </conditionalFormatting>
  <conditionalFormatting sqref="C73:C82">
    <cfRule type="cellIs" dxfId="306" priority="283" stopIfTrue="1" operator="notEqual">
      <formula>""</formula>
    </cfRule>
  </conditionalFormatting>
  <conditionalFormatting sqref="B12:B131">
    <cfRule type="cellIs" dxfId="305" priority="282" stopIfTrue="1" operator="notEqual">
      <formula>""</formula>
    </cfRule>
  </conditionalFormatting>
  <conditionalFormatting sqref="C84:C94">
    <cfRule type="cellIs" dxfId="304" priority="281" stopIfTrue="1" operator="notEqual">
      <formula>""</formula>
    </cfRule>
  </conditionalFormatting>
  <conditionalFormatting sqref="C84:C94">
    <cfRule type="cellIs" dxfId="303" priority="280" stopIfTrue="1" operator="notEqual">
      <formula>""</formula>
    </cfRule>
  </conditionalFormatting>
  <conditionalFormatting sqref="C12:C13 C15 C17 C19 C21">
    <cfRule type="cellIs" dxfId="302" priority="279" stopIfTrue="1" operator="notEqual">
      <formula>""</formula>
    </cfRule>
  </conditionalFormatting>
  <conditionalFormatting sqref="C73:C83">
    <cfRule type="cellIs" dxfId="301" priority="278" stopIfTrue="1" operator="notEqual">
      <formula>""</formula>
    </cfRule>
  </conditionalFormatting>
  <conditionalFormatting sqref="C72">
    <cfRule type="cellIs" dxfId="300" priority="277" stopIfTrue="1" operator="notEqual">
      <formula>""</formula>
    </cfRule>
  </conditionalFormatting>
  <conditionalFormatting sqref="C72">
    <cfRule type="cellIs" dxfId="299" priority="276" stopIfTrue="1" operator="notEqual">
      <formula>""</formula>
    </cfRule>
  </conditionalFormatting>
  <conditionalFormatting sqref="C73:C82">
    <cfRule type="cellIs" dxfId="298" priority="273" stopIfTrue="1" operator="notEqual">
      <formula>""</formula>
    </cfRule>
  </conditionalFormatting>
  <conditionalFormatting sqref="C61:C71">
    <cfRule type="cellIs" dxfId="297" priority="275" stopIfTrue="1" operator="notEqual">
      <formula>""</formula>
    </cfRule>
  </conditionalFormatting>
  <conditionalFormatting sqref="C73:C82">
    <cfRule type="cellIs" dxfId="296" priority="274" stopIfTrue="1" operator="notEqual">
      <formula>""</formula>
    </cfRule>
  </conditionalFormatting>
  <conditionalFormatting sqref="C72">
    <cfRule type="cellIs" dxfId="295" priority="272" stopIfTrue="1" operator="notEqual">
      <formula>""</formula>
    </cfRule>
  </conditionalFormatting>
  <conditionalFormatting sqref="C72">
    <cfRule type="cellIs" dxfId="294" priority="271" stopIfTrue="1" operator="notEqual">
      <formula>""</formula>
    </cfRule>
  </conditionalFormatting>
  <conditionalFormatting sqref="C61:C71">
    <cfRule type="cellIs" dxfId="293" priority="270" stopIfTrue="1" operator="notEqual">
      <formula>""</formula>
    </cfRule>
  </conditionalFormatting>
  <conditionalFormatting sqref="C60">
    <cfRule type="cellIs" dxfId="292" priority="269" stopIfTrue="1" operator="notEqual">
      <formula>""</formula>
    </cfRule>
  </conditionalFormatting>
  <conditionalFormatting sqref="C60">
    <cfRule type="cellIs" dxfId="291" priority="268" stopIfTrue="1" operator="notEqual">
      <formula>""</formula>
    </cfRule>
  </conditionalFormatting>
  <conditionalFormatting sqref="C61:C70">
    <cfRule type="cellIs" dxfId="290" priority="265" stopIfTrue="1" operator="notEqual">
      <formula>""</formula>
    </cfRule>
  </conditionalFormatting>
  <conditionalFormatting sqref="C49:C59">
    <cfRule type="cellIs" dxfId="289" priority="267" stopIfTrue="1" operator="notEqual">
      <formula>""</formula>
    </cfRule>
  </conditionalFormatting>
  <conditionalFormatting sqref="C61:C70">
    <cfRule type="cellIs" dxfId="288" priority="266" stopIfTrue="1" operator="notEqual">
      <formula>""</formula>
    </cfRule>
  </conditionalFormatting>
  <conditionalFormatting sqref="C73:C82">
    <cfRule type="cellIs" dxfId="287" priority="264" stopIfTrue="1" operator="notEqual">
      <formula>""</formula>
    </cfRule>
  </conditionalFormatting>
  <conditionalFormatting sqref="C73:C82">
    <cfRule type="cellIs" dxfId="286" priority="263" stopIfTrue="1" operator="notEqual">
      <formula>""</formula>
    </cfRule>
  </conditionalFormatting>
  <conditionalFormatting sqref="C72:C82">
    <cfRule type="cellIs" dxfId="285" priority="262" stopIfTrue="1" operator="notEqual">
      <formula>""</formula>
    </cfRule>
  </conditionalFormatting>
  <conditionalFormatting sqref="C72:C82">
    <cfRule type="cellIs" dxfId="284" priority="261" stopIfTrue="1" operator="notEqual">
      <formula>""</formula>
    </cfRule>
  </conditionalFormatting>
  <conditionalFormatting sqref="C61:C71">
    <cfRule type="cellIs" dxfId="283" priority="260" stopIfTrue="1" operator="notEqual">
      <formula>""</formula>
    </cfRule>
  </conditionalFormatting>
  <conditionalFormatting sqref="C60">
    <cfRule type="cellIs" dxfId="282" priority="259" stopIfTrue="1" operator="notEqual">
      <formula>""</formula>
    </cfRule>
  </conditionalFormatting>
  <conditionalFormatting sqref="C60">
    <cfRule type="cellIs" dxfId="281" priority="258" stopIfTrue="1" operator="notEqual">
      <formula>""</formula>
    </cfRule>
  </conditionalFormatting>
  <conditionalFormatting sqref="C61:C70">
    <cfRule type="cellIs" dxfId="280" priority="255" stopIfTrue="1" operator="notEqual">
      <formula>""</formula>
    </cfRule>
  </conditionalFormatting>
  <conditionalFormatting sqref="C49:C59">
    <cfRule type="cellIs" dxfId="279" priority="257" stopIfTrue="1" operator="notEqual">
      <formula>""</formula>
    </cfRule>
  </conditionalFormatting>
  <conditionalFormatting sqref="C61:C70">
    <cfRule type="cellIs" dxfId="278" priority="256" stopIfTrue="1" operator="notEqual">
      <formula>""</formula>
    </cfRule>
  </conditionalFormatting>
  <conditionalFormatting sqref="C60">
    <cfRule type="cellIs" dxfId="277" priority="254" stopIfTrue="1" operator="notEqual">
      <formula>""</formula>
    </cfRule>
  </conditionalFormatting>
  <conditionalFormatting sqref="C60">
    <cfRule type="cellIs" dxfId="276" priority="253" stopIfTrue="1" operator="notEqual">
      <formula>""</formula>
    </cfRule>
  </conditionalFormatting>
  <conditionalFormatting sqref="C49:C59">
    <cfRule type="cellIs" dxfId="275" priority="252" stopIfTrue="1" operator="notEqual">
      <formula>""</formula>
    </cfRule>
  </conditionalFormatting>
  <conditionalFormatting sqref="C48">
    <cfRule type="cellIs" dxfId="274" priority="251" stopIfTrue="1" operator="notEqual">
      <formula>""</formula>
    </cfRule>
  </conditionalFormatting>
  <conditionalFormatting sqref="C48">
    <cfRule type="cellIs" dxfId="273" priority="250" stopIfTrue="1" operator="notEqual">
      <formula>""</formula>
    </cfRule>
  </conditionalFormatting>
  <conditionalFormatting sqref="C49:C58">
    <cfRule type="cellIs" dxfId="272" priority="247" stopIfTrue="1" operator="notEqual">
      <formula>""</formula>
    </cfRule>
  </conditionalFormatting>
  <conditionalFormatting sqref="C37:C47">
    <cfRule type="cellIs" dxfId="271" priority="249" stopIfTrue="1" operator="notEqual">
      <formula>""</formula>
    </cfRule>
  </conditionalFormatting>
  <conditionalFormatting sqref="C49:C58">
    <cfRule type="cellIs" dxfId="270" priority="248" stopIfTrue="1" operator="notEqual">
      <formula>""</formula>
    </cfRule>
  </conditionalFormatting>
  <conditionalFormatting sqref="C61:C70">
    <cfRule type="cellIs" dxfId="269" priority="246" stopIfTrue="1" operator="notEqual">
      <formula>""</formula>
    </cfRule>
  </conditionalFormatting>
  <conditionalFormatting sqref="C61:C70">
    <cfRule type="cellIs" dxfId="268" priority="245" stopIfTrue="1" operator="notEqual">
      <formula>""</formula>
    </cfRule>
  </conditionalFormatting>
  <conditionalFormatting sqref="C85:C94">
    <cfRule type="cellIs" dxfId="267" priority="239" stopIfTrue="1" operator="notEqual">
      <formula>""</formula>
    </cfRule>
  </conditionalFormatting>
  <conditionalFormatting sqref="C85:C94">
    <cfRule type="cellIs" dxfId="266" priority="238" stopIfTrue="1" operator="notEqual">
      <formula>""</formula>
    </cfRule>
  </conditionalFormatting>
  <conditionalFormatting sqref="C107 C73:C83 C85:C95">
    <cfRule type="cellIs" dxfId="265" priority="244" stopIfTrue="1" operator="notEqual">
      <formula>""</formula>
    </cfRule>
  </conditionalFormatting>
  <conditionalFormatting sqref="C107 C73:C83 C85:C95">
    <cfRule type="cellIs" dxfId="264" priority="237" stopIfTrue="1" operator="notEqual">
      <formula>""</formula>
    </cfRule>
  </conditionalFormatting>
  <conditionalFormatting sqref="C84">
    <cfRule type="cellIs" dxfId="263" priority="236" stopIfTrue="1" operator="notEqual">
      <formula>""</formula>
    </cfRule>
  </conditionalFormatting>
  <conditionalFormatting sqref="C107 C73:C83 C85:C95">
    <cfRule type="cellIs" dxfId="262" priority="243" stopIfTrue="1" operator="notEqual">
      <formula>""</formula>
    </cfRule>
  </conditionalFormatting>
  <conditionalFormatting sqref="C84">
    <cfRule type="cellIs" dxfId="261" priority="242" stopIfTrue="1" operator="notEqual">
      <formula>""</formula>
    </cfRule>
  </conditionalFormatting>
  <conditionalFormatting sqref="C84">
    <cfRule type="cellIs" dxfId="260" priority="241" stopIfTrue="1" operator="notEqual">
      <formula>""</formula>
    </cfRule>
  </conditionalFormatting>
  <conditionalFormatting sqref="C73:C83">
    <cfRule type="cellIs" dxfId="259" priority="240" stopIfTrue="1" operator="notEqual">
      <formula>""</formula>
    </cfRule>
  </conditionalFormatting>
  <conditionalFormatting sqref="C73:C83">
    <cfRule type="cellIs" dxfId="258" priority="229" stopIfTrue="1" operator="notEqual">
      <formula>""</formula>
    </cfRule>
  </conditionalFormatting>
  <conditionalFormatting sqref="C72">
    <cfRule type="cellIs" dxfId="257" priority="228" stopIfTrue="1" operator="notEqual">
      <formula>""</formula>
    </cfRule>
  </conditionalFormatting>
  <conditionalFormatting sqref="C72">
    <cfRule type="cellIs" dxfId="256" priority="227" stopIfTrue="1" operator="notEqual">
      <formula>""</formula>
    </cfRule>
  </conditionalFormatting>
  <conditionalFormatting sqref="C61:C71">
    <cfRule type="cellIs" dxfId="255" priority="226" stopIfTrue="1" operator="notEqual">
      <formula>""</formula>
    </cfRule>
  </conditionalFormatting>
  <conditionalFormatting sqref="C84">
    <cfRule type="cellIs" dxfId="254" priority="235" stopIfTrue="1" operator="notEqual">
      <formula>""</formula>
    </cfRule>
  </conditionalFormatting>
  <conditionalFormatting sqref="C85:C94">
    <cfRule type="cellIs" dxfId="253" priority="232" stopIfTrue="1" operator="notEqual">
      <formula>""</formula>
    </cfRule>
  </conditionalFormatting>
  <conditionalFormatting sqref="C73:C83">
    <cfRule type="cellIs" dxfId="252" priority="234" stopIfTrue="1" operator="notEqual">
      <formula>""</formula>
    </cfRule>
  </conditionalFormatting>
  <conditionalFormatting sqref="C85:C94">
    <cfRule type="cellIs" dxfId="251" priority="233" stopIfTrue="1" operator="notEqual">
      <formula>""</formula>
    </cfRule>
  </conditionalFormatting>
  <conditionalFormatting sqref="C84">
    <cfRule type="cellIs" dxfId="250" priority="231" stopIfTrue="1" operator="notEqual">
      <formula>""</formula>
    </cfRule>
  </conditionalFormatting>
  <conditionalFormatting sqref="C84">
    <cfRule type="cellIs" dxfId="249" priority="230" stopIfTrue="1" operator="notEqual">
      <formula>""</formula>
    </cfRule>
  </conditionalFormatting>
  <conditionalFormatting sqref="C73:C82">
    <cfRule type="cellIs" dxfId="248" priority="224" stopIfTrue="1" operator="notEqual">
      <formula>""</formula>
    </cfRule>
  </conditionalFormatting>
  <conditionalFormatting sqref="C73:C82">
    <cfRule type="cellIs" dxfId="247" priority="225" stopIfTrue="1" operator="notEqual">
      <formula>""</formula>
    </cfRule>
  </conditionalFormatting>
  <conditionalFormatting sqref="C85:C94">
    <cfRule type="cellIs" dxfId="246" priority="223" stopIfTrue="1" operator="notEqual">
      <formula>""</formula>
    </cfRule>
  </conditionalFormatting>
  <conditionalFormatting sqref="C85:C94">
    <cfRule type="cellIs" dxfId="245" priority="222" stopIfTrue="1" operator="notEqual">
      <formula>""</formula>
    </cfRule>
  </conditionalFormatting>
  <conditionalFormatting sqref="C72">
    <cfRule type="cellIs" dxfId="244" priority="211" stopIfTrue="1" operator="notEqual">
      <formula>""</formula>
    </cfRule>
  </conditionalFormatting>
  <conditionalFormatting sqref="C61:C71">
    <cfRule type="cellIs" dxfId="243" priority="210" stopIfTrue="1" operator="notEqual">
      <formula>""</formula>
    </cfRule>
  </conditionalFormatting>
  <conditionalFormatting sqref="C107 C73:C83 C85:C95">
    <cfRule type="cellIs" dxfId="242" priority="221" stopIfTrue="1" operator="notEqual">
      <formula>""</formula>
    </cfRule>
  </conditionalFormatting>
  <conditionalFormatting sqref="C84">
    <cfRule type="cellIs" dxfId="241" priority="220" stopIfTrue="1" operator="notEqual">
      <formula>""</formula>
    </cfRule>
  </conditionalFormatting>
  <conditionalFormatting sqref="C84">
    <cfRule type="cellIs" dxfId="240" priority="219" stopIfTrue="1" operator="notEqual">
      <formula>""</formula>
    </cfRule>
  </conditionalFormatting>
  <conditionalFormatting sqref="C85:C94">
    <cfRule type="cellIs" dxfId="239" priority="216" stopIfTrue="1" operator="notEqual">
      <formula>""</formula>
    </cfRule>
  </conditionalFormatting>
  <conditionalFormatting sqref="C73:C83">
    <cfRule type="cellIs" dxfId="238" priority="218" stopIfTrue="1" operator="notEqual">
      <formula>""</formula>
    </cfRule>
  </conditionalFormatting>
  <conditionalFormatting sqref="C85:C94">
    <cfRule type="cellIs" dxfId="237" priority="217" stopIfTrue="1" operator="notEqual">
      <formula>""</formula>
    </cfRule>
  </conditionalFormatting>
  <conditionalFormatting sqref="C84">
    <cfRule type="cellIs" dxfId="236" priority="215" stopIfTrue="1" operator="notEqual">
      <formula>""</formula>
    </cfRule>
  </conditionalFormatting>
  <conditionalFormatting sqref="C84">
    <cfRule type="cellIs" dxfId="235" priority="214" stopIfTrue="1" operator="notEqual">
      <formula>""</formula>
    </cfRule>
  </conditionalFormatting>
  <conditionalFormatting sqref="C73:C83">
    <cfRule type="cellIs" dxfId="234" priority="213" stopIfTrue="1" operator="notEqual">
      <formula>""</formula>
    </cfRule>
  </conditionalFormatting>
  <conditionalFormatting sqref="C72">
    <cfRule type="cellIs" dxfId="233" priority="212" stopIfTrue="1" operator="notEqual">
      <formula>""</formula>
    </cfRule>
  </conditionalFormatting>
  <conditionalFormatting sqref="C73:C82">
    <cfRule type="cellIs" dxfId="232" priority="208" stopIfTrue="1" operator="notEqual">
      <formula>""</formula>
    </cfRule>
  </conditionalFormatting>
  <conditionalFormatting sqref="C73:C82">
    <cfRule type="cellIs" dxfId="231" priority="209" stopIfTrue="1" operator="notEqual">
      <formula>""</formula>
    </cfRule>
  </conditionalFormatting>
  <conditionalFormatting sqref="C85:C94">
    <cfRule type="cellIs" dxfId="230" priority="207" stopIfTrue="1" operator="notEqual">
      <formula>""</formula>
    </cfRule>
  </conditionalFormatting>
  <conditionalFormatting sqref="C85:C94">
    <cfRule type="cellIs" dxfId="229" priority="206" stopIfTrue="1" operator="notEqual">
      <formula>""</formula>
    </cfRule>
  </conditionalFormatting>
  <conditionalFormatting sqref="C84:C94">
    <cfRule type="cellIs" dxfId="228" priority="205" stopIfTrue="1" operator="notEqual">
      <formula>""</formula>
    </cfRule>
  </conditionalFormatting>
  <conditionalFormatting sqref="C84:C94">
    <cfRule type="cellIs" dxfId="227" priority="204" stopIfTrue="1" operator="notEqual">
      <formula>""</formula>
    </cfRule>
  </conditionalFormatting>
  <conditionalFormatting sqref="C73:C83">
    <cfRule type="cellIs" dxfId="226" priority="203" stopIfTrue="1" operator="notEqual">
      <formula>""</formula>
    </cfRule>
  </conditionalFormatting>
  <conditionalFormatting sqref="C72">
    <cfRule type="cellIs" dxfId="225" priority="202" stopIfTrue="1" operator="notEqual">
      <formula>""</formula>
    </cfRule>
  </conditionalFormatting>
  <conditionalFormatting sqref="C72">
    <cfRule type="cellIs" dxfId="224" priority="201" stopIfTrue="1" operator="notEqual">
      <formula>""</formula>
    </cfRule>
  </conditionalFormatting>
  <conditionalFormatting sqref="C73:C82">
    <cfRule type="cellIs" dxfId="223" priority="198" stopIfTrue="1" operator="notEqual">
      <formula>""</formula>
    </cfRule>
  </conditionalFormatting>
  <conditionalFormatting sqref="C61:C71">
    <cfRule type="cellIs" dxfId="222" priority="200" stopIfTrue="1" operator="notEqual">
      <formula>""</formula>
    </cfRule>
  </conditionalFormatting>
  <conditionalFormatting sqref="C73:C82">
    <cfRule type="cellIs" dxfId="221" priority="199" stopIfTrue="1" operator="notEqual">
      <formula>""</formula>
    </cfRule>
  </conditionalFormatting>
  <conditionalFormatting sqref="C72">
    <cfRule type="cellIs" dxfId="220" priority="197" stopIfTrue="1" operator="notEqual">
      <formula>""</formula>
    </cfRule>
  </conditionalFormatting>
  <conditionalFormatting sqref="C72">
    <cfRule type="cellIs" dxfId="219" priority="196" stopIfTrue="1" operator="notEqual">
      <formula>""</formula>
    </cfRule>
  </conditionalFormatting>
  <conditionalFormatting sqref="C61:C71">
    <cfRule type="cellIs" dxfId="218" priority="195" stopIfTrue="1" operator="notEqual">
      <formula>""</formula>
    </cfRule>
  </conditionalFormatting>
  <conditionalFormatting sqref="C60">
    <cfRule type="cellIs" dxfId="217" priority="194" stopIfTrue="1" operator="notEqual">
      <formula>""</formula>
    </cfRule>
  </conditionalFormatting>
  <conditionalFormatting sqref="C60">
    <cfRule type="cellIs" dxfId="216" priority="193" stopIfTrue="1" operator="notEqual">
      <formula>""</formula>
    </cfRule>
  </conditionalFormatting>
  <conditionalFormatting sqref="C61:C70">
    <cfRule type="cellIs" dxfId="215" priority="190" stopIfTrue="1" operator="notEqual">
      <formula>""</formula>
    </cfRule>
  </conditionalFormatting>
  <conditionalFormatting sqref="C49:C59">
    <cfRule type="cellIs" dxfId="214" priority="192" stopIfTrue="1" operator="notEqual">
      <formula>""</formula>
    </cfRule>
  </conditionalFormatting>
  <conditionalFormatting sqref="C61:C70">
    <cfRule type="cellIs" dxfId="213" priority="191" stopIfTrue="1" operator="notEqual">
      <formula>""</formula>
    </cfRule>
  </conditionalFormatting>
  <conditionalFormatting sqref="C73:C82">
    <cfRule type="cellIs" dxfId="212" priority="189" stopIfTrue="1" operator="notEqual">
      <formula>""</formula>
    </cfRule>
  </conditionalFormatting>
  <conditionalFormatting sqref="C73:C82">
    <cfRule type="cellIs" dxfId="211" priority="188" stopIfTrue="1" operator="notEqual">
      <formula>""</formula>
    </cfRule>
  </conditionalFormatting>
  <conditionalFormatting sqref="C97:C106">
    <cfRule type="cellIs" dxfId="210" priority="181" stopIfTrue="1" operator="notEqual">
      <formula>""</formula>
    </cfRule>
  </conditionalFormatting>
  <conditionalFormatting sqref="C97:C106">
    <cfRule type="cellIs" dxfId="209" priority="180" stopIfTrue="1" operator="notEqual">
      <formula>""</formula>
    </cfRule>
  </conditionalFormatting>
  <conditionalFormatting sqref="C96">
    <cfRule type="cellIs" dxfId="208" priority="179" stopIfTrue="1" operator="notEqual">
      <formula>""</formula>
    </cfRule>
  </conditionalFormatting>
  <conditionalFormatting sqref="C96">
    <cfRule type="cellIs" dxfId="207" priority="178" stopIfTrue="1" operator="notEqual">
      <formula>""</formula>
    </cfRule>
  </conditionalFormatting>
  <conditionalFormatting sqref="C97:C106">
    <cfRule type="cellIs" dxfId="206" priority="177" stopIfTrue="1" operator="notEqual">
      <formula>""</formula>
    </cfRule>
  </conditionalFormatting>
  <conditionalFormatting sqref="C96">
    <cfRule type="cellIs" dxfId="205" priority="187" stopIfTrue="1" operator="notEqual">
      <formula>""</formula>
    </cfRule>
  </conditionalFormatting>
  <conditionalFormatting sqref="C96:C106">
    <cfRule type="cellIs" dxfId="204" priority="186" stopIfTrue="1" operator="notEqual">
      <formula>""</formula>
    </cfRule>
  </conditionalFormatting>
  <conditionalFormatting sqref="C96:C106">
    <cfRule type="cellIs" dxfId="203" priority="185" stopIfTrue="1" operator="notEqual">
      <formula>""</formula>
    </cfRule>
  </conditionalFormatting>
  <conditionalFormatting sqref="C97:C106">
    <cfRule type="cellIs" dxfId="202" priority="184" stopIfTrue="1" operator="notEqual">
      <formula>""</formula>
    </cfRule>
  </conditionalFormatting>
  <conditionalFormatting sqref="C96">
    <cfRule type="cellIs" dxfId="201" priority="183" stopIfTrue="1" operator="notEqual">
      <formula>""</formula>
    </cfRule>
  </conditionalFormatting>
  <conditionalFormatting sqref="C96">
    <cfRule type="cellIs" dxfId="200" priority="182" stopIfTrue="1" operator="notEqual">
      <formula>""</formula>
    </cfRule>
  </conditionalFormatting>
  <conditionalFormatting sqref="C97:C106">
    <cfRule type="cellIs" dxfId="199" priority="176" stopIfTrue="1" operator="notEqual">
      <formula>""</formula>
    </cfRule>
  </conditionalFormatting>
  <conditionalFormatting sqref="C96:C106">
    <cfRule type="cellIs" dxfId="198" priority="175" stopIfTrue="1" operator="notEqual">
      <formula>""</formula>
    </cfRule>
  </conditionalFormatting>
  <conditionalFormatting sqref="C96:C106">
    <cfRule type="cellIs" dxfId="197" priority="174" stopIfTrue="1" operator="notEqual">
      <formula>""</formula>
    </cfRule>
  </conditionalFormatting>
  <conditionalFormatting sqref="C96:C106">
    <cfRule type="cellIs" dxfId="196" priority="173" stopIfTrue="1" operator="notEqual">
      <formula>""</formula>
    </cfRule>
  </conditionalFormatting>
  <conditionalFormatting sqref="C96:C106">
    <cfRule type="cellIs" dxfId="195" priority="172" stopIfTrue="1" operator="notEqual">
      <formula>""</formula>
    </cfRule>
  </conditionalFormatting>
  <conditionalFormatting sqref="C97:C106">
    <cfRule type="cellIs" dxfId="194" priority="171" stopIfTrue="1" operator="notEqual">
      <formula>""</formula>
    </cfRule>
  </conditionalFormatting>
  <conditionalFormatting sqref="C97:C106">
    <cfRule type="cellIs" dxfId="193" priority="170" stopIfTrue="1" operator="notEqual">
      <formula>""</formula>
    </cfRule>
  </conditionalFormatting>
  <conditionalFormatting sqref="C97:C106">
    <cfRule type="cellIs" dxfId="192" priority="169" stopIfTrue="1" operator="notEqual">
      <formula>""</formula>
    </cfRule>
  </conditionalFormatting>
  <conditionalFormatting sqref="C97:C106">
    <cfRule type="cellIs" dxfId="191" priority="168" stopIfTrue="1" operator="notEqual">
      <formula>""</formula>
    </cfRule>
  </conditionalFormatting>
  <conditionalFormatting sqref="C97:C106">
    <cfRule type="cellIs" dxfId="190" priority="167" stopIfTrue="1" operator="notEqual">
      <formula>""</formula>
    </cfRule>
  </conditionalFormatting>
  <conditionalFormatting sqref="C119">
    <cfRule type="cellIs" dxfId="189" priority="166" stopIfTrue="1" operator="notEqual">
      <formula>""</formula>
    </cfRule>
  </conditionalFormatting>
  <conditionalFormatting sqref="C119">
    <cfRule type="cellIs" dxfId="188" priority="165" stopIfTrue="1" operator="notEqual">
      <formula>""</formula>
    </cfRule>
  </conditionalFormatting>
  <conditionalFormatting sqref="C108:C109">
    <cfRule type="cellIs" dxfId="187" priority="164" stopIfTrue="1" operator="notEqual">
      <formula>""</formula>
    </cfRule>
  </conditionalFormatting>
  <conditionalFormatting sqref="C108:C109">
    <cfRule type="cellIs" dxfId="186" priority="163" stopIfTrue="1" operator="notEqual">
      <formula>""</formula>
    </cfRule>
  </conditionalFormatting>
  <conditionalFormatting sqref="C97:C106 C108:C118 C120:C131">
    <cfRule type="cellIs" dxfId="185" priority="162" stopIfTrue="1" operator="notEqual">
      <formula>""</formula>
    </cfRule>
  </conditionalFormatting>
  <conditionalFormatting sqref="C97:C106 C108:C118 C120:C131">
    <cfRule type="cellIs" dxfId="184" priority="161" stopIfTrue="1" operator="notEqual">
      <formula>""</formula>
    </cfRule>
  </conditionalFormatting>
  <conditionalFormatting sqref="C13">
    <cfRule type="cellIs" dxfId="183" priority="160" stopIfTrue="1" operator="notEqual">
      <formula>""</formula>
    </cfRule>
  </conditionalFormatting>
  <conditionalFormatting sqref="C72">
    <cfRule type="cellIs" dxfId="182" priority="159" stopIfTrue="1" operator="notEqual">
      <formula>""</formula>
    </cfRule>
  </conditionalFormatting>
  <conditionalFormatting sqref="C72">
    <cfRule type="cellIs" dxfId="181" priority="158" stopIfTrue="1" operator="notEqual">
      <formula>""</formula>
    </cfRule>
  </conditionalFormatting>
  <conditionalFormatting sqref="C73:C82">
    <cfRule type="cellIs" dxfId="180" priority="155" stopIfTrue="1" operator="notEqual">
      <formula>""</formula>
    </cfRule>
  </conditionalFormatting>
  <conditionalFormatting sqref="C61:C71">
    <cfRule type="cellIs" dxfId="179" priority="157" stopIfTrue="1" operator="notEqual">
      <formula>""</formula>
    </cfRule>
  </conditionalFormatting>
  <conditionalFormatting sqref="C73:C82">
    <cfRule type="cellIs" dxfId="178" priority="156" stopIfTrue="1" operator="notEqual">
      <formula>""</formula>
    </cfRule>
  </conditionalFormatting>
  <conditionalFormatting sqref="C72">
    <cfRule type="cellIs" dxfId="177" priority="154" stopIfTrue="1" operator="notEqual">
      <formula>""</formula>
    </cfRule>
  </conditionalFormatting>
  <conditionalFormatting sqref="C72">
    <cfRule type="cellIs" dxfId="176" priority="153" stopIfTrue="1" operator="notEqual">
      <formula>""</formula>
    </cfRule>
  </conditionalFormatting>
  <conditionalFormatting sqref="C61:C71">
    <cfRule type="cellIs" dxfId="175" priority="152" stopIfTrue="1" operator="notEqual">
      <formula>""</formula>
    </cfRule>
  </conditionalFormatting>
  <conditionalFormatting sqref="C60">
    <cfRule type="cellIs" dxfId="174" priority="151" stopIfTrue="1" operator="notEqual">
      <formula>""</formula>
    </cfRule>
  </conditionalFormatting>
  <conditionalFormatting sqref="C60">
    <cfRule type="cellIs" dxfId="173" priority="150" stopIfTrue="1" operator="notEqual">
      <formula>""</formula>
    </cfRule>
  </conditionalFormatting>
  <conditionalFormatting sqref="C61:C70">
    <cfRule type="cellIs" dxfId="172" priority="147" stopIfTrue="1" operator="notEqual">
      <formula>""</formula>
    </cfRule>
  </conditionalFormatting>
  <conditionalFormatting sqref="C49:C59">
    <cfRule type="cellIs" dxfId="171" priority="149" stopIfTrue="1" operator="notEqual">
      <formula>""</formula>
    </cfRule>
  </conditionalFormatting>
  <conditionalFormatting sqref="C61:C70">
    <cfRule type="cellIs" dxfId="170" priority="148" stopIfTrue="1" operator="notEqual">
      <formula>""</formula>
    </cfRule>
  </conditionalFormatting>
  <conditionalFormatting sqref="C73:C82">
    <cfRule type="cellIs" dxfId="169" priority="146" stopIfTrue="1" operator="notEqual">
      <formula>""</formula>
    </cfRule>
  </conditionalFormatting>
  <conditionalFormatting sqref="C73:C82">
    <cfRule type="cellIs" dxfId="168" priority="145" stopIfTrue="1" operator="notEqual">
      <formula>""</formula>
    </cfRule>
  </conditionalFormatting>
  <conditionalFormatting sqref="C72:C82">
    <cfRule type="cellIs" dxfId="167" priority="144" stopIfTrue="1" operator="notEqual">
      <formula>""</formula>
    </cfRule>
  </conditionalFormatting>
  <conditionalFormatting sqref="C72:C82">
    <cfRule type="cellIs" dxfId="166" priority="143" stopIfTrue="1" operator="notEqual">
      <formula>""</formula>
    </cfRule>
  </conditionalFormatting>
  <conditionalFormatting sqref="C61:C71">
    <cfRule type="cellIs" dxfId="165" priority="142" stopIfTrue="1" operator="notEqual">
      <formula>""</formula>
    </cfRule>
  </conditionalFormatting>
  <conditionalFormatting sqref="C60">
    <cfRule type="cellIs" dxfId="164" priority="141" stopIfTrue="1" operator="notEqual">
      <formula>""</formula>
    </cfRule>
  </conditionalFormatting>
  <conditionalFormatting sqref="C60">
    <cfRule type="cellIs" dxfId="163" priority="140" stopIfTrue="1" operator="notEqual">
      <formula>""</formula>
    </cfRule>
  </conditionalFormatting>
  <conditionalFormatting sqref="C61:C70">
    <cfRule type="cellIs" dxfId="162" priority="137" stopIfTrue="1" operator="notEqual">
      <formula>""</formula>
    </cfRule>
  </conditionalFormatting>
  <conditionalFormatting sqref="C49:C59">
    <cfRule type="cellIs" dxfId="161" priority="139" stopIfTrue="1" operator="notEqual">
      <formula>""</formula>
    </cfRule>
  </conditionalFormatting>
  <conditionalFormatting sqref="C61:C70">
    <cfRule type="cellIs" dxfId="160" priority="138" stopIfTrue="1" operator="notEqual">
      <formula>""</formula>
    </cfRule>
  </conditionalFormatting>
  <conditionalFormatting sqref="C60">
    <cfRule type="cellIs" dxfId="159" priority="136" stopIfTrue="1" operator="notEqual">
      <formula>""</formula>
    </cfRule>
  </conditionalFormatting>
  <conditionalFormatting sqref="C60">
    <cfRule type="cellIs" dxfId="158" priority="135" stopIfTrue="1" operator="notEqual">
      <formula>""</formula>
    </cfRule>
  </conditionalFormatting>
  <conditionalFormatting sqref="C49:C59">
    <cfRule type="cellIs" dxfId="157" priority="134" stopIfTrue="1" operator="notEqual">
      <formula>""</formula>
    </cfRule>
  </conditionalFormatting>
  <conditionalFormatting sqref="C48">
    <cfRule type="cellIs" dxfId="156" priority="133" stopIfTrue="1" operator="notEqual">
      <formula>""</formula>
    </cfRule>
  </conditionalFormatting>
  <conditionalFormatting sqref="C48">
    <cfRule type="cellIs" dxfId="155" priority="132" stopIfTrue="1" operator="notEqual">
      <formula>""</formula>
    </cfRule>
  </conditionalFormatting>
  <conditionalFormatting sqref="C49:C58">
    <cfRule type="cellIs" dxfId="154" priority="129" stopIfTrue="1" operator="notEqual">
      <formula>""</formula>
    </cfRule>
  </conditionalFormatting>
  <conditionalFormatting sqref="C37:C47">
    <cfRule type="cellIs" dxfId="153" priority="131" stopIfTrue="1" operator="notEqual">
      <formula>""</formula>
    </cfRule>
  </conditionalFormatting>
  <conditionalFormatting sqref="C49:C58">
    <cfRule type="cellIs" dxfId="152" priority="130" stopIfTrue="1" operator="notEqual">
      <formula>""</formula>
    </cfRule>
  </conditionalFormatting>
  <conditionalFormatting sqref="C61:C70">
    <cfRule type="cellIs" dxfId="151" priority="128" stopIfTrue="1" operator="notEqual">
      <formula>""</formula>
    </cfRule>
  </conditionalFormatting>
  <conditionalFormatting sqref="C61:C70">
    <cfRule type="cellIs" dxfId="150" priority="127" stopIfTrue="1" operator="notEqual">
      <formula>""</formula>
    </cfRule>
  </conditionalFormatting>
  <conditionalFormatting sqref="C72:C82">
    <cfRule type="cellIs" dxfId="149" priority="126" stopIfTrue="1" operator="notEqual">
      <formula>""</formula>
    </cfRule>
  </conditionalFormatting>
  <conditionalFormatting sqref="C72:C82">
    <cfRule type="cellIs" dxfId="148" priority="125" stopIfTrue="1" operator="notEqual">
      <formula>""</formula>
    </cfRule>
  </conditionalFormatting>
  <conditionalFormatting sqref="C61:C71">
    <cfRule type="cellIs" dxfId="147" priority="124" stopIfTrue="1" operator="notEqual">
      <formula>""</formula>
    </cfRule>
  </conditionalFormatting>
  <conditionalFormatting sqref="C60">
    <cfRule type="cellIs" dxfId="146" priority="123" stopIfTrue="1" operator="notEqual">
      <formula>""</formula>
    </cfRule>
  </conditionalFormatting>
  <conditionalFormatting sqref="C60">
    <cfRule type="cellIs" dxfId="145" priority="122" stopIfTrue="1" operator="notEqual">
      <formula>""</formula>
    </cfRule>
  </conditionalFormatting>
  <conditionalFormatting sqref="C61:C70">
    <cfRule type="cellIs" dxfId="144" priority="119" stopIfTrue="1" operator="notEqual">
      <formula>""</formula>
    </cfRule>
  </conditionalFormatting>
  <conditionalFormatting sqref="C49:C59">
    <cfRule type="cellIs" dxfId="143" priority="121" stopIfTrue="1" operator="notEqual">
      <formula>""</formula>
    </cfRule>
  </conditionalFormatting>
  <conditionalFormatting sqref="C61:C70">
    <cfRule type="cellIs" dxfId="142" priority="120" stopIfTrue="1" operator="notEqual">
      <formula>""</formula>
    </cfRule>
  </conditionalFormatting>
  <conditionalFormatting sqref="C60">
    <cfRule type="cellIs" dxfId="141" priority="118" stopIfTrue="1" operator="notEqual">
      <formula>""</formula>
    </cfRule>
  </conditionalFormatting>
  <conditionalFormatting sqref="C60">
    <cfRule type="cellIs" dxfId="140" priority="117" stopIfTrue="1" operator="notEqual">
      <formula>""</formula>
    </cfRule>
  </conditionalFormatting>
  <conditionalFormatting sqref="C49:C59">
    <cfRule type="cellIs" dxfId="139" priority="116" stopIfTrue="1" operator="notEqual">
      <formula>""</formula>
    </cfRule>
  </conditionalFormatting>
  <conditionalFormatting sqref="C48">
    <cfRule type="cellIs" dxfId="138" priority="115" stopIfTrue="1" operator="notEqual">
      <formula>""</formula>
    </cfRule>
  </conditionalFormatting>
  <conditionalFormatting sqref="C48">
    <cfRule type="cellIs" dxfId="137" priority="114" stopIfTrue="1" operator="notEqual">
      <formula>""</formula>
    </cfRule>
  </conditionalFormatting>
  <conditionalFormatting sqref="C49:C58">
    <cfRule type="cellIs" dxfId="136" priority="111" stopIfTrue="1" operator="notEqual">
      <formula>""</formula>
    </cfRule>
  </conditionalFormatting>
  <conditionalFormatting sqref="C37:C47">
    <cfRule type="cellIs" dxfId="135" priority="113" stopIfTrue="1" operator="notEqual">
      <formula>""</formula>
    </cfRule>
  </conditionalFormatting>
  <conditionalFormatting sqref="C49:C58">
    <cfRule type="cellIs" dxfId="134" priority="112" stopIfTrue="1" operator="notEqual">
      <formula>""</formula>
    </cfRule>
  </conditionalFormatting>
  <conditionalFormatting sqref="C61:C70">
    <cfRule type="cellIs" dxfId="133" priority="110" stopIfTrue="1" operator="notEqual">
      <formula>""</formula>
    </cfRule>
  </conditionalFormatting>
  <conditionalFormatting sqref="C61:C70">
    <cfRule type="cellIs" dxfId="132" priority="109" stopIfTrue="1" operator="notEqual">
      <formula>""</formula>
    </cfRule>
  </conditionalFormatting>
  <conditionalFormatting sqref="C60:C70">
    <cfRule type="cellIs" dxfId="131" priority="108" stopIfTrue="1" operator="notEqual">
      <formula>""</formula>
    </cfRule>
  </conditionalFormatting>
  <conditionalFormatting sqref="C60:C70">
    <cfRule type="cellIs" dxfId="130" priority="107" stopIfTrue="1" operator="notEqual">
      <formula>""</formula>
    </cfRule>
  </conditionalFormatting>
  <conditionalFormatting sqref="C49:C59">
    <cfRule type="cellIs" dxfId="129" priority="106" stopIfTrue="1" operator="notEqual">
      <formula>""</formula>
    </cfRule>
  </conditionalFormatting>
  <conditionalFormatting sqref="C48">
    <cfRule type="cellIs" dxfId="128" priority="105" stopIfTrue="1" operator="notEqual">
      <formula>""</formula>
    </cfRule>
  </conditionalFormatting>
  <conditionalFormatting sqref="C48">
    <cfRule type="cellIs" dxfId="127" priority="104" stopIfTrue="1" operator="notEqual">
      <formula>""</formula>
    </cfRule>
  </conditionalFormatting>
  <conditionalFormatting sqref="C49:C58">
    <cfRule type="cellIs" dxfId="126" priority="101" stopIfTrue="1" operator="notEqual">
      <formula>""</formula>
    </cfRule>
  </conditionalFormatting>
  <conditionalFormatting sqref="C37:C47">
    <cfRule type="cellIs" dxfId="125" priority="103" stopIfTrue="1" operator="notEqual">
      <formula>""</formula>
    </cfRule>
  </conditionalFormatting>
  <conditionalFormatting sqref="C49:C58">
    <cfRule type="cellIs" dxfId="124" priority="102" stopIfTrue="1" operator="notEqual">
      <formula>""</formula>
    </cfRule>
  </conditionalFormatting>
  <conditionalFormatting sqref="C48">
    <cfRule type="cellIs" dxfId="123" priority="100" stopIfTrue="1" operator="notEqual">
      <formula>""</formula>
    </cfRule>
  </conditionalFormatting>
  <conditionalFormatting sqref="C48">
    <cfRule type="cellIs" dxfId="122" priority="99" stopIfTrue="1" operator="notEqual">
      <formula>""</formula>
    </cfRule>
  </conditionalFormatting>
  <conditionalFormatting sqref="C37:C47">
    <cfRule type="cellIs" dxfId="121" priority="98" stopIfTrue="1" operator="notEqual">
      <formula>""</formula>
    </cfRule>
  </conditionalFormatting>
  <conditionalFormatting sqref="C36">
    <cfRule type="cellIs" dxfId="120" priority="97" stopIfTrue="1" operator="notEqual">
      <formula>""</formula>
    </cfRule>
  </conditionalFormatting>
  <conditionalFormatting sqref="C36">
    <cfRule type="cellIs" dxfId="119" priority="96" stopIfTrue="1" operator="notEqual">
      <formula>""</formula>
    </cfRule>
  </conditionalFormatting>
  <conditionalFormatting sqref="C37:C46">
    <cfRule type="cellIs" dxfId="118" priority="93" stopIfTrue="1" operator="notEqual">
      <formula>""</formula>
    </cfRule>
  </conditionalFormatting>
  <conditionalFormatting sqref="C25:C35">
    <cfRule type="cellIs" dxfId="117" priority="95" stopIfTrue="1" operator="notEqual">
      <formula>""</formula>
    </cfRule>
  </conditionalFormatting>
  <conditionalFormatting sqref="C37:C46">
    <cfRule type="cellIs" dxfId="116" priority="94" stopIfTrue="1" operator="notEqual">
      <formula>""</formula>
    </cfRule>
  </conditionalFormatting>
  <conditionalFormatting sqref="C49:C58">
    <cfRule type="cellIs" dxfId="115" priority="92" stopIfTrue="1" operator="notEqual">
      <formula>""</formula>
    </cfRule>
  </conditionalFormatting>
  <conditionalFormatting sqref="C49:C58">
    <cfRule type="cellIs" dxfId="114" priority="91" stopIfTrue="1" operator="notEqual">
      <formula>""</formula>
    </cfRule>
  </conditionalFormatting>
  <conditionalFormatting sqref="C73:C82">
    <cfRule type="cellIs" dxfId="113" priority="87" stopIfTrue="1" operator="notEqual">
      <formula>""</formula>
    </cfRule>
  </conditionalFormatting>
  <conditionalFormatting sqref="C73:C82">
    <cfRule type="cellIs" dxfId="112" priority="86" stopIfTrue="1" operator="notEqual">
      <formula>""</formula>
    </cfRule>
  </conditionalFormatting>
  <conditionalFormatting sqref="C72">
    <cfRule type="cellIs" dxfId="111" priority="85" stopIfTrue="1" operator="notEqual">
      <formula>""</formula>
    </cfRule>
  </conditionalFormatting>
  <conditionalFormatting sqref="C72">
    <cfRule type="cellIs" dxfId="110" priority="90" stopIfTrue="1" operator="notEqual">
      <formula>""</formula>
    </cfRule>
  </conditionalFormatting>
  <conditionalFormatting sqref="C72">
    <cfRule type="cellIs" dxfId="109" priority="89" stopIfTrue="1" operator="notEqual">
      <formula>""</formula>
    </cfRule>
  </conditionalFormatting>
  <conditionalFormatting sqref="C61:C71">
    <cfRule type="cellIs" dxfId="108" priority="88" stopIfTrue="1" operator="notEqual">
      <formula>""</formula>
    </cfRule>
  </conditionalFormatting>
  <conditionalFormatting sqref="C61:C71">
    <cfRule type="cellIs" dxfId="107" priority="78" stopIfTrue="1" operator="notEqual">
      <formula>""</formula>
    </cfRule>
  </conditionalFormatting>
  <conditionalFormatting sqref="C60">
    <cfRule type="cellIs" dxfId="106" priority="77" stopIfTrue="1" operator="notEqual">
      <formula>""</formula>
    </cfRule>
  </conditionalFormatting>
  <conditionalFormatting sqref="C60">
    <cfRule type="cellIs" dxfId="105" priority="76" stopIfTrue="1" operator="notEqual">
      <formula>""</formula>
    </cfRule>
  </conditionalFormatting>
  <conditionalFormatting sqref="C49:C59">
    <cfRule type="cellIs" dxfId="104" priority="75" stopIfTrue="1" operator="notEqual">
      <formula>""</formula>
    </cfRule>
  </conditionalFormatting>
  <conditionalFormatting sqref="C72">
    <cfRule type="cellIs" dxfId="103" priority="84" stopIfTrue="1" operator="notEqual">
      <formula>""</formula>
    </cfRule>
  </conditionalFormatting>
  <conditionalFormatting sqref="C73:C82">
    <cfRule type="cellIs" dxfId="102" priority="81" stopIfTrue="1" operator="notEqual">
      <formula>""</formula>
    </cfRule>
  </conditionalFormatting>
  <conditionalFormatting sqref="C61:C71">
    <cfRule type="cellIs" dxfId="101" priority="83" stopIfTrue="1" operator="notEqual">
      <formula>""</formula>
    </cfRule>
  </conditionalFormatting>
  <conditionalFormatting sqref="C73:C82">
    <cfRule type="cellIs" dxfId="100" priority="82" stopIfTrue="1" operator="notEqual">
      <formula>""</formula>
    </cfRule>
  </conditionalFormatting>
  <conditionalFormatting sqref="C72">
    <cfRule type="cellIs" dxfId="99" priority="80" stopIfTrue="1" operator="notEqual">
      <formula>""</formula>
    </cfRule>
  </conditionalFormatting>
  <conditionalFormatting sqref="C72">
    <cfRule type="cellIs" dxfId="98" priority="79" stopIfTrue="1" operator="notEqual">
      <formula>""</formula>
    </cfRule>
  </conditionalFormatting>
  <conditionalFormatting sqref="C61:C70">
    <cfRule type="cellIs" dxfId="97" priority="73" stopIfTrue="1" operator="notEqual">
      <formula>""</formula>
    </cfRule>
  </conditionalFormatting>
  <conditionalFormatting sqref="C61:C70">
    <cfRule type="cellIs" dxfId="96" priority="74" stopIfTrue="1" operator="notEqual">
      <formula>""</formula>
    </cfRule>
  </conditionalFormatting>
  <conditionalFormatting sqref="C73:C82">
    <cfRule type="cellIs" dxfId="95" priority="72" stopIfTrue="1" operator="notEqual">
      <formula>""</formula>
    </cfRule>
  </conditionalFormatting>
  <conditionalFormatting sqref="C73:C82">
    <cfRule type="cellIs" dxfId="94" priority="71" stopIfTrue="1" operator="notEqual">
      <formula>""</formula>
    </cfRule>
  </conditionalFormatting>
  <conditionalFormatting sqref="C60">
    <cfRule type="cellIs" dxfId="93" priority="61" stopIfTrue="1" operator="notEqual">
      <formula>""</formula>
    </cfRule>
  </conditionalFormatting>
  <conditionalFormatting sqref="C49:C59">
    <cfRule type="cellIs" dxfId="92" priority="60" stopIfTrue="1" operator="notEqual">
      <formula>""</formula>
    </cfRule>
  </conditionalFormatting>
  <conditionalFormatting sqref="C72">
    <cfRule type="cellIs" dxfId="91" priority="70" stopIfTrue="1" operator="notEqual">
      <formula>""</formula>
    </cfRule>
  </conditionalFormatting>
  <conditionalFormatting sqref="C72">
    <cfRule type="cellIs" dxfId="90" priority="69" stopIfTrue="1" operator="notEqual">
      <formula>""</formula>
    </cfRule>
  </conditionalFormatting>
  <conditionalFormatting sqref="C73:C82">
    <cfRule type="cellIs" dxfId="89" priority="66" stopIfTrue="1" operator="notEqual">
      <formula>""</formula>
    </cfRule>
  </conditionalFormatting>
  <conditionalFormatting sqref="C61:C71">
    <cfRule type="cellIs" dxfId="88" priority="68" stopIfTrue="1" operator="notEqual">
      <formula>""</formula>
    </cfRule>
  </conditionalFormatting>
  <conditionalFormatting sqref="C73:C82">
    <cfRule type="cellIs" dxfId="87" priority="67" stopIfTrue="1" operator="notEqual">
      <formula>""</formula>
    </cfRule>
  </conditionalFormatting>
  <conditionalFormatting sqref="C72">
    <cfRule type="cellIs" dxfId="86" priority="65" stopIfTrue="1" operator="notEqual">
      <formula>""</formula>
    </cfRule>
  </conditionalFormatting>
  <conditionalFormatting sqref="C72">
    <cfRule type="cellIs" dxfId="85" priority="64" stopIfTrue="1" operator="notEqual">
      <formula>""</formula>
    </cfRule>
  </conditionalFormatting>
  <conditionalFormatting sqref="C61:C71">
    <cfRule type="cellIs" dxfId="84" priority="63" stopIfTrue="1" operator="notEqual">
      <formula>""</formula>
    </cfRule>
  </conditionalFormatting>
  <conditionalFormatting sqref="C60">
    <cfRule type="cellIs" dxfId="83" priority="62" stopIfTrue="1" operator="notEqual">
      <formula>""</formula>
    </cfRule>
  </conditionalFormatting>
  <conditionalFormatting sqref="C61:C70">
    <cfRule type="cellIs" dxfId="82" priority="58" stopIfTrue="1" operator="notEqual">
      <formula>""</formula>
    </cfRule>
  </conditionalFormatting>
  <conditionalFormatting sqref="C61:C70">
    <cfRule type="cellIs" dxfId="81" priority="59" stopIfTrue="1" operator="notEqual">
      <formula>""</formula>
    </cfRule>
  </conditionalFormatting>
  <conditionalFormatting sqref="C73:C82">
    <cfRule type="cellIs" dxfId="80" priority="57" stopIfTrue="1" operator="notEqual">
      <formula>""</formula>
    </cfRule>
  </conditionalFormatting>
  <conditionalFormatting sqref="C73:C82">
    <cfRule type="cellIs" dxfId="79" priority="56" stopIfTrue="1" operator="notEqual">
      <formula>""</formula>
    </cfRule>
  </conditionalFormatting>
  <conditionalFormatting sqref="C72:C82">
    <cfRule type="cellIs" dxfId="78" priority="55" stopIfTrue="1" operator="notEqual">
      <formula>""</formula>
    </cfRule>
  </conditionalFormatting>
  <conditionalFormatting sqref="C72:C82">
    <cfRule type="cellIs" dxfId="77" priority="54" stopIfTrue="1" operator="notEqual">
      <formula>""</formula>
    </cfRule>
  </conditionalFormatting>
  <conditionalFormatting sqref="C61:C71">
    <cfRule type="cellIs" dxfId="76" priority="53" stopIfTrue="1" operator="notEqual">
      <formula>""</formula>
    </cfRule>
  </conditionalFormatting>
  <conditionalFormatting sqref="C60">
    <cfRule type="cellIs" dxfId="75" priority="52" stopIfTrue="1" operator="notEqual">
      <formula>""</formula>
    </cfRule>
  </conditionalFormatting>
  <conditionalFormatting sqref="C60">
    <cfRule type="cellIs" dxfId="74" priority="51" stopIfTrue="1" operator="notEqual">
      <formula>""</formula>
    </cfRule>
  </conditionalFormatting>
  <conditionalFormatting sqref="C61:C70">
    <cfRule type="cellIs" dxfId="73" priority="48" stopIfTrue="1" operator="notEqual">
      <formula>""</formula>
    </cfRule>
  </conditionalFormatting>
  <conditionalFormatting sqref="C49:C59">
    <cfRule type="cellIs" dxfId="72" priority="50" stopIfTrue="1" operator="notEqual">
      <formula>""</formula>
    </cfRule>
  </conditionalFormatting>
  <conditionalFormatting sqref="C61:C70">
    <cfRule type="cellIs" dxfId="71" priority="49" stopIfTrue="1" operator="notEqual">
      <formula>""</formula>
    </cfRule>
  </conditionalFormatting>
  <conditionalFormatting sqref="C60">
    <cfRule type="cellIs" dxfId="70" priority="47" stopIfTrue="1" operator="notEqual">
      <formula>""</formula>
    </cfRule>
  </conditionalFormatting>
  <conditionalFormatting sqref="C60">
    <cfRule type="cellIs" dxfId="69" priority="46" stopIfTrue="1" operator="notEqual">
      <formula>""</formula>
    </cfRule>
  </conditionalFormatting>
  <conditionalFormatting sqref="C49:C59">
    <cfRule type="cellIs" dxfId="68" priority="45" stopIfTrue="1" operator="notEqual">
      <formula>""</formula>
    </cfRule>
  </conditionalFormatting>
  <conditionalFormatting sqref="C48">
    <cfRule type="cellIs" dxfId="67" priority="44" stopIfTrue="1" operator="notEqual">
      <formula>""</formula>
    </cfRule>
  </conditionalFormatting>
  <conditionalFormatting sqref="C48">
    <cfRule type="cellIs" dxfId="66" priority="43" stopIfTrue="1" operator="notEqual">
      <formula>""</formula>
    </cfRule>
  </conditionalFormatting>
  <conditionalFormatting sqref="C49:C58">
    <cfRule type="cellIs" dxfId="65" priority="40" stopIfTrue="1" operator="notEqual">
      <formula>""</formula>
    </cfRule>
  </conditionalFormatting>
  <conditionalFormatting sqref="C37:C47">
    <cfRule type="cellIs" dxfId="64" priority="42" stopIfTrue="1" operator="notEqual">
      <formula>""</formula>
    </cfRule>
  </conditionalFormatting>
  <conditionalFormatting sqref="C49:C58">
    <cfRule type="cellIs" dxfId="63" priority="41" stopIfTrue="1" operator="notEqual">
      <formula>""</formula>
    </cfRule>
  </conditionalFormatting>
  <conditionalFormatting sqref="C61:C70">
    <cfRule type="cellIs" dxfId="62" priority="39" stopIfTrue="1" operator="notEqual">
      <formula>""</formula>
    </cfRule>
  </conditionalFormatting>
  <conditionalFormatting sqref="C61:C70">
    <cfRule type="cellIs" dxfId="61" priority="38" stopIfTrue="1" operator="notEqual">
      <formula>""</formula>
    </cfRule>
  </conditionalFormatting>
  <conditionalFormatting sqref="C85:C94">
    <cfRule type="cellIs" dxfId="60" priority="31" stopIfTrue="1" operator="notEqual">
      <formula>""</formula>
    </cfRule>
  </conditionalFormatting>
  <conditionalFormatting sqref="C85:C94">
    <cfRule type="cellIs" dxfId="59" priority="30" stopIfTrue="1" operator="notEqual">
      <formula>""</formula>
    </cfRule>
  </conditionalFormatting>
  <conditionalFormatting sqref="C84">
    <cfRule type="cellIs" dxfId="58" priority="29" stopIfTrue="1" operator="notEqual">
      <formula>""</formula>
    </cfRule>
  </conditionalFormatting>
  <conditionalFormatting sqref="C84">
    <cfRule type="cellIs" dxfId="57" priority="28" stopIfTrue="1" operator="notEqual">
      <formula>""</formula>
    </cfRule>
  </conditionalFormatting>
  <conditionalFormatting sqref="C85:C94">
    <cfRule type="cellIs" dxfId="56" priority="27" stopIfTrue="1" operator="notEqual">
      <formula>""</formula>
    </cfRule>
  </conditionalFormatting>
  <conditionalFormatting sqref="C84">
    <cfRule type="cellIs" dxfId="55" priority="37" stopIfTrue="1" operator="notEqual">
      <formula>""</formula>
    </cfRule>
  </conditionalFormatting>
  <conditionalFormatting sqref="C84:C94">
    <cfRule type="cellIs" dxfId="54" priority="36" stopIfTrue="1" operator="notEqual">
      <formula>""</formula>
    </cfRule>
  </conditionalFormatting>
  <conditionalFormatting sqref="C84:C94">
    <cfRule type="cellIs" dxfId="53" priority="35" stopIfTrue="1" operator="notEqual">
      <formula>""</formula>
    </cfRule>
  </conditionalFormatting>
  <conditionalFormatting sqref="C85:C94">
    <cfRule type="cellIs" dxfId="52" priority="34" stopIfTrue="1" operator="notEqual">
      <formula>""</formula>
    </cfRule>
  </conditionalFormatting>
  <conditionalFormatting sqref="C84">
    <cfRule type="cellIs" dxfId="51" priority="33" stopIfTrue="1" operator="notEqual">
      <formula>""</formula>
    </cfRule>
  </conditionalFormatting>
  <conditionalFormatting sqref="C84">
    <cfRule type="cellIs" dxfId="50" priority="32" stopIfTrue="1" operator="notEqual">
      <formula>""</formula>
    </cfRule>
  </conditionalFormatting>
  <conditionalFormatting sqref="C85:C94">
    <cfRule type="cellIs" dxfId="49" priority="26" stopIfTrue="1" operator="notEqual">
      <formula>""</formula>
    </cfRule>
  </conditionalFormatting>
  <conditionalFormatting sqref="C84:C94">
    <cfRule type="cellIs" dxfId="48" priority="25" stopIfTrue="1" operator="notEqual">
      <formula>""</formula>
    </cfRule>
  </conditionalFormatting>
  <conditionalFormatting sqref="C84:C94">
    <cfRule type="cellIs" dxfId="47" priority="24" stopIfTrue="1" operator="notEqual">
      <formula>""</formula>
    </cfRule>
  </conditionalFormatting>
  <conditionalFormatting sqref="C84:C94">
    <cfRule type="cellIs" dxfId="46" priority="23" stopIfTrue="1" operator="notEqual">
      <formula>""</formula>
    </cfRule>
  </conditionalFormatting>
  <conditionalFormatting sqref="C84:C94">
    <cfRule type="cellIs" dxfId="45" priority="22" stopIfTrue="1" operator="notEqual">
      <formula>""</formula>
    </cfRule>
  </conditionalFormatting>
  <conditionalFormatting sqref="C85:C94">
    <cfRule type="cellIs" dxfId="44" priority="21" stopIfTrue="1" operator="notEqual">
      <formula>""</formula>
    </cfRule>
  </conditionalFormatting>
  <conditionalFormatting sqref="C85:C94">
    <cfRule type="cellIs" dxfId="43" priority="20" stopIfTrue="1" operator="notEqual">
      <formula>""</formula>
    </cfRule>
  </conditionalFormatting>
  <conditionalFormatting sqref="C85:C94">
    <cfRule type="cellIs" dxfId="42" priority="19" stopIfTrue="1" operator="notEqual">
      <formula>""</formula>
    </cfRule>
  </conditionalFormatting>
  <conditionalFormatting sqref="C85:C94">
    <cfRule type="cellIs" dxfId="41" priority="18" stopIfTrue="1" operator="notEqual">
      <formula>""</formula>
    </cfRule>
  </conditionalFormatting>
  <conditionalFormatting sqref="C85:C94">
    <cfRule type="cellIs" dxfId="40" priority="17" stopIfTrue="1" operator="notEqual">
      <formula>""</formula>
    </cfRule>
  </conditionalFormatting>
  <conditionalFormatting sqref="C107">
    <cfRule type="cellIs" dxfId="39" priority="16" stopIfTrue="1" operator="notEqual">
      <formula>""</formula>
    </cfRule>
  </conditionalFormatting>
  <conditionalFormatting sqref="C107">
    <cfRule type="cellIs" dxfId="38" priority="15" stopIfTrue="1" operator="notEqual">
      <formula>""</formula>
    </cfRule>
  </conditionalFormatting>
  <conditionalFormatting sqref="C96:C97">
    <cfRule type="cellIs" dxfId="37" priority="14" stopIfTrue="1" operator="notEqual">
      <formula>""</formula>
    </cfRule>
  </conditionalFormatting>
  <conditionalFormatting sqref="C96:C97">
    <cfRule type="cellIs" dxfId="36" priority="13" stopIfTrue="1" operator="notEqual">
      <formula>""</formula>
    </cfRule>
  </conditionalFormatting>
  <conditionalFormatting sqref="D133">
    <cfRule type="cellIs" dxfId="35" priority="10" stopIfTrue="1" operator="notEqual">
      <formula>""</formula>
    </cfRule>
  </conditionalFormatting>
  <conditionalFormatting sqref="D133">
    <cfRule type="cellIs" dxfId="34" priority="12" stopIfTrue="1" operator="notEqual">
      <formula>""</formula>
    </cfRule>
  </conditionalFormatting>
  <conditionalFormatting sqref="D133">
    <cfRule type="cellIs" dxfId="33" priority="11" stopIfTrue="1" operator="notEqual">
      <formula>""</formula>
    </cfRule>
  </conditionalFormatting>
  <conditionalFormatting sqref="D134:D144">
    <cfRule type="cellIs" dxfId="32" priority="9" stopIfTrue="1" operator="equal">
      <formula>"Total"</formula>
    </cfRule>
  </conditionalFormatting>
  <conditionalFormatting sqref="F133">
    <cfRule type="cellIs" dxfId="31" priority="5" stopIfTrue="1" operator="notEqual">
      <formula>""</formula>
    </cfRule>
  </conditionalFormatting>
  <conditionalFormatting sqref="F133">
    <cfRule type="cellIs" dxfId="30" priority="7" stopIfTrue="1" operator="notEqual">
      <formula>""</formula>
    </cfRule>
  </conditionalFormatting>
  <conditionalFormatting sqref="F133">
    <cfRule type="cellIs" dxfId="29" priority="6" stopIfTrue="1" operator="notEqual">
      <formula>""</formula>
    </cfRule>
  </conditionalFormatting>
  <conditionalFormatting sqref="F134:F144">
    <cfRule type="cellIs" dxfId="28" priority="4" stopIfTrue="1" operator="equal">
      <formula>"Total"</formula>
    </cfRule>
  </conditionalFormatting>
  <conditionalFormatting sqref="F12:F23">
    <cfRule type="cellIs" dxfId="27" priority="2" stopIfTrue="1" operator="equal">
      <formula>"Total"</formula>
    </cfRule>
  </conditionalFormatting>
  <conditionalFormatting sqref="F24:F131">
    <cfRule type="cellIs" dxfId="26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rowBreaks count="1" manualBreakCount="1">
    <brk id="1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2"/>
  <sheetViews>
    <sheetView zoomScale="110" zoomScaleNormal="110" workbookViewId="0">
      <pane ySplit="10" topLeftCell="A11" activePane="bottomLeft" state="frozen"/>
      <selection pane="bottomLeft" activeCell="I1" sqref="I1"/>
    </sheetView>
  </sheetViews>
  <sheetFormatPr defaultRowHeight="12.75"/>
  <cols>
    <col min="1" max="1" width="8.42578125" customWidth="1"/>
    <col min="2" max="2" width="3.140625" customWidth="1"/>
    <col min="3" max="3" width="5" style="1" customWidth="1"/>
    <col min="4" max="4" width="5.85546875" style="1" customWidth="1"/>
    <col min="5" max="5" width="6.7109375" style="1" customWidth="1"/>
    <col min="6" max="6" width="7" style="1" customWidth="1"/>
    <col min="7" max="7" width="6.7109375" style="1" customWidth="1"/>
    <col min="8" max="8" width="6.5703125" style="1" customWidth="1"/>
    <col min="9" max="9" width="8.85546875" style="1" customWidth="1"/>
    <col min="10" max="11" width="10.85546875" style="1" customWidth="1"/>
    <col min="12" max="12" width="11.28515625" style="1" customWidth="1"/>
    <col min="13" max="14" width="10.85546875" style="1" customWidth="1"/>
    <col min="15" max="15" width="9" style="1" customWidth="1"/>
  </cols>
  <sheetData>
    <row r="1" spans="2:15" ht="1.5" customHeight="1"/>
    <row r="3" spans="2:15" ht="9" customHeight="1"/>
    <row r="4" spans="2:15" ht="9.75" customHeight="1">
      <c r="J4" s="2"/>
      <c r="K4" s="2"/>
    </row>
    <row r="5" spans="2:15" ht="15.75" customHeight="1">
      <c r="J5" s="2"/>
      <c r="K5" s="2"/>
    </row>
    <row r="6" spans="2:15" ht="15">
      <c r="C6" s="114" t="s">
        <v>182</v>
      </c>
      <c r="D6" s="114"/>
      <c r="E6" s="114"/>
      <c r="F6" s="114"/>
      <c r="G6" s="114"/>
      <c r="H6" s="114"/>
      <c r="I6" s="45"/>
      <c r="L6" s="115" t="s">
        <v>100</v>
      </c>
      <c r="M6" s="21"/>
      <c r="N6" s="21"/>
      <c r="O6" s="355">
        <f>'base(indices)'!H1</f>
        <v>44440</v>
      </c>
    </row>
    <row r="7" spans="2:15" ht="7.5" customHeight="1">
      <c r="C7"/>
      <c r="D7"/>
      <c r="E7"/>
      <c r="F7"/>
      <c r="G7"/>
      <c r="H7"/>
      <c r="I7"/>
      <c r="J7"/>
      <c r="K7"/>
      <c r="L7"/>
      <c r="M7"/>
      <c r="N7"/>
      <c r="O7"/>
    </row>
    <row r="8" spans="2:15" ht="13.5" thickBot="1">
      <c r="C8" s="6" t="s">
        <v>85</v>
      </c>
      <c r="D8" s="6"/>
      <c r="G8" s="5"/>
      <c r="H8" s="5"/>
      <c r="K8" s="338" t="s">
        <v>183</v>
      </c>
      <c r="L8" s="339"/>
      <c r="N8" s="329" t="s">
        <v>186</v>
      </c>
      <c r="O8" s="330"/>
    </row>
    <row r="9" spans="2:15" ht="14.25" customHeight="1">
      <c r="B9" s="423" t="s">
        <v>42</v>
      </c>
      <c r="C9" s="394" t="s">
        <v>4</v>
      </c>
      <c r="D9" s="396" t="s">
        <v>36</v>
      </c>
      <c r="E9" s="398" t="s">
        <v>37</v>
      </c>
      <c r="F9" s="398" t="s">
        <v>43</v>
      </c>
      <c r="G9" s="414" t="s">
        <v>44</v>
      </c>
      <c r="H9" s="414" t="s">
        <v>45</v>
      </c>
      <c r="I9" s="468" t="s">
        <v>122</v>
      </c>
      <c r="J9" s="478" t="s">
        <v>69</v>
      </c>
      <c r="K9" s="480">
        <v>0.9</v>
      </c>
      <c r="L9" s="472">
        <v>0.8</v>
      </c>
      <c r="M9" s="474">
        <v>0.7</v>
      </c>
      <c r="N9" s="472">
        <v>0.6</v>
      </c>
      <c r="O9" s="476">
        <v>0.5</v>
      </c>
    </row>
    <row r="10" spans="2:15" ht="24.75" customHeight="1" thickBot="1">
      <c r="B10" s="467"/>
      <c r="C10" s="395"/>
      <c r="D10" s="397"/>
      <c r="E10" s="399"/>
      <c r="F10" s="399"/>
      <c r="G10" s="415"/>
      <c r="H10" s="415"/>
      <c r="I10" s="469"/>
      <c r="J10" s="479"/>
      <c r="K10" s="481"/>
      <c r="L10" s="473"/>
      <c r="M10" s="475"/>
      <c r="N10" s="473"/>
      <c r="O10" s="477"/>
    </row>
    <row r="11" spans="2:15" s="30" customFormat="1" ht="13.5" customHeight="1">
      <c r="B11" s="124">
        <v>4</v>
      </c>
      <c r="C11" s="119">
        <v>42036</v>
      </c>
      <c r="D11" s="57">
        <f>724*2+788*2</f>
        <v>3024</v>
      </c>
      <c r="E11" s="96">
        <f>'base(indices)'!G65</f>
        <v>1.39883833</v>
      </c>
      <c r="F11" s="58">
        <f t="shared" ref="F11:F14" si="0">D11*E11</f>
        <v>4230.0871099200003</v>
      </c>
      <c r="G11" s="48">
        <v>0</v>
      </c>
      <c r="H11" s="60">
        <f t="shared" ref="H11:H14" si="1">F11*G11</f>
        <v>0</v>
      </c>
      <c r="I11" s="190">
        <f>(F11+H11)</f>
        <v>4230.0871099200003</v>
      </c>
      <c r="J11" s="331">
        <f>I11</f>
        <v>4230.0871099200003</v>
      </c>
      <c r="K11" s="332">
        <f>J11*K$9</f>
        <v>3807.0783989280003</v>
      </c>
      <c r="L11" s="333">
        <f>J11*$L$9</f>
        <v>3384.0696879360003</v>
      </c>
      <c r="M11" s="332">
        <f>J11*M$9</f>
        <v>2961.0609769440002</v>
      </c>
      <c r="N11" s="332">
        <f>J11*N$9</f>
        <v>2538.0522659520002</v>
      </c>
      <c r="O11" s="142">
        <f>J11*O$9</f>
        <v>2115.0435549600002</v>
      </c>
    </row>
    <row r="12" spans="2:15" s="30" customFormat="1" ht="13.5" customHeight="1">
      <c r="B12" s="124">
        <v>4</v>
      </c>
      <c r="C12" s="119">
        <v>42401</v>
      </c>
      <c r="D12" s="57">
        <f>788*2+880*2</f>
        <v>3336</v>
      </c>
      <c r="E12" s="96">
        <f>'base(indices)'!G77</f>
        <v>1.29395745</v>
      </c>
      <c r="F12" s="58">
        <f t="shared" si="0"/>
        <v>4316.6420532000002</v>
      </c>
      <c r="G12" s="48">
        <v>0</v>
      </c>
      <c r="H12" s="60">
        <f t="shared" si="1"/>
        <v>0</v>
      </c>
      <c r="I12" s="190">
        <f>(F12+H12)</f>
        <v>4316.6420532000002</v>
      </c>
      <c r="J12" s="334">
        <f t="shared" ref="J12:J14" si="2">I12</f>
        <v>4316.6420532000002</v>
      </c>
      <c r="K12" s="332">
        <f>J12*K$9</f>
        <v>3884.9778478800004</v>
      </c>
      <c r="L12" s="333">
        <f>J12*$L$9</f>
        <v>3453.3136425600005</v>
      </c>
      <c r="M12" s="332">
        <f>J12*M$9</f>
        <v>3021.6494372399998</v>
      </c>
      <c r="N12" s="332">
        <f>J12*N$9</f>
        <v>2589.9852319199999</v>
      </c>
      <c r="O12" s="142">
        <f>J12*O$9</f>
        <v>2158.3210266000001</v>
      </c>
    </row>
    <row r="13" spans="2:15" s="30" customFormat="1" ht="13.5" customHeight="1">
      <c r="B13" s="124">
        <v>4</v>
      </c>
      <c r="C13" s="119">
        <v>42767</v>
      </c>
      <c r="D13" s="57">
        <f>880*2+937*2</f>
        <v>3634</v>
      </c>
      <c r="E13" s="96">
        <f>'base(indices)'!G89</f>
        <v>1.2214163899999999</v>
      </c>
      <c r="F13" s="58">
        <f t="shared" si="0"/>
        <v>4438.6271612599994</v>
      </c>
      <c r="G13" s="48">
        <v>0</v>
      </c>
      <c r="H13" s="60">
        <f t="shared" si="1"/>
        <v>0</v>
      </c>
      <c r="I13" s="190">
        <f t="shared" ref="I13:I14" si="3">(F13+H13)</f>
        <v>4438.6271612599994</v>
      </c>
      <c r="J13" s="334">
        <f t="shared" si="2"/>
        <v>4438.6271612599994</v>
      </c>
      <c r="K13" s="332">
        <f>J13*K$9</f>
        <v>3994.7644451339997</v>
      </c>
      <c r="L13" s="333">
        <f>J13*$L$9</f>
        <v>3550.9017290079996</v>
      </c>
      <c r="M13" s="332">
        <f>J13*M$9</f>
        <v>3107.0390128819995</v>
      </c>
      <c r="N13" s="332">
        <f>J13*N$9</f>
        <v>2663.1762967559994</v>
      </c>
      <c r="O13" s="142">
        <f>J13*O$9</f>
        <v>2219.3135806299997</v>
      </c>
    </row>
    <row r="14" spans="2:15" ht="13.5" customHeight="1">
      <c r="B14" s="124">
        <v>4</v>
      </c>
      <c r="C14" s="56">
        <v>43132</v>
      </c>
      <c r="D14" s="57">
        <f>937*2+954*2</f>
        <v>3782</v>
      </c>
      <c r="E14" s="96">
        <f>'base(indices)'!G101</f>
        <v>1.18562027</v>
      </c>
      <c r="F14" s="58">
        <f t="shared" si="0"/>
        <v>4484.0158611400002</v>
      </c>
      <c r="G14" s="48">
        <v>0</v>
      </c>
      <c r="H14" s="60">
        <f t="shared" si="1"/>
        <v>0</v>
      </c>
      <c r="I14" s="190">
        <f t="shared" si="3"/>
        <v>4484.0158611400002</v>
      </c>
      <c r="J14" s="334">
        <f t="shared" si="2"/>
        <v>4484.0158611400002</v>
      </c>
      <c r="K14" s="332">
        <f>J14*K$9</f>
        <v>4035.6142750260001</v>
      </c>
      <c r="L14" s="333">
        <f>J14*$L$9</f>
        <v>3587.2126889120004</v>
      </c>
      <c r="M14" s="332">
        <f>J14*M$9</f>
        <v>3138.8111027979999</v>
      </c>
      <c r="N14" s="332">
        <f>J14*N$9</f>
        <v>2690.4095166840002</v>
      </c>
      <c r="O14" s="142">
        <f>J14*O$9</f>
        <v>2242.0079305700001</v>
      </c>
    </row>
    <row r="15" spans="2:15" ht="13.5" customHeight="1">
      <c r="B15" s="124">
        <v>4</v>
      </c>
      <c r="C15" s="119">
        <v>43497</v>
      </c>
      <c r="D15" s="57">
        <f>954*2+998*2</f>
        <v>3904</v>
      </c>
      <c r="E15" s="96">
        <f>'base(indices)'!G113</f>
        <v>1.14257454</v>
      </c>
      <c r="F15" s="58">
        <f>D15*E15</f>
        <v>4460.6110041600004</v>
      </c>
      <c r="G15" s="48">
        <v>0</v>
      </c>
      <c r="H15" s="60">
        <f>F15*G15</f>
        <v>0</v>
      </c>
      <c r="I15" s="190">
        <f>(F15+H15)</f>
        <v>4460.6110041600004</v>
      </c>
      <c r="J15" s="334">
        <f>I15</f>
        <v>4460.6110041600004</v>
      </c>
      <c r="K15" s="332">
        <f>J15*K$9</f>
        <v>4014.5499037440004</v>
      </c>
      <c r="L15" s="333">
        <f>J15*$L$9</f>
        <v>3568.4888033280004</v>
      </c>
      <c r="M15" s="332">
        <f>J15*M$9</f>
        <v>3122.4277029120003</v>
      </c>
      <c r="N15" s="332">
        <f>J15*N$9</f>
        <v>2676.3666024960003</v>
      </c>
      <c r="O15" s="142">
        <f>J15*O$9</f>
        <v>2230.3055020800002</v>
      </c>
    </row>
    <row r="16" spans="2:15" ht="13.5" customHeight="1">
      <c r="B16" s="118">
        <v>4</v>
      </c>
      <c r="C16" s="56">
        <v>43862</v>
      </c>
      <c r="D16" s="57">
        <f>998*2+1045*2</f>
        <v>4086</v>
      </c>
      <c r="E16" s="96">
        <f>'base(indices)'!G125</f>
        <v>1.0950705700000001</v>
      </c>
      <c r="F16" s="70">
        <f>D16*E16</f>
        <v>4474.4583490200002</v>
      </c>
      <c r="G16" s="59">
        <v>0</v>
      </c>
      <c r="H16" s="60">
        <f>F16*G16</f>
        <v>0</v>
      </c>
      <c r="I16" s="170">
        <f>(F16+H16)</f>
        <v>4474.4583490200002</v>
      </c>
      <c r="J16" s="334">
        <f>I16</f>
        <v>4474.4583490200002</v>
      </c>
      <c r="K16" s="142">
        <f t="shared" ref="K16:O17" si="4">$J16*K$9</f>
        <v>4027.0125141180001</v>
      </c>
      <c r="L16" s="332">
        <f t="shared" si="4"/>
        <v>3579.5666792160005</v>
      </c>
      <c r="M16" s="332">
        <f t="shared" si="4"/>
        <v>3132.1208443139999</v>
      </c>
      <c r="N16" s="332">
        <f t="shared" si="4"/>
        <v>2684.6750094120002</v>
      </c>
      <c r="O16" s="142">
        <f t="shared" si="4"/>
        <v>2237.2291745100001</v>
      </c>
    </row>
    <row r="17" spans="2:16" ht="13.5" customHeight="1">
      <c r="B17" s="118">
        <v>4</v>
      </c>
      <c r="C17" s="56">
        <v>44228</v>
      </c>
      <c r="D17" s="57">
        <f>1045*2+1100*2</f>
        <v>4290</v>
      </c>
      <c r="E17" s="96">
        <f>'base(indices)'!G137</f>
        <v>1.04992481</v>
      </c>
      <c r="F17" s="70">
        <f>D17*E17</f>
        <v>4504.1774348999998</v>
      </c>
      <c r="G17" s="59">
        <v>0</v>
      </c>
      <c r="H17" s="60">
        <f>F17*G17</f>
        <v>0</v>
      </c>
      <c r="I17" s="170">
        <f>(F17+H17)</f>
        <v>4504.1774348999998</v>
      </c>
      <c r="J17" s="334">
        <f>I17</f>
        <v>4504.1774348999998</v>
      </c>
      <c r="K17" s="142">
        <f t="shared" si="4"/>
        <v>4053.75969141</v>
      </c>
      <c r="L17" s="332">
        <f t="shared" si="4"/>
        <v>3603.3419479200002</v>
      </c>
      <c r="M17" s="332">
        <f t="shared" si="4"/>
        <v>3152.9242044299995</v>
      </c>
      <c r="N17" s="332">
        <f t="shared" si="4"/>
        <v>2702.5064609399997</v>
      </c>
      <c r="O17" s="142">
        <f t="shared" si="4"/>
        <v>2252.0887174499999</v>
      </c>
    </row>
    <row r="18" spans="2:16" ht="13.5" customHeight="1" thickBot="1">
      <c r="B18" s="229"/>
      <c r="C18" s="230"/>
      <c r="D18" s="231"/>
      <c r="E18" s="278"/>
      <c r="F18" s="279"/>
      <c r="G18" s="335"/>
      <c r="H18" s="233"/>
      <c r="I18" s="336"/>
      <c r="J18" s="337"/>
      <c r="K18" s="258"/>
      <c r="L18" s="94"/>
      <c r="M18" s="258"/>
      <c r="N18" s="258"/>
      <c r="O18" s="125"/>
    </row>
    <row r="19" spans="2:16">
      <c r="C19" s="24"/>
      <c r="D19" s="24"/>
      <c r="E19" s="24"/>
      <c r="F19" s="24"/>
      <c r="G19" s="24"/>
      <c r="H19" s="24"/>
      <c r="I19" s="24"/>
      <c r="J19" s="24"/>
      <c r="K19" s="24"/>
      <c r="L19" s="27"/>
      <c r="M19" s="27"/>
      <c r="N19" s="27"/>
      <c r="O19" s="27"/>
    </row>
    <row r="20" spans="2:16">
      <c r="C20" s="28"/>
      <c r="D20"/>
      <c r="K20" s="7"/>
      <c r="L20" s="16"/>
      <c r="M20" s="16"/>
      <c r="N20" s="16"/>
      <c r="O20" s="16"/>
    </row>
    <row r="21" spans="2:16">
      <c r="C21" s="28" t="s">
        <v>184</v>
      </c>
      <c r="P21" s="1"/>
    </row>
    <row r="22" spans="2:16" ht="13.5">
      <c r="C22" s="8"/>
      <c r="D22" s="8"/>
      <c r="E22" s="8"/>
      <c r="F22" s="8"/>
      <c r="G22" s="8"/>
      <c r="H22" s="8"/>
      <c r="I22" s="17"/>
      <c r="J22" s="8"/>
      <c r="K22" s="9"/>
      <c r="L22" s="16"/>
      <c r="M22" s="16"/>
      <c r="N22" s="16"/>
      <c r="O22" s="16"/>
    </row>
  </sheetData>
  <mergeCells count="14">
    <mergeCell ref="L9:L10"/>
    <mergeCell ref="M9:M10"/>
    <mergeCell ref="N9:N10"/>
    <mergeCell ref="O9:O10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</mergeCells>
  <conditionalFormatting sqref="F18:I18 F16:G16 C11:D16 F11:I15 C18:D18">
    <cfRule type="cellIs" dxfId="25" priority="12" stopIfTrue="1" operator="notEqual">
      <formula>""</formula>
    </cfRule>
  </conditionalFormatting>
  <conditionalFormatting sqref="E9 E11:E18">
    <cfRule type="cellIs" dxfId="24" priority="11" stopIfTrue="1" operator="equal">
      <formula>"Total"</formula>
    </cfRule>
  </conditionalFormatting>
  <conditionalFormatting sqref="E9">
    <cfRule type="cellIs" dxfId="23" priority="10" stopIfTrue="1" operator="equal">
      <formula>"Total"</formula>
    </cfRule>
  </conditionalFormatting>
  <conditionalFormatting sqref="F14 H14 H18 F18">
    <cfRule type="cellIs" dxfId="22" priority="9" stopIfTrue="1" operator="notEqual">
      <formula>""</formula>
    </cfRule>
  </conditionalFormatting>
  <conditionalFormatting sqref="F14 H14 H18 F18">
    <cfRule type="cellIs" dxfId="21" priority="8" stopIfTrue="1" operator="notEqual">
      <formula>""</formula>
    </cfRule>
  </conditionalFormatting>
  <conditionalFormatting sqref="F14 F18">
    <cfRule type="cellIs" dxfId="20" priority="7" stopIfTrue="1" operator="notEqual">
      <formula>""</formula>
    </cfRule>
  </conditionalFormatting>
  <conditionalFormatting sqref="H16:I16">
    <cfRule type="cellIs" dxfId="19" priority="5" stopIfTrue="1" operator="notEqual">
      <formula>""</formula>
    </cfRule>
  </conditionalFormatting>
  <conditionalFormatting sqref="H16:I16">
    <cfRule type="cellIs" dxfId="18" priority="6" stopIfTrue="1" operator="notEqual">
      <formula>""</formula>
    </cfRule>
  </conditionalFormatting>
  <conditionalFormatting sqref="F17:G17 C17:D17">
    <cfRule type="cellIs" dxfId="17" priority="4" stopIfTrue="1" operator="notEqual">
      <formula>""</formula>
    </cfRule>
  </conditionalFormatting>
  <conditionalFormatting sqref="H17:I17">
    <cfRule type="cellIs" dxfId="16" priority="1" stopIfTrue="1" operator="notEqual">
      <formula>""</formula>
    </cfRule>
  </conditionalFormatting>
  <conditionalFormatting sqref="H17:I17">
    <cfRule type="cellIs" dxfId="15" priority="2" stopIfTrue="1" operator="notEqual">
      <formula>""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BENEFÍCIOS-SEM JRS E SEM CORREÇ</vt:lpstr>
      <vt:lpstr>LOAS-SEM JRS E SEM CORREÇÃO</vt:lpstr>
      <vt:lpstr>BENEFÍCIOS-CORRIGIDO-SEM JUROS</vt:lpstr>
      <vt:lpstr>LOAS-CORRIGIDO-SEM JUROS</vt:lpstr>
      <vt:lpstr>BENEFÍCIOS-com juros 12 m</vt:lpstr>
      <vt:lpstr>BPC LOAS-com juros 12 m</vt:lpstr>
      <vt:lpstr>salario matern. Sem juros</vt:lpstr>
      <vt:lpstr>salario matern. Juros 12 m</vt:lpstr>
      <vt:lpstr>Seguro Defeso.Sem jrs</vt:lpstr>
      <vt:lpstr>Seguro Defeso Com juros 12m</vt:lpstr>
      <vt:lpstr>base(indices)</vt:lpstr>
      <vt:lpstr>Plan3</vt:lpstr>
      <vt:lpstr>'BENEFÍCIOS-com juros 12 m'!Area_de_impressao</vt:lpstr>
      <vt:lpstr>'BENEFÍCIOS-CORRIGIDO-SEM JUROS'!Area_de_impressao</vt:lpstr>
      <vt:lpstr>'BENEFÍCIOS-com juros 12 m'!Titulos_de_impressao</vt:lpstr>
      <vt:lpstr>'BENEFÍCIOS-CORRIGIDO-SEM JUROS'!Titulos_de_impressao</vt:lpstr>
      <vt:lpstr>'BENEFÍCIOS-SEM JRS E SEM CORREÇ'!Titulos_de_impressao</vt:lpstr>
      <vt:lpstr>'BPC LOAS-com juros 12 m'!Titulos_de_impressao</vt:lpstr>
      <vt:lpstr>'LOAS-CORRIGIDO-SEM JUROS'!Titulos_de_impressao</vt:lpstr>
      <vt:lpstr>'LOAS-SEM JRS E SEM CORREÇÃO'!Titulos_de_impressao</vt:lpstr>
      <vt:lpstr>'salario matern. Juros 12 m'!Titulos_de_impressao</vt:lpstr>
      <vt:lpstr>'salario matern. Sem juros'!Titulos_de_impressao</vt:lpstr>
      <vt:lpstr>'Seguro Defeso Com juros 12m'!Titulos_de_impressao</vt:lpstr>
      <vt:lpstr>'Seguro Defeso.Sem jrs'!Titulos_de_impressao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Assis Pereira</dc:creator>
  <cp:lastModifiedBy>ba604303</cp:lastModifiedBy>
  <cp:lastPrinted>2021-03-16T14:02:16Z</cp:lastPrinted>
  <dcterms:created xsi:type="dcterms:W3CDTF">2009-11-09T18:14:09Z</dcterms:created>
  <dcterms:modified xsi:type="dcterms:W3CDTF">2021-09-08T17:56:30Z</dcterms:modified>
</cp:coreProperties>
</file>