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tabRatio="889" firstSheet="1" activeTab="2"/>
  </bookViews>
  <sheets>
    <sheet name="BENEFÍCIOS-SEM JRS E SEM CORREÇ" sheetId="9" r:id="rId1"/>
    <sheet name="LOAS-SEM JRS E SEM CORREÇÃO" sheetId="10" r:id="rId2"/>
    <sheet name="BENEFÍCIOS-CORRIGIDO-SEM JUROS" sheetId="17" r:id="rId3"/>
    <sheet name="LOAS-CORRIGIDO-SEM JUROS" sheetId="16" r:id="rId4"/>
    <sheet name="BENEFÍCIOS-com juros 12 m" sheetId="19" r:id="rId5"/>
    <sheet name="BPC LOAS-com juros 12 m" sheetId="20" r:id="rId6"/>
    <sheet name="salario matern. Sem juros" sheetId="21" r:id="rId7"/>
    <sheet name="salario matern. Juros 12 m" sheetId="15" r:id="rId8"/>
    <sheet name="Seguro Defeso.Sem jrs" sheetId="18" r:id="rId9"/>
    <sheet name="Seguro Defeso Com juros 12m" sheetId="22" r:id="rId10"/>
    <sheet name="base(indices)" sheetId="2" r:id="rId11"/>
    <sheet name="Plan3" sheetId="3" r:id="rId12"/>
  </sheets>
  <definedNames>
    <definedName name="_xlnm.Print_Area" localSheetId="4">'BENEFÍCIOS-com juros 12 m'!$A$1:$AA$154</definedName>
    <definedName name="_xlnm.Print_Area" localSheetId="2">'BENEFÍCIOS-CORRIGIDO-SEM JUROS'!$A$1:$AA$154</definedName>
    <definedName name="OLE_LINK1" localSheetId="10">'base(indices)'!#REF!</definedName>
    <definedName name="_xlnm.Print_Titles" localSheetId="4">'BENEFÍCIOS-com juros 12 m'!$9:$10</definedName>
    <definedName name="_xlnm.Print_Titles" localSheetId="2">'BENEFÍCIOS-CORRIGIDO-SEM JUROS'!$9:$10</definedName>
    <definedName name="_xlnm.Print_Titles" localSheetId="0">'BENEFÍCIOS-SEM JRS E SEM CORREÇ'!$9:$10</definedName>
    <definedName name="_xlnm.Print_Titles" localSheetId="5">'BPC LOAS-com juros 12 m'!$9:$10</definedName>
    <definedName name="_xlnm.Print_Titles" localSheetId="3">'LOAS-CORRIGIDO-SEM JUROS'!$9:$10</definedName>
    <definedName name="_xlnm.Print_Titles" localSheetId="1">'LOAS-SEM JRS E SEM CORREÇÃO'!$9:$10</definedName>
    <definedName name="_xlnm.Print_Titles" localSheetId="7">'salario matern. Juros 12 m'!$10:$11</definedName>
    <definedName name="_xlnm.Print_Titles" localSheetId="6">'salario matern. Sem juros'!$10:$11</definedName>
    <definedName name="_xlnm.Print_Titles" localSheetId="9">'Seguro Defeso Com juros 12m'!$9:$10</definedName>
    <definedName name="_xlnm.Print_Titles" localSheetId="8">'Seguro Defeso.Sem jrs'!$9:$10</definedName>
  </definedNames>
  <calcPr calcId="125725"/>
</workbook>
</file>

<file path=xl/calcChain.xml><?xml version="1.0" encoding="utf-8"?>
<calcChain xmlns="http://schemas.openxmlformats.org/spreadsheetml/2006/main">
  <c r="D16" i="22"/>
  <c r="Z136" i="9"/>
  <c r="AA136"/>
  <c r="W136"/>
  <c r="X136"/>
  <c r="T136"/>
  <c r="U136"/>
  <c r="Q136"/>
  <c r="R136"/>
  <c r="N136"/>
  <c r="O136"/>
  <c r="K136"/>
  <c r="L136"/>
  <c r="I136"/>
  <c r="H136"/>
  <c r="G136"/>
  <c r="E136"/>
  <c r="F131" i="15" l="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K6" i="22"/>
  <c r="O6" i="18"/>
  <c r="G17" i="22"/>
  <c r="G16"/>
  <c r="G15"/>
  <c r="G14"/>
  <c r="G13"/>
  <c r="G12"/>
  <c r="G11"/>
  <c r="E17"/>
  <c r="D17"/>
  <c r="E16"/>
  <c r="E15"/>
  <c r="D15"/>
  <c r="E14"/>
  <c r="D14"/>
  <c r="E13"/>
  <c r="D13"/>
  <c r="E12"/>
  <c r="D12"/>
  <c r="E11"/>
  <c r="D11"/>
  <c r="O6"/>
  <c r="W7" i="17"/>
  <c r="M8" i="15"/>
  <c r="F144"/>
  <c r="F143"/>
  <c r="F142"/>
  <c r="F141"/>
  <c r="F140"/>
  <c r="F139"/>
  <c r="F138"/>
  <c r="F137"/>
  <c r="F136"/>
  <c r="F135"/>
  <c r="F134"/>
  <c r="F133"/>
  <c r="Z144" i="21"/>
  <c r="W144"/>
  <c r="T144"/>
  <c r="Q144"/>
  <c r="N144"/>
  <c r="D144"/>
  <c r="Z143"/>
  <c r="W143"/>
  <c r="T143"/>
  <c r="Q143"/>
  <c r="N143"/>
  <c r="D143"/>
  <c r="Z142"/>
  <c r="W142"/>
  <c r="T142"/>
  <c r="Q142"/>
  <c r="N142"/>
  <c r="D142"/>
  <c r="Z141"/>
  <c r="W141"/>
  <c r="T141"/>
  <c r="Q141"/>
  <c r="N141"/>
  <c r="D141"/>
  <c r="Z140"/>
  <c r="W140"/>
  <c r="T140"/>
  <c r="Q140"/>
  <c r="N140"/>
  <c r="D140"/>
  <c r="Z139"/>
  <c r="W139"/>
  <c r="T139"/>
  <c r="Q139"/>
  <c r="N139"/>
  <c r="D139"/>
  <c r="Z138"/>
  <c r="W138"/>
  <c r="T138"/>
  <c r="Q138"/>
  <c r="N138"/>
  <c r="D138"/>
  <c r="Z137"/>
  <c r="W137"/>
  <c r="T137"/>
  <c r="Q137"/>
  <c r="N137"/>
  <c r="D137"/>
  <c r="Z136"/>
  <c r="W136"/>
  <c r="T136"/>
  <c r="Q136"/>
  <c r="N136"/>
  <c r="D136"/>
  <c r="Z135"/>
  <c r="W135"/>
  <c r="T135"/>
  <c r="Q135"/>
  <c r="N135"/>
  <c r="D135"/>
  <c r="Z134"/>
  <c r="W134"/>
  <c r="T134"/>
  <c r="Q134"/>
  <c r="N134"/>
  <c r="D134"/>
  <c r="Z133"/>
  <c r="W133"/>
  <c r="T133"/>
  <c r="Q133"/>
  <c r="N133"/>
  <c r="D133"/>
  <c r="W131"/>
  <c r="T131"/>
  <c r="Q131"/>
  <c r="N131"/>
  <c r="Z131" s="1"/>
  <c r="D131"/>
  <c r="E131" s="1"/>
  <c r="G131" s="1"/>
  <c r="W130"/>
  <c r="T130"/>
  <c r="Q130"/>
  <c r="N130"/>
  <c r="Z130" s="1"/>
  <c r="D130"/>
  <c r="E130" s="1"/>
  <c r="W129"/>
  <c r="T129"/>
  <c r="Q129"/>
  <c r="N129"/>
  <c r="Z129" s="1"/>
  <c r="G129"/>
  <c r="D129"/>
  <c r="E129" s="1"/>
  <c r="W128"/>
  <c r="T128"/>
  <c r="Q128"/>
  <c r="N128"/>
  <c r="Z128" s="1"/>
  <c r="D128"/>
  <c r="E128" s="1"/>
  <c r="W127"/>
  <c r="T127"/>
  <c r="Q127"/>
  <c r="N127"/>
  <c r="Z127" s="1"/>
  <c r="D127"/>
  <c r="E127" s="1"/>
  <c r="G127" s="1"/>
  <c r="W126"/>
  <c r="T126"/>
  <c r="Q126"/>
  <c r="N126"/>
  <c r="Z126" s="1"/>
  <c r="D126"/>
  <c r="E126" s="1"/>
  <c r="W125"/>
  <c r="T125"/>
  <c r="Q125"/>
  <c r="N125"/>
  <c r="Z125" s="1"/>
  <c r="D125"/>
  <c r="E125" s="1"/>
  <c r="G125" s="1"/>
  <c r="W124"/>
  <c r="T124"/>
  <c r="Q124"/>
  <c r="N124"/>
  <c r="Z124" s="1"/>
  <c r="D124"/>
  <c r="E124" s="1"/>
  <c r="W123"/>
  <c r="T123"/>
  <c r="Q123"/>
  <c r="N123"/>
  <c r="Z123" s="1"/>
  <c r="D123"/>
  <c r="E123" s="1"/>
  <c r="G123" s="1"/>
  <c r="W122"/>
  <c r="T122"/>
  <c r="Q122"/>
  <c r="N122"/>
  <c r="Z122" s="1"/>
  <c r="D122"/>
  <c r="E122" s="1"/>
  <c r="W121"/>
  <c r="T121"/>
  <c r="Q121"/>
  <c r="N121"/>
  <c r="Z121" s="1"/>
  <c r="G121"/>
  <c r="D121"/>
  <c r="E121" s="1"/>
  <c r="W120"/>
  <c r="T120"/>
  <c r="Q120"/>
  <c r="N120"/>
  <c r="Z120" s="1"/>
  <c r="D120"/>
  <c r="E120" s="1"/>
  <c r="W119"/>
  <c r="T119"/>
  <c r="Q119"/>
  <c r="N119"/>
  <c r="Z119" s="1"/>
  <c r="D119"/>
  <c r="E119" s="1"/>
  <c r="G119" s="1"/>
  <c r="W118"/>
  <c r="T118"/>
  <c r="Q118"/>
  <c r="N118"/>
  <c r="Z118" s="1"/>
  <c r="D118"/>
  <c r="E118" s="1"/>
  <c r="I118" s="1"/>
  <c r="W117"/>
  <c r="T117"/>
  <c r="Q117"/>
  <c r="N117"/>
  <c r="Z117" s="1"/>
  <c r="D117"/>
  <c r="E117" s="1"/>
  <c r="G117" s="1"/>
  <c r="W116"/>
  <c r="T116"/>
  <c r="Q116"/>
  <c r="N116"/>
  <c r="Z116" s="1"/>
  <c r="D116"/>
  <c r="E116" s="1"/>
  <c r="I116" s="1"/>
  <c r="W115"/>
  <c r="T115"/>
  <c r="Q115"/>
  <c r="N115"/>
  <c r="Z115" s="1"/>
  <c r="D115"/>
  <c r="E115" s="1"/>
  <c r="G115" s="1"/>
  <c r="W114"/>
  <c r="T114"/>
  <c r="Q114"/>
  <c r="N114"/>
  <c r="Z114" s="1"/>
  <c r="D114"/>
  <c r="E114" s="1"/>
  <c r="I114" s="1"/>
  <c r="W113"/>
  <c r="T113"/>
  <c r="Q113"/>
  <c r="N113"/>
  <c r="Z113" s="1"/>
  <c r="D113"/>
  <c r="E113" s="1"/>
  <c r="G113" s="1"/>
  <c r="W112"/>
  <c r="T112"/>
  <c r="Q112"/>
  <c r="N112"/>
  <c r="Z112" s="1"/>
  <c r="D112"/>
  <c r="E112" s="1"/>
  <c r="I112" s="1"/>
  <c r="W111"/>
  <c r="T111"/>
  <c r="Q111"/>
  <c r="N111"/>
  <c r="Z111" s="1"/>
  <c r="D111"/>
  <c r="E111" s="1"/>
  <c r="G111" s="1"/>
  <c r="W110"/>
  <c r="T110"/>
  <c r="Q110"/>
  <c r="N110"/>
  <c r="Z110" s="1"/>
  <c r="D110"/>
  <c r="E110" s="1"/>
  <c r="I110" s="1"/>
  <c r="W109"/>
  <c r="T109"/>
  <c r="Q109"/>
  <c r="N109"/>
  <c r="Z109" s="1"/>
  <c r="D109"/>
  <c r="E109" s="1"/>
  <c r="G109" s="1"/>
  <c r="W108"/>
  <c r="T108"/>
  <c r="Q108"/>
  <c r="N108"/>
  <c r="Z108" s="1"/>
  <c r="D108"/>
  <c r="E108" s="1"/>
  <c r="I108" s="1"/>
  <c r="W107"/>
  <c r="T107"/>
  <c r="Q107"/>
  <c r="N107"/>
  <c r="Z107" s="1"/>
  <c r="D107"/>
  <c r="E107" s="1"/>
  <c r="G107" s="1"/>
  <c r="W106"/>
  <c r="T106"/>
  <c r="Q106"/>
  <c r="N106"/>
  <c r="Z106" s="1"/>
  <c r="D106"/>
  <c r="E106" s="1"/>
  <c r="I106" s="1"/>
  <c r="W105"/>
  <c r="T105"/>
  <c r="Q105"/>
  <c r="N105"/>
  <c r="Z105" s="1"/>
  <c r="D105"/>
  <c r="E105" s="1"/>
  <c r="G105" s="1"/>
  <c r="W104"/>
  <c r="T104"/>
  <c r="Q104"/>
  <c r="N104"/>
  <c r="Z104" s="1"/>
  <c r="D104"/>
  <c r="E104" s="1"/>
  <c r="I104" s="1"/>
  <c r="W103"/>
  <c r="T103"/>
  <c r="Q103"/>
  <c r="N103"/>
  <c r="Z103" s="1"/>
  <c r="D103"/>
  <c r="E103" s="1"/>
  <c r="G103" s="1"/>
  <c r="W102"/>
  <c r="T102"/>
  <c r="Q102"/>
  <c r="N102"/>
  <c r="Z102" s="1"/>
  <c r="D102"/>
  <c r="E102" s="1"/>
  <c r="I102" s="1"/>
  <c r="W101"/>
  <c r="T101"/>
  <c r="Q101"/>
  <c r="N101"/>
  <c r="Z101" s="1"/>
  <c r="D101"/>
  <c r="E101" s="1"/>
  <c r="G101" s="1"/>
  <c r="W100"/>
  <c r="T100"/>
  <c r="Q100"/>
  <c r="N100"/>
  <c r="Z100" s="1"/>
  <c r="D100"/>
  <c r="E100" s="1"/>
  <c r="I100" s="1"/>
  <c r="W99"/>
  <c r="T99"/>
  <c r="Q99"/>
  <c r="N99"/>
  <c r="Z99" s="1"/>
  <c r="D99"/>
  <c r="E99" s="1"/>
  <c r="G99" s="1"/>
  <c r="W98"/>
  <c r="T98"/>
  <c r="Q98"/>
  <c r="N98"/>
  <c r="Z98" s="1"/>
  <c r="D98"/>
  <c r="E98" s="1"/>
  <c r="I98" s="1"/>
  <c r="W97"/>
  <c r="T97"/>
  <c r="Q97"/>
  <c r="N97"/>
  <c r="Z97" s="1"/>
  <c r="D97"/>
  <c r="E97" s="1"/>
  <c r="G97" s="1"/>
  <c r="W96"/>
  <c r="T96"/>
  <c r="Q96"/>
  <c r="N96"/>
  <c r="Z96" s="1"/>
  <c r="D96"/>
  <c r="E96" s="1"/>
  <c r="I96" s="1"/>
  <c r="W95"/>
  <c r="T95"/>
  <c r="Q95"/>
  <c r="N95"/>
  <c r="Z95" s="1"/>
  <c r="D95"/>
  <c r="E95" s="1"/>
  <c r="G95" s="1"/>
  <c r="W94"/>
  <c r="T94"/>
  <c r="Q94"/>
  <c r="N94"/>
  <c r="Z94" s="1"/>
  <c r="D94"/>
  <c r="E94" s="1"/>
  <c r="I94" s="1"/>
  <c r="W93"/>
  <c r="T93"/>
  <c r="Q93"/>
  <c r="N93"/>
  <c r="Z93" s="1"/>
  <c r="D93"/>
  <c r="E93" s="1"/>
  <c r="G93" s="1"/>
  <c r="W92"/>
  <c r="T92"/>
  <c r="Q92"/>
  <c r="N92"/>
  <c r="Z92" s="1"/>
  <c r="D92"/>
  <c r="E92" s="1"/>
  <c r="I92" s="1"/>
  <c r="W91"/>
  <c r="T91"/>
  <c r="Q91"/>
  <c r="N91"/>
  <c r="Z91" s="1"/>
  <c r="D91"/>
  <c r="E91" s="1"/>
  <c r="G91" s="1"/>
  <c r="W90"/>
  <c r="T90"/>
  <c r="Q90"/>
  <c r="N90"/>
  <c r="Z90" s="1"/>
  <c r="D90"/>
  <c r="E90" s="1"/>
  <c r="I90" s="1"/>
  <c r="W89"/>
  <c r="T89"/>
  <c r="Q89"/>
  <c r="N89"/>
  <c r="Z89" s="1"/>
  <c r="D89"/>
  <c r="E89" s="1"/>
  <c r="W88"/>
  <c r="T88"/>
  <c r="Q88"/>
  <c r="N88"/>
  <c r="Z88" s="1"/>
  <c r="D88"/>
  <c r="E88" s="1"/>
  <c r="W87"/>
  <c r="T87"/>
  <c r="Q87"/>
  <c r="N87"/>
  <c r="Z87" s="1"/>
  <c r="D87"/>
  <c r="E87" s="1"/>
  <c r="W86"/>
  <c r="T86"/>
  <c r="Q86"/>
  <c r="N86"/>
  <c r="Z86" s="1"/>
  <c r="D86"/>
  <c r="E86" s="1"/>
  <c r="W85"/>
  <c r="T85"/>
  <c r="Q85"/>
  <c r="N85"/>
  <c r="Z85" s="1"/>
  <c r="D85"/>
  <c r="E85" s="1"/>
  <c r="W84"/>
  <c r="T84"/>
  <c r="Q84"/>
  <c r="N84"/>
  <c r="Z84" s="1"/>
  <c r="D84"/>
  <c r="E84" s="1"/>
  <c r="W83"/>
  <c r="T83"/>
  <c r="Q83"/>
  <c r="N83"/>
  <c r="Z83" s="1"/>
  <c r="D83"/>
  <c r="E83" s="1"/>
  <c r="W82"/>
  <c r="T82"/>
  <c r="Q82"/>
  <c r="N82"/>
  <c r="Z82" s="1"/>
  <c r="D82"/>
  <c r="E82" s="1"/>
  <c r="W81"/>
  <c r="T81"/>
  <c r="Q81"/>
  <c r="N81"/>
  <c r="Z81" s="1"/>
  <c r="D81"/>
  <c r="E81" s="1"/>
  <c r="W80"/>
  <c r="T80"/>
  <c r="Q80"/>
  <c r="N80"/>
  <c r="Z80" s="1"/>
  <c r="D80"/>
  <c r="E80" s="1"/>
  <c r="W79"/>
  <c r="T79"/>
  <c r="Q79"/>
  <c r="N79"/>
  <c r="Z79" s="1"/>
  <c r="D79"/>
  <c r="E79" s="1"/>
  <c r="W78"/>
  <c r="T78"/>
  <c r="Q78"/>
  <c r="N78"/>
  <c r="Z78" s="1"/>
  <c r="D78"/>
  <c r="E78" s="1"/>
  <c r="W77"/>
  <c r="T77"/>
  <c r="Q77"/>
  <c r="N77"/>
  <c r="Z77" s="1"/>
  <c r="D77"/>
  <c r="E77" s="1"/>
  <c r="W76"/>
  <c r="T76"/>
  <c r="Q76"/>
  <c r="N76"/>
  <c r="Z76" s="1"/>
  <c r="D76"/>
  <c r="E76" s="1"/>
  <c r="W75"/>
  <c r="T75"/>
  <c r="Q75"/>
  <c r="N75"/>
  <c r="Z75" s="1"/>
  <c r="D75"/>
  <c r="E75" s="1"/>
  <c r="W74"/>
  <c r="T74"/>
  <c r="Q74"/>
  <c r="N74"/>
  <c r="Z74" s="1"/>
  <c r="D74"/>
  <c r="E74" s="1"/>
  <c r="W73"/>
  <c r="T73"/>
  <c r="Q73"/>
  <c r="N73"/>
  <c r="Z73" s="1"/>
  <c r="D73"/>
  <c r="E73" s="1"/>
  <c r="W72"/>
  <c r="T72"/>
  <c r="Q72"/>
  <c r="N72"/>
  <c r="Z72" s="1"/>
  <c r="D72"/>
  <c r="E72" s="1"/>
  <c r="W71"/>
  <c r="T71"/>
  <c r="Q71"/>
  <c r="N71"/>
  <c r="Z71" s="1"/>
  <c r="D71"/>
  <c r="E71" s="1"/>
  <c r="W70"/>
  <c r="T70"/>
  <c r="Q70"/>
  <c r="N70"/>
  <c r="Z70" s="1"/>
  <c r="D70"/>
  <c r="E70" s="1"/>
  <c r="W69"/>
  <c r="T69"/>
  <c r="Q69"/>
  <c r="N69"/>
  <c r="Z69" s="1"/>
  <c r="D69"/>
  <c r="E69" s="1"/>
  <c r="W68"/>
  <c r="T68"/>
  <c r="Q68"/>
  <c r="N68"/>
  <c r="Z68" s="1"/>
  <c r="D68"/>
  <c r="E68" s="1"/>
  <c r="W67"/>
  <c r="T67"/>
  <c r="Q67"/>
  <c r="N67"/>
  <c r="Z67" s="1"/>
  <c r="D67"/>
  <c r="E67" s="1"/>
  <c r="W66"/>
  <c r="T66"/>
  <c r="Q66"/>
  <c r="N66"/>
  <c r="Z66" s="1"/>
  <c r="D66"/>
  <c r="E66" s="1"/>
  <c r="W65"/>
  <c r="T65"/>
  <c r="Q65"/>
  <c r="N65"/>
  <c r="Z65" s="1"/>
  <c r="D65"/>
  <c r="E65" s="1"/>
  <c r="W64"/>
  <c r="T64"/>
  <c r="Q64"/>
  <c r="N64"/>
  <c r="Z64" s="1"/>
  <c r="D64"/>
  <c r="E64" s="1"/>
  <c r="W63"/>
  <c r="T63"/>
  <c r="Q63"/>
  <c r="N63"/>
  <c r="Z63" s="1"/>
  <c r="D63"/>
  <c r="E63" s="1"/>
  <c r="W62"/>
  <c r="T62"/>
  <c r="Q62"/>
  <c r="N62"/>
  <c r="Z62" s="1"/>
  <c r="D62"/>
  <c r="E62" s="1"/>
  <c r="W61"/>
  <c r="T61"/>
  <c r="Q61"/>
  <c r="N61"/>
  <c r="Z61" s="1"/>
  <c r="D61"/>
  <c r="E61" s="1"/>
  <c r="W60"/>
  <c r="T60"/>
  <c r="Q60"/>
  <c r="N60"/>
  <c r="Z60" s="1"/>
  <c r="D60"/>
  <c r="E60" s="1"/>
  <c r="W59"/>
  <c r="T59"/>
  <c r="Q59"/>
  <c r="N59"/>
  <c r="Z59" s="1"/>
  <c r="D59"/>
  <c r="E59" s="1"/>
  <c r="W58"/>
  <c r="T58"/>
  <c r="Q58"/>
  <c r="N58"/>
  <c r="Z58" s="1"/>
  <c r="D58"/>
  <c r="E58" s="1"/>
  <c r="W57"/>
  <c r="T57"/>
  <c r="Q57"/>
  <c r="N57"/>
  <c r="Z57" s="1"/>
  <c r="D57"/>
  <c r="E57" s="1"/>
  <c r="W56"/>
  <c r="T56"/>
  <c r="Q56"/>
  <c r="N56"/>
  <c r="Z56" s="1"/>
  <c r="D56"/>
  <c r="E56" s="1"/>
  <c r="W55"/>
  <c r="T55"/>
  <c r="Q55"/>
  <c r="N55"/>
  <c r="Z55" s="1"/>
  <c r="D55"/>
  <c r="E55" s="1"/>
  <c r="W54"/>
  <c r="T54"/>
  <c r="Q54"/>
  <c r="N54"/>
  <c r="Z54" s="1"/>
  <c r="D54"/>
  <c r="E54" s="1"/>
  <c r="W53"/>
  <c r="T53"/>
  <c r="Q53"/>
  <c r="N53"/>
  <c r="Z53" s="1"/>
  <c r="D53"/>
  <c r="E53" s="1"/>
  <c r="W52"/>
  <c r="T52"/>
  <c r="Q52"/>
  <c r="N52"/>
  <c r="Z52" s="1"/>
  <c r="D52"/>
  <c r="E52" s="1"/>
  <c r="W51"/>
  <c r="T51"/>
  <c r="Q51"/>
  <c r="N51"/>
  <c r="Z51" s="1"/>
  <c r="D51"/>
  <c r="E51" s="1"/>
  <c r="W50"/>
  <c r="T50"/>
  <c r="Q50"/>
  <c r="N50"/>
  <c r="Z50" s="1"/>
  <c r="D50"/>
  <c r="E50" s="1"/>
  <c r="W49"/>
  <c r="T49"/>
  <c r="Q49"/>
  <c r="N49"/>
  <c r="Z49" s="1"/>
  <c r="D49"/>
  <c r="E49" s="1"/>
  <c r="W48"/>
  <c r="T48"/>
  <c r="Q48"/>
  <c r="N48"/>
  <c r="Z48" s="1"/>
  <c r="D48"/>
  <c r="E48" s="1"/>
  <c r="W47"/>
  <c r="T47"/>
  <c r="Q47"/>
  <c r="N47"/>
  <c r="Z47" s="1"/>
  <c r="D47"/>
  <c r="E47" s="1"/>
  <c r="W46"/>
  <c r="T46"/>
  <c r="Q46"/>
  <c r="N46"/>
  <c r="Z46" s="1"/>
  <c r="D46"/>
  <c r="E46" s="1"/>
  <c r="W45"/>
  <c r="T45"/>
  <c r="Q45"/>
  <c r="N45"/>
  <c r="Z45" s="1"/>
  <c r="D45"/>
  <c r="E45" s="1"/>
  <c r="W44"/>
  <c r="T44"/>
  <c r="Q44"/>
  <c r="N44"/>
  <c r="Z44" s="1"/>
  <c r="D44"/>
  <c r="E44" s="1"/>
  <c r="W43"/>
  <c r="T43"/>
  <c r="Q43"/>
  <c r="N43"/>
  <c r="Z43" s="1"/>
  <c r="D43"/>
  <c r="E43" s="1"/>
  <c r="W42"/>
  <c r="T42"/>
  <c r="Q42"/>
  <c r="N42"/>
  <c r="Z42" s="1"/>
  <c r="D42"/>
  <c r="E42" s="1"/>
  <c r="W41"/>
  <c r="T41"/>
  <c r="Q41"/>
  <c r="N41"/>
  <c r="Z41" s="1"/>
  <c r="D41"/>
  <c r="E41" s="1"/>
  <c r="W40"/>
  <c r="T40"/>
  <c r="Q40"/>
  <c r="N40"/>
  <c r="Z40" s="1"/>
  <c r="D40"/>
  <c r="E40" s="1"/>
  <c r="W39"/>
  <c r="T39"/>
  <c r="Q39"/>
  <c r="N39"/>
  <c r="Z39" s="1"/>
  <c r="D39"/>
  <c r="E39" s="1"/>
  <c r="W38"/>
  <c r="T38"/>
  <c r="Q38"/>
  <c r="N38"/>
  <c r="Z38" s="1"/>
  <c r="D38"/>
  <c r="E38" s="1"/>
  <c r="W37"/>
  <c r="T37"/>
  <c r="Q37"/>
  <c r="N37"/>
  <c r="Z37" s="1"/>
  <c r="D37"/>
  <c r="E37" s="1"/>
  <c r="W36"/>
  <c r="T36"/>
  <c r="Q36"/>
  <c r="N36"/>
  <c r="Z36" s="1"/>
  <c r="E36"/>
  <c r="D36"/>
  <c r="W35"/>
  <c r="T35"/>
  <c r="Q35"/>
  <c r="N35"/>
  <c r="Z35" s="1"/>
  <c r="E35"/>
  <c r="D35"/>
  <c r="W34"/>
  <c r="T34"/>
  <c r="Q34"/>
  <c r="N34"/>
  <c r="Z34" s="1"/>
  <c r="D34"/>
  <c r="E34" s="1"/>
  <c r="W33"/>
  <c r="T33"/>
  <c r="Q33"/>
  <c r="N33"/>
  <c r="Z33" s="1"/>
  <c r="E33"/>
  <c r="D33"/>
  <c r="W32"/>
  <c r="T32"/>
  <c r="Q32"/>
  <c r="N32"/>
  <c r="Z32" s="1"/>
  <c r="E32"/>
  <c r="D32"/>
  <c r="W31"/>
  <c r="T31"/>
  <c r="Q31"/>
  <c r="N31"/>
  <c r="Z31" s="1"/>
  <c r="E31"/>
  <c r="D31"/>
  <c r="W30"/>
  <c r="T30"/>
  <c r="Q30"/>
  <c r="N30"/>
  <c r="Z30" s="1"/>
  <c r="E30"/>
  <c r="D30"/>
  <c r="W29"/>
  <c r="T29"/>
  <c r="Q29"/>
  <c r="N29"/>
  <c r="Z29" s="1"/>
  <c r="E29"/>
  <c r="D29"/>
  <c r="W28"/>
  <c r="T28"/>
  <c r="Q28"/>
  <c r="N28"/>
  <c r="Z28" s="1"/>
  <c r="E28"/>
  <c r="D28"/>
  <c r="W27"/>
  <c r="T27"/>
  <c r="Q27"/>
  <c r="N27"/>
  <c r="Z27" s="1"/>
  <c r="E27"/>
  <c r="D27"/>
  <c r="W26"/>
  <c r="T26"/>
  <c r="Q26"/>
  <c r="N26"/>
  <c r="Z26" s="1"/>
  <c r="D26"/>
  <c r="E26" s="1"/>
  <c r="I26" s="1"/>
  <c r="W25"/>
  <c r="T25"/>
  <c r="Q25"/>
  <c r="N25"/>
  <c r="Z25" s="1"/>
  <c r="E25"/>
  <c r="I25" s="1"/>
  <c r="D25"/>
  <c r="W24"/>
  <c r="T24"/>
  <c r="Q24"/>
  <c r="N24"/>
  <c r="Z24" s="1"/>
  <c r="E24"/>
  <c r="I24" s="1"/>
  <c r="D24"/>
  <c r="W23"/>
  <c r="T23"/>
  <c r="Q23"/>
  <c r="N23"/>
  <c r="Z23" s="1"/>
  <c r="E23"/>
  <c r="I23" s="1"/>
  <c r="D23"/>
  <c r="W22"/>
  <c r="T22"/>
  <c r="Q22"/>
  <c r="N22"/>
  <c r="Z22" s="1"/>
  <c r="E22"/>
  <c r="I22" s="1"/>
  <c r="D22"/>
  <c r="W21"/>
  <c r="T21"/>
  <c r="Q21"/>
  <c r="N21"/>
  <c r="Z21" s="1"/>
  <c r="E21"/>
  <c r="I21" s="1"/>
  <c r="D21"/>
  <c r="W20"/>
  <c r="T20"/>
  <c r="Q20"/>
  <c r="N20"/>
  <c r="Z20" s="1"/>
  <c r="E20"/>
  <c r="I20" s="1"/>
  <c r="D20"/>
  <c r="W19"/>
  <c r="T19"/>
  <c r="Q19"/>
  <c r="N19"/>
  <c r="Z19" s="1"/>
  <c r="E19"/>
  <c r="I19" s="1"/>
  <c r="D19"/>
  <c r="W18"/>
  <c r="T18"/>
  <c r="Q18"/>
  <c r="N18"/>
  <c r="Z18" s="1"/>
  <c r="E18"/>
  <c r="I18" s="1"/>
  <c r="D18"/>
  <c r="W17"/>
  <c r="T17"/>
  <c r="Q17"/>
  <c r="N17"/>
  <c r="Z17" s="1"/>
  <c r="E17"/>
  <c r="I17" s="1"/>
  <c r="D17"/>
  <c r="W16"/>
  <c r="T16"/>
  <c r="Q16"/>
  <c r="N16"/>
  <c r="Z16" s="1"/>
  <c r="E16"/>
  <c r="I16" s="1"/>
  <c r="D16"/>
  <c r="W15"/>
  <c r="T15"/>
  <c r="Q15"/>
  <c r="N15"/>
  <c r="Z15" s="1"/>
  <c r="E15"/>
  <c r="I15" s="1"/>
  <c r="D15"/>
  <c r="W14"/>
  <c r="T14"/>
  <c r="Q14"/>
  <c r="N14"/>
  <c r="Z14" s="1"/>
  <c r="E14"/>
  <c r="I14" s="1"/>
  <c r="D14"/>
  <c r="W13"/>
  <c r="T13"/>
  <c r="Q13"/>
  <c r="N13"/>
  <c r="Z13" s="1"/>
  <c r="E13"/>
  <c r="I13" s="1"/>
  <c r="D13"/>
  <c r="W12"/>
  <c r="T12"/>
  <c r="Q12"/>
  <c r="N12"/>
  <c r="Z12" s="1"/>
  <c r="D12"/>
  <c r="E12" s="1"/>
  <c r="I12" s="1"/>
  <c r="V8"/>
  <c r="M7" i="20"/>
  <c r="F135"/>
  <c r="F136"/>
  <c r="F137"/>
  <c r="F138"/>
  <c r="F139"/>
  <c r="F140"/>
  <c r="F141"/>
  <c r="F142"/>
  <c r="F143"/>
  <c r="F144"/>
  <c r="F134"/>
  <c r="F133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M7" i="19"/>
  <c r="F145"/>
  <c r="F144"/>
  <c r="F143"/>
  <c r="F142"/>
  <c r="F141"/>
  <c r="F140"/>
  <c r="F139"/>
  <c r="F138"/>
  <c r="F137"/>
  <c r="F136"/>
  <c r="F135"/>
  <c r="F134"/>
  <c r="F1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Y144" i="20"/>
  <c r="V144"/>
  <c r="S144"/>
  <c r="P144"/>
  <c r="M144"/>
  <c r="D144"/>
  <c r="C144"/>
  <c r="E144" s="1"/>
  <c r="Y143"/>
  <c r="V143"/>
  <c r="S143"/>
  <c r="P143"/>
  <c r="M143"/>
  <c r="D143"/>
  <c r="C143"/>
  <c r="Y142"/>
  <c r="V142"/>
  <c r="S142"/>
  <c r="P142"/>
  <c r="M142"/>
  <c r="D142"/>
  <c r="C142"/>
  <c r="E142" s="1"/>
  <c r="Y141"/>
  <c r="V141"/>
  <c r="S141"/>
  <c r="P141"/>
  <c r="M141"/>
  <c r="D141"/>
  <c r="C141"/>
  <c r="E141" s="1"/>
  <c r="G141" s="1"/>
  <c r="Y140"/>
  <c r="V140"/>
  <c r="S140"/>
  <c r="P140"/>
  <c r="M140"/>
  <c r="D140"/>
  <c r="C140"/>
  <c r="E140" s="1"/>
  <c r="Y139"/>
  <c r="V139"/>
  <c r="S139"/>
  <c r="P139"/>
  <c r="M139"/>
  <c r="D139"/>
  <c r="C139"/>
  <c r="Y138"/>
  <c r="V138"/>
  <c r="S138"/>
  <c r="P138"/>
  <c r="M138"/>
  <c r="D138"/>
  <c r="C138"/>
  <c r="E138" s="1"/>
  <c r="Y137"/>
  <c r="V137"/>
  <c r="S137"/>
  <c r="P137"/>
  <c r="M137"/>
  <c r="D137"/>
  <c r="C137"/>
  <c r="E137" s="1"/>
  <c r="G137" s="1"/>
  <c r="Y136"/>
  <c r="V136"/>
  <c r="S136"/>
  <c r="P136"/>
  <c r="M136"/>
  <c r="D136"/>
  <c r="C136"/>
  <c r="E136" s="1"/>
  <c r="Y135"/>
  <c r="V135"/>
  <c r="S135"/>
  <c r="P135"/>
  <c r="M135"/>
  <c r="D135"/>
  <c r="C135"/>
  <c r="Y134"/>
  <c r="V134"/>
  <c r="S134"/>
  <c r="P134"/>
  <c r="M134"/>
  <c r="D134"/>
  <c r="C134"/>
  <c r="Y133"/>
  <c r="V133"/>
  <c r="S133"/>
  <c r="P133"/>
  <c r="M133"/>
  <c r="D133"/>
  <c r="C133"/>
  <c r="E133" s="1"/>
  <c r="D130"/>
  <c r="E130" s="1"/>
  <c r="E129"/>
  <c r="G129" s="1"/>
  <c r="H129" s="1"/>
  <c r="D129"/>
  <c r="D128"/>
  <c r="E128" s="1"/>
  <c r="E127"/>
  <c r="G127" s="1"/>
  <c r="D127"/>
  <c r="D126"/>
  <c r="E126" s="1"/>
  <c r="D125"/>
  <c r="E125" s="1"/>
  <c r="G125" s="1"/>
  <c r="D124"/>
  <c r="E124" s="1"/>
  <c r="D123"/>
  <c r="E123" s="1"/>
  <c r="G123" s="1"/>
  <c r="D122"/>
  <c r="E122" s="1"/>
  <c r="D121"/>
  <c r="E121" s="1"/>
  <c r="D120"/>
  <c r="E120" s="1"/>
  <c r="G120" s="1"/>
  <c r="H120" s="1"/>
  <c r="D119"/>
  <c r="E119" s="1"/>
  <c r="D118"/>
  <c r="E118" s="1"/>
  <c r="G118" s="1"/>
  <c r="H118" s="1"/>
  <c r="D117"/>
  <c r="E117" s="1"/>
  <c r="D116"/>
  <c r="E116" s="1"/>
  <c r="G116" s="1"/>
  <c r="H116" s="1"/>
  <c r="D115"/>
  <c r="E115" s="1"/>
  <c r="D114"/>
  <c r="E114" s="1"/>
  <c r="G114" s="1"/>
  <c r="H114" s="1"/>
  <c r="D113"/>
  <c r="E113" s="1"/>
  <c r="E112"/>
  <c r="G112" s="1"/>
  <c r="H112" s="1"/>
  <c r="D112"/>
  <c r="D111"/>
  <c r="E111" s="1"/>
  <c r="D110"/>
  <c r="E110" s="1"/>
  <c r="G110" s="1"/>
  <c r="H110" s="1"/>
  <c r="D109"/>
  <c r="E109" s="1"/>
  <c r="D108"/>
  <c r="E108" s="1"/>
  <c r="G108" s="1"/>
  <c r="H108" s="1"/>
  <c r="D107"/>
  <c r="E107" s="1"/>
  <c r="D106"/>
  <c r="E106" s="1"/>
  <c r="G106" s="1"/>
  <c r="H106" s="1"/>
  <c r="D105"/>
  <c r="E105" s="1"/>
  <c r="D104"/>
  <c r="E104" s="1"/>
  <c r="G104" s="1"/>
  <c r="H104" s="1"/>
  <c r="D103"/>
  <c r="E103" s="1"/>
  <c r="D102"/>
  <c r="E102" s="1"/>
  <c r="G102" s="1"/>
  <c r="H102" s="1"/>
  <c r="D101"/>
  <c r="E101" s="1"/>
  <c r="D100"/>
  <c r="E100" s="1"/>
  <c r="G100" s="1"/>
  <c r="E99"/>
  <c r="G99" s="1"/>
  <c r="D99"/>
  <c r="D98"/>
  <c r="E98" s="1"/>
  <c r="G98" s="1"/>
  <c r="E97"/>
  <c r="G97" s="1"/>
  <c r="D97"/>
  <c r="D96"/>
  <c r="E96" s="1"/>
  <c r="G96" s="1"/>
  <c r="E95"/>
  <c r="G95" s="1"/>
  <c r="D95"/>
  <c r="D94"/>
  <c r="E94" s="1"/>
  <c r="G94" s="1"/>
  <c r="E93"/>
  <c r="G93" s="1"/>
  <c r="D93"/>
  <c r="D92"/>
  <c r="E92" s="1"/>
  <c r="G92" s="1"/>
  <c r="D91"/>
  <c r="E91" s="1"/>
  <c r="G91" s="1"/>
  <c r="D90"/>
  <c r="E90" s="1"/>
  <c r="G90" s="1"/>
  <c r="D89"/>
  <c r="E89" s="1"/>
  <c r="G89" s="1"/>
  <c r="D88"/>
  <c r="E88" s="1"/>
  <c r="G88" s="1"/>
  <c r="D87"/>
  <c r="E87" s="1"/>
  <c r="G87" s="1"/>
  <c r="D86"/>
  <c r="E86" s="1"/>
  <c r="G86" s="1"/>
  <c r="E85"/>
  <c r="G85" s="1"/>
  <c r="D85"/>
  <c r="D84"/>
  <c r="E84" s="1"/>
  <c r="G84" s="1"/>
  <c r="E83"/>
  <c r="G83" s="1"/>
  <c r="D83"/>
  <c r="D82"/>
  <c r="E82" s="1"/>
  <c r="G82" s="1"/>
  <c r="D81"/>
  <c r="E81" s="1"/>
  <c r="G81" s="1"/>
  <c r="D80"/>
  <c r="E80" s="1"/>
  <c r="G80" s="1"/>
  <c r="E79"/>
  <c r="G79" s="1"/>
  <c r="D79"/>
  <c r="D78"/>
  <c r="E78" s="1"/>
  <c r="G78" s="1"/>
  <c r="E77"/>
  <c r="G77" s="1"/>
  <c r="D77"/>
  <c r="D76"/>
  <c r="E76" s="1"/>
  <c r="G76" s="1"/>
  <c r="E75"/>
  <c r="G75" s="1"/>
  <c r="D75"/>
  <c r="D74"/>
  <c r="E74" s="1"/>
  <c r="G74" s="1"/>
  <c r="E73"/>
  <c r="G73" s="1"/>
  <c r="D73"/>
  <c r="D72"/>
  <c r="E72" s="1"/>
  <c r="G72" s="1"/>
  <c r="E71"/>
  <c r="G71" s="1"/>
  <c r="D71"/>
  <c r="D70"/>
  <c r="E70" s="1"/>
  <c r="G70" s="1"/>
  <c r="E69"/>
  <c r="G69" s="1"/>
  <c r="D69"/>
  <c r="D68"/>
  <c r="E68" s="1"/>
  <c r="G68" s="1"/>
  <c r="D67"/>
  <c r="E67" s="1"/>
  <c r="G67" s="1"/>
  <c r="D66"/>
  <c r="E66" s="1"/>
  <c r="G66" s="1"/>
  <c r="D65"/>
  <c r="E65" s="1"/>
  <c r="G65" s="1"/>
  <c r="D64"/>
  <c r="E64" s="1"/>
  <c r="G64" s="1"/>
  <c r="E63"/>
  <c r="G63" s="1"/>
  <c r="D63"/>
  <c r="D62"/>
  <c r="E62" s="1"/>
  <c r="G62" s="1"/>
  <c r="E61"/>
  <c r="G61" s="1"/>
  <c r="D61"/>
  <c r="D60"/>
  <c r="E60" s="1"/>
  <c r="G60" s="1"/>
  <c r="D59"/>
  <c r="E59" s="1"/>
  <c r="G59" s="1"/>
  <c r="D58"/>
  <c r="E58" s="1"/>
  <c r="G58" s="1"/>
  <c r="E57"/>
  <c r="G57" s="1"/>
  <c r="D57"/>
  <c r="D56"/>
  <c r="E56" s="1"/>
  <c r="G56" s="1"/>
  <c r="E55"/>
  <c r="G55" s="1"/>
  <c r="D55"/>
  <c r="D54"/>
  <c r="E54" s="1"/>
  <c r="G54" s="1"/>
  <c r="D53"/>
  <c r="E53" s="1"/>
  <c r="G53" s="1"/>
  <c r="D52"/>
  <c r="E52" s="1"/>
  <c r="G52" s="1"/>
  <c r="D51"/>
  <c r="E51" s="1"/>
  <c r="G51" s="1"/>
  <c r="D50"/>
  <c r="E50" s="1"/>
  <c r="D49"/>
  <c r="E49" s="1"/>
  <c r="G49" s="1"/>
  <c r="D48"/>
  <c r="E48" s="1"/>
  <c r="D47"/>
  <c r="E47" s="1"/>
  <c r="G47" s="1"/>
  <c r="D46"/>
  <c r="E46" s="1"/>
  <c r="D45"/>
  <c r="E45" s="1"/>
  <c r="G45" s="1"/>
  <c r="D44"/>
  <c r="E44" s="1"/>
  <c r="D43"/>
  <c r="E43" s="1"/>
  <c r="G43" s="1"/>
  <c r="D42"/>
  <c r="E42" s="1"/>
  <c r="D41"/>
  <c r="E41" s="1"/>
  <c r="G41" s="1"/>
  <c r="D40"/>
  <c r="E40" s="1"/>
  <c r="E39"/>
  <c r="G39" s="1"/>
  <c r="D39"/>
  <c r="D38"/>
  <c r="E38" s="1"/>
  <c r="D37"/>
  <c r="E37" s="1"/>
  <c r="G37" s="1"/>
  <c r="D36"/>
  <c r="E36" s="1"/>
  <c r="D35"/>
  <c r="E35" s="1"/>
  <c r="G35" s="1"/>
  <c r="D34"/>
  <c r="E34" s="1"/>
  <c r="D33"/>
  <c r="E33" s="1"/>
  <c r="G33" s="1"/>
  <c r="D32"/>
  <c r="E32" s="1"/>
  <c r="D31"/>
  <c r="E31" s="1"/>
  <c r="G31" s="1"/>
  <c r="D30"/>
  <c r="E30" s="1"/>
  <c r="D29"/>
  <c r="E29" s="1"/>
  <c r="G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G11" s="1"/>
  <c r="B8"/>
  <c r="W7"/>
  <c r="Y145" i="19"/>
  <c r="V145"/>
  <c r="S145"/>
  <c r="P145"/>
  <c r="M145"/>
  <c r="D145"/>
  <c r="C145"/>
  <c r="E145" s="1"/>
  <c r="Y144"/>
  <c r="V144"/>
  <c r="S144"/>
  <c r="P144"/>
  <c r="M144"/>
  <c r="D144"/>
  <c r="C144"/>
  <c r="E144" s="1"/>
  <c r="G144" s="1"/>
  <c r="Y143"/>
  <c r="V143"/>
  <c r="S143"/>
  <c r="P143"/>
  <c r="M143"/>
  <c r="D143"/>
  <c r="C143"/>
  <c r="E143" s="1"/>
  <c r="Y142"/>
  <c r="V142"/>
  <c r="S142"/>
  <c r="P142"/>
  <c r="M142"/>
  <c r="D142"/>
  <c r="C142"/>
  <c r="Y141"/>
  <c r="V141"/>
  <c r="S141"/>
  <c r="P141"/>
  <c r="M141"/>
  <c r="D141"/>
  <c r="C141"/>
  <c r="E141" s="1"/>
  <c r="Y140"/>
  <c r="V140"/>
  <c r="S140"/>
  <c r="P140"/>
  <c r="M140"/>
  <c r="D140"/>
  <c r="C140"/>
  <c r="E140" s="1"/>
  <c r="G140" s="1"/>
  <c r="Y139"/>
  <c r="V139"/>
  <c r="S139"/>
  <c r="P139"/>
  <c r="M139"/>
  <c r="D139"/>
  <c r="C139"/>
  <c r="E139" s="1"/>
  <c r="Y138"/>
  <c r="V138"/>
  <c r="S138"/>
  <c r="P138"/>
  <c r="M138"/>
  <c r="D138"/>
  <c r="C138"/>
  <c r="Y137"/>
  <c r="V137"/>
  <c r="S137"/>
  <c r="P137"/>
  <c r="M137"/>
  <c r="D137"/>
  <c r="C137"/>
  <c r="E137" s="1"/>
  <c r="Y136"/>
  <c r="V136"/>
  <c r="S136"/>
  <c r="P136"/>
  <c r="M136"/>
  <c r="D136"/>
  <c r="C136"/>
  <c r="Y135"/>
  <c r="V135"/>
  <c r="S135"/>
  <c r="P135"/>
  <c r="M135"/>
  <c r="D135"/>
  <c r="C135"/>
  <c r="E135" s="1"/>
  <c r="Y134"/>
  <c r="V134"/>
  <c r="S134"/>
  <c r="P134"/>
  <c r="M134"/>
  <c r="D134"/>
  <c r="C134"/>
  <c r="D130"/>
  <c r="C130"/>
  <c r="D129"/>
  <c r="C129"/>
  <c r="D128"/>
  <c r="C128"/>
  <c r="D127"/>
  <c r="C127"/>
  <c r="D126"/>
  <c r="C126"/>
  <c r="D125"/>
  <c r="C125"/>
  <c r="D124"/>
  <c r="C124"/>
  <c r="D123"/>
  <c r="C123"/>
  <c r="D122"/>
  <c r="C122"/>
  <c r="D121"/>
  <c r="C121"/>
  <c r="D120"/>
  <c r="C120"/>
  <c r="D119"/>
  <c r="C119"/>
  <c r="D118"/>
  <c r="C118"/>
  <c r="D117"/>
  <c r="C117"/>
  <c r="D116"/>
  <c r="C116"/>
  <c r="D115"/>
  <c r="C115"/>
  <c r="D114"/>
  <c r="C114"/>
  <c r="D113"/>
  <c r="C113"/>
  <c r="D112"/>
  <c r="C112"/>
  <c r="D111"/>
  <c r="C111"/>
  <c r="D110"/>
  <c r="C110"/>
  <c r="D109"/>
  <c r="C109"/>
  <c r="D108"/>
  <c r="C108"/>
  <c r="D107"/>
  <c r="C107"/>
  <c r="D106"/>
  <c r="D105"/>
  <c r="C105"/>
  <c r="E105" s="1"/>
  <c r="G105" s="1"/>
  <c r="D104"/>
  <c r="C104"/>
  <c r="D103"/>
  <c r="C103"/>
  <c r="E103" s="1"/>
  <c r="G103" s="1"/>
  <c r="D102"/>
  <c r="C102"/>
  <c r="D101"/>
  <c r="C101"/>
  <c r="E101" s="1"/>
  <c r="G101" s="1"/>
  <c r="D100"/>
  <c r="C100"/>
  <c r="D99"/>
  <c r="C99"/>
  <c r="E99" s="1"/>
  <c r="G99" s="1"/>
  <c r="D98"/>
  <c r="C98"/>
  <c r="D97"/>
  <c r="C97"/>
  <c r="D96"/>
  <c r="C96"/>
  <c r="E96" s="1"/>
  <c r="D95"/>
  <c r="C95"/>
  <c r="D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D81"/>
  <c r="C81"/>
  <c r="D80"/>
  <c r="C80"/>
  <c r="E80" s="1"/>
  <c r="D79"/>
  <c r="C79"/>
  <c r="D78"/>
  <c r="C78"/>
  <c r="E78" s="1"/>
  <c r="D77"/>
  <c r="C77"/>
  <c r="D76"/>
  <c r="C76"/>
  <c r="E76" s="1"/>
  <c r="D75"/>
  <c r="C75"/>
  <c r="D74"/>
  <c r="C74"/>
  <c r="E74" s="1"/>
  <c r="D73"/>
  <c r="C73"/>
  <c r="D72"/>
  <c r="C72"/>
  <c r="E72" s="1"/>
  <c r="D71"/>
  <c r="C71"/>
  <c r="D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D57"/>
  <c r="C57"/>
  <c r="D56"/>
  <c r="C56"/>
  <c r="D55"/>
  <c r="C55"/>
  <c r="D54"/>
  <c r="C54"/>
  <c r="D53"/>
  <c r="C53"/>
  <c r="D52"/>
  <c r="C52"/>
  <c r="D51"/>
  <c r="C51"/>
  <c r="E51" s="1"/>
  <c r="D50"/>
  <c r="C50"/>
  <c r="D49"/>
  <c r="C49"/>
  <c r="E49" s="1"/>
  <c r="D48"/>
  <c r="C48"/>
  <c r="D47"/>
  <c r="C47"/>
  <c r="E47" s="1"/>
  <c r="D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D33"/>
  <c r="C33"/>
  <c r="D32"/>
  <c r="C32"/>
  <c r="E32" s="1"/>
  <c r="D31"/>
  <c r="C31"/>
  <c r="D30"/>
  <c r="C30"/>
  <c r="E30" s="1"/>
  <c r="D29"/>
  <c r="C29"/>
  <c r="D28"/>
  <c r="C28"/>
  <c r="E28" s="1"/>
  <c r="D27"/>
  <c r="C27"/>
  <c r="D26"/>
  <c r="C26"/>
  <c r="E26" s="1"/>
  <c r="D25"/>
  <c r="C25"/>
  <c r="D24"/>
  <c r="C24"/>
  <c r="E24" s="1"/>
  <c r="D23"/>
  <c r="C23"/>
  <c r="D22"/>
  <c r="C22"/>
  <c r="E22" s="1"/>
  <c r="D21"/>
  <c r="C21"/>
  <c r="D20"/>
  <c r="C20"/>
  <c r="E20" s="1"/>
  <c r="D19"/>
  <c r="C19"/>
  <c r="D18"/>
  <c r="C18"/>
  <c r="E18" s="1"/>
  <c r="D17"/>
  <c r="C17"/>
  <c r="D16"/>
  <c r="C16"/>
  <c r="E16" s="1"/>
  <c r="D15"/>
  <c r="C15"/>
  <c r="D14"/>
  <c r="C14"/>
  <c r="E14" s="1"/>
  <c r="D13"/>
  <c r="C13"/>
  <c r="D12"/>
  <c r="C12"/>
  <c r="E12" s="1"/>
  <c r="D11"/>
  <c r="C11"/>
  <c r="B8"/>
  <c r="W7"/>
  <c r="E48" l="1"/>
  <c r="E50"/>
  <c r="E52"/>
  <c r="E54"/>
  <c r="E56"/>
  <c r="E98"/>
  <c r="E100"/>
  <c r="E102"/>
  <c r="E104"/>
  <c r="E135" i="20"/>
  <c r="G135" s="1"/>
  <c r="E139"/>
  <c r="G139" s="1"/>
  <c r="E143"/>
  <c r="G143" s="1"/>
  <c r="E138" i="19"/>
  <c r="G138" s="1"/>
  <c r="E142"/>
  <c r="G142" s="1"/>
  <c r="G13" i="20"/>
  <c r="H13"/>
  <c r="G15"/>
  <c r="H15" s="1"/>
  <c r="G17"/>
  <c r="H17"/>
  <c r="G19"/>
  <c r="H19"/>
  <c r="G21"/>
  <c r="H21" s="1"/>
  <c r="G23"/>
  <c r="H23"/>
  <c r="G25"/>
  <c r="H25"/>
  <c r="G27"/>
  <c r="H27"/>
  <c r="E36" i="19"/>
  <c r="E38"/>
  <c r="E39"/>
  <c r="E40"/>
  <c r="E41"/>
  <c r="E42"/>
  <c r="E43"/>
  <c r="E44"/>
  <c r="E45"/>
  <c r="E60"/>
  <c r="E62"/>
  <c r="E64"/>
  <c r="E66"/>
  <c r="E68"/>
  <c r="E84"/>
  <c r="E86"/>
  <c r="G86" s="1"/>
  <c r="H86" s="1"/>
  <c r="E88"/>
  <c r="E90"/>
  <c r="G90" s="1"/>
  <c r="H90" s="1"/>
  <c r="E92"/>
  <c r="E107"/>
  <c r="G107" s="1"/>
  <c r="E108"/>
  <c r="E109"/>
  <c r="G109" s="1"/>
  <c r="E110"/>
  <c r="E111"/>
  <c r="G111" s="1"/>
  <c r="E112"/>
  <c r="E113"/>
  <c r="G113" s="1"/>
  <c r="E114"/>
  <c r="E115"/>
  <c r="G115" s="1"/>
  <c r="E116"/>
  <c r="E117"/>
  <c r="G117" s="1"/>
  <c r="E118"/>
  <c r="E119"/>
  <c r="G119" s="1"/>
  <c r="E120"/>
  <c r="E121"/>
  <c r="G121" s="1"/>
  <c r="E122"/>
  <c r="E124"/>
  <c r="E126"/>
  <c r="E128"/>
  <c r="G128" s="1"/>
  <c r="H128" s="1"/>
  <c r="E130"/>
  <c r="E136"/>
  <c r="G136" s="1"/>
  <c r="G20" i="20"/>
  <c r="G22"/>
  <c r="H22" s="1"/>
  <c r="G24"/>
  <c r="G26"/>
  <c r="H26" s="1"/>
  <c r="H123"/>
  <c r="H125"/>
  <c r="H127"/>
  <c r="E134"/>
  <c r="G134" s="1"/>
  <c r="F11" i="22"/>
  <c r="F12"/>
  <c r="H12" s="1"/>
  <c r="I12" s="1"/>
  <c r="J12" s="1"/>
  <c r="F13"/>
  <c r="H13" s="1"/>
  <c r="I13" s="1"/>
  <c r="J13" s="1"/>
  <c r="F14"/>
  <c r="H14" s="1"/>
  <c r="I14" s="1"/>
  <c r="J14" s="1"/>
  <c r="F15"/>
  <c r="F16"/>
  <c r="H16" s="1"/>
  <c r="I16" s="1"/>
  <c r="J16" s="1"/>
  <c r="F17"/>
  <c r="H11"/>
  <c r="I11" s="1"/>
  <c r="J11" s="1"/>
  <c r="H15"/>
  <c r="I15" s="1"/>
  <c r="J15" s="1"/>
  <c r="H17"/>
  <c r="I17" s="1"/>
  <c r="J17" s="1"/>
  <c r="H12" i="21"/>
  <c r="J12" s="1"/>
  <c r="G120"/>
  <c r="H120" s="1"/>
  <c r="J120" s="1"/>
  <c r="I120"/>
  <c r="G122"/>
  <c r="H122" s="1"/>
  <c r="I122"/>
  <c r="G124"/>
  <c r="H124" s="1"/>
  <c r="I124"/>
  <c r="G126"/>
  <c r="H126" s="1"/>
  <c r="I126"/>
  <c r="G128"/>
  <c r="H128" s="1"/>
  <c r="I128"/>
  <c r="G130"/>
  <c r="H130" s="1"/>
  <c r="I130"/>
  <c r="G12"/>
  <c r="G13"/>
  <c r="H13" s="1"/>
  <c r="J13" s="1"/>
  <c r="G14"/>
  <c r="H14" s="1"/>
  <c r="J14" s="1"/>
  <c r="G15"/>
  <c r="H15" s="1"/>
  <c r="J15" s="1"/>
  <c r="G16"/>
  <c r="H16" s="1"/>
  <c r="J16" s="1"/>
  <c r="G17"/>
  <c r="H17" s="1"/>
  <c r="J17" s="1"/>
  <c r="G18"/>
  <c r="H18" s="1"/>
  <c r="J18" s="1"/>
  <c r="G19"/>
  <c r="H19" s="1"/>
  <c r="J19" s="1"/>
  <c r="G20"/>
  <c r="H20" s="1"/>
  <c r="J20" s="1"/>
  <c r="G21"/>
  <c r="H21" s="1"/>
  <c r="J21" s="1"/>
  <c r="G22"/>
  <c r="H22" s="1"/>
  <c r="J22" s="1"/>
  <c r="G23"/>
  <c r="H23" s="1"/>
  <c r="J23" s="1"/>
  <c r="G24"/>
  <c r="H24" s="1"/>
  <c r="J24" s="1"/>
  <c r="G25"/>
  <c r="H25" s="1"/>
  <c r="J25" s="1"/>
  <c r="G26"/>
  <c r="H26" s="1"/>
  <c r="J26" s="1"/>
  <c r="I27"/>
  <c r="G27"/>
  <c r="H27" s="1"/>
  <c r="I28"/>
  <c r="G28"/>
  <c r="H28" s="1"/>
  <c r="I29"/>
  <c r="G29"/>
  <c r="H29" s="1"/>
  <c r="I30"/>
  <c r="G30"/>
  <c r="H30" s="1"/>
  <c r="I31"/>
  <c r="G31"/>
  <c r="H31" s="1"/>
  <c r="I32"/>
  <c r="G32"/>
  <c r="H32" s="1"/>
  <c r="I33"/>
  <c r="G33"/>
  <c r="H33" s="1"/>
  <c r="I34"/>
  <c r="G34"/>
  <c r="H34" s="1"/>
  <c r="I35"/>
  <c r="G35"/>
  <c r="H35" s="1"/>
  <c r="I36"/>
  <c r="G36"/>
  <c r="H36" s="1"/>
  <c r="I37"/>
  <c r="G37"/>
  <c r="H37" s="1"/>
  <c r="I38"/>
  <c r="G38"/>
  <c r="H38" s="1"/>
  <c r="I39"/>
  <c r="G39"/>
  <c r="H39" s="1"/>
  <c r="I40"/>
  <c r="G40"/>
  <c r="H40" s="1"/>
  <c r="I41"/>
  <c r="G41"/>
  <c r="H41" s="1"/>
  <c r="I42"/>
  <c r="G42"/>
  <c r="H42" s="1"/>
  <c r="I43"/>
  <c r="G43"/>
  <c r="H43" s="1"/>
  <c r="I44"/>
  <c r="G44"/>
  <c r="H44" s="1"/>
  <c r="I45"/>
  <c r="G45"/>
  <c r="H45" s="1"/>
  <c r="I46"/>
  <c r="G46"/>
  <c r="H46" s="1"/>
  <c r="I47"/>
  <c r="G47"/>
  <c r="H47" s="1"/>
  <c r="I48"/>
  <c r="G48"/>
  <c r="H48" s="1"/>
  <c r="I49"/>
  <c r="G49"/>
  <c r="H49" s="1"/>
  <c r="I50"/>
  <c r="G50"/>
  <c r="H50" s="1"/>
  <c r="I51"/>
  <c r="G51"/>
  <c r="H51" s="1"/>
  <c r="I52"/>
  <c r="G52"/>
  <c r="H52" s="1"/>
  <c r="I53"/>
  <c r="G53"/>
  <c r="H53" s="1"/>
  <c r="I54"/>
  <c r="G54"/>
  <c r="H54" s="1"/>
  <c r="I55"/>
  <c r="G55"/>
  <c r="H55" s="1"/>
  <c r="I56"/>
  <c r="G56"/>
  <c r="H56" s="1"/>
  <c r="I57"/>
  <c r="G57"/>
  <c r="H57" s="1"/>
  <c r="I58"/>
  <c r="G58"/>
  <c r="H58" s="1"/>
  <c r="I59"/>
  <c r="G59"/>
  <c r="H59" s="1"/>
  <c r="I60"/>
  <c r="G60"/>
  <c r="H60" s="1"/>
  <c r="I61"/>
  <c r="G61"/>
  <c r="H61" s="1"/>
  <c r="I62"/>
  <c r="G62"/>
  <c r="H62" s="1"/>
  <c r="I63"/>
  <c r="G63"/>
  <c r="H63" s="1"/>
  <c r="I64"/>
  <c r="G64"/>
  <c r="H64" s="1"/>
  <c r="I65"/>
  <c r="G65"/>
  <c r="H65" s="1"/>
  <c r="I66"/>
  <c r="G66"/>
  <c r="H66" s="1"/>
  <c r="I67"/>
  <c r="G67"/>
  <c r="H67" s="1"/>
  <c r="I68"/>
  <c r="G68"/>
  <c r="H68" s="1"/>
  <c r="I69"/>
  <c r="G69"/>
  <c r="H69" s="1"/>
  <c r="I70"/>
  <c r="G70"/>
  <c r="H70" s="1"/>
  <c r="I71"/>
  <c r="G71"/>
  <c r="H71" s="1"/>
  <c r="I72"/>
  <c r="G72"/>
  <c r="H72" s="1"/>
  <c r="I73"/>
  <c r="G73"/>
  <c r="H73" s="1"/>
  <c r="I74"/>
  <c r="G74"/>
  <c r="H74" s="1"/>
  <c r="I75"/>
  <c r="G75"/>
  <c r="H75" s="1"/>
  <c r="I76"/>
  <c r="G76"/>
  <c r="H76" s="1"/>
  <c r="I77"/>
  <c r="G77"/>
  <c r="H77" s="1"/>
  <c r="I78"/>
  <c r="G78"/>
  <c r="H78" s="1"/>
  <c r="I79"/>
  <c r="G79"/>
  <c r="H79" s="1"/>
  <c r="I80"/>
  <c r="G80"/>
  <c r="H80" s="1"/>
  <c r="I81"/>
  <c r="G81"/>
  <c r="H81" s="1"/>
  <c r="I82"/>
  <c r="G82"/>
  <c r="H82" s="1"/>
  <c r="I83"/>
  <c r="G83"/>
  <c r="H83" s="1"/>
  <c r="I84"/>
  <c r="G84"/>
  <c r="H84" s="1"/>
  <c r="I85"/>
  <c r="G85"/>
  <c r="H85" s="1"/>
  <c r="I86"/>
  <c r="G86"/>
  <c r="H86" s="1"/>
  <c r="I87"/>
  <c r="G87"/>
  <c r="H87" s="1"/>
  <c r="I88"/>
  <c r="G88"/>
  <c r="H88" s="1"/>
  <c r="I89"/>
  <c r="G89"/>
  <c r="H89" s="1"/>
  <c r="G90"/>
  <c r="H90" s="1"/>
  <c r="J90" s="1"/>
  <c r="G92"/>
  <c r="H92" s="1"/>
  <c r="J92" s="1"/>
  <c r="G94"/>
  <c r="H94" s="1"/>
  <c r="J94" s="1"/>
  <c r="G96"/>
  <c r="H96" s="1"/>
  <c r="J96" s="1"/>
  <c r="G98"/>
  <c r="H98" s="1"/>
  <c r="J98" s="1"/>
  <c r="G100"/>
  <c r="H100" s="1"/>
  <c r="J100" s="1"/>
  <c r="G102"/>
  <c r="H102" s="1"/>
  <c r="J102" s="1"/>
  <c r="G104"/>
  <c r="H104" s="1"/>
  <c r="J104" s="1"/>
  <c r="G106"/>
  <c r="H106" s="1"/>
  <c r="J106" s="1"/>
  <c r="G108"/>
  <c r="H108" s="1"/>
  <c r="J108" s="1"/>
  <c r="G110"/>
  <c r="H110" s="1"/>
  <c r="J110" s="1"/>
  <c r="G112"/>
  <c r="H112" s="1"/>
  <c r="J112" s="1"/>
  <c r="G114"/>
  <c r="H114" s="1"/>
  <c r="J114" s="1"/>
  <c r="G116"/>
  <c r="H116" s="1"/>
  <c r="J116" s="1"/>
  <c r="G118"/>
  <c r="H118" s="1"/>
  <c r="J118" s="1"/>
  <c r="H91"/>
  <c r="I91"/>
  <c r="H93"/>
  <c r="I93"/>
  <c r="H95"/>
  <c r="I95"/>
  <c r="H97"/>
  <c r="I97"/>
  <c r="H99"/>
  <c r="I99"/>
  <c r="H101"/>
  <c r="I101"/>
  <c r="H103"/>
  <c r="I103"/>
  <c r="H105"/>
  <c r="I105"/>
  <c r="H107"/>
  <c r="I107"/>
  <c r="H109"/>
  <c r="I109"/>
  <c r="H111"/>
  <c r="I111"/>
  <c r="H113"/>
  <c r="I113"/>
  <c r="H115"/>
  <c r="I115"/>
  <c r="H117"/>
  <c r="I117"/>
  <c r="H119"/>
  <c r="I119"/>
  <c r="H121"/>
  <c r="I121"/>
  <c r="H123"/>
  <c r="I123"/>
  <c r="H125"/>
  <c r="I125"/>
  <c r="H127"/>
  <c r="I127"/>
  <c r="H129"/>
  <c r="I129"/>
  <c r="H131"/>
  <c r="I131"/>
  <c r="H11" i="20"/>
  <c r="G16"/>
  <c r="H16" s="1"/>
  <c r="G12"/>
  <c r="H12" s="1"/>
  <c r="G14"/>
  <c r="H14" s="1"/>
  <c r="G18"/>
  <c r="H18" s="1"/>
  <c r="G30"/>
  <c r="H30" s="1"/>
  <c r="G34"/>
  <c r="H34" s="1"/>
  <c r="G38"/>
  <c r="H38" s="1"/>
  <c r="G42"/>
  <c r="H42" s="1"/>
  <c r="G46"/>
  <c r="H46" s="1"/>
  <c r="G50"/>
  <c r="H50" s="1"/>
  <c r="H20"/>
  <c r="H24"/>
  <c r="G28"/>
  <c r="H28" s="1"/>
  <c r="G32"/>
  <c r="H32" s="1"/>
  <c r="G36"/>
  <c r="H36" s="1"/>
  <c r="G40"/>
  <c r="H40" s="1"/>
  <c r="G44"/>
  <c r="H44" s="1"/>
  <c r="G48"/>
  <c r="H48" s="1"/>
  <c r="H29"/>
  <c r="H31"/>
  <c r="H33"/>
  <c r="H35"/>
  <c r="H37"/>
  <c r="H39"/>
  <c r="H41"/>
  <c r="H43"/>
  <c r="H45"/>
  <c r="H47"/>
  <c r="H49"/>
  <c r="H51"/>
  <c r="G103"/>
  <c r="H103" s="1"/>
  <c r="G107"/>
  <c r="H107" s="1"/>
  <c r="G111"/>
  <c r="H111" s="1"/>
  <c r="G115"/>
  <c r="H115" s="1"/>
  <c r="G119"/>
  <c r="H119" s="1"/>
  <c r="G124"/>
  <c r="H124" s="1"/>
  <c r="G133"/>
  <c r="H133" s="1"/>
  <c r="H134"/>
  <c r="H135"/>
  <c r="G136"/>
  <c r="H136" s="1"/>
  <c r="H137"/>
  <c r="G138"/>
  <c r="H138" s="1"/>
  <c r="H139"/>
  <c r="G140"/>
  <c r="H140" s="1"/>
  <c r="H141"/>
  <c r="G142"/>
  <c r="H142" s="1"/>
  <c r="H143"/>
  <c r="G144"/>
  <c r="H144" s="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G101"/>
  <c r="H101" s="1"/>
  <c r="G105"/>
  <c r="H105" s="1"/>
  <c r="G109"/>
  <c r="H109" s="1"/>
  <c r="G113"/>
  <c r="H113" s="1"/>
  <c r="G117"/>
  <c r="H117" s="1"/>
  <c r="G121"/>
  <c r="H121" s="1"/>
  <c r="G128"/>
  <c r="H128" s="1"/>
  <c r="G122"/>
  <c r="H122" s="1"/>
  <c r="G126"/>
  <c r="H126" s="1"/>
  <c r="G130"/>
  <c r="H130" s="1"/>
  <c r="G12" i="19"/>
  <c r="H12" s="1"/>
  <c r="G14"/>
  <c r="H14" s="1"/>
  <c r="G16"/>
  <c r="H16" s="1"/>
  <c r="G18"/>
  <c r="H18" s="1"/>
  <c r="G20"/>
  <c r="H20" s="1"/>
  <c r="G22"/>
  <c r="H22" s="1"/>
  <c r="G24"/>
  <c r="H24" s="1"/>
  <c r="G26"/>
  <c r="H26" s="1"/>
  <c r="G28"/>
  <c r="H28" s="1"/>
  <c r="G30"/>
  <c r="H30" s="1"/>
  <c r="G32"/>
  <c r="H32" s="1"/>
  <c r="G36"/>
  <c r="H36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7"/>
  <c r="H47" s="1"/>
  <c r="G48"/>
  <c r="H48" s="1"/>
  <c r="G49"/>
  <c r="H49" s="1"/>
  <c r="G50"/>
  <c r="H50" s="1"/>
  <c r="G51"/>
  <c r="H51" s="1"/>
  <c r="G52"/>
  <c r="H52" s="1"/>
  <c r="G100"/>
  <c r="H100" s="1"/>
  <c r="G102"/>
  <c r="H102" s="1"/>
  <c r="G104"/>
  <c r="H104" s="1"/>
  <c r="G108"/>
  <c r="H108" s="1"/>
  <c r="G110"/>
  <c r="H110" s="1"/>
  <c r="G112"/>
  <c r="H112" s="1"/>
  <c r="G114"/>
  <c r="H114" s="1"/>
  <c r="G116"/>
  <c r="H116" s="1"/>
  <c r="G118"/>
  <c r="H118" s="1"/>
  <c r="G120"/>
  <c r="H120" s="1"/>
  <c r="E11"/>
  <c r="E13"/>
  <c r="E15"/>
  <c r="E17"/>
  <c r="E19"/>
  <c r="E21"/>
  <c r="E23"/>
  <c r="E25"/>
  <c r="E27"/>
  <c r="E29"/>
  <c r="E31"/>
  <c r="E33"/>
  <c r="E35"/>
  <c r="E37"/>
  <c r="G54"/>
  <c r="H54" s="1"/>
  <c r="G56"/>
  <c r="H56" s="1"/>
  <c r="G60"/>
  <c r="H60" s="1"/>
  <c r="G62"/>
  <c r="H62" s="1"/>
  <c r="G64"/>
  <c r="H64" s="1"/>
  <c r="G66"/>
  <c r="H66" s="1"/>
  <c r="G68"/>
  <c r="H68" s="1"/>
  <c r="G72"/>
  <c r="H72" s="1"/>
  <c r="G74"/>
  <c r="H74" s="1"/>
  <c r="G76"/>
  <c r="H76" s="1"/>
  <c r="G78"/>
  <c r="H78" s="1"/>
  <c r="G80"/>
  <c r="H80" s="1"/>
  <c r="G84"/>
  <c r="H84" s="1"/>
  <c r="G88"/>
  <c r="H88" s="1"/>
  <c r="G92"/>
  <c r="H92" s="1"/>
  <c r="G96"/>
  <c r="H96" s="1"/>
  <c r="G98"/>
  <c r="H98" s="1"/>
  <c r="H99"/>
  <c r="H103"/>
  <c r="H111"/>
  <c r="H119"/>
  <c r="G135"/>
  <c r="H135" s="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H101"/>
  <c r="H105"/>
  <c r="H109"/>
  <c r="H117"/>
  <c r="G124"/>
  <c r="H124" s="1"/>
  <c r="G122"/>
  <c r="H122" s="1"/>
  <c r="G126"/>
  <c r="H126" s="1"/>
  <c r="G130"/>
  <c r="H130" s="1"/>
  <c r="E123"/>
  <c r="E125"/>
  <c r="E127"/>
  <c r="E129"/>
  <c r="E134"/>
  <c r="G137"/>
  <c r="H137" s="1"/>
  <c r="H138"/>
  <c r="G139"/>
  <c r="H139" s="1"/>
  <c r="H140"/>
  <c r="G141"/>
  <c r="H141" s="1"/>
  <c r="H142"/>
  <c r="G143"/>
  <c r="H143" s="1"/>
  <c r="H144"/>
  <c r="G145"/>
  <c r="H145" s="1"/>
  <c r="E17" i="18"/>
  <c r="D144" i="15"/>
  <c r="D143"/>
  <c r="D142"/>
  <c r="D141"/>
  <c r="D140"/>
  <c r="D139"/>
  <c r="D138"/>
  <c r="D137"/>
  <c r="D136"/>
  <c r="D135"/>
  <c r="D134"/>
  <c r="D133"/>
  <c r="D135" i="16"/>
  <c r="D136"/>
  <c r="D137"/>
  <c r="D138"/>
  <c r="D139"/>
  <c r="D140"/>
  <c r="D141"/>
  <c r="D142"/>
  <c r="D143"/>
  <c r="D144"/>
  <c r="D134"/>
  <c r="D145" i="17"/>
  <c r="D136"/>
  <c r="D137"/>
  <c r="D138"/>
  <c r="D139"/>
  <c r="D140"/>
  <c r="D141"/>
  <c r="D142"/>
  <c r="D143"/>
  <c r="D144"/>
  <c r="D135"/>
  <c r="Y135" i="9"/>
  <c r="V135"/>
  <c r="S135"/>
  <c r="P135"/>
  <c r="M135"/>
  <c r="E135"/>
  <c r="Y134"/>
  <c r="V134"/>
  <c r="S134"/>
  <c r="P134"/>
  <c r="M134"/>
  <c r="E134"/>
  <c r="G134" s="1"/>
  <c r="J117" i="21" l="1"/>
  <c r="J113"/>
  <c r="J109"/>
  <c r="J105"/>
  <c r="J101"/>
  <c r="J97"/>
  <c r="J93"/>
  <c r="J115"/>
  <c r="J111"/>
  <c r="J107"/>
  <c r="J103"/>
  <c r="J99"/>
  <c r="J95"/>
  <c r="J91"/>
  <c r="J128"/>
  <c r="H136" i="19"/>
  <c r="H121"/>
  <c r="H113"/>
  <c r="H115"/>
  <c r="H107"/>
  <c r="J124" i="21"/>
  <c r="S124" s="1"/>
  <c r="U124" s="1"/>
  <c r="O17" i="22"/>
  <c r="M17"/>
  <c r="K17"/>
  <c r="N17"/>
  <c r="L17"/>
  <c r="O13"/>
  <c r="M13"/>
  <c r="K13"/>
  <c r="N13"/>
  <c r="L13"/>
  <c r="O15"/>
  <c r="M15"/>
  <c r="K15"/>
  <c r="N15"/>
  <c r="L15"/>
  <c r="O11"/>
  <c r="M11"/>
  <c r="K11"/>
  <c r="N11"/>
  <c r="L11"/>
  <c r="N16"/>
  <c r="L16"/>
  <c r="O16"/>
  <c r="M16"/>
  <c r="K16"/>
  <c r="N14"/>
  <c r="L14"/>
  <c r="O14"/>
  <c r="M14"/>
  <c r="K14"/>
  <c r="N12"/>
  <c r="L12"/>
  <c r="O12"/>
  <c r="M12"/>
  <c r="K12"/>
  <c r="Y124" i="21"/>
  <c r="AA124" s="1"/>
  <c r="M124"/>
  <c r="O124" s="1"/>
  <c r="P124"/>
  <c r="R124" s="1"/>
  <c r="V25"/>
  <c r="X25" s="1"/>
  <c r="P25"/>
  <c r="R25" s="1"/>
  <c r="L25"/>
  <c r="Y25"/>
  <c r="AA25" s="1"/>
  <c r="S25"/>
  <c r="U25" s="1"/>
  <c r="M25"/>
  <c r="O25" s="1"/>
  <c r="V23"/>
  <c r="X23" s="1"/>
  <c r="P23"/>
  <c r="R23" s="1"/>
  <c r="L23"/>
  <c r="Y23"/>
  <c r="AA23" s="1"/>
  <c r="S23"/>
  <c r="U23" s="1"/>
  <c r="M23"/>
  <c r="O23" s="1"/>
  <c r="V21"/>
  <c r="X21" s="1"/>
  <c r="P21"/>
  <c r="R21" s="1"/>
  <c r="L21"/>
  <c r="Y21"/>
  <c r="AA21" s="1"/>
  <c r="S21"/>
  <c r="U21" s="1"/>
  <c r="M21"/>
  <c r="O21" s="1"/>
  <c r="V19"/>
  <c r="X19" s="1"/>
  <c r="P19"/>
  <c r="R19" s="1"/>
  <c r="L19"/>
  <c r="Y19"/>
  <c r="AA19" s="1"/>
  <c r="S19"/>
  <c r="U19" s="1"/>
  <c r="M19"/>
  <c r="O19" s="1"/>
  <c r="V17"/>
  <c r="X17" s="1"/>
  <c r="P17"/>
  <c r="R17" s="1"/>
  <c r="L17"/>
  <c r="Y17"/>
  <c r="AA17" s="1"/>
  <c r="S17"/>
  <c r="U17" s="1"/>
  <c r="M17"/>
  <c r="O17" s="1"/>
  <c r="V15"/>
  <c r="X15" s="1"/>
  <c r="P15"/>
  <c r="R15" s="1"/>
  <c r="L15"/>
  <c r="Y15"/>
  <c r="AA15" s="1"/>
  <c r="S15"/>
  <c r="U15" s="1"/>
  <c r="M15"/>
  <c r="O15" s="1"/>
  <c r="V13"/>
  <c r="X13" s="1"/>
  <c r="P13"/>
  <c r="R13" s="1"/>
  <c r="L13"/>
  <c r="Y13"/>
  <c r="AA13" s="1"/>
  <c r="S13"/>
  <c r="U13" s="1"/>
  <c r="M13"/>
  <c r="O13" s="1"/>
  <c r="Y128"/>
  <c r="AA128" s="1"/>
  <c r="S128"/>
  <c r="U128" s="1"/>
  <c r="M128"/>
  <c r="O128" s="1"/>
  <c r="V128"/>
  <c r="X128" s="1"/>
  <c r="P128"/>
  <c r="R128" s="1"/>
  <c r="L128"/>
  <c r="Y120"/>
  <c r="AA120" s="1"/>
  <c r="S120"/>
  <c r="U120" s="1"/>
  <c r="M120"/>
  <c r="O120" s="1"/>
  <c r="V120"/>
  <c r="X120" s="1"/>
  <c r="P120"/>
  <c r="R120" s="1"/>
  <c r="L120"/>
  <c r="Y117"/>
  <c r="AA117" s="1"/>
  <c r="S117"/>
  <c r="U117" s="1"/>
  <c r="M117"/>
  <c r="O117" s="1"/>
  <c r="V117"/>
  <c r="X117" s="1"/>
  <c r="P117"/>
  <c r="R117" s="1"/>
  <c r="L117"/>
  <c r="Y115"/>
  <c r="AA115" s="1"/>
  <c r="S115"/>
  <c r="U115" s="1"/>
  <c r="M115"/>
  <c r="O115" s="1"/>
  <c r="V115"/>
  <c r="X115" s="1"/>
  <c r="P115"/>
  <c r="R115" s="1"/>
  <c r="L115"/>
  <c r="Y113"/>
  <c r="AA113" s="1"/>
  <c r="S113"/>
  <c r="U113" s="1"/>
  <c r="M113"/>
  <c r="O113" s="1"/>
  <c r="V113"/>
  <c r="X113" s="1"/>
  <c r="P113"/>
  <c r="R113" s="1"/>
  <c r="L113"/>
  <c r="Y111"/>
  <c r="AA111" s="1"/>
  <c r="S111"/>
  <c r="U111" s="1"/>
  <c r="M111"/>
  <c r="O111" s="1"/>
  <c r="V111"/>
  <c r="X111" s="1"/>
  <c r="P111"/>
  <c r="R111" s="1"/>
  <c r="L111"/>
  <c r="Y109"/>
  <c r="AA109" s="1"/>
  <c r="S109"/>
  <c r="U109" s="1"/>
  <c r="M109"/>
  <c r="O109" s="1"/>
  <c r="V109"/>
  <c r="X109" s="1"/>
  <c r="P109"/>
  <c r="R109" s="1"/>
  <c r="L109"/>
  <c r="Y107"/>
  <c r="AA107" s="1"/>
  <c r="S107"/>
  <c r="U107" s="1"/>
  <c r="M107"/>
  <c r="O107" s="1"/>
  <c r="V107"/>
  <c r="X107" s="1"/>
  <c r="P107"/>
  <c r="R107" s="1"/>
  <c r="L107"/>
  <c r="Y105"/>
  <c r="AA105" s="1"/>
  <c r="S105"/>
  <c r="U105" s="1"/>
  <c r="M105"/>
  <c r="O105" s="1"/>
  <c r="V105"/>
  <c r="X105" s="1"/>
  <c r="P105"/>
  <c r="R105" s="1"/>
  <c r="L105"/>
  <c r="Y103"/>
  <c r="AA103" s="1"/>
  <c r="S103"/>
  <c r="U103" s="1"/>
  <c r="M103"/>
  <c r="O103" s="1"/>
  <c r="V103"/>
  <c r="X103" s="1"/>
  <c r="P103"/>
  <c r="R103" s="1"/>
  <c r="L103"/>
  <c r="Y101"/>
  <c r="AA101" s="1"/>
  <c r="S101"/>
  <c r="U101" s="1"/>
  <c r="M101"/>
  <c r="O101" s="1"/>
  <c r="V101"/>
  <c r="X101" s="1"/>
  <c r="P101"/>
  <c r="R101" s="1"/>
  <c r="L101"/>
  <c r="Y99"/>
  <c r="AA99" s="1"/>
  <c r="S99"/>
  <c r="U99" s="1"/>
  <c r="M99"/>
  <c r="O99" s="1"/>
  <c r="V99"/>
  <c r="X99" s="1"/>
  <c r="P99"/>
  <c r="R99" s="1"/>
  <c r="L99"/>
  <c r="Y97"/>
  <c r="AA97" s="1"/>
  <c r="S97"/>
  <c r="U97" s="1"/>
  <c r="M97"/>
  <c r="O97" s="1"/>
  <c r="V97"/>
  <c r="X97" s="1"/>
  <c r="P97"/>
  <c r="R97" s="1"/>
  <c r="L97"/>
  <c r="Y95"/>
  <c r="AA95" s="1"/>
  <c r="S95"/>
  <c r="U95" s="1"/>
  <c r="M95"/>
  <c r="O95" s="1"/>
  <c r="V95"/>
  <c r="X95" s="1"/>
  <c r="P95"/>
  <c r="R95" s="1"/>
  <c r="L95"/>
  <c r="Y93"/>
  <c r="AA93" s="1"/>
  <c r="S93"/>
  <c r="U93" s="1"/>
  <c r="M93"/>
  <c r="O93" s="1"/>
  <c r="V93"/>
  <c r="X93" s="1"/>
  <c r="P93"/>
  <c r="R93" s="1"/>
  <c r="L93"/>
  <c r="Y91"/>
  <c r="AA91" s="1"/>
  <c r="S91"/>
  <c r="U91" s="1"/>
  <c r="M91"/>
  <c r="O91" s="1"/>
  <c r="V91"/>
  <c r="X91" s="1"/>
  <c r="P91"/>
  <c r="R91" s="1"/>
  <c r="L91"/>
  <c r="Y118"/>
  <c r="AA118" s="1"/>
  <c r="S118"/>
  <c r="U118" s="1"/>
  <c r="M118"/>
  <c r="O118" s="1"/>
  <c r="V118"/>
  <c r="X118" s="1"/>
  <c r="P118"/>
  <c r="R118" s="1"/>
  <c r="L118"/>
  <c r="Y116"/>
  <c r="AA116" s="1"/>
  <c r="S116"/>
  <c r="U116" s="1"/>
  <c r="M116"/>
  <c r="O116" s="1"/>
  <c r="V116"/>
  <c r="X116" s="1"/>
  <c r="P116"/>
  <c r="R116" s="1"/>
  <c r="L116"/>
  <c r="Y114"/>
  <c r="AA114" s="1"/>
  <c r="S114"/>
  <c r="U114" s="1"/>
  <c r="M114"/>
  <c r="O114" s="1"/>
  <c r="V114"/>
  <c r="X114" s="1"/>
  <c r="P114"/>
  <c r="R114" s="1"/>
  <c r="L114"/>
  <c r="Y112"/>
  <c r="AA112" s="1"/>
  <c r="S112"/>
  <c r="U112" s="1"/>
  <c r="M112"/>
  <c r="O112" s="1"/>
  <c r="V112"/>
  <c r="X112" s="1"/>
  <c r="P112"/>
  <c r="R112" s="1"/>
  <c r="L112"/>
  <c r="Y110"/>
  <c r="AA110" s="1"/>
  <c r="S110"/>
  <c r="U110" s="1"/>
  <c r="M110"/>
  <c r="O110" s="1"/>
  <c r="V110"/>
  <c r="X110" s="1"/>
  <c r="P110"/>
  <c r="R110" s="1"/>
  <c r="L110"/>
  <c r="Y108"/>
  <c r="AA108" s="1"/>
  <c r="S108"/>
  <c r="U108" s="1"/>
  <c r="M108"/>
  <c r="O108" s="1"/>
  <c r="V108"/>
  <c r="X108" s="1"/>
  <c r="P108"/>
  <c r="R108" s="1"/>
  <c r="L108"/>
  <c r="Y106"/>
  <c r="AA106" s="1"/>
  <c r="S106"/>
  <c r="U106" s="1"/>
  <c r="M106"/>
  <c r="O106" s="1"/>
  <c r="V106"/>
  <c r="X106" s="1"/>
  <c r="P106"/>
  <c r="R106" s="1"/>
  <c r="L106"/>
  <c r="Y104"/>
  <c r="AA104" s="1"/>
  <c r="S104"/>
  <c r="U104" s="1"/>
  <c r="M104"/>
  <c r="O104" s="1"/>
  <c r="V104"/>
  <c r="X104" s="1"/>
  <c r="P104"/>
  <c r="R104" s="1"/>
  <c r="L104"/>
  <c r="Y102"/>
  <c r="AA102" s="1"/>
  <c r="S102"/>
  <c r="U102" s="1"/>
  <c r="M102"/>
  <c r="O102" s="1"/>
  <c r="V102"/>
  <c r="X102" s="1"/>
  <c r="P102"/>
  <c r="R102" s="1"/>
  <c r="L102"/>
  <c r="Y100"/>
  <c r="AA100" s="1"/>
  <c r="S100"/>
  <c r="U100" s="1"/>
  <c r="M100"/>
  <c r="O100" s="1"/>
  <c r="V100"/>
  <c r="X100" s="1"/>
  <c r="P100"/>
  <c r="R100" s="1"/>
  <c r="L100"/>
  <c r="Y98"/>
  <c r="AA98" s="1"/>
  <c r="S98"/>
  <c r="U98" s="1"/>
  <c r="M98"/>
  <c r="O98" s="1"/>
  <c r="V98"/>
  <c r="X98" s="1"/>
  <c r="P98"/>
  <c r="R98" s="1"/>
  <c r="L98"/>
  <c r="Y96"/>
  <c r="AA96" s="1"/>
  <c r="S96"/>
  <c r="U96" s="1"/>
  <c r="M96"/>
  <c r="O96" s="1"/>
  <c r="V96"/>
  <c r="X96" s="1"/>
  <c r="P96"/>
  <c r="R96" s="1"/>
  <c r="L96"/>
  <c r="Y94"/>
  <c r="AA94" s="1"/>
  <c r="S94"/>
  <c r="U94" s="1"/>
  <c r="M94"/>
  <c r="O94" s="1"/>
  <c r="V94"/>
  <c r="X94" s="1"/>
  <c r="P94"/>
  <c r="R94" s="1"/>
  <c r="L94"/>
  <c r="Y92"/>
  <c r="AA92" s="1"/>
  <c r="S92"/>
  <c r="U92" s="1"/>
  <c r="M92"/>
  <c r="O92" s="1"/>
  <c r="V92"/>
  <c r="X92" s="1"/>
  <c r="P92"/>
  <c r="R92" s="1"/>
  <c r="L92"/>
  <c r="Y90"/>
  <c r="AA90" s="1"/>
  <c r="S90"/>
  <c r="U90" s="1"/>
  <c r="M90"/>
  <c r="O90" s="1"/>
  <c r="V90"/>
  <c r="X90" s="1"/>
  <c r="P90"/>
  <c r="R90" s="1"/>
  <c r="L90"/>
  <c r="J130"/>
  <c r="J126"/>
  <c r="J122"/>
  <c r="V26"/>
  <c r="X26" s="1"/>
  <c r="P26"/>
  <c r="R26" s="1"/>
  <c r="L26"/>
  <c r="Y26"/>
  <c r="AA26" s="1"/>
  <c r="S26"/>
  <c r="U26" s="1"/>
  <c r="M26"/>
  <c r="O26" s="1"/>
  <c r="V24"/>
  <c r="X24" s="1"/>
  <c r="P24"/>
  <c r="R24" s="1"/>
  <c r="L24"/>
  <c r="Y24"/>
  <c r="AA24" s="1"/>
  <c r="S24"/>
  <c r="U24" s="1"/>
  <c r="M24"/>
  <c r="O24" s="1"/>
  <c r="V22"/>
  <c r="X22" s="1"/>
  <c r="P22"/>
  <c r="R22" s="1"/>
  <c r="L22"/>
  <c r="Y22"/>
  <c r="AA22" s="1"/>
  <c r="S22"/>
  <c r="U22" s="1"/>
  <c r="M22"/>
  <c r="O22" s="1"/>
  <c r="V20"/>
  <c r="X20" s="1"/>
  <c r="P20"/>
  <c r="R20" s="1"/>
  <c r="L20"/>
  <c r="Y20"/>
  <c r="AA20" s="1"/>
  <c r="S20"/>
  <c r="U20" s="1"/>
  <c r="M20"/>
  <c r="O20" s="1"/>
  <c r="V18"/>
  <c r="X18" s="1"/>
  <c r="P18"/>
  <c r="R18" s="1"/>
  <c r="L18"/>
  <c r="Y18"/>
  <c r="AA18" s="1"/>
  <c r="S18"/>
  <c r="U18" s="1"/>
  <c r="M18"/>
  <c r="O18" s="1"/>
  <c r="V16"/>
  <c r="X16" s="1"/>
  <c r="P16"/>
  <c r="R16" s="1"/>
  <c r="L16"/>
  <c r="Y16"/>
  <c r="AA16" s="1"/>
  <c r="S16"/>
  <c r="U16" s="1"/>
  <c r="M16"/>
  <c r="O16" s="1"/>
  <c r="V14"/>
  <c r="X14" s="1"/>
  <c r="P14"/>
  <c r="R14" s="1"/>
  <c r="L14"/>
  <c r="Y14"/>
  <c r="AA14" s="1"/>
  <c r="S14"/>
  <c r="U14" s="1"/>
  <c r="M14"/>
  <c r="O14" s="1"/>
  <c r="V12"/>
  <c r="X12" s="1"/>
  <c r="P12"/>
  <c r="R12" s="1"/>
  <c r="L12"/>
  <c r="Y12"/>
  <c r="AA12" s="1"/>
  <c r="S12"/>
  <c r="U12" s="1"/>
  <c r="M12"/>
  <c r="O12" s="1"/>
  <c r="J131"/>
  <c r="J129"/>
  <c r="J127"/>
  <c r="J125"/>
  <c r="J123"/>
  <c r="J121"/>
  <c r="J119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I147" i="20"/>
  <c r="H131"/>
  <c r="I11" s="1"/>
  <c r="G134" i="19"/>
  <c r="H134" s="1"/>
  <c r="I148" s="1"/>
  <c r="G127"/>
  <c r="H127" s="1"/>
  <c r="G123"/>
  <c r="H123" s="1"/>
  <c r="G95"/>
  <c r="H95" s="1"/>
  <c r="G91"/>
  <c r="H91" s="1"/>
  <c r="G87"/>
  <c r="H87" s="1"/>
  <c r="G83"/>
  <c r="H83" s="1"/>
  <c r="G79"/>
  <c r="H79" s="1"/>
  <c r="G75"/>
  <c r="H75" s="1"/>
  <c r="G71"/>
  <c r="H71" s="1"/>
  <c r="G67"/>
  <c r="H67" s="1"/>
  <c r="G63"/>
  <c r="H63" s="1"/>
  <c r="G59"/>
  <c r="H59" s="1"/>
  <c r="G55"/>
  <c r="H55" s="1"/>
  <c r="G37"/>
  <c r="H37" s="1"/>
  <c r="G33"/>
  <c r="H33" s="1"/>
  <c r="G29"/>
  <c r="H29" s="1"/>
  <c r="G25"/>
  <c r="H25" s="1"/>
  <c r="G21"/>
  <c r="H21" s="1"/>
  <c r="G17"/>
  <c r="H17" s="1"/>
  <c r="G13"/>
  <c r="H13" s="1"/>
  <c r="G129"/>
  <c r="H129" s="1"/>
  <c r="G125"/>
  <c r="H125" s="1"/>
  <c r="G97"/>
  <c r="H97" s="1"/>
  <c r="G93"/>
  <c r="H93" s="1"/>
  <c r="G89"/>
  <c r="H89" s="1"/>
  <c r="G85"/>
  <c r="H85" s="1"/>
  <c r="G81"/>
  <c r="H81" s="1"/>
  <c r="G77"/>
  <c r="H77" s="1"/>
  <c r="G73"/>
  <c r="H73" s="1"/>
  <c r="G69"/>
  <c r="H69" s="1"/>
  <c r="G65"/>
  <c r="H65" s="1"/>
  <c r="G61"/>
  <c r="H61" s="1"/>
  <c r="G57"/>
  <c r="H57" s="1"/>
  <c r="G53"/>
  <c r="H53" s="1"/>
  <c r="G35"/>
  <c r="H35" s="1"/>
  <c r="G31"/>
  <c r="H31" s="1"/>
  <c r="G27"/>
  <c r="H27" s="1"/>
  <c r="G23"/>
  <c r="H23" s="1"/>
  <c r="G19"/>
  <c r="H19" s="1"/>
  <c r="G15"/>
  <c r="H15" s="1"/>
  <c r="G11"/>
  <c r="H11" s="1"/>
  <c r="G135" i="9"/>
  <c r="H135" s="1"/>
  <c r="H134"/>
  <c r="L124" i="21" l="1"/>
  <c r="V124"/>
  <c r="X124" s="1"/>
  <c r="V27"/>
  <c r="X27" s="1"/>
  <c r="P27"/>
  <c r="R27" s="1"/>
  <c r="L27"/>
  <c r="Y27"/>
  <c r="AA27" s="1"/>
  <c r="S27"/>
  <c r="U27" s="1"/>
  <c r="M27"/>
  <c r="O27" s="1"/>
  <c r="V29"/>
  <c r="X29" s="1"/>
  <c r="P29"/>
  <c r="R29" s="1"/>
  <c r="L29"/>
  <c r="Y29"/>
  <c r="AA29" s="1"/>
  <c r="S29"/>
  <c r="U29" s="1"/>
  <c r="M29"/>
  <c r="O29" s="1"/>
  <c r="V31"/>
  <c r="X31" s="1"/>
  <c r="P31"/>
  <c r="R31" s="1"/>
  <c r="L31"/>
  <c r="Y31"/>
  <c r="AA31" s="1"/>
  <c r="S31"/>
  <c r="U31" s="1"/>
  <c r="M31"/>
  <c r="O31" s="1"/>
  <c r="V33"/>
  <c r="X33" s="1"/>
  <c r="P33"/>
  <c r="R33" s="1"/>
  <c r="L33"/>
  <c r="Y33"/>
  <c r="AA33" s="1"/>
  <c r="S33"/>
  <c r="U33" s="1"/>
  <c r="M33"/>
  <c r="O33" s="1"/>
  <c r="V35"/>
  <c r="X35" s="1"/>
  <c r="P35"/>
  <c r="R35" s="1"/>
  <c r="L35"/>
  <c r="Y35"/>
  <c r="AA35" s="1"/>
  <c r="S35"/>
  <c r="U35" s="1"/>
  <c r="M35"/>
  <c r="O35" s="1"/>
  <c r="V37"/>
  <c r="X37" s="1"/>
  <c r="P37"/>
  <c r="R37" s="1"/>
  <c r="L37"/>
  <c r="Y37"/>
  <c r="AA37" s="1"/>
  <c r="S37"/>
  <c r="U37" s="1"/>
  <c r="M37"/>
  <c r="O37" s="1"/>
  <c r="V39"/>
  <c r="X39" s="1"/>
  <c r="P39"/>
  <c r="R39" s="1"/>
  <c r="L39"/>
  <c r="Y39"/>
  <c r="AA39" s="1"/>
  <c r="S39"/>
  <c r="U39" s="1"/>
  <c r="M39"/>
  <c r="O39" s="1"/>
  <c r="V41"/>
  <c r="X41" s="1"/>
  <c r="P41"/>
  <c r="R41" s="1"/>
  <c r="L41"/>
  <c r="Y41"/>
  <c r="AA41" s="1"/>
  <c r="S41"/>
  <c r="U41" s="1"/>
  <c r="M41"/>
  <c r="O41" s="1"/>
  <c r="V43"/>
  <c r="X43" s="1"/>
  <c r="P43"/>
  <c r="R43" s="1"/>
  <c r="L43"/>
  <c r="Y43"/>
  <c r="AA43" s="1"/>
  <c r="S43"/>
  <c r="U43" s="1"/>
  <c r="M43"/>
  <c r="O43" s="1"/>
  <c r="V45"/>
  <c r="X45" s="1"/>
  <c r="P45"/>
  <c r="R45" s="1"/>
  <c r="L45"/>
  <c r="Y45"/>
  <c r="AA45" s="1"/>
  <c r="S45"/>
  <c r="U45" s="1"/>
  <c r="M45"/>
  <c r="O45" s="1"/>
  <c r="V47"/>
  <c r="X47" s="1"/>
  <c r="P47"/>
  <c r="R47" s="1"/>
  <c r="L47"/>
  <c r="Y47"/>
  <c r="AA47" s="1"/>
  <c r="S47"/>
  <c r="U47" s="1"/>
  <c r="M47"/>
  <c r="O47" s="1"/>
  <c r="V49"/>
  <c r="X49" s="1"/>
  <c r="P49"/>
  <c r="R49" s="1"/>
  <c r="L49"/>
  <c r="Y49"/>
  <c r="AA49" s="1"/>
  <c r="S49"/>
  <c r="U49" s="1"/>
  <c r="M49"/>
  <c r="O49" s="1"/>
  <c r="V51"/>
  <c r="X51" s="1"/>
  <c r="P51"/>
  <c r="R51" s="1"/>
  <c r="L51"/>
  <c r="Y51"/>
  <c r="AA51" s="1"/>
  <c r="S51"/>
  <c r="U51" s="1"/>
  <c r="M51"/>
  <c r="O51" s="1"/>
  <c r="V53"/>
  <c r="X53" s="1"/>
  <c r="P53"/>
  <c r="R53" s="1"/>
  <c r="L53"/>
  <c r="Y53"/>
  <c r="AA53" s="1"/>
  <c r="S53"/>
  <c r="U53" s="1"/>
  <c r="M53"/>
  <c r="O53" s="1"/>
  <c r="V55"/>
  <c r="X55" s="1"/>
  <c r="P55"/>
  <c r="R55" s="1"/>
  <c r="L55"/>
  <c r="Y55"/>
  <c r="AA55" s="1"/>
  <c r="S55"/>
  <c r="U55" s="1"/>
  <c r="M55"/>
  <c r="O55" s="1"/>
  <c r="V57"/>
  <c r="X57" s="1"/>
  <c r="P57"/>
  <c r="R57" s="1"/>
  <c r="L57"/>
  <c r="Y57"/>
  <c r="AA57" s="1"/>
  <c r="S57"/>
  <c r="U57" s="1"/>
  <c r="M57"/>
  <c r="O57" s="1"/>
  <c r="V59"/>
  <c r="X59" s="1"/>
  <c r="P59"/>
  <c r="R59" s="1"/>
  <c r="L59"/>
  <c r="Y59"/>
  <c r="AA59" s="1"/>
  <c r="S59"/>
  <c r="U59" s="1"/>
  <c r="M59"/>
  <c r="O59" s="1"/>
  <c r="V61"/>
  <c r="X61" s="1"/>
  <c r="P61"/>
  <c r="R61" s="1"/>
  <c r="L61"/>
  <c r="Y61"/>
  <c r="AA61" s="1"/>
  <c r="S61"/>
  <c r="U61" s="1"/>
  <c r="M61"/>
  <c r="O61" s="1"/>
  <c r="V63"/>
  <c r="X63" s="1"/>
  <c r="P63"/>
  <c r="R63" s="1"/>
  <c r="L63"/>
  <c r="Y63"/>
  <c r="AA63" s="1"/>
  <c r="S63"/>
  <c r="U63" s="1"/>
  <c r="M63"/>
  <c r="O63" s="1"/>
  <c r="V65"/>
  <c r="X65" s="1"/>
  <c r="P65"/>
  <c r="R65" s="1"/>
  <c r="L65"/>
  <c r="Y65"/>
  <c r="AA65" s="1"/>
  <c r="S65"/>
  <c r="U65" s="1"/>
  <c r="M65"/>
  <c r="O65" s="1"/>
  <c r="V67"/>
  <c r="X67" s="1"/>
  <c r="P67"/>
  <c r="R67" s="1"/>
  <c r="L67"/>
  <c r="Y67"/>
  <c r="AA67" s="1"/>
  <c r="S67"/>
  <c r="U67" s="1"/>
  <c r="M67"/>
  <c r="O67" s="1"/>
  <c r="V69"/>
  <c r="X69" s="1"/>
  <c r="P69"/>
  <c r="R69" s="1"/>
  <c r="L69"/>
  <c r="Y69"/>
  <c r="AA69" s="1"/>
  <c r="S69"/>
  <c r="U69" s="1"/>
  <c r="M69"/>
  <c r="O69" s="1"/>
  <c r="V71"/>
  <c r="X71" s="1"/>
  <c r="P71"/>
  <c r="R71" s="1"/>
  <c r="L71"/>
  <c r="Y71"/>
  <c r="AA71" s="1"/>
  <c r="S71"/>
  <c r="U71" s="1"/>
  <c r="M71"/>
  <c r="O71" s="1"/>
  <c r="V73"/>
  <c r="X73" s="1"/>
  <c r="P73"/>
  <c r="R73" s="1"/>
  <c r="L73"/>
  <c r="Y73"/>
  <c r="AA73" s="1"/>
  <c r="S73"/>
  <c r="U73" s="1"/>
  <c r="M73"/>
  <c r="O73" s="1"/>
  <c r="V75"/>
  <c r="X75" s="1"/>
  <c r="P75"/>
  <c r="R75" s="1"/>
  <c r="L75"/>
  <c r="Y75"/>
  <c r="AA75" s="1"/>
  <c r="S75"/>
  <c r="U75" s="1"/>
  <c r="M75"/>
  <c r="O75" s="1"/>
  <c r="V77"/>
  <c r="X77" s="1"/>
  <c r="P77"/>
  <c r="R77" s="1"/>
  <c r="L77"/>
  <c r="Y77"/>
  <c r="AA77" s="1"/>
  <c r="S77"/>
  <c r="U77" s="1"/>
  <c r="M77"/>
  <c r="O77" s="1"/>
  <c r="V79"/>
  <c r="X79" s="1"/>
  <c r="P79"/>
  <c r="R79" s="1"/>
  <c r="L79"/>
  <c r="Y79"/>
  <c r="AA79" s="1"/>
  <c r="S79"/>
  <c r="U79" s="1"/>
  <c r="M79"/>
  <c r="O79" s="1"/>
  <c r="V81"/>
  <c r="X81" s="1"/>
  <c r="P81"/>
  <c r="R81" s="1"/>
  <c r="L81"/>
  <c r="Y81"/>
  <c r="AA81" s="1"/>
  <c r="S81"/>
  <c r="U81" s="1"/>
  <c r="M81"/>
  <c r="O81" s="1"/>
  <c r="V83"/>
  <c r="X83" s="1"/>
  <c r="P83"/>
  <c r="R83" s="1"/>
  <c r="L83"/>
  <c r="Y83"/>
  <c r="AA83" s="1"/>
  <c r="S83"/>
  <c r="U83" s="1"/>
  <c r="M83"/>
  <c r="O83" s="1"/>
  <c r="V85"/>
  <c r="X85" s="1"/>
  <c r="P85"/>
  <c r="R85" s="1"/>
  <c r="L85"/>
  <c r="Y85"/>
  <c r="AA85" s="1"/>
  <c r="S85"/>
  <c r="U85" s="1"/>
  <c r="M85"/>
  <c r="O85" s="1"/>
  <c r="V87"/>
  <c r="X87" s="1"/>
  <c r="P87"/>
  <c r="R87" s="1"/>
  <c r="L87"/>
  <c r="Y87"/>
  <c r="AA87" s="1"/>
  <c r="S87"/>
  <c r="U87" s="1"/>
  <c r="M87"/>
  <c r="O87" s="1"/>
  <c r="Y89"/>
  <c r="AA89" s="1"/>
  <c r="P89"/>
  <c r="R89" s="1"/>
  <c r="L89"/>
  <c r="V89"/>
  <c r="X89" s="1"/>
  <c r="S89"/>
  <c r="U89" s="1"/>
  <c r="M89"/>
  <c r="O89" s="1"/>
  <c r="Y121"/>
  <c r="AA121" s="1"/>
  <c r="S121"/>
  <c r="U121" s="1"/>
  <c r="M121"/>
  <c r="O121" s="1"/>
  <c r="V121"/>
  <c r="X121" s="1"/>
  <c r="P121"/>
  <c r="R121" s="1"/>
  <c r="L121"/>
  <c r="Y125"/>
  <c r="AA125" s="1"/>
  <c r="S125"/>
  <c r="U125" s="1"/>
  <c r="M125"/>
  <c r="O125" s="1"/>
  <c r="V125"/>
  <c r="X125" s="1"/>
  <c r="P125"/>
  <c r="R125" s="1"/>
  <c r="L125"/>
  <c r="Y129"/>
  <c r="AA129" s="1"/>
  <c r="S129"/>
  <c r="U129" s="1"/>
  <c r="M129"/>
  <c r="O129" s="1"/>
  <c r="V129"/>
  <c r="X129" s="1"/>
  <c r="P129"/>
  <c r="R129" s="1"/>
  <c r="L129"/>
  <c r="Y126"/>
  <c r="AA126" s="1"/>
  <c r="S126"/>
  <c r="U126" s="1"/>
  <c r="M126"/>
  <c r="O126" s="1"/>
  <c r="V126"/>
  <c r="X126" s="1"/>
  <c r="P126"/>
  <c r="R126" s="1"/>
  <c r="L126"/>
  <c r="V28"/>
  <c r="X28" s="1"/>
  <c r="P28"/>
  <c r="R28" s="1"/>
  <c r="L28"/>
  <c r="Y28"/>
  <c r="AA28" s="1"/>
  <c r="S28"/>
  <c r="U28" s="1"/>
  <c r="M28"/>
  <c r="O28" s="1"/>
  <c r="V30"/>
  <c r="X30" s="1"/>
  <c r="P30"/>
  <c r="R30" s="1"/>
  <c r="L30"/>
  <c r="Y30"/>
  <c r="AA30" s="1"/>
  <c r="S30"/>
  <c r="U30" s="1"/>
  <c r="M30"/>
  <c r="O30" s="1"/>
  <c r="V32"/>
  <c r="X32" s="1"/>
  <c r="P32"/>
  <c r="R32" s="1"/>
  <c r="L32"/>
  <c r="Y32"/>
  <c r="AA32" s="1"/>
  <c r="S32"/>
  <c r="U32" s="1"/>
  <c r="M32"/>
  <c r="O32" s="1"/>
  <c r="V34"/>
  <c r="X34" s="1"/>
  <c r="P34"/>
  <c r="R34" s="1"/>
  <c r="L34"/>
  <c r="Y34"/>
  <c r="AA34" s="1"/>
  <c r="S34"/>
  <c r="U34" s="1"/>
  <c r="M34"/>
  <c r="O34" s="1"/>
  <c r="V36"/>
  <c r="X36" s="1"/>
  <c r="P36"/>
  <c r="R36" s="1"/>
  <c r="L36"/>
  <c r="Y36"/>
  <c r="AA36" s="1"/>
  <c r="S36"/>
  <c r="U36" s="1"/>
  <c r="M36"/>
  <c r="O36" s="1"/>
  <c r="V38"/>
  <c r="X38" s="1"/>
  <c r="P38"/>
  <c r="R38" s="1"/>
  <c r="L38"/>
  <c r="Y38"/>
  <c r="AA38" s="1"/>
  <c r="S38"/>
  <c r="U38" s="1"/>
  <c r="M38"/>
  <c r="O38" s="1"/>
  <c r="V40"/>
  <c r="X40" s="1"/>
  <c r="P40"/>
  <c r="R40" s="1"/>
  <c r="L40"/>
  <c r="Y40"/>
  <c r="AA40" s="1"/>
  <c r="S40"/>
  <c r="U40" s="1"/>
  <c r="M40"/>
  <c r="O40" s="1"/>
  <c r="V42"/>
  <c r="X42" s="1"/>
  <c r="P42"/>
  <c r="R42" s="1"/>
  <c r="L42"/>
  <c r="Y42"/>
  <c r="AA42" s="1"/>
  <c r="S42"/>
  <c r="U42" s="1"/>
  <c r="M42"/>
  <c r="O42" s="1"/>
  <c r="V44"/>
  <c r="X44" s="1"/>
  <c r="P44"/>
  <c r="R44" s="1"/>
  <c r="L44"/>
  <c r="Y44"/>
  <c r="AA44" s="1"/>
  <c r="S44"/>
  <c r="U44" s="1"/>
  <c r="M44"/>
  <c r="O44" s="1"/>
  <c r="V46"/>
  <c r="X46" s="1"/>
  <c r="P46"/>
  <c r="R46" s="1"/>
  <c r="L46"/>
  <c r="Y46"/>
  <c r="AA46" s="1"/>
  <c r="S46"/>
  <c r="U46" s="1"/>
  <c r="M46"/>
  <c r="O46" s="1"/>
  <c r="V48"/>
  <c r="X48" s="1"/>
  <c r="P48"/>
  <c r="R48" s="1"/>
  <c r="L48"/>
  <c r="Y48"/>
  <c r="AA48" s="1"/>
  <c r="S48"/>
  <c r="U48" s="1"/>
  <c r="M48"/>
  <c r="O48" s="1"/>
  <c r="V50"/>
  <c r="X50" s="1"/>
  <c r="P50"/>
  <c r="R50" s="1"/>
  <c r="L50"/>
  <c r="Y50"/>
  <c r="AA50" s="1"/>
  <c r="S50"/>
  <c r="U50" s="1"/>
  <c r="M50"/>
  <c r="O50" s="1"/>
  <c r="V52"/>
  <c r="X52" s="1"/>
  <c r="P52"/>
  <c r="R52" s="1"/>
  <c r="L52"/>
  <c r="Y52"/>
  <c r="AA52" s="1"/>
  <c r="S52"/>
  <c r="U52" s="1"/>
  <c r="M52"/>
  <c r="O52" s="1"/>
  <c r="V54"/>
  <c r="X54" s="1"/>
  <c r="P54"/>
  <c r="R54" s="1"/>
  <c r="L54"/>
  <c r="Y54"/>
  <c r="AA54" s="1"/>
  <c r="S54"/>
  <c r="U54" s="1"/>
  <c r="M54"/>
  <c r="O54" s="1"/>
  <c r="V56"/>
  <c r="X56" s="1"/>
  <c r="P56"/>
  <c r="R56" s="1"/>
  <c r="L56"/>
  <c r="Y56"/>
  <c r="AA56" s="1"/>
  <c r="S56"/>
  <c r="U56" s="1"/>
  <c r="M56"/>
  <c r="O56" s="1"/>
  <c r="V58"/>
  <c r="X58" s="1"/>
  <c r="P58"/>
  <c r="R58" s="1"/>
  <c r="L58"/>
  <c r="Y58"/>
  <c r="AA58" s="1"/>
  <c r="S58"/>
  <c r="U58" s="1"/>
  <c r="M58"/>
  <c r="O58" s="1"/>
  <c r="V60"/>
  <c r="X60" s="1"/>
  <c r="P60"/>
  <c r="R60" s="1"/>
  <c r="L60"/>
  <c r="Y60"/>
  <c r="AA60" s="1"/>
  <c r="S60"/>
  <c r="U60" s="1"/>
  <c r="M60"/>
  <c r="O60" s="1"/>
  <c r="V62"/>
  <c r="X62" s="1"/>
  <c r="P62"/>
  <c r="R62" s="1"/>
  <c r="L62"/>
  <c r="Y62"/>
  <c r="AA62" s="1"/>
  <c r="S62"/>
  <c r="U62" s="1"/>
  <c r="M62"/>
  <c r="O62" s="1"/>
  <c r="V64"/>
  <c r="X64" s="1"/>
  <c r="P64"/>
  <c r="R64" s="1"/>
  <c r="L64"/>
  <c r="Y64"/>
  <c r="AA64" s="1"/>
  <c r="S64"/>
  <c r="U64" s="1"/>
  <c r="M64"/>
  <c r="O64" s="1"/>
  <c r="V66"/>
  <c r="X66" s="1"/>
  <c r="P66"/>
  <c r="R66" s="1"/>
  <c r="L66"/>
  <c r="Y66"/>
  <c r="AA66" s="1"/>
  <c r="S66"/>
  <c r="U66" s="1"/>
  <c r="M66"/>
  <c r="O66" s="1"/>
  <c r="V68"/>
  <c r="X68" s="1"/>
  <c r="P68"/>
  <c r="R68" s="1"/>
  <c r="L68"/>
  <c r="Y68"/>
  <c r="AA68" s="1"/>
  <c r="S68"/>
  <c r="U68" s="1"/>
  <c r="M68"/>
  <c r="O68" s="1"/>
  <c r="V70"/>
  <c r="X70" s="1"/>
  <c r="P70"/>
  <c r="R70" s="1"/>
  <c r="L70"/>
  <c r="Y70"/>
  <c r="AA70" s="1"/>
  <c r="S70"/>
  <c r="U70" s="1"/>
  <c r="M70"/>
  <c r="O70" s="1"/>
  <c r="V72"/>
  <c r="X72" s="1"/>
  <c r="P72"/>
  <c r="R72" s="1"/>
  <c r="L72"/>
  <c r="Y72"/>
  <c r="AA72" s="1"/>
  <c r="S72"/>
  <c r="U72" s="1"/>
  <c r="M72"/>
  <c r="O72" s="1"/>
  <c r="V74"/>
  <c r="X74" s="1"/>
  <c r="P74"/>
  <c r="R74" s="1"/>
  <c r="L74"/>
  <c r="Y74"/>
  <c r="AA74" s="1"/>
  <c r="S74"/>
  <c r="U74" s="1"/>
  <c r="M74"/>
  <c r="O74" s="1"/>
  <c r="V76"/>
  <c r="X76" s="1"/>
  <c r="P76"/>
  <c r="R76" s="1"/>
  <c r="L76"/>
  <c r="Y76"/>
  <c r="AA76" s="1"/>
  <c r="S76"/>
  <c r="U76" s="1"/>
  <c r="M76"/>
  <c r="O76" s="1"/>
  <c r="V78"/>
  <c r="X78" s="1"/>
  <c r="P78"/>
  <c r="R78" s="1"/>
  <c r="L78"/>
  <c r="Y78"/>
  <c r="AA78" s="1"/>
  <c r="S78"/>
  <c r="U78" s="1"/>
  <c r="M78"/>
  <c r="O78" s="1"/>
  <c r="V80"/>
  <c r="X80" s="1"/>
  <c r="P80"/>
  <c r="R80" s="1"/>
  <c r="L80"/>
  <c r="Y80"/>
  <c r="AA80" s="1"/>
  <c r="S80"/>
  <c r="U80" s="1"/>
  <c r="M80"/>
  <c r="O80" s="1"/>
  <c r="V82"/>
  <c r="X82" s="1"/>
  <c r="P82"/>
  <c r="R82" s="1"/>
  <c r="L82"/>
  <c r="Y82"/>
  <c r="AA82" s="1"/>
  <c r="S82"/>
  <c r="U82" s="1"/>
  <c r="M82"/>
  <c r="O82" s="1"/>
  <c r="V84"/>
  <c r="X84" s="1"/>
  <c r="P84"/>
  <c r="R84" s="1"/>
  <c r="L84"/>
  <c r="Y84"/>
  <c r="AA84" s="1"/>
  <c r="S84"/>
  <c r="U84" s="1"/>
  <c r="M84"/>
  <c r="O84" s="1"/>
  <c r="V86"/>
  <c r="X86" s="1"/>
  <c r="P86"/>
  <c r="R86" s="1"/>
  <c r="L86"/>
  <c r="Y86"/>
  <c r="AA86" s="1"/>
  <c r="S86"/>
  <c r="U86" s="1"/>
  <c r="M86"/>
  <c r="O86" s="1"/>
  <c r="V88"/>
  <c r="X88" s="1"/>
  <c r="P88"/>
  <c r="R88" s="1"/>
  <c r="L88"/>
  <c r="Y88"/>
  <c r="AA88" s="1"/>
  <c r="S88"/>
  <c r="U88" s="1"/>
  <c r="M88"/>
  <c r="O88" s="1"/>
  <c r="Y119"/>
  <c r="AA119" s="1"/>
  <c r="S119"/>
  <c r="U119" s="1"/>
  <c r="M119"/>
  <c r="O119" s="1"/>
  <c r="V119"/>
  <c r="X119" s="1"/>
  <c r="P119"/>
  <c r="R119" s="1"/>
  <c r="L119"/>
  <c r="Y123"/>
  <c r="AA123" s="1"/>
  <c r="S123"/>
  <c r="U123" s="1"/>
  <c r="M123"/>
  <c r="O123" s="1"/>
  <c r="V123"/>
  <c r="X123" s="1"/>
  <c r="P123"/>
  <c r="R123" s="1"/>
  <c r="L123"/>
  <c r="Y127"/>
  <c r="AA127" s="1"/>
  <c r="S127"/>
  <c r="U127" s="1"/>
  <c r="M127"/>
  <c r="O127" s="1"/>
  <c r="V127"/>
  <c r="X127" s="1"/>
  <c r="P127"/>
  <c r="R127" s="1"/>
  <c r="L127"/>
  <c r="Y131"/>
  <c r="AA131" s="1"/>
  <c r="S131"/>
  <c r="U131" s="1"/>
  <c r="M131"/>
  <c r="O131" s="1"/>
  <c r="V131"/>
  <c r="X131" s="1"/>
  <c r="P131"/>
  <c r="R131" s="1"/>
  <c r="L131"/>
  <c r="Y122"/>
  <c r="AA122" s="1"/>
  <c r="S122"/>
  <c r="U122" s="1"/>
  <c r="M122"/>
  <c r="O122" s="1"/>
  <c r="V122"/>
  <c r="X122" s="1"/>
  <c r="P122"/>
  <c r="R122" s="1"/>
  <c r="L122"/>
  <c r="Y130"/>
  <c r="AA130" s="1"/>
  <c r="S130"/>
  <c r="U130" s="1"/>
  <c r="M130"/>
  <c r="O130" s="1"/>
  <c r="V130"/>
  <c r="X130" s="1"/>
  <c r="P130"/>
  <c r="R130" s="1"/>
  <c r="L130"/>
  <c r="I12" i="20"/>
  <c r="K129"/>
  <c r="K127"/>
  <c r="K125"/>
  <c r="K123"/>
  <c r="I133"/>
  <c r="K130"/>
  <c r="K128"/>
  <c r="K126"/>
  <c r="K124"/>
  <c r="K122"/>
  <c r="K120"/>
  <c r="K118"/>
  <c r="K116"/>
  <c r="K114"/>
  <c r="K112"/>
  <c r="K110"/>
  <c r="K108"/>
  <c r="K106"/>
  <c r="K104"/>
  <c r="K102"/>
  <c r="K121"/>
  <c r="K119"/>
  <c r="K117"/>
  <c r="K115"/>
  <c r="K113"/>
  <c r="K111"/>
  <c r="K109"/>
  <c r="K107"/>
  <c r="K105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129" i="19"/>
  <c r="K127"/>
  <c r="K125"/>
  <c r="K123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I134"/>
  <c r="K128"/>
  <c r="K124"/>
  <c r="K126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130"/>
  <c r="K122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1"/>
  <c r="K50"/>
  <c r="K49"/>
  <c r="K48"/>
  <c r="K47"/>
  <c r="K46"/>
  <c r="K45"/>
  <c r="K44"/>
  <c r="K43"/>
  <c r="K42"/>
  <c r="K41"/>
  <c r="K40"/>
  <c r="K39"/>
  <c r="K38"/>
  <c r="K37"/>
  <c r="K35"/>
  <c r="K33"/>
  <c r="K31"/>
  <c r="K29"/>
  <c r="K27"/>
  <c r="K25"/>
  <c r="K23"/>
  <c r="K21"/>
  <c r="K19"/>
  <c r="K17"/>
  <c r="K15"/>
  <c r="K13"/>
  <c r="K11"/>
  <c r="K36"/>
  <c r="K34"/>
  <c r="K32"/>
  <c r="K30"/>
  <c r="K28"/>
  <c r="K26"/>
  <c r="K24"/>
  <c r="K22"/>
  <c r="K20"/>
  <c r="K18"/>
  <c r="K16"/>
  <c r="K14"/>
  <c r="K12"/>
  <c r="C135" i="10"/>
  <c r="C134" i="21" s="1"/>
  <c r="E134" s="1"/>
  <c r="G134" l="1"/>
  <c r="H134" s="1"/>
  <c r="I134"/>
  <c r="Z14" i="20"/>
  <c r="T14"/>
  <c r="N14"/>
  <c r="W14"/>
  <c r="Q14"/>
  <c r="Z18"/>
  <c r="T18"/>
  <c r="N18"/>
  <c r="W18"/>
  <c r="Q18"/>
  <c r="Z22"/>
  <c r="T22"/>
  <c r="N22"/>
  <c r="Q22"/>
  <c r="W22"/>
  <c r="Z26"/>
  <c r="T26"/>
  <c r="N26"/>
  <c r="Q26"/>
  <c r="W26"/>
  <c r="Z30"/>
  <c r="T30"/>
  <c r="N30"/>
  <c r="W30"/>
  <c r="Q30"/>
  <c r="Z34"/>
  <c r="T34"/>
  <c r="N34"/>
  <c r="W34"/>
  <c r="Q34"/>
  <c r="Z38"/>
  <c r="T38"/>
  <c r="N38"/>
  <c r="W38"/>
  <c r="Q38"/>
  <c r="Z42"/>
  <c r="T42"/>
  <c r="N42"/>
  <c r="W42"/>
  <c r="Q42"/>
  <c r="Z46"/>
  <c r="T46"/>
  <c r="N46"/>
  <c r="W46"/>
  <c r="Q46"/>
  <c r="Z50"/>
  <c r="T50"/>
  <c r="N50"/>
  <c r="W50"/>
  <c r="Q50"/>
  <c r="Z54"/>
  <c r="T54"/>
  <c r="N54"/>
  <c r="Q54"/>
  <c r="W54"/>
  <c r="Z58"/>
  <c r="T58"/>
  <c r="N58"/>
  <c r="Q58"/>
  <c r="W58"/>
  <c r="Z62"/>
  <c r="T62"/>
  <c r="N62"/>
  <c r="Q62"/>
  <c r="W62"/>
  <c r="Z66"/>
  <c r="T66"/>
  <c r="N66"/>
  <c r="Q66"/>
  <c r="W66"/>
  <c r="Z70"/>
  <c r="T70"/>
  <c r="N70"/>
  <c r="Q70"/>
  <c r="W70"/>
  <c r="Z74"/>
  <c r="T74"/>
  <c r="N74"/>
  <c r="Q74"/>
  <c r="W74"/>
  <c r="Z78"/>
  <c r="T78"/>
  <c r="N78"/>
  <c r="Q78"/>
  <c r="W78"/>
  <c r="Z82"/>
  <c r="T82"/>
  <c r="N82"/>
  <c r="Q82"/>
  <c r="W82"/>
  <c r="Z86"/>
  <c r="T86"/>
  <c r="N86"/>
  <c r="Q86"/>
  <c r="W86"/>
  <c r="Z90"/>
  <c r="T90"/>
  <c r="N90"/>
  <c r="Q90"/>
  <c r="W90"/>
  <c r="Z94"/>
  <c r="T94"/>
  <c r="N94"/>
  <c r="Q94"/>
  <c r="W94"/>
  <c r="Z98"/>
  <c r="T98"/>
  <c r="N98"/>
  <c r="Q98"/>
  <c r="W98"/>
  <c r="W11"/>
  <c r="Q11"/>
  <c r="Z11"/>
  <c r="N11"/>
  <c r="T11"/>
  <c r="W15"/>
  <c r="Q15"/>
  <c r="Z15"/>
  <c r="N15"/>
  <c r="T15"/>
  <c r="W19"/>
  <c r="Q19"/>
  <c r="T19"/>
  <c r="Z19"/>
  <c r="N19"/>
  <c r="W23"/>
  <c r="Q23"/>
  <c r="T23"/>
  <c r="Z23"/>
  <c r="N23"/>
  <c r="W27"/>
  <c r="Q27"/>
  <c r="Z27"/>
  <c r="T27"/>
  <c r="N27"/>
  <c r="W31"/>
  <c r="Q31"/>
  <c r="Z31"/>
  <c r="T31"/>
  <c r="N31"/>
  <c r="W35"/>
  <c r="Q35"/>
  <c r="Z35"/>
  <c r="T35"/>
  <c r="N35"/>
  <c r="W39"/>
  <c r="Q39"/>
  <c r="Z39"/>
  <c r="T39"/>
  <c r="N39"/>
  <c r="W43"/>
  <c r="Q43"/>
  <c r="Z43"/>
  <c r="T43"/>
  <c r="N43"/>
  <c r="W47"/>
  <c r="Q47"/>
  <c r="Z47"/>
  <c r="T47"/>
  <c r="N47"/>
  <c r="W51"/>
  <c r="Q51"/>
  <c r="Z51"/>
  <c r="T51"/>
  <c r="N51"/>
  <c r="W55"/>
  <c r="Q55"/>
  <c r="T55"/>
  <c r="Z55"/>
  <c r="N55"/>
  <c r="W59"/>
  <c r="Q59"/>
  <c r="T59"/>
  <c r="Z59"/>
  <c r="N59"/>
  <c r="W63"/>
  <c r="Q63"/>
  <c r="T63"/>
  <c r="Z63"/>
  <c r="N63"/>
  <c r="W67"/>
  <c r="Q67"/>
  <c r="T67"/>
  <c r="Z67"/>
  <c r="N67"/>
  <c r="W71"/>
  <c r="Q71"/>
  <c r="T71"/>
  <c r="Z71"/>
  <c r="N71"/>
  <c r="W75"/>
  <c r="Q75"/>
  <c r="T75"/>
  <c r="Z75"/>
  <c r="N75"/>
  <c r="W79"/>
  <c r="Q79"/>
  <c r="T79"/>
  <c r="Z79"/>
  <c r="N79"/>
  <c r="W83"/>
  <c r="Q83"/>
  <c r="T83"/>
  <c r="Z83"/>
  <c r="N83"/>
  <c r="W87"/>
  <c r="Q87"/>
  <c r="T87"/>
  <c r="Z87"/>
  <c r="N87"/>
  <c r="W91"/>
  <c r="Q91"/>
  <c r="T91"/>
  <c r="Z91"/>
  <c r="N91"/>
  <c r="W95"/>
  <c r="Q95"/>
  <c r="T95"/>
  <c r="Z95"/>
  <c r="N95"/>
  <c r="W99"/>
  <c r="Q99"/>
  <c r="T99"/>
  <c r="Z99"/>
  <c r="N99"/>
  <c r="Z103"/>
  <c r="T103"/>
  <c r="N103"/>
  <c r="W103"/>
  <c r="Q103"/>
  <c r="Z107"/>
  <c r="T107"/>
  <c r="N107"/>
  <c r="W107"/>
  <c r="Q107"/>
  <c r="Z111"/>
  <c r="T111"/>
  <c r="N111"/>
  <c r="W111"/>
  <c r="Q111"/>
  <c r="Z115"/>
  <c r="T115"/>
  <c r="N115"/>
  <c r="W115"/>
  <c r="Q115"/>
  <c r="Z119"/>
  <c r="T119"/>
  <c r="N119"/>
  <c r="W119"/>
  <c r="Q119"/>
  <c r="W102"/>
  <c r="Q102"/>
  <c r="Z102"/>
  <c r="N102"/>
  <c r="T102"/>
  <c r="W106"/>
  <c r="Q106"/>
  <c r="Z106"/>
  <c r="N106"/>
  <c r="T106"/>
  <c r="W110"/>
  <c r="Q110"/>
  <c r="Z110"/>
  <c r="N110"/>
  <c r="T110"/>
  <c r="W114"/>
  <c r="Q114"/>
  <c r="Z114"/>
  <c r="N114"/>
  <c r="T114"/>
  <c r="W118"/>
  <c r="Q118"/>
  <c r="Z118"/>
  <c r="N118"/>
  <c r="T118"/>
  <c r="Z122"/>
  <c r="T122"/>
  <c r="N122"/>
  <c r="W122"/>
  <c r="Q122"/>
  <c r="Z126"/>
  <c r="T126"/>
  <c r="N126"/>
  <c r="W126"/>
  <c r="Q126"/>
  <c r="Z130"/>
  <c r="T130"/>
  <c r="N130"/>
  <c r="W130"/>
  <c r="Q130"/>
  <c r="W123"/>
  <c r="Q123"/>
  <c r="Z123"/>
  <c r="N123"/>
  <c r="T123"/>
  <c r="W127"/>
  <c r="Q127"/>
  <c r="Z127"/>
  <c r="N127"/>
  <c r="T127"/>
  <c r="I13"/>
  <c r="J12"/>
  <c r="Z12"/>
  <c r="T12"/>
  <c r="N12"/>
  <c r="W12"/>
  <c r="Q12"/>
  <c r="Z16"/>
  <c r="T16"/>
  <c r="N16"/>
  <c r="W16"/>
  <c r="Q16"/>
  <c r="Z20"/>
  <c r="T20"/>
  <c r="N20"/>
  <c r="Q20"/>
  <c r="W20"/>
  <c r="Z24"/>
  <c r="T24"/>
  <c r="N24"/>
  <c r="Q24"/>
  <c r="W24"/>
  <c r="Z28"/>
  <c r="T28"/>
  <c r="N28"/>
  <c r="W28"/>
  <c r="Q28"/>
  <c r="Z32"/>
  <c r="T32"/>
  <c r="N32"/>
  <c r="W32"/>
  <c r="Q32"/>
  <c r="Z36"/>
  <c r="T36"/>
  <c r="N36"/>
  <c r="W36"/>
  <c r="Q36"/>
  <c r="Z40"/>
  <c r="T40"/>
  <c r="N40"/>
  <c r="W40"/>
  <c r="Q40"/>
  <c r="Z44"/>
  <c r="T44"/>
  <c r="N44"/>
  <c r="W44"/>
  <c r="Q44"/>
  <c r="Z48"/>
  <c r="T48"/>
  <c r="N48"/>
  <c r="W48"/>
  <c r="Q48"/>
  <c r="Z52"/>
  <c r="T52"/>
  <c r="N52"/>
  <c r="Q52"/>
  <c r="W52"/>
  <c r="Z56"/>
  <c r="T56"/>
  <c r="N56"/>
  <c r="Q56"/>
  <c r="W56"/>
  <c r="Z60"/>
  <c r="T60"/>
  <c r="N60"/>
  <c r="Q60"/>
  <c r="W60"/>
  <c r="Z64"/>
  <c r="T64"/>
  <c r="N64"/>
  <c r="Q64"/>
  <c r="W64"/>
  <c r="Z68"/>
  <c r="T68"/>
  <c r="N68"/>
  <c r="Q68"/>
  <c r="W68"/>
  <c r="Z72"/>
  <c r="T72"/>
  <c r="N72"/>
  <c r="Q72"/>
  <c r="W72"/>
  <c r="Z76"/>
  <c r="T76"/>
  <c r="N76"/>
  <c r="Q76"/>
  <c r="W76"/>
  <c r="Z80"/>
  <c r="T80"/>
  <c r="N80"/>
  <c r="Q80"/>
  <c r="W80"/>
  <c r="Z84"/>
  <c r="T84"/>
  <c r="N84"/>
  <c r="Q84"/>
  <c r="W84"/>
  <c r="Z88"/>
  <c r="T88"/>
  <c r="N88"/>
  <c r="Q88"/>
  <c r="W88"/>
  <c r="Z92"/>
  <c r="T92"/>
  <c r="N92"/>
  <c r="Q92"/>
  <c r="W92"/>
  <c r="Z96"/>
  <c r="T96"/>
  <c r="N96"/>
  <c r="Q96"/>
  <c r="W96"/>
  <c r="W100"/>
  <c r="Z100"/>
  <c r="T100"/>
  <c r="N100"/>
  <c r="Q100"/>
  <c r="W13"/>
  <c r="Q13"/>
  <c r="Z13"/>
  <c r="N13"/>
  <c r="T13"/>
  <c r="W17"/>
  <c r="Q17"/>
  <c r="Z17"/>
  <c r="N17"/>
  <c r="T17"/>
  <c r="W21"/>
  <c r="Q21"/>
  <c r="T21"/>
  <c r="Z21"/>
  <c r="N21"/>
  <c r="W25"/>
  <c r="Q25"/>
  <c r="T25"/>
  <c r="Z25"/>
  <c r="N25"/>
  <c r="W29"/>
  <c r="Q29"/>
  <c r="Z29"/>
  <c r="T29"/>
  <c r="N29"/>
  <c r="W33"/>
  <c r="Q33"/>
  <c r="Z33"/>
  <c r="T33"/>
  <c r="N33"/>
  <c r="W37"/>
  <c r="Q37"/>
  <c r="Z37"/>
  <c r="T37"/>
  <c r="N37"/>
  <c r="W41"/>
  <c r="Q41"/>
  <c r="Z41"/>
  <c r="T41"/>
  <c r="N41"/>
  <c r="W45"/>
  <c r="Q45"/>
  <c r="Z45"/>
  <c r="T45"/>
  <c r="N45"/>
  <c r="W49"/>
  <c r="Q49"/>
  <c r="Z49"/>
  <c r="T49"/>
  <c r="N49"/>
  <c r="W53"/>
  <c r="Q53"/>
  <c r="T53"/>
  <c r="Z53"/>
  <c r="N53"/>
  <c r="W57"/>
  <c r="Q57"/>
  <c r="T57"/>
  <c r="Z57"/>
  <c r="N57"/>
  <c r="W61"/>
  <c r="Q61"/>
  <c r="T61"/>
  <c r="Z61"/>
  <c r="N61"/>
  <c r="W65"/>
  <c r="Q65"/>
  <c r="T65"/>
  <c r="Z65"/>
  <c r="N65"/>
  <c r="W69"/>
  <c r="Q69"/>
  <c r="T69"/>
  <c r="Z69"/>
  <c r="N69"/>
  <c r="W73"/>
  <c r="Q73"/>
  <c r="T73"/>
  <c r="Z73"/>
  <c r="N73"/>
  <c r="W77"/>
  <c r="Q77"/>
  <c r="T77"/>
  <c r="Z77"/>
  <c r="N77"/>
  <c r="W81"/>
  <c r="Q81"/>
  <c r="T81"/>
  <c r="Z81"/>
  <c r="N81"/>
  <c r="W85"/>
  <c r="Q85"/>
  <c r="T85"/>
  <c r="Z85"/>
  <c r="N85"/>
  <c r="W89"/>
  <c r="Q89"/>
  <c r="T89"/>
  <c r="Z89"/>
  <c r="N89"/>
  <c r="W93"/>
  <c r="Q93"/>
  <c r="T93"/>
  <c r="Z93"/>
  <c r="N93"/>
  <c r="W97"/>
  <c r="Q97"/>
  <c r="T97"/>
  <c r="Z97"/>
  <c r="N97"/>
  <c r="Z101"/>
  <c r="T101"/>
  <c r="N101"/>
  <c r="W101"/>
  <c r="Q101"/>
  <c r="Z105"/>
  <c r="T105"/>
  <c r="N105"/>
  <c r="W105"/>
  <c r="Q105"/>
  <c r="Z109"/>
  <c r="T109"/>
  <c r="N109"/>
  <c r="W109"/>
  <c r="Q109"/>
  <c r="Z113"/>
  <c r="T113"/>
  <c r="N113"/>
  <c r="W113"/>
  <c r="Q113"/>
  <c r="Z117"/>
  <c r="T117"/>
  <c r="N117"/>
  <c r="W117"/>
  <c r="Q117"/>
  <c r="Z121"/>
  <c r="T121"/>
  <c r="N121"/>
  <c r="W121"/>
  <c r="Q121"/>
  <c r="W104"/>
  <c r="Q104"/>
  <c r="Z104"/>
  <c r="N104"/>
  <c r="T104"/>
  <c r="W108"/>
  <c r="Q108"/>
  <c r="Z108"/>
  <c r="N108"/>
  <c r="T108"/>
  <c r="W112"/>
  <c r="Q112"/>
  <c r="Z112"/>
  <c r="N112"/>
  <c r="T112"/>
  <c r="W116"/>
  <c r="Q116"/>
  <c r="Z116"/>
  <c r="N116"/>
  <c r="T116"/>
  <c r="W120"/>
  <c r="Q120"/>
  <c r="Z120"/>
  <c r="N120"/>
  <c r="T120"/>
  <c r="Z124"/>
  <c r="T124"/>
  <c r="N124"/>
  <c r="W124"/>
  <c r="Q124"/>
  <c r="Z128"/>
  <c r="T128"/>
  <c r="N128"/>
  <c r="W128"/>
  <c r="Q128"/>
  <c r="I134"/>
  <c r="K133"/>
  <c r="W125"/>
  <c r="Q125"/>
  <c r="Z125"/>
  <c r="N125"/>
  <c r="T125"/>
  <c r="W129"/>
  <c r="Q129"/>
  <c r="Z129"/>
  <c r="N129"/>
  <c r="T129"/>
  <c r="J11"/>
  <c r="Z14" i="19"/>
  <c r="T14"/>
  <c r="N14"/>
  <c r="Q14"/>
  <c r="W14"/>
  <c r="Z18"/>
  <c r="T18"/>
  <c r="N18"/>
  <c r="Q18"/>
  <c r="W18"/>
  <c r="Z22"/>
  <c r="T22"/>
  <c r="N22"/>
  <c r="Q22"/>
  <c r="W22"/>
  <c r="Z26"/>
  <c r="T26"/>
  <c r="N26"/>
  <c r="Q26"/>
  <c r="W26"/>
  <c r="Z30"/>
  <c r="T30"/>
  <c r="N30"/>
  <c r="Q30"/>
  <c r="W30"/>
  <c r="Z34"/>
  <c r="T34"/>
  <c r="N34"/>
  <c r="Q34"/>
  <c r="W34"/>
  <c r="Z11"/>
  <c r="T11"/>
  <c r="N11"/>
  <c r="W11"/>
  <c r="Q11"/>
  <c r="Z15"/>
  <c r="T15"/>
  <c r="N15"/>
  <c r="W15"/>
  <c r="Q15"/>
  <c r="Z19"/>
  <c r="T19"/>
  <c r="N19"/>
  <c r="W19"/>
  <c r="Q19"/>
  <c r="Z23"/>
  <c r="T23"/>
  <c r="N23"/>
  <c r="W23"/>
  <c r="Q23"/>
  <c r="Z27"/>
  <c r="T27"/>
  <c r="N27"/>
  <c r="W27"/>
  <c r="Q27"/>
  <c r="Z31"/>
  <c r="T31"/>
  <c r="N31"/>
  <c r="W31"/>
  <c r="Q31"/>
  <c r="Z35"/>
  <c r="T35"/>
  <c r="N35"/>
  <c r="W35"/>
  <c r="Q35"/>
  <c r="Z38"/>
  <c r="T38"/>
  <c r="N38"/>
  <c r="W38"/>
  <c r="Q38"/>
  <c r="Z40"/>
  <c r="T40"/>
  <c r="N40"/>
  <c r="W40"/>
  <c r="Q40"/>
  <c r="Z42"/>
  <c r="T42"/>
  <c r="N42"/>
  <c r="W42"/>
  <c r="Q42"/>
  <c r="Z44"/>
  <c r="T44"/>
  <c r="N44"/>
  <c r="W44"/>
  <c r="Q44"/>
  <c r="Z46"/>
  <c r="T46"/>
  <c r="N46"/>
  <c r="W46"/>
  <c r="Q46"/>
  <c r="Z48"/>
  <c r="T48"/>
  <c r="N48"/>
  <c r="W48"/>
  <c r="Q48"/>
  <c r="Z50"/>
  <c r="T50"/>
  <c r="N50"/>
  <c r="W50"/>
  <c r="Q50"/>
  <c r="Z52"/>
  <c r="T52"/>
  <c r="N52"/>
  <c r="W52"/>
  <c r="Q52"/>
  <c r="Z56"/>
  <c r="T56"/>
  <c r="N56"/>
  <c r="Q56"/>
  <c r="W56"/>
  <c r="Z60"/>
  <c r="T60"/>
  <c r="N60"/>
  <c r="Q60"/>
  <c r="W60"/>
  <c r="Z64"/>
  <c r="T64"/>
  <c r="N64"/>
  <c r="Q64"/>
  <c r="W64"/>
  <c r="Z68"/>
  <c r="T68"/>
  <c r="N68"/>
  <c r="Q68"/>
  <c r="W68"/>
  <c r="Z72"/>
  <c r="T72"/>
  <c r="N72"/>
  <c r="Q72"/>
  <c r="W72"/>
  <c r="Z76"/>
  <c r="T76"/>
  <c r="N76"/>
  <c r="Q76"/>
  <c r="W76"/>
  <c r="Z80"/>
  <c r="T80"/>
  <c r="N80"/>
  <c r="Q80"/>
  <c r="W80"/>
  <c r="Z84"/>
  <c r="T84"/>
  <c r="N84"/>
  <c r="Q84"/>
  <c r="W84"/>
  <c r="Z88"/>
  <c r="T88"/>
  <c r="N88"/>
  <c r="Q88"/>
  <c r="W88"/>
  <c r="Z92"/>
  <c r="T92"/>
  <c r="N92"/>
  <c r="Q92"/>
  <c r="W92"/>
  <c r="Z96"/>
  <c r="T96"/>
  <c r="N96"/>
  <c r="Q96"/>
  <c r="W96"/>
  <c r="Z122"/>
  <c r="T122"/>
  <c r="N122"/>
  <c r="Q122"/>
  <c r="W122"/>
  <c r="Z53"/>
  <c r="T53"/>
  <c r="N53"/>
  <c r="W53"/>
  <c r="Q53"/>
  <c r="Z57"/>
  <c r="T57"/>
  <c r="N57"/>
  <c r="W57"/>
  <c r="Q57"/>
  <c r="Z61"/>
  <c r="T61"/>
  <c r="N61"/>
  <c r="W61"/>
  <c r="Q61"/>
  <c r="Z65"/>
  <c r="T65"/>
  <c r="N65"/>
  <c r="W65"/>
  <c r="Q65"/>
  <c r="Z69"/>
  <c r="T69"/>
  <c r="N69"/>
  <c r="W69"/>
  <c r="Q69"/>
  <c r="Z73"/>
  <c r="T73"/>
  <c r="N73"/>
  <c r="W73"/>
  <c r="Q73"/>
  <c r="Z77"/>
  <c r="T77"/>
  <c r="N77"/>
  <c r="W77"/>
  <c r="Q77"/>
  <c r="Z81"/>
  <c r="T81"/>
  <c r="N81"/>
  <c r="W81"/>
  <c r="Q81"/>
  <c r="Z85"/>
  <c r="T85"/>
  <c r="N85"/>
  <c r="W85"/>
  <c r="Q85"/>
  <c r="Z89"/>
  <c r="T89"/>
  <c r="N89"/>
  <c r="W89"/>
  <c r="Q89"/>
  <c r="Z93"/>
  <c r="T93"/>
  <c r="N93"/>
  <c r="W93"/>
  <c r="Q93"/>
  <c r="Z97"/>
  <c r="T97"/>
  <c r="N97"/>
  <c r="W97"/>
  <c r="Q97"/>
  <c r="Z124"/>
  <c r="T124"/>
  <c r="N124"/>
  <c r="Q124"/>
  <c r="W124"/>
  <c r="I135"/>
  <c r="K134"/>
  <c r="W100"/>
  <c r="Q100"/>
  <c r="T100"/>
  <c r="N100"/>
  <c r="Z100"/>
  <c r="W102"/>
  <c r="Q102"/>
  <c r="T102"/>
  <c r="Z102"/>
  <c r="N102"/>
  <c r="W104"/>
  <c r="Q104"/>
  <c r="T104"/>
  <c r="N104"/>
  <c r="Z104"/>
  <c r="W106"/>
  <c r="Q106"/>
  <c r="T106"/>
  <c r="Z106"/>
  <c r="N106"/>
  <c r="W108"/>
  <c r="Q108"/>
  <c r="T108"/>
  <c r="N108"/>
  <c r="Z108"/>
  <c r="W110"/>
  <c r="Q110"/>
  <c r="T110"/>
  <c r="Z110"/>
  <c r="N110"/>
  <c r="W112"/>
  <c r="Q112"/>
  <c r="T112"/>
  <c r="N112"/>
  <c r="Z112"/>
  <c r="W114"/>
  <c r="Q114"/>
  <c r="T114"/>
  <c r="Z114"/>
  <c r="N114"/>
  <c r="W116"/>
  <c r="Q116"/>
  <c r="T116"/>
  <c r="N116"/>
  <c r="Z116"/>
  <c r="W118"/>
  <c r="Q118"/>
  <c r="T118"/>
  <c r="Z118"/>
  <c r="N118"/>
  <c r="W120"/>
  <c r="Q120"/>
  <c r="T120"/>
  <c r="N120"/>
  <c r="Z120"/>
  <c r="Z123"/>
  <c r="T123"/>
  <c r="N123"/>
  <c r="W123"/>
  <c r="Q123"/>
  <c r="Z127"/>
  <c r="T127"/>
  <c r="N127"/>
  <c r="W127"/>
  <c r="Q127"/>
  <c r="Z12"/>
  <c r="T12"/>
  <c r="N12"/>
  <c r="Q12"/>
  <c r="W12"/>
  <c r="Z16"/>
  <c r="T16"/>
  <c r="N16"/>
  <c r="Q16"/>
  <c r="W16"/>
  <c r="Z20"/>
  <c r="T20"/>
  <c r="N20"/>
  <c r="Q20"/>
  <c r="W20"/>
  <c r="Z24"/>
  <c r="T24"/>
  <c r="N24"/>
  <c r="Q24"/>
  <c r="W24"/>
  <c r="Z28"/>
  <c r="T28"/>
  <c r="N28"/>
  <c r="Q28"/>
  <c r="W28"/>
  <c r="Z32"/>
  <c r="T32"/>
  <c r="N32"/>
  <c r="Q32"/>
  <c r="W32"/>
  <c r="Z36"/>
  <c r="T36"/>
  <c r="N36"/>
  <c r="Q36"/>
  <c r="W36"/>
  <c r="Z13"/>
  <c r="T13"/>
  <c r="N13"/>
  <c r="W13"/>
  <c r="Q13"/>
  <c r="Z17"/>
  <c r="T17"/>
  <c r="N17"/>
  <c r="W17"/>
  <c r="Q17"/>
  <c r="Z21"/>
  <c r="T21"/>
  <c r="N21"/>
  <c r="W21"/>
  <c r="Q21"/>
  <c r="Z25"/>
  <c r="T25"/>
  <c r="N25"/>
  <c r="W25"/>
  <c r="Q25"/>
  <c r="Z29"/>
  <c r="T29"/>
  <c r="N29"/>
  <c r="W29"/>
  <c r="Q29"/>
  <c r="Z33"/>
  <c r="T33"/>
  <c r="N33"/>
  <c r="W33"/>
  <c r="Q33"/>
  <c r="Z37"/>
  <c r="T37"/>
  <c r="N37"/>
  <c r="W37"/>
  <c r="Q37"/>
  <c r="Z39"/>
  <c r="T39"/>
  <c r="N39"/>
  <c r="W39"/>
  <c r="Q39"/>
  <c r="Z41"/>
  <c r="T41"/>
  <c r="N41"/>
  <c r="W41"/>
  <c r="Q41"/>
  <c r="Z43"/>
  <c r="T43"/>
  <c r="N43"/>
  <c r="W43"/>
  <c r="Q43"/>
  <c r="Z45"/>
  <c r="T45"/>
  <c r="N45"/>
  <c r="W45"/>
  <c r="Q45"/>
  <c r="Z47"/>
  <c r="T47"/>
  <c r="N47"/>
  <c r="W47"/>
  <c r="Q47"/>
  <c r="Z49"/>
  <c r="T49"/>
  <c r="N49"/>
  <c r="W49"/>
  <c r="Q49"/>
  <c r="Z51"/>
  <c r="T51"/>
  <c r="N51"/>
  <c r="W51"/>
  <c r="Q51"/>
  <c r="Z54"/>
  <c r="T54"/>
  <c r="N54"/>
  <c r="Q54"/>
  <c r="W54"/>
  <c r="Z58"/>
  <c r="T58"/>
  <c r="N58"/>
  <c r="Q58"/>
  <c r="W58"/>
  <c r="Z62"/>
  <c r="T62"/>
  <c r="N62"/>
  <c r="Q62"/>
  <c r="W62"/>
  <c r="Z66"/>
  <c r="T66"/>
  <c r="N66"/>
  <c r="Q66"/>
  <c r="W66"/>
  <c r="Z70"/>
  <c r="T70"/>
  <c r="N70"/>
  <c r="Q70"/>
  <c r="W70"/>
  <c r="Z74"/>
  <c r="T74"/>
  <c r="N74"/>
  <c r="Q74"/>
  <c r="W74"/>
  <c r="Z78"/>
  <c r="T78"/>
  <c r="N78"/>
  <c r="Q78"/>
  <c r="W78"/>
  <c r="Z82"/>
  <c r="T82"/>
  <c r="N82"/>
  <c r="Q82"/>
  <c r="W82"/>
  <c r="Z86"/>
  <c r="T86"/>
  <c r="N86"/>
  <c r="Q86"/>
  <c r="W86"/>
  <c r="Z90"/>
  <c r="T90"/>
  <c r="N90"/>
  <c r="Q90"/>
  <c r="W90"/>
  <c r="Z94"/>
  <c r="T94"/>
  <c r="N94"/>
  <c r="Q94"/>
  <c r="W94"/>
  <c r="T98"/>
  <c r="N98"/>
  <c r="Z98"/>
  <c r="Q98"/>
  <c r="W98"/>
  <c r="Z130"/>
  <c r="T130"/>
  <c r="N130"/>
  <c r="Q130"/>
  <c r="W130"/>
  <c r="Z55"/>
  <c r="T55"/>
  <c r="N55"/>
  <c r="W55"/>
  <c r="Q55"/>
  <c r="Z59"/>
  <c r="T59"/>
  <c r="N59"/>
  <c r="W59"/>
  <c r="Q59"/>
  <c r="Z63"/>
  <c r="T63"/>
  <c r="N63"/>
  <c r="W63"/>
  <c r="Q63"/>
  <c r="Z67"/>
  <c r="T67"/>
  <c r="N67"/>
  <c r="W67"/>
  <c r="Q67"/>
  <c r="Z71"/>
  <c r="T71"/>
  <c r="N71"/>
  <c r="W71"/>
  <c r="Q71"/>
  <c r="Z75"/>
  <c r="T75"/>
  <c r="N75"/>
  <c r="W75"/>
  <c r="Q75"/>
  <c r="Z79"/>
  <c r="T79"/>
  <c r="N79"/>
  <c r="W79"/>
  <c r="Q79"/>
  <c r="Z83"/>
  <c r="T83"/>
  <c r="N83"/>
  <c r="W83"/>
  <c r="Q83"/>
  <c r="Z87"/>
  <c r="T87"/>
  <c r="N87"/>
  <c r="W87"/>
  <c r="Q87"/>
  <c r="Z91"/>
  <c r="T91"/>
  <c r="N91"/>
  <c r="W91"/>
  <c r="Q91"/>
  <c r="Z95"/>
  <c r="T95"/>
  <c r="N95"/>
  <c r="W95"/>
  <c r="Q95"/>
  <c r="Z126"/>
  <c r="T126"/>
  <c r="N126"/>
  <c r="Q126"/>
  <c r="W126"/>
  <c r="Z128"/>
  <c r="T128"/>
  <c r="N128"/>
  <c r="Q128"/>
  <c r="W128"/>
  <c r="W99"/>
  <c r="Q99"/>
  <c r="Z99"/>
  <c r="N99"/>
  <c r="T99"/>
  <c r="W101"/>
  <c r="Q101"/>
  <c r="Z101"/>
  <c r="N101"/>
  <c r="T101"/>
  <c r="W103"/>
  <c r="Q103"/>
  <c r="Z103"/>
  <c r="N103"/>
  <c r="T103"/>
  <c r="W105"/>
  <c r="Q105"/>
  <c r="Z105"/>
  <c r="N105"/>
  <c r="T105"/>
  <c r="W107"/>
  <c r="Q107"/>
  <c r="Z107"/>
  <c r="N107"/>
  <c r="T107"/>
  <c r="W109"/>
  <c r="Q109"/>
  <c r="Z109"/>
  <c r="N109"/>
  <c r="T109"/>
  <c r="W111"/>
  <c r="Q111"/>
  <c r="Z111"/>
  <c r="N111"/>
  <c r="T111"/>
  <c r="W113"/>
  <c r="Q113"/>
  <c r="Z113"/>
  <c r="N113"/>
  <c r="T113"/>
  <c r="W115"/>
  <c r="Q115"/>
  <c r="Z115"/>
  <c r="N115"/>
  <c r="T115"/>
  <c r="W117"/>
  <c r="Q117"/>
  <c r="Z117"/>
  <c r="N117"/>
  <c r="T117"/>
  <c r="W119"/>
  <c r="Q119"/>
  <c r="Z119"/>
  <c r="N119"/>
  <c r="T119"/>
  <c r="Z121"/>
  <c r="W121"/>
  <c r="Q121"/>
  <c r="N121"/>
  <c r="T121"/>
  <c r="Z125"/>
  <c r="T125"/>
  <c r="N125"/>
  <c r="W125"/>
  <c r="Q125"/>
  <c r="Z129"/>
  <c r="T129"/>
  <c r="N129"/>
  <c r="W129"/>
  <c r="Q129"/>
  <c r="E16" i="18"/>
  <c r="E15"/>
  <c r="E14"/>
  <c r="E13"/>
  <c r="E12"/>
  <c r="E11"/>
  <c r="J134" i="21" l="1"/>
  <c r="W133" i="20"/>
  <c r="X133" s="1"/>
  <c r="Q133"/>
  <c r="R133" s="1"/>
  <c r="Z133"/>
  <c r="AA133" s="1"/>
  <c r="T133"/>
  <c r="U133" s="1"/>
  <c r="N133"/>
  <c r="O133" s="1"/>
  <c r="L133"/>
  <c r="V12"/>
  <c r="X12" s="1"/>
  <c r="P12"/>
  <c r="R12" s="1"/>
  <c r="L12"/>
  <c r="Y12"/>
  <c r="AA12" s="1"/>
  <c r="S12"/>
  <c r="U12" s="1"/>
  <c r="M12"/>
  <c r="O12" s="1"/>
  <c r="Y11"/>
  <c r="AA11" s="1"/>
  <c r="S11"/>
  <c r="U11" s="1"/>
  <c r="M11"/>
  <c r="O11" s="1"/>
  <c r="V11"/>
  <c r="X11" s="1"/>
  <c r="P11"/>
  <c r="R11" s="1"/>
  <c r="L11"/>
  <c r="I135"/>
  <c r="K134"/>
  <c r="J13"/>
  <c r="I14"/>
  <c r="W134" i="19"/>
  <c r="X134" s="1"/>
  <c r="Q134"/>
  <c r="R134" s="1"/>
  <c r="Z134"/>
  <c r="AA134" s="1"/>
  <c r="T134"/>
  <c r="U134" s="1"/>
  <c r="N134"/>
  <c r="O134" s="1"/>
  <c r="L134"/>
  <c r="I136"/>
  <c r="K135"/>
  <c r="C130" i="17"/>
  <c r="C121"/>
  <c r="C122"/>
  <c r="C123"/>
  <c r="C124"/>
  <c r="C125"/>
  <c r="C126"/>
  <c r="C127"/>
  <c r="C128"/>
  <c r="C129"/>
  <c r="C120"/>
  <c r="C119"/>
  <c r="C118"/>
  <c r="C109"/>
  <c r="C110"/>
  <c r="C111"/>
  <c r="C112"/>
  <c r="C113"/>
  <c r="C114"/>
  <c r="C115"/>
  <c r="C116"/>
  <c r="C117"/>
  <c r="C108"/>
  <c r="C107"/>
  <c r="C97"/>
  <c r="C98"/>
  <c r="C99"/>
  <c r="C100"/>
  <c r="C101"/>
  <c r="C102"/>
  <c r="C103"/>
  <c r="C104"/>
  <c r="C105"/>
  <c r="C96"/>
  <c r="C95"/>
  <c r="C85"/>
  <c r="C86"/>
  <c r="C87"/>
  <c r="C88"/>
  <c r="C89"/>
  <c r="C90"/>
  <c r="C91"/>
  <c r="C92"/>
  <c r="C93"/>
  <c r="C84"/>
  <c r="C83"/>
  <c r="C73"/>
  <c r="C74"/>
  <c r="C75"/>
  <c r="C76"/>
  <c r="C77"/>
  <c r="C78"/>
  <c r="C79"/>
  <c r="C80"/>
  <c r="C81"/>
  <c r="C72"/>
  <c r="C71"/>
  <c r="C61"/>
  <c r="C62"/>
  <c r="C63"/>
  <c r="C64"/>
  <c r="C65"/>
  <c r="C66"/>
  <c r="C67"/>
  <c r="C68"/>
  <c r="C69"/>
  <c r="C60"/>
  <c r="C59"/>
  <c r="C49"/>
  <c r="C50"/>
  <c r="C51"/>
  <c r="C52"/>
  <c r="C53"/>
  <c r="C54"/>
  <c r="C55"/>
  <c r="C56"/>
  <c r="C57"/>
  <c r="C48"/>
  <c r="C47"/>
  <c r="C37"/>
  <c r="C38"/>
  <c r="C39"/>
  <c r="C40"/>
  <c r="C41"/>
  <c r="C42"/>
  <c r="C43"/>
  <c r="C44"/>
  <c r="C45"/>
  <c r="C36"/>
  <c r="C35"/>
  <c r="C25"/>
  <c r="C26"/>
  <c r="C27"/>
  <c r="C28"/>
  <c r="C29"/>
  <c r="C30"/>
  <c r="C31"/>
  <c r="C32"/>
  <c r="C33"/>
  <c r="C24"/>
  <c r="C23"/>
  <c r="C22"/>
  <c r="C13"/>
  <c r="C14"/>
  <c r="C15"/>
  <c r="C16"/>
  <c r="C17"/>
  <c r="C18"/>
  <c r="C19"/>
  <c r="C20"/>
  <c r="C21"/>
  <c r="C12"/>
  <c r="C11"/>
  <c r="C106" i="9"/>
  <c r="C106" i="19" s="1"/>
  <c r="E106" s="1"/>
  <c r="C94" i="9"/>
  <c r="C94" i="19" s="1"/>
  <c r="E94" s="1"/>
  <c r="G94" s="1"/>
  <c r="H94" s="1"/>
  <c r="C82" i="9"/>
  <c r="C82" i="19" s="1"/>
  <c r="E82" s="1"/>
  <c r="G82" s="1"/>
  <c r="H82" s="1"/>
  <c r="C70" i="9"/>
  <c r="C70" i="19" s="1"/>
  <c r="E70" s="1"/>
  <c r="G70" s="1"/>
  <c r="H70" s="1"/>
  <c r="C58" i="9"/>
  <c r="C58" i="19" s="1"/>
  <c r="E58" s="1"/>
  <c r="G58" s="1"/>
  <c r="H58" s="1"/>
  <c r="C46" i="9"/>
  <c r="C46" i="19" s="1"/>
  <c r="E46" s="1"/>
  <c r="G46" s="1"/>
  <c r="H46" s="1"/>
  <c r="C34" i="9"/>
  <c r="C34" i="19" s="1"/>
  <c r="E34" s="1"/>
  <c r="G34" s="1"/>
  <c r="H34" s="1"/>
  <c r="S134" i="21" l="1"/>
  <c r="U134" s="1"/>
  <c r="V134"/>
  <c r="X134" s="1"/>
  <c r="M134"/>
  <c r="O134" s="1"/>
  <c r="Y134"/>
  <c r="AA134" s="1"/>
  <c r="L134"/>
  <c r="P134"/>
  <c r="R134" s="1"/>
  <c r="G106" i="19"/>
  <c r="H106" s="1"/>
  <c r="H131" s="1"/>
  <c r="I11" s="1"/>
  <c r="C34" i="17"/>
  <c r="C46"/>
  <c r="C58"/>
  <c r="C70"/>
  <c r="C82"/>
  <c r="C94"/>
  <c r="C106"/>
  <c r="I15" i="20"/>
  <c r="J14"/>
  <c r="W134"/>
  <c r="X134" s="1"/>
  <c r="Q134"/>
  <c r="R134" s="1"/>
  <c r="N134"/>
  <c r="O134" s="1"/>
  <c r="L134"/>
  <c r="Z134"/>
  <c r="AA134" s="1"/>
  <c r="T134"/>
  <c r="U134" s="1"/>
  <c r="Y13"/>
  <c r="AA13" s="1"/>
  <c r="S13"/>
  <c r="U13" s="1"/>
  <c r="M13"/>
  <c r="O13" s="1"/>
  <c r="V13"/>
  <c r="X13" s="1"/>
  <c r="L13"/>
  <c r="P13"/>
  <c r="R13" s="1"/>
  <c r="I136"/>
  <c r="K135"/>
  <c r="W135" i="19"/>
  <c r="X135" s="1"/>
  <c r="Q135"/>
  <c r="R135" s="1"/>
  <c r="N135"/>
  <c r="O135" s="1"/>
  <c r="L135"/>
  <c r="Z135"/>
  <c r="AA135" s="1"/>
  <c r="T135"/>
  <c r="U135" s="1"/>
  <c r="I137"/>
  <c r="K136"/>
  <c r="D17" i="18"/>
  <c r="F17" s="1"/>
  <c r="I149" i="10"/>
  <c r="I12" i="19" l="1"/>
  <c r="J11"/>
  <c r="Z135" i="20"/>
  <c r="AA135" s="1"/>
  <c r="T135"/>
  <c r="U135" s="1"/>
  <c r="N135"/>
  <c r="O135" s="1"/>
  <c r="L135"/>
  <c r="W135"/>
  <c r="X135" s="1"/>
  <c r="Q135"/>
  <c r="R135" s="1"/>
  <c r="V14"/>
  <c r="X14" s="1"/>
  <c r="P14"/>
  <c r="R14" s="1"/>
  <c r="L14"/>
  <c r="S14"/>
  <c r="U14" s="1"/>
  <c r="M14"/>
  <c r="O14" s="1"/>
  <c r="Y14"/>
  <c r="AA14" s="1"/>
  <c r="I137"/>
  <c r="K136"/>
  <c r="J15"/>
  <c r="I16"/>
  <c r="Z136" i="19"/>
  <c r="AA136" s="1"/>
  <c r="T136"/>
  <c r="U136" s="1"/>
  <c r="N136"/>
  <c r="O136" s="1"/>
  <c r="L136"/>
  <c r="W136"/>
  <c r="X136" s="1"/>
  <c r="Q136"/>
  <c r="R136" s="1"/>
  <c r="I138"/>
  <c r="K137"/>
  <c r="H17" i="18"/>
  <c r="I17" s="1"/>
  <c r="J17" s="1"/>
  <c r="V11" i="19" l="1"/>
  <c r="X11" s="1"/>
  <c r="L11"/>
  <c r="Y11"/>
  <c r="AA11" s="1"/>
  <c r="P11"/>
  <c r="R11" s="1"/>
  <c r="S11"/>
  <c r="U11" s="1"/>
  <c r="M11"/>
  <c r="O11" s="1"/>
  <c r="J12"/>
  <c r="I13"/>
  <c r="I17" i="20"/>
  <c r="J16"/>
  <c r="W136"/>
  <c r="X136" s="1"/>
  <c r="Q136"/>
  <c r="R136" s="1"/>
  <c r="Z136"/>
  <c r="AA136" s="1"/>
  <c r="T136"/>
  <c r="U136" s="1"/>
  <c r="N136"/>
  <c r="O136" s="1"/>
  <c r="L136"/>
  <c r="Y15"/>
  <c r="AA15" s="1"/>
  <c r="S15"/>
  <c r="U15" s="1"/>
  <c r="M15"/>
  <c r="O15" s="1"/>
  <c r="V15"/>
  <c r="X15" s="1"/>
  <c r="P15"/>
  <c r="R15" s="1"/>
  <c r="L15"/>
  <c r="I138"/>
  <c r="K137"/>
  <c r="W137" i="19"/>
  <c r="X137" s="1"/>
  <c r="Q137"/>
  <c r="R137" s="1"/>
  <c r="Z137"/>
  <c r="AA137" s="1"/>
  <c r="T137"/>
  <c r="U137" s="1"/>
  <c r="N137"/>
  <c r="O137" s="1"/>
  <c r="L137"/>
  <c r="I139"/>
  <c r="K138"/>
  <c r="O17" i="18"/>
  <c r="M17"/>
  <c r="K17"/>
  <c r="N17"/>
  <c r="L17"/>
  <c r="J13" i="19" l="1"/>
  <c r="I14"/>
  <c r="V12"/>
  <c r="X12" s="1"/>
  <c r="L12"/>
  <c r="M12"/>
  <c r="O12" s="1"/>
  <c r="P12"/>
  <c r="R12" s="1"/>
  <c r="Y12"/>
  <c r="AA12" s="1"/>
  <c r="S12"/>
  <c r="U12" s="1"/>
  <c r="Z137" i="20"/>
  <c r="AA137" s="1"/>
  <c r="T137"/>
  <c r="U137" s="1"/>
  <c r="N137"/>
  <c r="O137" s="1"/>
  <c r="L137"/>
  <c r="W137"/>
  <c r="X137" s="1"/>
  <c r="Q137"/>
  <c r="R137" s="1"/>
  <c r="V16"/>
  <c r="X16" s="1"/>
  <c r="P16"/>
  <c r="R16" s="1"/>
  <c r="L16"/>
  <c r="S16"/>
  <c r="U16" s="1"/>
  <c r="Y16"/>
  <c r="AA16" s="1"/>
  <c r="M16"/>
  <c r="O16" s="1"/>
  <c r="I139"/>
  <c r="K138"/>
  <c r="J17"/>
  <c r="I18"/>
  <c r="Z138" i="19"/>
  <c r="AA138" s="1"/>
  <c r="T138"/>
  <c r="U138" s="1"/>
  <c r="N138"/>
  <c r="O138" s="1"/>
  <c r="L138"/>
  <c r="W138"/>
  <c r="X138" s="1"/>
  <c r="Q138"/>
  <c r="R138" s="1"/>
  <c r="I140"/>
  <c r="K139"/>
  <c r="H149" i="9"/>
  <c r="J14" i="19" l="1"/>
  <c r="I15"/>
  <c r="V13"/>
  <c r="X13" s="1"/>
  <c r="L13"/>
  <c r="Y13"/>
  <c r="AA13" s="1"/>
  <c r="P13"/>
  <c r="R13" s="1"/>
  <c r="S13"/>
  <c r="U13" s="1"/>
  <c r="M13"/>
  <c r="O13" s="1"/>
  <c r="I19" i="20"/>
  <c r="J18"/>
  <c r="W138"/>
  <c r="X138" s="1"/>
  <c r="Q138"/>
  <c r="R138" s="1"/>
  <c r="Z138"/>
  <c r="AA138" s="1"/>
  <c r="T138"/>
  <c r="U138" s="1"/>
  <c r="N138"/>
  <c r="O138" s="1"/>
  <c r="L138"/>
  <c r="Y17"/>
  <c r="AA17" s="1"/>
  <c r="S17"/>
  <c r="U17" s="1"/>
  <c r="M17"/>
  <c r="O17" s="1"/>
  <c r="V17"/>
  <c r="X17" s="1"/>
  <c r="L17"/>
  <c r="P17"/>
  <c r="R17" s="1"/>
  <c r="I140"/>
  <c r="K139"/>
  <c r="W139" i="19"/>
  <c r="X139" s="1"/>
  <c r="Q139"/>
  <c r="R139" s="1"/>
  <c r="Z139"/>
  <c r="AA139" s="1"/>
  <c r="T139"/>
  <c r="U139" s="1"/>
  <c r="N139"/>
  <c r="O139" s="1"/>
  <c r="L139"/>
  <c r="I141"/>
  <c r="K140"/>
  <c r="D16" i="18"/>
  <c r="D15"/>
  <c r="D14"/>
  <c r="D13"/>
  <c r="D12"/>
  <c r="D11"/>
  <c r="J15" i="19" l="1"/>
  <c r="I16"/>
  <c r="V14"/>
  <c r="X14" s="1"/>
  <c r="L14"/>
  <c r="M14"/>
  <c r="O14" s="1"/>
  <c r="P14"/>
  <c r="R14" s="1"/>
  <c r="Y14"/>
  <c r="AA14" s="1"/>
  <c r="S14"/>
  <c r="U14" s="1"/>
  <c r="Z139" i="20"/>
  <c r="AA139" s="1"/>
  <c r="T139"/>
  <c r="U139" s="1"/>
  <c r="N139"/>
  <c r="O139" s="1"/>
  <c r="L139"/>
  <c r="W139"/>
  <c r="X139" s="1"/>
  <c r="Q139"/>
  <c r="R139" s="1"/>
  <c r="V18"/>
  <c r="X18" s="1"/>
  <c r="P18"/>
  <c r="R18" s="1"/>
  <c r="L18"/>
  <c r="Y18"/>
  <c r="AA18" s="1"/>
  <c r="S18"/>
  <c r="U18" s="1"/>
  <c r="M18"/>
  <c r="O18" s="1"/>
  <c r="I141"/>
  <c r="K140"/>
  <c r="I20"/>
  <c r="J19"/>
  <c r="I142" i="19"/>
  <c r="K141"/>
  <c r="Z140"/>
  <c r="AA140" s="1"/>
  <c r="T140"/>
  <c r="U140" s="1"/>
  <c r="N140"/>
  <c r="O140" s="1"/>
  <c r="L140"/>
  <c r="W140"/>
  <c r="X140" s="1"/>
  <c r="Q140"/>
  <c r="R140" s="1"/>
  <c r="F12" i="18"/>
  <c r="H12" s="1"/>
  <c r="I12" s="1"/>
  <c r="J12" s="1"/>
  <c r="F13"/>
  <c r="H13" s="1"/>
  <c r="I13" s="1"/>
  <c r="J13" s="1"/>
  <c r="F14"/>
  <c r="H14" s="1"/>
  <c r="I14" s="1"/>
  <c r="J14" s="1"/>
  <c r="F15"/>
  <c r="H15" s="1"/>
  <c r="I15" s="1"/>
  <c r="J15" s="1"/>
  <c r="F16"/>
  <c r="H16" s="1"/>
  <c r="I16" s="1"/>
  <c r="J16" s="1"/>
  <c r="F11"/>
  <c r="H11" s="1"/>
  <c r="I11" s="1"/>
  <c r="J11" s="1"/>
  <c r="J16" i="19" l="1"/>
  <c r="I17"/>
  <c r="V15"/>
  <c r="X15" s="1"/>
  <c r="L15"/>
  <c r="Y15"/>
  <c r="AA15" s="1"/>
  <c r="P15"/>
  <c r="R15" s="1"/>
  <c r="S15"/>
  <c r="U15" s="1"/>
  <c r="M15"/>
  <c r="O15" s="1"/>
  <c r="Y19" i="20"/>
  <c r="AA19" s="1"/>
  <c r="S19"/>
  <c r="U19" s="1"/>
  <c r="M19"/>
  <c r="O19" s="1"/>
  <c r="P19"/>
  <c r="R19" s="1"/>
  <c r="L19"/>
  <c r="V19"/>
  <c r="X19" s="1"/>
  <c r="W140"/>
  <c r="X140" s="1"/>
  <c r="Q140"/>
  <c r="R140" s="1"/>
  <c r="Z140"/>
  <c r="AA140" s="1"/>
  <c r="T140"/>
  <c r="U140" s="1"/>
  <c r="N140"/>
  <c r="O140" s="1"/>
  <c r="L140"/>
  <c r="I21"/>
  <c r="J20"/>
  <c r="I142"/>
  <c r="K141"/>
  <c r="W141" i="19"/>
  <c r="X141" s="1"/>
  <c r="Q141"/>
  <c r="R141" s="1"/>
  <c r="Z141"/>
  <c r="AA141" s="1"/>
  <c r="T141"/>
  <c r="U141" s="1"/>
  <c r="N141"/>
  <c r="O141" s="1"/>
  <c r="L141"/>
  <c r="I143"/>
  <c r="K142"/>
  <c r="O16" i="18"/>
  <c r="M16"/>
  <c r="K16"/>
  <c r="N16"/>
  <c r="L16"/>
  <c r="O12"/>
  <c r="M12"/>
  <c r="K12"/>
  <c r="N12"/>
  <c r="L12"/>
  <c r="O13"/>
  <c r="M13"/>
  <c r="K13"/>
  <c r="N13"/>
  <c r="L13"/>
  <c r="O14"/>
  <c r="M14"/>
  <c r="K14"/>
  <c r="N14"/>
  <c r="L14"/>
  <c r="O15"/>
  <c r="M15"/>
  <c r="K15"/>
  <c r="N15"/>
  <c r="L15"/>
  <c r="O11"/>
  <c r="M11"/>
  <c r="K11"/>
  <c r="N11"/>
  <c r="L11"/>
  <c r="J17" i="19" l="1"/>
  <c r="I18"/>
  <c r="V16"/>
  <c r="X16" s="1"/>
  <c r="L16"/>
  <c r="M16"/>
  <c r="O16" s="1"/>
  <c r="P16"/>
  <c r="R16" s="1"/>
  <c r="Y16"/>
  <c r="AA16" s="1"/>
  <c r="S16"/>
  <c r="U16" s="1"/>
  <c r="Z141" i="20"/>
  <c r="AA141" s="1"/>
  <c r="T141"/>
  <c r="U141" s="1"/>
  <c r="N141"/>
  <c r="O141" s="1"/>
  <c r="L141"/>
  <c r="W141"/>
  <c r="X141" s="1"/>
  <c r="Q141"/>
  <c r="R141" s="1"/>
  <c r="V20"/>
  <c r="X20" s="1"/>
  <c r="P20"/>
  <c r="R20" s="1"/>
  <c r="L20"/>
  <c r="Y20"/>
  <c r="AA20" s="1"/>
  <c r="M20"/>
  <c r="O20" s="1"/>
  <c r="S20"/>
  <c r="U20" s="1"/>
  <c r="I143"/>
  <c r="K142"/>
  <c r="I22"/>
  <c r="J21"/>
  <c r="I144" i="19"/>
  <c r="K143"/>
  <c r="Z142"/>
  <c r="AA142" s="1"/>
  <c r="T142"/>
  <c r="U142" s="1"/>
  <c r="N142"/>
  <c r="O142" s="1"/>
  <c r="L142"/>
  <c r="W142"/>
  <c r="X142" s="1"/>
  <c r="Q142"/>
  <c r="R142" s="1"/>
  <c r="D133" i="16"/>
  <c r="J18" i="19" l="1"/>
  <c r="I19"/>
  <c r="V17"/>
  <c r="X17" s="1"/>
  <c r="L17"/>
  <c r="Y17"/>
  <c r="AA17" s="1"/>
  <c r="P17"/>
  <c r="R17" s="1"/>
  <c r="S17"/>
  <c r="U17" s="1"/>
  <c r="M17"/>
  <c r="O17" s="1"/>
  <c r="Y21" i="20"/>
  <c r="AA21" s="1"/>
  <c r="S21"/>
  <c r="U21" s="1"/>
  <c r="M21"/>
  <c r="O21" s="1"/>
  <c r="P21"/>
  <c r="R21" s="1"/>
  <c r="L21"/>
  <c r="V21"/>
  <c r="X21" s="1"/>
  <c r="W142"/>
  <c r="X142" s="1"/>
  <c r="Q142"/>
  <c r="R142" s="1"/>
  <c r="Z142"/>
  <c r="AA142" s="1"/>
  <c r="T142"/>
  <c r="U142" s="1"/>
  <c r="N142"/>
  <c r="O142" s="1"/>
  <c r="L142"/>
  <c r="I23"/>
  <c r="J22"/>
  <c r="I144"/>
  <c r="K144" s="1"/>
  <c r="K143"/>
  <c r="W143" i="19"/>
  <c r="X143" s="1"/>
  <c r="Q143"/>
  <c r="R143" s="1"/>
  <c r="Z143"/>
  <c r="AA143" s="1"/>
  <c r="T143"/>
  <c r="U143" s="1"/>
  <c r="N143"/>
  <c r="O143" s="1"/>
  <c r="L143"/>
  <c r="I145"/>
  <c r="K145" s="1"/>
  <c r="K144"/>
  <c r="W7" i="10"/>
  <c r="J19" i="19" l="1"/>
  <c r="I20"/>
  <c r="V18"/>
  <c r="X18" s="1"/>
  <c r="L18"/>
  <c r="M18"/>
  <c r="O18" s="1"/>
  <c r="P18"/>
  <c r="R18" s="1"/>
  <c r="Y18"/>
  <c r="AA18" s="1"/>
  <c r="S18"/>
  <c r="U18" s="1"/>
  <c r="Z143" i="20"/>
  <c r="AA143" s="1"/>
  <c r="T143"/>
  <c r="U143" s="1"/>
  <c r="N143"/>
  <c r="O143" s="1"/>
  <c r="L143"/>
  <c r="W143"/>
  <c r="X143" s="1"/>
  <c r="Q143"/>
  <c r="R143" s="1"/>
  <c r="V22"/>
  <c r="X22" s="1"/>
  <c r="P22"/>
  <c r="R22" s="1"/>
  <c r="L22"/>
  <c r="Y22"/>
  <c r="AA22" s="1"/>
  <c r="M22"/>
  <c r="O22" s="1"/>
  <c r="S22"/>
  <c r="U22" s="1"/>
  <c r="W144"/>
  <c r="X144" s="1"/>
  <c r="Q144"/>
  <c r="R144" s="1"/>
  <c r="Z144"/>
  <c r="AA144" s="1"/>
  <c r="T144"/>
  <c r="U144" s="1"/>
  <c r="N144"/>
  <c r="O144" s="1"/>
  <c r="L144"/>
  <c r="I24"/>
  <c r="J23"/>
  <c r="Z144" i="19"/>
  <c r="AA144" s="1"/>
  <c r="T144"/>
  <c r="U144" s="1"/>
  <c r="N144"/>
  <c r="O144" s="1"/>
  <c r="L144"/>
  <c r="W144"/>
  <c r="X144" s="1"/>
  <c r="Q144"/>
  <c r="R144" s="1"/>
  <c r="W145"/>
  <c r="X145" s="1"/>
  <c r="Q145"/>
  <c r="R145" s="1"/>
  <c r="Z145"/>
  <c r="AA145" s="1"/>
  <c r="T145"/>
  <c r="U145" s="1"/>
  <c r="N145"/>
  <c r="O145" s="1"/>
  <c r="L145"/>
  <c r="D13" i="16"/>
  <c r="D14"/>
  <c r="J20" i="19" l="1"/>
  <c r="I21"/>
  <c r="V19"/>
  <c r="X19" s="1"/>
  <c r="L19"/>
  <c r="Y19"/>
  <c r="AA19" s="1"/>
  <c r="P19"/>
  <c r="R19" s="1"/>
  <c r="S19"/>
  <c r="U19" s="1"/>
  <c r="M19"/>
  <c r="O19" s="1"/>
  <c r="Y23" i="20"/>
  <c r="AA23" s="1"/>
  <c r="S23"/>
  <c r="U23" s="1"/>
  <c r="M23"/>
  <c r="O23" s="1"/>
  <c r="P23"/>
  <c r="R23" s="1"/>
  <c r="L23"/>
  <c r="V23"/>
  <c r="X23" s="1"/>
  <c r="I25"/>
  <c r="J24"/>
  <c r="D134" i="17"/>
  <c r="D13"/>
  <c r="E13" s="1"/>
  <c r="G13" s="1"/>
  <c r="D14"/>
  <c r="E14" s="1"/>
  <c r="G14" s="1"/>
  <c r="D15"/>
  <c r="E15" s="1"/>
  <c r="G15" s="1"/>
  <c r="D16"/>
  <c r="D17"/>
  <c r="E17" s="1"/>
  <c r="G17" s="1"/>
  <c r="D18"/>
  <c r="E18" s="1"/>
  <c r="G18" s="1"/>
  <c r="D19"/>
  <c r="E19" s="1"/>
  <c r="G19" s="1"/>
  <c r="D20"/>
  <c r="D21"/>
  <c r="E21" s="1"/>
  <c r="G21" s="1"/>
  <c r="D22"/>
  <c r="E22" s="1"/>
  <c r="G22" s="1"/>
  <c r="D23"/>
  <c r="E23" s="1"/>
  <c r="G23" s="1"/>
  <c r="D24"/>
  <c r="D25"/>
  <c r="E25" s="1"/>
  <c r="G25" s="1"/>
  <c r="D26"/>
  <c r="E26" s="1"/>
  <c r="G26" s="1"/>
  <c r="D27"/>
  <c r="E27" s="1"/>
  <c r="G27" s="1"/>
  <c r="D28"/>
  <c r="D29"/>
  <c r="E29" s="1"/>
  <c r="D30"/>
  <c r="D31"/>
  <c r="E31" s="1"/>
  <c r="D32"/>
  <c r="D33"/>
  <c r="E33" s="1"/>
  <c r="D34"/>
  <c r="D35"/>
  <c r="E35" s="1"/>
  <c r="D36"/>
  <c r="D37"/>
  <c r="E37" s="1"/>
  <c r="D38"/>
  <c r="D39"/>
  <c r="E39" s="1"/>
  <c r="D40"/>
  <c r="D41"/>
  <c r="E41" s="1"/>
  <c r="D42"/>
  <c r="D43"/>
  <c r="E43" s="1"/>
  <c r="D44"/>
  <c r="D45"/>
  <c r="E45" s="1"/>
  <c r="D46"/>
  <c r="D47"/>
  <c r="E47" s="1"/>
  <c r="G47" s="1"/>
  <c r="D48"/>
  <c r="D49"/>
  <c r="E49" s="1"/>
  <c r="G49" s="1"/>
  <c r="D50"/>
  <c r="D51"/>
  <c r="E51" s="1"/>
  <c r="G51" s="1"/>
  <c r="D52"/>
  <c r="D53"/>
  <c r="E53" s="1"/>
  <c r="D54"/>
  <c r="E54" s="1"/>
  <c r="D55"/>
  <c r="E55" s="1"/>
  <c r="G55" s="1"/>
  <c r="D56"/>
  <c r="D57"/>
  <c r="E57" s="1"/>
  <c r="D58"/>
  <c r="D59"/>
  <c r="E59" s="1"/>
  <c r="G59" s="1"/>
  <c r="D60"/>
  <c r="E60" s="1"/>
  <c r="G60" s="1"/>
  <c r="D61"/>
  <c r="E61" s="1"/>
  <c r="G61" s="1"/>
  <c r="D62"/>
  <c r="E62" s="1"/>
  <c r="G62" s="1"/>
  <c r="D63"/>
  <c r="E63" s="1"/>
  <c r="G63" s="1"/>
  <c r="D64"/>
  <c r="E64" s="1"/>
  <c r="G64" s="1"/>
  <c r="D65"/>
  <c r="E65" s="1"/>
  <c r="G65" s="1"/>
  <c r="D66"/>
  <c r="E66" s="1"/>
  <c r="G66" s="1"/>
  <c r="D67"/>
  <c r="E67" s="1"/>
  <c r="G67" s="1"/>
  <c r="D68"/>
  <c r="E68" s="1"/>
  <c r="G68" s="1"/>
  <c r="D69"/>
  <c r="E69" s="1"/>
  <c r="G69" s="1"/>
  <c r="D70"/>
  <c r="D71"/>
  <c r="E71" s="1"/>
  <c r="G71" s="1"/>
  <c r="D72"/>
  <c r="D73"/>
  <c r="E73" s="1"/>
  <c r="D74"/>
  <c r="E74" s="1"/>
  <c r="D75"/>
  <c r="E75" s="1"/>
  <c r="G75" s="1"/>
  <c r="D76"/>
  <c r="D77"/>
  <c r="E77" s="1"/>
  <c r="D78"/>
  <c r="E78" s="1"/>
  <c r="D79"/>
  <c r="E79" s="1"/>
  <c r="G79" s="1"/>
  <c r="D80"/>
  <c r="D81"/>
  <c r="E81" s="1"/>
  <c r="D82"/>
  <c r="D83"/>
  <c r="E83" s="1"/>
  <c r="G83" s="1"/>
  <c r="D84"/>
  <c r="E84" s="1"/>
  <c r="G84" s="1"/>
  <c r="D85"/>
  <c r="E85" s="1"/>
  <c r="G85" s="1"/>
  <c r="D86"/>
  <c r="E86" s="1"/>
  <c r="G86" s="1"/>
  <c r="D87"/>
  <c r="E87" s="1"/>
  <c r="G87" s="1"/>
  <c r="D88"/>
  <c r="E88" s="1"/>
  <c r="G88" s="1"/>
  <c r="D89"/>
  <c r="E89" s="1"/>
  <c r="G89" s="1"/>
  <c r="D90"/>
  <c r="E90" s="1"/>
  <c r="G90" s="1"/>
  <c r="D91"/>
  <c r="E91" s="1"/>
  <c r="G91" s="1"/>
  <c r="D92"/>
  <c r="E92" s="1"/>
  <c r="G92" s="1"/>
  <c r="D93"/>
  <c r="E93" s="1"/>
  <c r="G93" s="1"/>
  <c r="D94"/>
  <c r="D95"/>
  <c r="E95" s="1"/>
  <c r="G95" s="1"/>
  <c r="D96"/>
  <c r="D97"/>
  <c r="E97" s="1"/>
  <c r="D98"/>
  <c r="E98" s="1"/>
  <c r="G98" s="1"/>
  <c r="D99"/>
  <c r="E99" s="1"/>
  <c r="D100"/>
  <c r="D101"/>
  <c r="E101" s="1"/>
  <c r="D102"/>
  <c r="E102" s="1"/>
  <c r="G102" s="1"/>
  <c r="D103"/>
  <c r="E103" s="1"/>
  <c r="D104"/>
  <c r="E104" s="1"/>
  <c r="G104" s="1"/>
  <c r="D105"/>
  <c r="E105" s="1"/>
  <c r="D106"/>
  <c r="D107"/>
  <c r="E107" s="1"/>
  <c r="D108"/>
  <c r="E108" s="1"/>
  <c r="D109"/>
  <c r="E109" s="1"/>
  <c r="D110"/>
  <c r="D111"/>
  <c r="E111" s="1"/>
  <c r="D112"/>
  <c r="E112" s="1"/>
  <c r="D113"/>
  <c r="E113" s="1"/>
  <c r="D114"/>
  <c r="E114" s="1"/>
  <c r="G114" s="1"/>
  <c r="D115"/>
  <c r="E115" s="1"/>
  <c r="D116"/>
  <c r="E116" s="1"/>
  <c r="D117"/>
  <c r="E117" s="1"/>
  <c r="D118"/>
  <c r="D119"/>
  <c r="E119" s="1"/>
  <c r="G119" s="1"/>
  <c r="D120"/>
  <c r="E120" s="1"/>
  <c r="G120" s="1"/>
  <c r="D121"/>
  <c r="E121" s="1"/>
  <c r="G121" s="1"/>
  <c r="D122"/>
  <c r="E122" s="1"/>
  <c r="D123"/>
  <c r="E123" s="1"/>
  <c r="D124"/>
  <c r="D125"/>
  <c r="E125" s="1"/>
  <c r="D126"/>
  <c r="E126" s="1"/>
  <c r="D127"/>
  <c r="E127" s="1"/>
  <c r="D128"/>
  <c r="E128" s="1"/>
  <c r="G128" s="1"/>
  <c r="D129"/>
  <c r="E129" s="1"/>
  <c r="D130"/>
  <c r="D12"/>
  <c r="E12" s="1"/>
  <c r="G12" s="1"/>
  <c r="D11"/>
  <c r="E11" s="1"/>
  <c r="G11" s="1"/>
  <c r="D20" i="15"/>
  <c r="Y145" i="17"/>
  <c r="V145"/>
  <c r="S145"/>
  <c r="P145"/>
  <c r="M145"/>
  <c r="C145"/>
  <c r="Y144"/>
  <c r="V144"/>
  <c r="S144"/>
  <c r="P144"/>
  <c r="M144"/>
  <c r="C144"/>
  <c r="Y143"/>
  <c r="V143"/>
  <c r="S143"/>
  <c r="P143"/>
  <c r="M143"/>
  <c r="C143"/>
  <c r="Y142"/>
  <c r="V142"/>
  <c r="S142"/>
  <c r="P142"/>
  <c r="M142"/>
  <c r="C142"/>
  <c r="Y141"/>
  <c r="V141"/>
  <c r="S141"/>
  <c r="P141"/>
  <c r="M141"/>
  <c r="C141"/>
  <c r="Y140"/>
  <c r="V140"/>
  <c r="S140"/>
  <c r="P140"/>
  <c r="M140"/>
  <c r="C140"/>
  <c r="Y139"/>
  <c r="V139"/>
  <c r="S139"/>
  <c r="P139"/>
  <c r="M139"/>
  <c r="C139"/>
  <c r="Y138"/>
  <c r="V138"/>
  <c r="S138"/>
  <c r="P138"/>
  <c r="M138"/>
  <c r="C138"/>
  <c r="Y137"/>
  <c r="V137"/>
  <c r="S137"/>
  <c r="P137"/>
  <c r="M137"/>
  <c r="C137"/>
  <c r="Y136"/>
  <c r="V136"/>
  <c r="S136"/>
  <c r="P136"/>
  <c r="M136"/>
  <c r="C136"/>
  <c r="Y135"/>
  <c r="V135"/>
  <c r="S135"/>
  <c r="P135"/>
  <c r="M135"/>
  <c r="C135"/>
  <c r="Y134"/>
  <c r="V134"/>
  <c r="S134"/>
  <c r="P134"/>
  <c r="M134"/>
  <c r="C134"/>
  <c r="E124"/>
  <c r="G124" s="1"/>
  <c r="E118"/>
  <c r="E110"/>
  <c r="G110" s="1"/>
  <c r="E100"/>
  <c r="G100" s="1"/>
  <c r="E96"/>
  <c r="E80"/>
  <c r="E76"/>
  <c r="E72"/>
  <c r="E56"/>
  <c r="E52"/>
  <c r="E50"/>
  <c r="E48"/>
  <c r="E46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4"/>
  <c r="G24" s="1"/>
  <c r="E20"/>
  <c r="G20" s="1"/>
  <c r="E16"/>
  <c r="G16" s="1"/>
  <c r="B8"/>
  <c r="J21" i="19" l="1"/>
  <c r="I22"/>
  <c r="V20"/>
  <c r="X20" s="1"/>
  <c r="L20"/>
  <c r="M20"/>
  <c r="O20" s="1"/>
  <c r="P20"/>
  <c r="R20" s="1"/>
  <c r="Y20"/>
  <c r="AA20" s="1"/>
  <c r="S20"/>
  <c r="U20" s="1"/>
  <c r="V24" i="20"/>
  <c r="X24" s="1"/>
  <c r="P24"/>
  <c r="R24" s="1"/>
  <c r="L24"/>
  <c r="Y24"/>
  <c r="AA24" s="1"/>
  <c r="M24"/>
  <c r="O24" s="1"/>
  <c r="S24"/>
  <c r="U24" s="1"/>
  <c r="I26"/>
  <c r="J25"/>
  <c r="E136" i="17"/>
  <c r="G136" s="1"/>
  <c r="G97"/>
  <c r="H97" s="1"/>
  <c r="G81"/>
  <c r="H81" s="1"/>
  <c r="G77"/>
  <c r="H77" s="1"/>
  <c r="G73"/>
  <c r="H73" s="1"/>
  <c r="G57"/>
  <c r="H57" s="1"/>
  <c r="G53"/>
  <c r="H53" s="1"/>
  <c r="E138"/>
  <c r="G138" s="1"/>
  <c r="E140"/>
  <c r="G140" s="1"/>
  <c r="E142"/>
  <c r="G142" s="1"/>
  <c r="E144"/>
  <c r="G144" s="1"/>
  <c r="E135"/>
  <c r="G135" s="1"/>
  <c r="H135" s="1"/>
  <c r="E137"/>
  <c r="G137" s="1"/>
  <c r="H137" s="1"/>
  <c r="E139"/>
  <c r="G139" s="1"/>
  <c r="H139" s="1"/>
  <c r="E141"/>
  <c r="G141" s="1"/>
  <c r="H141" s="1"/>
  <c r="E143"/>
  <c r="G143" s="1"/>
  <c r="H143" s="1"/>
  <c r="E145"/>
  <c r="G145" s="1"/>
  <c r="H145" s="1"/>
  <c r="G126"/>
  <c r="H126" s="1"/>
  <c r="G122"/>
  <c r="H122" s="1"/>
  <c r="G116"/>
  <c r="H116"/>
  <c r="G112"/>
  <c r="H112" s="1"/>
  <c r="G108"/>
  <c r="H108"/>
  <c r="H55"/>
  <c r="E58"/>
  <c r="H71"/>
  <c r="H75"/>
  <c r="H79"/>
  <c r="E82"/>
  <c r="H95"/>
  <c r="E106"/>
  <c r="G106" s="1"/>
  <c r="H110"/>
  <c r="H114"/>
  <c r="H124"/>
  <c r="H128"/>
  <c r="E130"/>
  <c r="G130" s="1"/>
  <c r="G29"/>
  <c r="H29" s="1"/>
  <c r="G33"/>
  <c r="H33" s="1"/>
  <c r="G37"/>
  <c r="H37" s="1"/>
  <c r="G41"/>
  <c r="H41" s="1"/>
  <c r="G45"/>
  <c r="H45" s="1"/>
  <c r="G50"/>
  <c r="H50" s="1"/>
  <c r="G82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G31"/>
  <c r="H31" s="1"/>
  <c r="G35"/>
  <c r="H35" s="1"/>
  <c r="G39"/>
  <c r="H39" s="1"/>
  <c r="G43"/>
  <c r="H43" s="1"/>
  <c r="G46"/>
  <c r="H46" s="1"/>
  <c r="G48"/>
  <c r="H48" s="1"/>
  <c r="H30"/>
  <c r="H32"/>
  <c r="H34"/>
  <c r="H36"/>
  <c r="H38"/>
  <c r="H40"/>
  <c r="H42"/>
  <c r="H44"/>
  <c r="H47"/>
  <c r="H49"/>
  <c r="H51"/>
  <c r="G99"/>
  <c r="H99" s="1"/>
  <c r="G101"/>
  <c r="H101" s="1"/>
  <c r="G103"/>
  <c r="H103" s="1"/>
  <c r="G105"/>
  <c r="H105" s="1"/>
  <c r="G109"/>
  <c r="H109" s="1"/>
  <c r="G113"/>
  <c r="H113" s="1"/>
  <c r="G117"/>
  <c r="H117" s="1"/>
  <c r="G118"/>
  <c r="H118" s="1"/>
  <c r="G123"/>
  <c r="H123" s="1"/>
  <c r="G127"/>
  <c r="H127" s="1"/>
  <c r="G52"/>
  <c r="H52" s="1"/>
  <c r="G54"/>
  <c r="H54" s="1"/>
  <c r="G56"/>
  <c r="H56" s="1"/>
  <c r="H59"/>
  <c r="H60"/>
  <c r="H61"/>
  <c r="H62"/>
  <c r="H63"/>
  <c r="H64"/>
  <c r="H65"/>
  <c r="H66"/>
  <c r="H67"/>
  <c r="H68"/>
  <c r="H69"/>
  <c r="E70"/>
  <c r="G72"/>
  <c r="H72" s="1"/>
  <c r="G74"/>
  <c r="H74" s="1"/>
  <c r="G76"/>
  <c r="H76" s="1"/>
  <c r="G78"/>
  <c r="H78" s="1"/>
  <c r="G80"/>
  <c r="H80" s="1"/>
  <c r="H83"/>
  <c r="H84"/>
  <c r="H85"/>
  <c r="H86"/>
  <c r="H87"/>
  <c r="H88"/>
  <c r="H89"/>
  <c r="H90"/>
  <c r="H91"/>
  <c r="H92"/>
  <c r="H93"/>
  <c r="E94"/>
  <c r="G96"/>
  <c r="H96" s="1"/>
  <c r="G107"/>
  <c r="H107" s="1"/>
  <c r="G111"/>
  <c r="H111" s="1"/>
  <c r="G115"/>
  <c r="H115" s="1"/>
  <c r="G125"/>
  <c r="H125" s="1"/>
  <c r="G129"/>
  <c r="H129" s="1"/>
  <c r="H98"/>
  <c r="H100"/>
  <c r="H102"/>
  <c r="H104"/>
  <c r="H119"/>
  <c r="H120"/>
  <c r="H121"/>
  <c r="H130"/>
  <c r="E134"/>
  <c r="H136"/>
  <c r="H140"/>
  <c r="D120" i="15"/>
  <c r="N120"/>
  <c r="Q120"/>
  <c r="T120"/>
  <c r="W120"/>
  <c r="Z120"/>
  <c r="D121"/>
  <c r="N121"/>
  <c r="Q121"/>
  <c r="T121"/>
  <c r="W121"/>
  <c r="Z121"/>
  <c r="D122"/>
  <c r="N122"/>
  <c r="Q122"/>
  <c r="T122"/>
  <c r="W122"/>
  <c r="Z122"/>
  <c r="D123"/>
  <c r="N123"/>
  <c r="Q123"/>
  <c r="T123"/>
  <c r="W123"/>
  <c r="Z123"/>
  <c r="D124"/>
  <c r="N124"/>
  <c r="Q124"/>
  <c r="T124"/>
  <c r="W124"/>
  <c r="Z124"/>
  <c r="D125"/>
  <c r="N125"/>
  <c r="Q125"/>
  <c r="T125"/>
  <c r="W125"/>
  <c r="Z125"/>
  <c r="D126"/>
  <c r="N126"/>
  <c r="Q126"/>
  <c r="T126"/>
  <c r="W126"/>
  <c r="Z126"/>
  <c r="D127"/>
  <c r="N127"/>
  <c r="Q127"/>
  <c r="T127"/>
  <c r="W127"/>
  <c r="Z127"/>
  <c r="D128"/>
  <c r="N128"/>
  <c r="Q128"/>
  <c r="T128"/>
  <c r="W128"/>
  <c r="Z128"/>
  <c r="D129"/>
  <c r="N129"/>
  <c r="Q129"/>
  <c r="T129"/>
  <c r="W129"/>
  <c r="Z129"/>
  <c r="D130"/>
  <c r="N130"/>
  <c r="Q130"/>
  <c r="T130"/>
  <c r="W130"/>
  <c r="Z130"/>
  <c r="D131"/>
  <c r="N131"/>
  <c r="Q131"/>
  <c r="T131"/>
  <c r="W131"/>
  <c r="Z131"/>
  <c r="D15" i="16"/>
  <c r="D16"/>
  <c r="D17"/>
  <c r="D18"/>
  <c r="D19"/>
  <c r="D20"/>
  <c r="D21"/>
  <c r="D22"/>
  <c r="D23"/>
  <c r="D24"/>
  <c r="D25"/>
  <c r="D26"/>
  <c r="E26" s="1"/>
  <c r="D27"/>
  <c r="D28"/>
  <c r="E28" s="1"/>
  <c r="G28" s="1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E50" s="1"/>
  <c r="G50" s="1"/>
  <c r="D51"/>
  <c r="D52"/>
  <c r="E52" s="1"/>
  <c r="G52" s="1"/>
  <c r="D53"/>
  <c r="D54"/>
  <c r="E54" s="1"/>
  <c r="G54" s="1"/>
  <c r="D55"/>
  <c r="D56"/>
  <c r="E56" s="1"/>
  <c r="G56" s="1"/>
  <c r="D57"/>
  <c r="D58"/>
  <c r="D59"/>
  <c r="D60"/>
  <c r="D61"/>
  <c r="D62"/>
  <c r="D63"/>
  <c r="D64"/>
  <c r="D65"/>
  <c r="D66"/>
  <c r="D67"/>
  <c r="D68"/>
  <c r="D69"/>
  <c r="D70"/>
  <c r="D71"/>
  <c r="D72"/>
  <c r="E72" s="1"/>
  <c r="G72" s="1"/>
  <c r="D73"/>
  <c r="D74"/>
  <c r="E74" s="1"/>
  <c r="G74" s="1"/>
  <c r="D75"/>
  <c r="D76"/>
  <c r="E76" s="1"/>
  <c r="G76" s="1"/>
  <c r="D77"/>
  <c r="D78"/>
  <c r="E78" s="1"/>
  <c r="G78" s="1"/>
  <c r="D79"/>
  <c r="D80"/>
  <c r="E80" s="1"/>
  <c r="G80" s="1"/>
  <c r="D81"/>
  <c r="D82"/>
  <c r="D83"/>
  <c r="D84"/>
  <c r="D85"/>
  <c r="D86"/>
  <c r="D87"/>
  <c r="D88"/>
  <c r="D89"/>
  <c r="D90"/>
  <c r="D91"/>
  <c r="D92"/>
  <c r="D93"/>
  <c r="D94"/>
  <c r="D95"/>
  <c r="D96"/>
  <c r="E96" s="1"/>
  <c r="G96" s="1"/>
  <c r="D97"/>
  <c r="D98"/>
  <c r="E98" s="1"/>
  <c r="G98" s="1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E120" s="1"/>
  <c r="D121"/>
  <c r="D122"/>
  <c r="E122" s="1"/>
  <c r="D123"/>
  <c r="D124"/>
  <c r="E124" s="1"/>
  <c r="D125"/>
  <c r="D126"/>
  <c r="E126" s="1"/>
  <c r="D127"/>
  <c r="D128"/>
  <c r="E128" s="1"/>
  <c r="D129"/>
  <c r="D130"/>
  <c r="D12"/>
  <c r="D11"/>
  <c r="E11" s="1"/>
  <c r="G11" s="1"/>
  <c r="Y144"/>
  <c r="V144"/>
  <c r="S144"/>
  <c r="P144"/>
  <c r="M144"/>
  <c r="C144"/>
  <c r="E144" s="1"/>
  <c r="Y143"/>
  <c r="V143"/>
  <c r="S143"/>
  <c r="P143"/>
  <c r="M143"/>
  <c r="C143"/>
  <c r="E143" s="1"/>
  <c r="G143" s="1"/>
  <c r="Y142"/>
  <c r="V142"/>
  <c r="S142"/>
  <c r="P142"/>
  <c r="M142"/>
  <c r="C142"/>
  <c r="E142" s="1"/>
  <c r="G142" s="1"/>
  <c r="Y141"/>
  <c r="V141"/>
  <c r="S141"/>
  <c r="P141"/>
  <c r="M141"/>
  <c r="C141"/>
  <c r="E141" s="1"/>
  <c r="G141" s="1"/>
  <c r="Y140"/>
  <c r="V140"/>
  <c r="S140"/>
  <c r="P140"/>
  <c r="M140"/>
  <c r="C140"/>
  <c r="E140" s="1"/>
  <c r="G140" s="1"/>
  <c r="Y139"/>
  <c r="V139"/>
  <c r="S139"/>
  <c r="P139"/>
  <c r="M139"/>
  <c r="C139"/>
  <c r="E139" s="1"/>
  <c r="G139" s="1"/>
  <c r="Y138"/>
  <c r="V138"/>
  <c r="S138"/>
  <c r="P138"/>
  <c r="M138"/>
  <c r="C138"/>
  <c r="E138" s="1"/>
  <c r="G138" s="1"/>
  <c r="Y137"/>
  <c r="V137"/>
  <c r="S137"/>
  <c r="P137"/>
  <c r="M137"/>
  <c r="C137"/>
  <c r="E137" s="1"/>
  <c r="G137" s="1"/>
  <c r="Y136"/>
  <c r="V136"/>
  <c r="S136"/>
  <c r="P136"/>
  <c r="M136"/>
  <c r="C136"/>
  <c r="E136" s="1"/>
  <c r="G136" s="1"/>
  <c r="Y135"/>
  <c r="V135"/>
  <c r="S135"/>
  <c r="P135"/>
  <c r="M135"/>
  <c r="C135"/>
  <c r="Y134"/>
  <c r="V134"/>
  <c r="S134"/>
  <c r="P134"/>
  <c r="M134"/>
  <c r="C134"/>
  <c r="E134" s="1"/>
  <c r="Y133"/>
  <c r="V133"/>
  <c r="S133"/>
  <c r="P133"/>
  <c r="M133"/>
  <c r="C133"/>
  <c r="E127"/>
  <c r="E125"/>
  <c r="E123"/>
  <c r="E121"/>
  <c r="E119"/>
  <c r="E105"/>
  <c r="G105" s="1"/>
  <c r="E103"/>
  <c r="E101"/>
  <c r="G101" s="1"/>
  <c r="E99"/>
  <c r="E97"/>
  <c r="G97" s="1"/>
  <c r="E95"/>
  <c r="G95" s="1"/>
  <c r="E81"/>
  <c r="G81" s="1"/>
  <c r="E79"/>
  <c r="G79" s="1"/>
  <c r="E77"/>
  <c r="G77" s="1"/>
  <c r="E75"/>
  <c r="G75" s="1"/>
  <c r="E73"/>
  <c r="G73" s="1"/>
  <c r="E71"/>
  <c r="G71" s="1"/>
  <c r="E57"/>
  <c r="G57" s="1"/>
  <c r="E55"/>
  <c r="G55" s="1"/>
  <c r="E53"/>
  <c r="G53" s="1"/>
  <c r="E51"/>
  <c r="G51" s="1"/>
  <c r="E47"/>
  <c r="E31"/>
  <c r="E27"/>
  <c r="E25"/>
  <c r="E23"/>
  <c r="E14"/>
  <c r="G14" s="1"/>
  <c r="E12"/>
  <c r="G12" s="1"/>
  <c r="B8"/>
  <c r="W7"/>
  <c r="E129" i="10"/>
  <c r="G129" s="1"/>
  <c r="H129" s="1"/>
  <c r="E119" i="9"/>
  <c r="E120"/>
  <c r="G120" s="1"/>
  <c r="E121"/>
  <c r="G121" s="1"/>
  <c r="E122"/>
  <c r="G122" s="1"/>
  <c r="E123"/>
  <c r="E124"/>
  <c r="G124" s="1"/>
  <c r="E125"/>
  <c r="G125" s="1"/>
  <c r="E126"/>
  <c r="G126" s="1"/>
  <c r="E127"/>
  <c r="E128"/>
  <c r="G128" s="1"/>
  <c r="E129"/>
  <c r="E130"/>
  <c r="J22" i="19" l="1"/>
  <c r="I23"/>
  <c r="V21"/>
  <c r="X21" s="1"/>
  <c r="L21"/>
  <c r="Y21"/>
  <c r="AA21" s="1"/>
  <c r="P21"/>
  <c r="R21" s="1"/>
  <c r="S21"/>
  <c r="U21" s="1"/>
  <c r="M21"/>
  <c r="O21" s="1"/>
  <c r="Y25" i="20"/>
  <c r="AA25" s="1"/>
  <c r="S25"/>
  <c r="U25" s="1"/>
  <c r="M25"/>
  <c r="O25" s="1"/>
  <c r="P25"/>
  <c r="R25" s="1"/>
  <c r="L25"/>
  <c r="V25"/>
  <c r="X25" s="1"/>
  <c r="I27"/>
  <c r="J26"/>
  <c r="G144" i="16"/>
  <c r="H144" s="1"/>
  <c r="E35"/>
  <c r="G35" s="1"/>
  <c r="H35" s="1"/>
  <c r="E39"/>
  <c r="G39" s="1"/>
  <c r="H39" s="1"/>
  <c r="E43"/>
  <c r="G43" s="1"/>
  <c r="H43" s="1"/>
  <c r="E59"/>
  <c r="G59" s="1"/>
  <c r="E61"/>
  <c r="G61" s="1"/>
  <c r="E63"/>
  <c r="G63" s="1"/>
  <c r="E65"/>
  <c r="G65" s="1"/>
  <c r="E67"/>
  <c r="G67" s="1"/>
  <c r="E69"/>
  <c r="G69" s="1"/>
  <c r="E83"/>
  <c r="G83" s="1"/>
  <c r="E85"/>
  <c r="G85" s="1"/>
  <c r="E87"/>
  <c r="G87" s="1"/>
  <c r="E89"/>
  <c r="G89" s="1"/>
  <c r="E91"/>
  <c r="G91" s="1"/>
  <c r="E93"/>
  <c r="G93" s="1"/>
  <c r="E107"/>
  <c r="G107" s="1"/>
  <c r="E109"/>
  <c r="G109" s="1"/>
  <c r="H109" s="1"/>
  <c r="E111"/>
  <c r="G111" s="1"/>
  <c r="H111" s="1"/>
  <c r="E113"/>
  <c r="G113" s="1"/>
  <c r="H113" s="1"/>
  <c r="E115"/>
  <c r="G115" s="1"/>
  <c r="H115" s="1"/>
  <c r="H138" i="17"/>
  <c r="E135" i="16"/>
  <c r="G135" s="1"/>
  <c r="H142" i="17"/>
  <c r="E18" i="16"/>
  <c r="G18" s="1"/>
  <c r="E20"/>
  <c r="G20" s="1"/>
  <c r="E34"/>
  <c r="G34" s="1"/>
  <c r="H34" s="1"/>
  <c r="E36"/>
  <c r="G36" s="1"/>
  <c r="E42"/>
  <c r="G42" s="1"/>
  <c r="E44"/>
  <c r="G44" s="1"/>
  <c r="E60"/>
  <c r="G60" s="1"/>
  <c r="E62"/>
  <c r="G62" s="1"/>
  <c r="E64"/>
  <c r="G64" s="1"/>
  <c r="E66"/>
  <c r="G66" s="1"/>
  <c r="E68"/>
  <c r="G68" s="1"/>
  <c r="E84"/>
  <c r="G84" s="1"/>
  <c r="E86"/>
  <c r="G86" s="1"/>
  <c r="E88"/>
  <c r="G88" s="1"/>
  <c r="E90"/>
  <c r="G90" s="1"/>
  <c r="E92"/>
  <c r="G92" s="1"/>
  <c r="H144" i="17"/>
  <c r="G130" i="9"/>
  <c r="H130" s="1"/>
  <c r="G129"/>
  <c r="H129" s="1"/>
  <c r="G127"/>
  <c r="H127" s="1"/>
  <c r="G123"/>
  <c r="H123" s="1"/>
  <c r="G119"/>
  <c r="H119" s="1"/>
  <c r="E133" i="16"/>
  <c r="G133" s="1"/>
  <c r="H133" s="1"/>
  <c r="E127" i="10"/>
  <c r="G127" s="1"/>
  <c r="H127" s="1"/>
  <c r="E123"/>
  <c r="G123" s="1"/>
  <c r="H123" s="1"/>
  <c r="E106" i="16"/>
  <c r="G106" s="1"/>
  <c r="H106" s="1"/>
  <c r="E125" i="10"/>
  <c r="G125" s="1"/>
  <c r="H125" s="1"/>
  <c r="E121"/>
  <c r="G121" s="1"/>
  <c r="H121" s="1"/>
  <c r="G99" i="16"/>
  <c r="H99" s="1"/>
  <c r="E58"/>
  <c r="G58" s="1"/>
  <c r="E70"/>
  <c r="G70" s="1"/>
  <c r="E82"/>
  <c r="G82" s="1"/>
  <c r="E94"/>
  <c r="G94" s="1"/>
  <c r="E38"/>
  <c r="G38" s="1"/>
  <c r="E30"/>
  <c r="G30" s="1"/>
  <c r="H82" i="17"/>
  <c r="E16" i="16"/>
  <c r="G16" s="1"/>
  <c r="E24"/>
  <c r="G24" s="1"/>
  <c r="H24" s="1"/>
  <c r="E32"/>
  <c r="G32" s="1"/>
  <c r="E40"/>
  <c r="G40" s="1"/>
  <c r="E46"/>
  <c r="G46" s="1"/>
  <c r="H46" s="1"/>
  <c r="E48"/>
  <c r="G48" s="1"/>
  <c r="E100"/>
  <c r="G100" s="1"/>
  <c r="H100" s="1"/>
  <c r="E102"/>
  <c r="G102" s="1"/>
  <c r="H102" s="1"/>
  <c r="E104"/>
  <c r="G104" s="1"/>
  <c r="H104" s="1"/>
  <c r="E108"/>
  <c r="G108" s="1"/>
  <c r="H108" s="1"/>
  <c r="E110"/>
  <c r="G110" s="1"/>
  <c r="H110" s="1"/>
  <c r="E112"/>
  <c r="G112" s="1"/>
  <c r="H112" s="1"/>
  <c r="E114"/>
  <c r="G114" s="1"/>
  <c r="H114" s="1"/>
  <c r="E116"/>
  <c r="G116" s="1"/>
  <c r="H116" s="1"/>
  <c r="G58" i="17"/>
  <c r="H58" s="1"/>
  <c r="G103" i="16"/>
  <c r="H103" s="1"/>
  <c r="E128" i="10"/>
  <c r="G128" s="1"/>
  <c r="H128" s="1"/>
  <c r="E129" i="16"/>
  <c r="G129" s="1"/>
  <c r="E130"/>
  <c r="G130" s="1"/>
  <c r="H130" s="1"/>
  <c r="G134"/>
  <c r="H134" s="1"/>
  <c r="E127" i="15"/>
  <c r="I127" s="1"/>
  <c r="E123"/>
  <c r="I123" s="1"/>
  <c r="E117" i="16"/>
  <c r="G117" s="1"/>
  <c r="H117" s="1"/>
  <c r="E118"/>
  <c r="G118" s="1"/>
  <c r="H118" s="1"/>
  <c r="E129" i="15"/>
  <c r="I129" s="1"/>
  <c r="E125"/>
  <c r="I125" s="1"/>
  <c r="E121"/>
  <c r="I121" s="1"/>
  <c r="E119" i="10"/>
  <c r="G119" s="1"/>
  <c r="H119" s="1"/>
  <c r="E130" i="15"/>
  <c r="I130" s="1"/>
  <c r="E128"/>
  <c r="I128" s="1"/>
  <c r="E126"/>
  <c r="I126" s="1"/>
  <c r="E124"/>
  <c r="I124" s="1"/>
  <c r="E122"/>
  <c r="E120"/>
  <c r="I120" s="1"/>
  <c r="H106" i="17"/>
  <c r="G70"/>
  <c r="H70" s="1"/>
  <c r="G134"/>
  <c r="H134" s="1"/>
  <c r="G94"/>
  <c r="H94" s="1"/>
  <c r="G26" i="16"/>
  <c r="H26" s="1"/>
  <c r="G127"/>
  <c r="H127" s="1"/>
  <c r="G125"/>
  <c r="H125" s="1"/>
  <c r="G123"/>
  <c r="H123" s="1"/>
  <c r="G121"/>
  <c r="H121" s="1"/>
  <c r="G119"/>
  <c r="H119" s="1"/>
  <c r="H101"/>
  <c r="H105"/>
  <c r="E13"/>
  <c r="G13" s="1"/>
  <c r="E15"/>
  <c r="G15" s="1"/>
  <c r="E17"/>
  <c r="G17" s="1"/>
  <c r="E19"/>
  <c r="G19" s="1"/>
  <c r="E29"/>
  <c r="G29" s="1"/>
  <c r="H29" s="1"/>
  <c r="E37"/>
  <c r="G37" s="1"/>
  <c r="H37" s="1"/>
  <c r="E41"/>
  <c r="G41" s="1"/>
  <c r="H41" s="1"/>
  <c r="E49"/>
  <c r="G49" s="1"/>
  <c r="H49" s="1"/>
  <c r="G27"/>
  <c r="H27" s="1"/>
  <c r="G31"/>
  <c r="H31" s="1"/>
  <c r="G47"/>
  <c r="H47" s="1"/>
  <c r="H11"/>
  <c r="H12"/>
  <c r="H14"/>
  <c r="E22"/>
  <c r="E21"/>
  <c r="G23"/>
  <c r="H23" s="1"/>
  <c r="G25"/>
  <c r="H25" s="1"/>
  <c r="H28"/>
  <c r="H50"/>
  <c r="G124"/>
  <c r="H124" s="1"/>
  <c r="E33"/>
  <c r="E45"/>
  <c r="H51"/>
  <c r="H52"/>
  <c r="H53"/>
  <c r="H54"/>
  <c r="H55"/>
  <c r="H56"/>
  <c r="H57"/>
  <c r="H71"/>
  <c r="H72"/>
  <c r="H73"/>
  <c r="H74"/>
  <c r="H75"/>
  <c r="H76"/>
  <c r="H77"/>
  <c r="H78"/>
  <c r="H79"/>
  <c r="H80"/>
  <c r="H81"/>
  <c r="H95"/>
  <c r="H96"/>
  <c r="H97"/>
  <c r="H98"/>
  <c r="G120"/>
  <c r="H120" s="1"/>
  <c r="G128"/>
  <c r="H128" s="1"/>
  <c r="G122"/>
  <c r="H122" s="1"/>
  <c r="G126"/>
  <c r="H126" s="1"/>
  <c r="H136"/>
  <c r="H137"/>
  <c r="H138"/>
  <c r="H139"/>
  <c r="H140"/>
  <c r="H141"/>
  <c r="H142"/>
  <c r="H143"/>
  <c r="E126" i="10"/>
  <c r="E124"/>
  <c r="E122"/>
  <c r="E120"/>
  <c r="H125" i="9"/>
  <c r="H124"/>
  <c r="H128"/>
  <c r="H126"/>
  <c r="H122"/>
  <c r="H121"/>
  <c r="H120"/>
  <c r="G122" i="15" l="1"/>
  <c r="I122"/>
  <c r="J23" i="19"/>
  <c r="I24"/>
  <c r="V22"/>
  <c r="X22" s="1"/>
  <c r="L22"/>
  <c r="M22"/>
  <c r="O22" s="1"/>
  <c r="P22"/>
  <c r="R22" s="1"/>
  <c r="Y22"/>
  <c r="AA22" s="1"/>
  <c r="S22"/>
  <c r="U22" s="1"/>
  <c r="V26" i="20"/>
  <c r="X26" s="1"/>
  <c r="P26"/>
  <c r="R26" s="1"/>
  <c r="L26"/>
  <c r="Y26"/>
  <c r="AA26" s="1"/>
  <c r="M26"/>
  <c r="O26" s="1"/>
  <c r="S26"/>
  <c r="U26" s="1"/>
  <c r="I28"/>
  <c r="J27"/>
  <c r="H93" i="16"/>
  <c r="H61"/>
  <c r="H85"/>
  <c r="H69"/>
  <c r="H89"/>
  <c r="H65"/>
  <c r="H90"/>
  <c r="H60"/>
  <c r="H68"/>
  <c r="H18"/>
  <c r="H13"/>
  <c r="H135"/>
  <c r="I147" s="1"/>
  <c r="K129" s="1"/>
  <c r="H91"/>
  <c r="H59"/>
  <c r="H87"/>
  <c r="H83"/>
  <c r="H67"/>
  <c r="H63"/>
  <c r="I148" i="17"/>
  <c r="K129" s="1"/>
  <c r="H107" i="16"/>
  <c r="H86"/>
  <c r="H64"/>
  <c r="H42"/>
  <c r="H94"/>
  <c r="H92"/>
  <c r="H88"/>
  <c r="H84"/>
  <c r="H66"/>
  <c r="H62"/>
  <c r="H44"/>
  <c r="H36"/>
  <c r="H20"/>
  <c r="H16"/>
  <c r="G128" i="15"/>
  <c r="H128" s="1"/>
  <c r="J128" s="1"/>
  <c r="H70" i="16"/>
  <c r="H82"/>
  <c r="H58"/>
  <c r="H38"/>
  <c r="H32"/>
  <c r="H40"/>
  <c r="H30"/>
  <c r="G120" i="15"/>
  <c r="H120" s="1"/>
  <c r="J120" s="1"/>
  <c r="G130"/>
  <c r="H130" s="1"/>
  <c r="J130" s="1"/>
  <c r="G126"/>
  <c r="H126" s="1"/>
  <c r="J126" s="1"/>
  <c r="H129" i="16"/>
  <c r="H48"/>
  <c r="G124" i="15"/>
  <c r="H124" s="1"/>
  <c r="H17" i="16"/>
  <c r="H122" i="15"/>
  <c r="E130" i="10"/>
  <c r="G130" s="1"/>
  <c r="H130" s="1"/>
  <c r="E131" i="15"/>
  <c r="G125"/>
  <c r="H125" s="1"/>
  <c r="G121"/>
  <c r="H121" s="1"/>
  <c r="J121" s="1"/>
  <c r="G123"/>
  <c r="H123" s="1"/>
  <c r="G127"/>
  <c r="H127" s="1"/>
  <c r="K126" i="17"/>
  <c r="K92"/>
  <c r="K60"/>
  <c r="K54"/>
  <c r="K22"/>
  <c r="K87"/>
  <c r="K37"/>
  <c r="H131"/>
  <c r="I11" s="1"/>
  <c r="G129" i="15"/>
  <c r="H129" s="1"/>
  <c r="J129" s="1"/>
  <c r="H19" i="16"/>
  <c r="H15"/>
  <c r="G33"/>
  <c r="H33" s="1"/>
  <c r="G21"/>
  <c r="H21" s="1"/>
  <c r="G45"/>
  <c r="H45" s="1"/>
  <c r="G22"/>
  <c r="H22" s="1"/>
  <c r="G124" i="10"/>
  <c r="H124" s="1"/>
  <c r="G120"/>
  <c r="H120" s="1"/>
  <c r="G122"/>
  <c r="H122" s="1"/>
  <c r="G126"/>
  <c r="H126" s="1"/>
  <c r="X8" i="15"/>
  <c r="W7" i="9"/>
  <c r="J123" i="15" l="1"/>
  <c r="Y123" s="1"/>
  <c r="J125"/>
  <c r="Y125" s="1"/>
  <c r="J127"/>
  <c r="Y127" s="1"/>
  <c r="Y121"/>
  <c r="J124"/>
  <c r="Y124" s="1"/>
  <c r="AA124" s="1"/>
  <c r="J122"/>
  <c r="J24" i="19"/>
  <c r="I25"/>
  <c r="V23"/>
  <c r="X23" s="1"/>
  <c r="L23"/>
  <c r="Y23"/>
  <c r="AA23" s="1"/>
  <c r="P23"/>
  <c r="R23" s="1"/>
  <c r="S23"/>
  <c r="U23" s="1"/>
  <c r="M23"/>
  <c r="O23" s="1"/>
  <c r="Y27" i="20"/>
  <c r="AA27" s="1"/>
  <c r="S27"/>
  <c r="U27" s="1"/>
  <c r="M27"/>
  <c r="O27" s="1"/>
  <c r="P27"/>
  <c r="R27" s="1"/>
  <c r="L27"/>
  <c r="V27"/>
  <c r="X27" s="1"/>
  <c r="I29"/>
  <c r="J28"/>
  <c r="K21" i="17"/>
  <c r="K59"/>
  <c r="Z59" s="1"/>
  <c r="K119"/>
  <c r="K38"/>
  <c r="W38" s="1"/>
  <c r="K94"/>
  <c r="K77"/>
  <c r="W77" s="1"/>
  <c r="K117"/>
  <c r="K110"/>
  <c r="Q110" s="1"/>
  <c r="K13"/>
  <c r="K29"/>
  <c r="Z29" s="1"/>
  <c r="K45"/>
  <c r="K67"/>
  <c r="Z67" s="1"/>
  <c r="K98"/>
  <c r="K14"/>
  <c r="W14" s="1"/>
  <c r="K30"/>
  <c r="K47"/>
  <c r="W47" s="1"/>
  <c r="K74"/>
  <c r="K53"/>
  <c r="W53" s="1"/>
  <c r="K68"/>
  <c r="K84"/>
  <c r="W84" s="1"/>
  <c r="K109"/>
  <c r="K103"/>
  <c r="W103" s="1"/>
  <c r="K122"/>
  <c r="V122" i="15"/>
  <c r="X122" s="1"/>
  <c r="K17" i="17"/>
  <c r="K25"/>
  <c r="T25" s="1"/>
  <c r="K33"/>
  <c r="K41"/>
  <c r="T41" s="1"/>
  <c r="K48"/>
  <c r="K63"/>
  <c r="T63" s="1"/>
  <c r="K83"/>
  <c r="K91"/>
  <c r="T91" s="1"/>
  <c r="K102"/>
  <c r="K130"/>
  <c r="T130" s="1"/>
  <c r="K18"/>
  <c r="K26"/>
  <c r="Q26" s="1"/>
  <c r="K34"/>
  <c r="K42"/>
  <c r="Q42" s="1"/>
  <c r="K51"/>
  <c r="K70"/>
  <c r="T70" s="1"/>
  <c r="K78"/>
  <c r="K118"/>
  <c r="T118" s="1"/>
  <c r="K57"/>
  <c r="K64"/>
  <c r="Q64" s="1"/>
  <c r="K73"/>
  <c r="K81"/>
  <c r="Q81" s="1"/>
  <c r="K88"/>
  <c r="K97"/>
  <c r="Q97" s="1"/>
  <c r="K113"/>
  <c r="K99"/>
  <c r="Q99" s="1"/>
  <c r="K106"/>
  <c r="K114"/>
  <c r="Q114" s="1"/>
  <c r="K124"/>
  <c r="K128"/>
  <c r="Q128" s="1"/>
  <c r="K11"/>
  <c r="K15"/>
  <c r="T15" s="1"/>
  <c r="K19"/>
  <c r="K23"/>
  <c r="T23" s="1"/>
  <c r="K27"/>
  <c r="K31"/>
  <c r="T31" s="1"/>
  <c r="K35"/>
  <c r="K39"/>
  <c r="T39" s="1"/>
  <c r="K43"/>
  <c r="K46"/>
  <c r="T46" s="1"/>
  <c r="K50"/>
  <c r="K61"/>
  <c r="T61" s="1"/>
  <c r="K65"/>
  <c r="Z65" s="1"/>
  <c r="K69"/>
  <c r="T69" s="1"/>
  <c r="K85"/>
  <c r="K89"/>
  <c r="T89" s="1"/>
  <c r="K93"/>
  <c r="K100"/>
  <c r="T100" s="1"/>
  <c r="K104"/>
  <c r="K121"/>
  <c r="N121" s="1"/>
  <c r="K12"/>
  <c r="K16"/>
  <c r="Q16" s="1"/>
  <c r="K20"/>
  <c r="K24"/>
  <c r="Q24" s="1"/>
  <c r="K28"/>
  <c r="K32"/>
  <c r="Q32" s="1"/>
  <c r="K36"/>
  <c r="K40"/>
  <c r="Q40" s="1"/>
  <c r="K44"/>
  <c r="K49"/>
  <c r="Q49" s="1"/>
  <c r="K52"/>
  <c r="K56"/>
  <c r="T56" s="1"/>
  <c r="K72"/>
  <c r="K76"/>
  <c r="T76" s="1"/>
  <c r="K80"/>
  <c r="K96"/>
  <c r="T96" s="1"/>
  <c r="K120"/>
  <c r="K55"/>
  <c r="Q55" s="1"/>
  <c r="K58"/>
  <c r="K62"/>
  <c r="Q62" s="1"/>
  <c r="K66"/>
  <c r="K71"/>
  <c r="Q71" s="1"/>
  <c r="K75"/>
  <c r="K79"/>
  <c r="Q79" s="1"/>
  <c r="K82"/>
  <c r="K86"/>
  <c r="Q86" s="1"/>
  <c r="K90"/>
  <c r="K95"/>
  <c r="Q95" s="1"/>
  <c r="K107"/>
  <c r="K111"/>
  <c r="T111" s="1"/>
  <c r="K115"/>
  <c r="I134"/>
  <c r="K134" s="1"/>
  <c r="K101"/>
  <c r="K105"/>
  <c r="W105" s="1"/>
  <c r="K108"/>
  <c r="K112"/>
  <c r="W112" s="1"/>
  <c r="K116"/>
  <c r="K123"/>
  <c r="W123" s="1"/>
  <c r="K125"/>
  <c r="K127"/>
  <c r="W127" s="1"/>
  <c r="Y128" i="15"/>
  <c r="AA128" s="1"/>
  <c r="K11" i="16"/>
  <c r="T11" s="1"/>
  <c r="K51"/>
  <c r="Q51" s="1"/>
  <c r="K76"/>
  <c r="T76" s="1"/>
  <c r="K116"/>
  <c r="T116" s="1"/>
  <c r="K43"/>
  <c r="T43" s="1"/>
  <c r="K20"/>
  <c r="W20" s="1"/>
  <c r="K83"/>
  <c r="W83" s="1"/>
  <c r="K124"/>
  <c r="Z124" s="1"/>
  <c r="K27"/>
  <c r="T27" s="1"/>
  <c r="K60"/>
  <c r="T60" s="1"/>
  <c r="K92"/>
  <c r="Z92" s="1"/>
  <c r="K36"/>
  <c r="Q36" s="1"/>
  <c r="K67"/>
  <c r="W67" s="1"/>
  <c r="K100"/>
  <c r="Z100" s="1"/>
  <c r="K109"/>
  <c r="Q109" s="1"/>
  <c r="I133"/>
  <c r="I134" s="1"/>
  <c r="K19"/>
  <c r="Z19" s="1"/>
  <c r="K35"/>
  <c r="Z35" s="1"/>
  <c r="K52"/>
  <c r="Z52" s="1"/>
  <c r="K68"/>
  <c r="T68" s="1"/>
  <c r="K84"/>
  <c r="T84" s="1"/>
  <c r="K12"/>
  <c r="W12" s="1"/>
  <c r="K28"/>
  <c r="W28" s="1"/>
  <c r="K44"/>
  <c r="W44" s="1"/>
  <c r="K59"/>
  <c r="Q59" s="1"/>
  <c r="K75"/>
  <c r="Q75" s="1"/>
  <c r="K91"/>
  <c r="Q91" s="1"/>
  <c r="K108"/>
  <c r="Z108" s="1"/>
  <c r="K101"/>
  <c r="W101" s="1"/>
  <c r="K117"/>
  <c r="Q117" s="1"/>
  <c r="K123"/>
  <c r="Q123" s="1"/>
  <c r="L124" i="15"/>
  <c r="V130"/>
  <c r="X130" s="1"/>
  <c r="L130"/>
  <c r="K15" i="16"/>
  <c r="Z15" s="1"/>
  <c r="K23"/>
  <c r="Z23" s="1"/>
  <c r="K31"/>
  <c r="T31" s="1"/>
  <c r="K39"/>
  <c r="Z39" s="1"/>
  <c r="K47"/>
  <c r="Z47" s="1"/>
  <c r="K56"/>
  <c r="Z56" s="1"/>
  <c r="K64"/>
  <c r="T64" s="1"/>
  <c r="K72"/>
  <c r="Z72" s="1"/>
  <c r="K80"/>
  <c r="Z80" s="1"/>
  <c r="K88"/>
  <c r="Z88" s="1"/>
  <c r="K96"/>
  <c r="T96" s="1"/>
  <c r="K16"/>
  <c r="W16" s="1"/>
  <c r="K24"/>
  <c r="W24" s="1"/>
  <c r="K32"/>
  <c r="W32" s="1"/>
  <c r="K40"/>
  <c r="Q40" s="1"/>
  <c r="K48"/>
  <c r="W48" s="1"/>
  <c r="K55"/>
  <c r="W55" s="1"/>
  <c r="K63"/>
  <c r="W63" s="1"/>
  <c r="K71"/>
  <c r="Q71" s="1"/>
  <c r="K79"/>
  <c r="W79" s="1"/>
  <c r="K87"/>
  <c r="W87" s="1"/>
  <c r="K95"/>
  <c r="W95" s="1"/>
  <c r="K104"/>
  <c r="T104" s="1"/>
  <c r="K112"/>
  <c r="Z112" s="1"/>
  <c r="K120"/>
  <c r="Z120" s="1"/>
  <c r="K105"/>
  <c r="W105" s="1"/>
  <c r="K113"/>
  <c r="Q113" s="1"/>
  <c r="K121"/>
  <c r="W121" s="1"/>
  <c r="K128"/>
  <c r="Z128" s="1"/>
  <c r="K127"/>
  <c r="W127" s="1"/>
  <c r="V128" i="15"/>
  <c r="X128" s="1"/>
  <c r="S126"/>
  <c r="U126" s="1"/>
  <c r="Y120"/>
  <c r="AA120" s="1"/>
  <c r="S120"/>
  <c r="U120" s="1"/>
  <c r="L128"/>
  <c r="K13" i="16"/>
  <c r="Q13" s="1"/>
  <c r="K17"/>
  <c r="Q17" s="1"/>
  <c r="K21"/>
  <c r="T21" s="1"/>
  <c r="K25"/>
  <c r="T25" s="1"/>
  <c r="K29"/>
  <c r="W29" s="1"/>
  <c r="K33"/>
  <c r="W33" s="1"/>
  <c r="K37"/>
  <c r="T37" s="1"/>
  <c r="K41"/>
  <c r="T41" s="1"/>
  <c r="K45"/>
  <c r="W45" s="1"/>
  <c r="K49"/>
  <c r="W49" s="1"/>
  <c r="K54"/>
  <c r="T54" s="1"/>
  <c r="K58"/>
  <c r="T58" s="1"/>
  <c r="K62"/>
  <c r="Q62" s="1"/>
  <c r="K66"/>
  <c r="Q66" s="1"/>
  <c r="K70"/>
  <c r="T70" s="1"/>
  <c r="K74"/>
  <c r="T74" s="1"/>
  <c r="K78"/>
  <c r="Q78" s="1"/>
  <c r="K82"/>
  <c r="Q82" s="1"/>
  <c r="K86"/>
  <c r="T86" s="1"/>
  <c r="K90"/>
  <c r="T90" s="1"/>
  <c r="K94"/>
  <c r="Q94" s="1"/>
  <c r="K98"/>
  <c r="Q98" s="1"/>
  <c r="K14"/>
  <c r="Q14" s="1"/>
  <c r="K18"/>
  <c r="Q18" s="1"/>
  <c r="K22"/>
  <c r="N22" s="1"/>
  <c r="K26"/>
  <c r="T26" s="1"/>
  <c r="K30"/>
  <c r="Q30" s="1"/>
  <c r="K34"/>
  <c r="Q34" s="1"/>
  <c r="K38"/>
  <c r="T38" s="1"/>
  <c r="K42"/>
  <c r="T42" s="1"/>
  <c r="K46"/>
  <c r="Q46" s="1"/>
  <c r="K50"/>
  <c r="T50" s="1"/>
  <c r="K53"/>
  <c r="Z53" s="1"/>
  <c r="K57"/>
  <c r="Z57" s="1"/>
  <c r="K61"/>
  <c r="Q61" s="1"/>
  <c r="K65"/>
  <c r="Q65" s="1"/>
  <c r="K69"/>
  <c r="Z69" s="1"/>
  <c r="K73"/>
  <c r="Z73" s="1"/>
  <c r="K77"/>
  <c r="Q77" s="1"/>
  <c r="K81"/>
  <c r="Q81" s="1"/>
  <c r="K85"/>
  <c r="Z85" s="1"/>
  <c r="K89"/>
  <c r="Z89" s="1"/>
  <c r="K93"/>
  <c r="Q93" s="1"/>
  <c r="K97"/>
  <c r="Q97" s="1"/>
  <c r="K102"/>
  <c r="W102" s="1"/>
  <c r="K106"/>
  <c r="W106" s="1"/>
  <c r="K110"/>
  <c r="T110" s="1"/>
  <c r="K114"/>
  <c r="T114" s="1"/>
  <c r="K118"/>
  <c r="W118" s="1"/>
  <c r="K99"/>
  <c r="N99" s="1"/>
  <c r="K103"/>
  <c r="Q103" s="1"/>
  <c r="K107"/>
  <c r="Q107" s="1"/>
  <c r="K111"/>
  <c r="N111" s="1"/>
  <c r="K115"/>
  <c r="N115" s="1"/>
  <c r="K119"/>
  <c r="Q119" s="1"/>
  <c r="K122"/>
  <c r="T122" s="1"/>
  <c r="K126"/>
  <c r="T126" s="1"/>
  <c r="K130"/>
  <c r="Z130" s="1"/>
  <c r="K125"/>
  <c r="W125" s="1"/>
  <c r="L120" i="15"/>
  <c r="V126"/>
  <c r="X126" s="1"/>
  <c r="S128"/>
  <c r="U128" s="1"/>
  <c r="V120"/>
  <c r="X120" s="1"/>
  <c r="I131"/>
  <c r="G131"/>
  <c r="H131" s="1"/>
  <c r="S130"/>
  <c r="U130" s="1"/>
  <c r="P128"/>
  <c r="R128" s="1"/>
  <c r="M128"/>
  <c r="O128" s="1"/>
  <c r="M124"/>
  <c r="O124" s="1"/>
  <c r="M120"/>
  <c r="O120" s="1"/>
  <c r="P120"/>
  <c r="R120" s="1"/>
  <c r="P130"/>
  <c r="R130" s="1"/>
  <c r="Y130"/>
  <c r="AA130" s="1"/>
  <c r="I12" i="17"/>
  <c r="Z13"/>
  <c r="N13"/>
  <c r="W13"/>
  <c r="T17"/>
  <c r="Q17"/>
  <c r="Z21"/>
  <c r="N21"/>
  <c r="W21"/>
  <c r="Z33"/>
  <c r="N33"/>
  <c r="Q33"/>
  <c r="Z37"/>
  <c r="T37"/>
  <c r="N37"/>
  <c r="W37"/>
  <c r="Q37"/>
  <c r="Z45"/>
  <c r="N45"/>
  <c r="Q45"/>
  <c r="T48"/>
  <c r="W48"/>
  <c r="T83"/>
  <c r="Q83"/>
  <c r="Z87"/>
  <c r="T87"/>
  <c r="N87"/>
  <c r="Q87"/>
  <c r="W87"/>
  <c r="T98"/>
  <c r="Q98"/>
  <c r="Z102"/>
  <c r="N102"/>
  <c r="W102"/>
  <c r="T119"/>
  <c r="Q119"/>
  <c r="Q18"/>
  <c r="Z18"/>
  <c r="W22"/>
  <c r="Q22"/>
  <c r="T22"/>
  <c r="Z22"/>
  <c r="N22"/>
  <c r="Q30"/>
  <c r="T30"/>
  <c r="W34"/>
  <c r="Z34"/>
  <c r="N34"/>
  <c r="Q38"/>
  <c r="Z51"/>
  <c r="Q51"/>
  <c r="N51"/>
  <c r="Z54"/>
  <c r="T54"/>
  <c r="N54"/>
  <c r="W54"/>
  <c r="Q54"/>
  <c r="Z74"/>
  <c r="N74"/>
  <c r="Q74"/>
  <c r="T78"/>
  <c r="W78"/>
  <c r="Z94"/>
  <c r="N94"/>
  <c r="Q94"/>
  <c r="W57"/>
  <c r="Z57"/>
  <c r="T57"/>
  <c r="W60"/>
  <c r="Q60"/>
  <c r="T60"/>
  <c r="Z60"/>
  <c r="N60"/>
  <c r="W68"/>
  <c r="T68"/>
  <c r="N68"/>
  <c r="Q73"/>
  <c r="N73"/>
  <c r="Q88"/>
  <c r="Z88"/>
  <c r="W92"/>
  <c r="Q92"/>
  <c r="T92"/>
  <c r="Z92"/>
  <c r="N92"/>
  <c r="T109"/>
  <c r="W109"/>
  <c r="Z113"/>
  <c r="N113"/>
  <c r="Q113"/>
  <c r="T117"/>
  <c r="W117"/>
  <c r="Z103"/>
  <c r="Q106"/>
  <c r="N106"/>
  <c r="W122"/>
  <c r="Z122"/>
  <c r="T122"/>
  <c r="Q124"/>
  <c r="N124"/>
  <c r="W126"/>
  <c r="Q126"/>
  <c r="Z126"/>
  <c r="N126"/>
  <c r="T126"/>
  <c r="T11"/>
  <c r="Q11"/>
  <c r="Z19"/>
  <c r="N19"/>
  <c r="W19"/>
  <c r="T27"/>
  <c r="Q27"/>
  <c r="Z35"/>
  <c r="N35"/>
  <c r="Q35"/>
  <c r="T43"/>
  <c r="W43"/>
  <c r="Z50"/>
  <c r="N50"/>
  <c r="Q50"/>
  <c r="T65"/>
  <c r="N65"/>
  <c r="Q65"/>
  <c r="W65"/>
  <c r="Z85"/>
  <c r="T85"/>
  <c r="N85"/>
  <c r="Q85"/>
  <c r="W85"/>
  <c r="Z93"/>
  <c r="T93"/>
  <c r="N93"/>
  <c r="Q93"/>
  <c r="W93"/>
  <c r="Z104"/>
  <c r="T104"/>
  <c r="N104"/>
  <c r="Q104"/>
  <c r="W104"/>
  <c r="W12"/>
  <c r="Q12"/>
  <c r="T12"/>
  <c r="Z12"/>
  <c r="N12"/>
  <c r="W20"/>
  <c r="Q20"/>
  <c r="T20"/>
  <c r="Z20"/>
  <c r="N20"/>
  <c r="W28"/>
  <c r="Q28"/>
  <c r="Z28"/>
  <c r="T28"/>
  <c r="N28"/>
  <c r="W36"/>
  <c r="Q36"/>
  <c r="Z36"/>
  <c r="T36"/>
  <c r="N36"/>
  <c r="W44"/>
  <c r="Q44"/>
  <c r="Z44"/>
  <c r="T44"/>
  <c r="N44"/>
  <c r="Z52"/>
  <c r="T52"/>
  <c r="N52"/>
  <c r="W52"/>
  <c r="Q52"/>
  <c r="Z72"/>
  <c r="T72"/>
  <c r="N72"/>
  <c r="W72"/>
  <c r="Q72"/>
  <c r="Z80"/>
  <c r="T80"/>
  <c r="N80"/>
  <c r="W80"/>
  <c r="Q80"/>
  <c r="Z120"/>
  <c r="T120"/>
  <c r="N120"/>
  <c r="Q120"/>
  <c r="W120"/>
  <c r="W58"/>
  <c r="Q58"/>
  <c r="T58"/>
  <c r="Z58"/>
  <c r="N58"/>
  <c r="W66"/>
  <c r="Q66"/>
  <c r="T66"/>
  <c r="Z66"/>
  <c r="N66"/>
  <c r="W75"/>
  <c r="Q75"/>
  <c r="Z75"/>
  <c r="N75"/>
  <c r="T75"/>
  <c r="W82"/>
  <c r="Q82"/>
  <c r="T82"/>
  <c r="Z82"/>
  <c r="N82"/>
  <c r="W90"/>
  <c r="Q90"/>
  <c r="T90"/>
  <c r="Z90"/>
  <c r="N90"/>
  <c r="Z107"/>
  <c r="T107"/>
  <c r="N107"/>
  <c r="W107"/>
  <c r="Q107"/>
  <c r="Z115"/>
  <c r="T115"/>
  <c r="N115"/>
  <c r="W115"/>
  <c r="Q115"/>
  <c r="W101"/>
  <c r="Q101"/>
  <c r="T101"/>
  <c r="Z101"/>
  <c r="N101"/>
  <c r="W108"/>
  <c r="Q108"/>
  <c r="Z108"/>
  <c r="N108"/>
  <c r="T108"/>
  <c r="W116"/>
  <c r="Q116"/>
  <c r="Z116"/>
  <c r="N116"/>
  <c r="T116"/>
  <c r="W125"/>
  <c r="Q125"/>
  <c r="T125"/>
  <c r="Z125"/>
  <c r="N125"/>
  <c r="W129"/>
  <c r="Q129"/>
  <c r="T129"/>
  <c r="Z129"/>
  <c r="N129"/>
  <c r="M130" i="15"/>
  <c r="O130" s="1"/>
  <c r="Y129"/>
  <c r="L125"/>
  <c r="V125"/>
  <c r="X125" s="1"/>
  <c r="S125"/>
  <c r="U125" s="1"/>
  <c r="L127"/>
  <c r="P127"/>
  <c r="R127" s="1"/>
  <c r="V127"/>
  <c r="X127" s="1"/>
  <c r="M127"/>
  <c r="S127"/>
  <c r="U127" s="1"/>
  <c r="L123"/>
  <c r="P123"/>
  <c r="R123" s="1"/>
  <c r="V123"/>
  <c r="X123" s="1"/>
  <c r="M123"/>
  <c r="S123"/>
  <c r="U123" s="1"/>
  <c r="L121"/>
  <c r="P121"/>
  <c r="R121" s="1"/>
  <c r="V121"/>
  <c r="X121" s="1"/>
  <c r="M121"/>
  <c r="S121"/>
  <c r="U121" s="1"/>
  <c r="H131" i="16"/>
  <c r="I11" s="1"/>
  <c r="I12" s="1"/>
  <c r="W129"/>
  <c r="Q129"/>
  <c r="Z129"/>
  <c r="N129"/>
  <c r="T129"/>
  <c r="W51"/>
  <c r="T59" i="17" l="1"/>
  <c r="W29"/>
  <c r="M125" i="15"/>
  <c r="P125"/>
  <c r="R125" s="1"/>
  <c r="P124"/>
  <c r="R124" s="1"/>
  <c r="V124"/>
  <c r="X124" s="1"/>
  <c r="S124"/>
  <c r="U124" s="1"/>
  <c r="J25" i="19"/>
  <c r="I26"/>
  <c r="T110" i="17"/>
  <c r="N77"/>
  <c r="Q47"/>
  <c r="T67"/>
  <c r="V24" i="19"/>
  <c r="X24" s="1"/>
  <c r="L24"/>
  <c r="M24"/>
  <c r="O24" s="1"/>
  <c r="P24"/>
  <c r="R24" s="1"/>
  <c r="Y24"/>
  <c r="AA24" s="1"/>
  <c r="S24"/>
  <c r="U24" s="1"/>
  <c r="W110" i="17"/>
  <c r="Q84"/>
  <c r="Q77"/>
  <c r="N53"/>
  <c r="T38"/>
  <c r="Z14"/>
  <c r="Q59"/>
  <c r="V28" i="20"/>
  <c r="X28" s="1"/>
  <c r="P28"/>
  <c r="R28" s="1"/>
  <c r="L28"/>
  <c r="Y28"/>
  <c r="AA28" s="1"/>
  <c r="S28"/>
  <c r="U28" s="1"/>
  <c r="M28"/>
  <c r="O28" s="1"/>
  <c r="I30"/>
  <c r="J29"/>
  <c r="T50" i="17"/>
  <c r="W50"/>
  <c r="Z43"/>
  <c r="N43"/>
  <c r="Q43"/>
  <c r="T35"/>
  <c r="W35"/>
  <c r="Z27"/>
  <c r="N27"/>
  <c r="W27"/>
  <c r="T19"/>
  <c r="Q19"/>
  <c r="J11"/>
  <c r="V11" s="1"/>
  <c r="Z11"/>
  <c r="N11"/>
  <c r="W11"/>
  <c r="W124"/>
  <c r="Z124"/>
  <c r="T124"/>
  <c r="W106"/>
  <c r="Z106"/>
  <c r="T106"/>
  <c r="T113"/>
  <c r="W113"/>
  <c r="W88"/>
  <c r="T88"/>
  <c r="N88"/>
  <c r="W73"/>
  <c r="Z73"/>
  <c r="T73"/>
  <c r="Q57"/>
  <c r="N57"/>
  <c r="Z78"/>
  <c r="N78"/>
  <c r="Q78"/>
  <c r="W51"/>
  <c r="T51"/>
  <c r="Q34"/>
  <c r="T34"/>
  <c r="W18"/>
  <c r="T18"/>
  <c r="N18"/>
  <c r="T102"/>
  <c r="Q102"/>
  <c r="Z83"/>
  <c r="N83"/>
  <c r="W83"/>
  <c r="Z48"/>
  <c r="N48"/>
  <c r="Q48"/>
  <c r="T33"/>
  <c r="W33"/>
  <c r="Z17"/>
  <c r="N17"/>
  <c r="W17"/>
  <c r="Q122"/>
  <c r="N122"/>
  <c r="Z109"/>
  <c r="N109"/>
  <c r="Q109"/>
  <c r="Q68"/>
  <c r="Z68"/>
  <c r="T74"/>
  <c r="W74"/>
  <c r="W30"/>
  <c r="Z30"/>
  <c r="N30"/>
  <c r="Z98"/>
  <c r="N98"/>
  <c r="W98"/>
  <c r="T45"/>
  <c r="W45"/>
  <c r="T13"/>
  <c r="Q13"/>
  <c r="Z117"/>
  <c r="N117"/>
  <c r="Q117"/>
  <c r="T94"/>
  <c r="W94"/>
  <c r="Z119"/>
  <c r="N119"/>
  <c r="W119"/>
  <c r="T21"/>
  <c r="Q21"/>
  <c r="Z110"/>
  <c r="T77"/>
  <c r="Z77"/>
  <c r="N38"/>
  <c r="Z38"/>
  <c r="W59"/>
  <c r="N59"/>
  <c r="N110"/>
  <c r="Z60" i="16"/>
  <c r="W99" i="17"/>
  <c r="T97"/>
  <c r="Z118"/>
  <c r="Q70"/>
  <c r="Z130"/>
  <c r="W91"/>
  <c r="Z25"/>
  <c r="Y122" i="15"/>
  <c r="AA122" s="1"/>
  <c r="W128" i="17"/>
  <c r="T114"/>
  <c r="Q103"/>
  <c r="Z84"/>
  <c r="W81"/>
  <c r="N64"/>
  <c r="Q53"/>
  <c r="T47"/>
  <c r="W42"/>
  <c r="N26"/>
  <c r="Q14"/>
  <c r="Q67"/>
  <c r="Z63"/>
  <c r="Q41"/>
  <c r="T29"/>
  <c r="S122" i="15"/>
  <c r="U122" s="1"/>
  <c r="M122"/>
  <c r="O122" s="1"/>
  <c r="N103" i="17"/>
  <c r="T103"/>
  <c r="N84"/>
  <c r="T84"/>
  <c r="T53"/>
  <c r="Z53"/>
  <c r="N47"/>
  <c r="Z47"/>
  <c r="N14"/>
  <c r="T14"/>
  <c r="W67"/>
  <c r="N67"/>
  <c r="Q29"/>
  <c r="N29"/>
  <c r="P122" i="15"/>
  <c r="R122" s="1"/>
  <c r="L122"/>
  <c r="Z111" i="17"/>
  <c r="T95"/>
  <c r="W86"/>
  <c r="T79"/>
  <c r="W71"/>
  <c r="N62"/>
  <c r="W55"/>
  <c r="Q96"/>
  <c r="Z76"/>
  <c r="Q56"/>
  <c r="W49"/>
  <c r="N40"/>
  <c r="W32"/>
  <c r="N24"/>
  <c r="W16"/>
  <c r="W121"/>
  <c r="Z100"/>
  <c r="W89"/>
  <c r="Z69"/>
  <c r="W61"/>
  <c r="Z46"/>
  <c r="Q39"/>
  <c r="Z31"/>
  <c r="W23"/>
  <c r="Z15"/>
  <c r="T128"/>
  <c r="W114"/>
  <c r="N99"/>
  <c r="W97"/>
  <c r="T81"/>
  <c r="W64"/>
  <c r="W118"/>
  <c r="Z70"/>
  <c r="N42"/>
  <c r="W26"/>
  <c r="W130"/>
  <c r="Z91"/>
  <c r="W63"/>
  <c r="Z41"/>
  <c r="W25"/>
  <c r="Z127"/>
  <c r="Q123"/>
  <c r="N112"/>
  <c r="Q105"/>
  <c r="I135"/>
  <c r="I136" s="1"/>
  <c r="Q111"/>
  <c r="W95"/>
  <c r="N86"/>
  <c r="W79"/>
  <c r="T71"/>
  <c r="W62"/>
  <c r="T55"/>
  <c r="Z96"/>
  <c r="Q76"/>
  <c r="Z56"/>
  <c r="N49"/>
  <c r="W40"/>
  <c r="N32"/>
  <c r="W24"/>
  <c r="N16"/>
  <c r="T121"/>
  <c r="W100"/>
  <c r="Z89"/>
  <c r="W69"/>
  <c r="Z61"/>
  <c r="Q46"/>
  <c r="Z39"/>
  <c r="Q31"/>
  <c r="Z23"/>
  <c r="W15"/>
  <c r="Z128"/>
  <c r="Z114"/>
  <c r="T99"/>
  <c r="Z97"/>
  <c r="Z81"/>
  <c r="T64"/>
  <c r="N118"/>
  <c r="N70"/>
  <c r="Z42"/>
  <c r="T26"/>
  <c r="N130"/>
  <c r="N91"/>
  <c r="N63"/>
  <c r="N41"/>
  <c r="N25"/>
  <c r="Q127"/>
  <c r="Z123"/>
  <c r="Q112"/>
  <c r="Z105"/>
  <c r="N111"/>
  <c r="Z95"/>
  <c r="T86"/>
  <c r="Z79"/>
  <c r="Z71"/>
  <c r="T62"/>
  <c r="Z55"/>
  <c r="N96"/>
  <c r="N76"/>
  <c r="N56"/>
  <c r="Z49"/>
  <c r="Z40"/>
  <c r="Z32"/>
  <c r="T24"/>
  <c r="T16"/>
  <c r="Z121"/>
  <c r="N100"/>
  <c r="N89"/>
  <c r="N69"/>
  <c r="N61"/>
  <c r="N46"/>
  <c r="N39"/>
  <c r="N31"/>
  <c r="N23"/>
  <c r="N15"/>
  <c r="N128"/>
  <c r="N114"/>
  <c r="Z99"/>
  <c r="N97"/>
  <c r="N81"/>
  <c r="Z64"/>
  <c r="Q118"/>
  <c r="W70"/>
  <c r="T42"/>
  <c r="Z26"/>
  <c r="Q130"/>
  <c r="Q91"/>
  <c r="Q63"/>
  <c r="W41"/>
  <c r="Q25"/>
  <c r="N127"/>
  <c r="T127"/>
  <c r="N123"/>
  <c r="T123"/>
  <c r="T112"/>
  <c r="Z112"/>
  <c r="N105"/>
  <c r="T105"/>
  <c r="W111"/>
  <c r="N95"/>
  <c r="Z86"/>
  <c r="N79"/>
  <c r="N71"/>
  <c r="Z62"/>
  <c r="N55"/>
  <c r="W96"/>
  <c r="W76"/>
  <c r="W56"/>
  <c r="T49"/>
  <c r="T40"/>
  <c r="T32"/>
  <c r="Z24"/>
  <c r="Z16"/>
  <c r="Q121"/>
  <c r="Q100"/>
  <c r="Q89"/>
  <c r="Q69"/>
  <c r="Q61"/>
  <c r="W46"/>
  <c r="W39"/>
  <c r="W31"/>
  <c r="Q23"/>
  <c r="Q15"/>
  <c r="N91" i="16"/>
  <c r="Z76"/>
  <c r="Q52"/>
  <c r="W123"/>
  <c r="N59"/>
  <c r="Q24"/>
  <c r="Q19"/>
  <c r="N101"/>
  <c r="Q83"/>
  <c r="N84"/>
  <c r="Z43"/>
  <c r="N11"/>
  <c r="T123"/>
  <c r="Z109"/>
  <c r="W120"/>
  <c r="W91"/>
  <c r="Z67"/>
  <c r="W59"/>
  <c r="T28"/>
  <c r="T92"/>
  <c r="W76"/>
  <c r="Q43"/>
  <c r="N27"/>
  <c r="W11"/>
  <c r="Z11"/>
  <c r="N125"/>
  <c r="Z123"/>
  <c r="T109"/>
  <c r="W109"/>
  <c r="Q101"/>
  <c r="Z104"/>
  <c r="T91"/>
  <c r="Z83"/>
  <c r="T71"/>
  <c r="Q67"/>
  <c r="T59"/>
  <c r="Q28"/>
  <c r="Q92"/>
  <c r="W84"/>
  <c r="Z84"/>
  <c r="N76"/>
  <c r="T52"/>
  <c r="N43"/>
  <c r="Q27"/>
  <c r="Z27"/>
  <c r="T19"/>
  <c r="Q11"/>
  <c r="W124"/>
  <c r="Z116"/>
  <c r="Z95"/>
  <c r="N51"/>
  <c r="Q116"/>
  <c r="T51"/>
  <c r="N36"/>
  <c r="Z20"/>
  <c r="T121"/>
  <c r="N116"/>
  <c r="Z51"/>
  <c r="Q44"/>
  <c r="Z12"/>
  <c r="N123"/>
  <c r="T128"/>
  <c r="N109"/>
  <c r="T101"/>
  <c r="Z101"/>
  <c r="Z91"/>
  <c r="N83"/>
  <c r="T83"/>
  <c r="N67"/>
  <c r="T67"/>
  <c r="Z59"/>
  <c r="N40"/>
  <c r="N28"/>
  <c r="Z28"/>
  <c r="W92"/>
  <c r="N92"/>
  <c r="Q84"/>
  <c r="Q80"/>
  <c r="Q76"/>
  <c r="Z64"/>
  <c r="W52"/>
  <c r="N52"/>
  <c r="W43"/>
  <c r="N31"/>
  <c r="W27"/>
  <c r="W19"/>
  <c r="N19"/>
  <c r="N126"/>
  <c r="Q127"/>
  <c r="T124"/>
  <c r="W116"/>
  <c r="W108"/>
  <c r="W100"/>
  <c r="W75"/>
  <c r="W36"/>
  <c r="Q20"/>
  <c r="Z68"/>
  <c r="W60"/>
  <c r="T35"/>
  <c r="K133"/>
  <c r="T133" s="1"/>
  <c r="U133" s="1"/>
  <c r="Q124"/>
  <c r="N124"/>
  <c r="Z117"/>
  <c r="T100"/>
  <c r="N75"/>
  <c r="Q48"/>
  <c r="Z36"/>
  <c r="N20"/>
  <c r="T20"/>
  <c r="W68"/>
  <c r="N60"/>
  <c r="T39"/>
  <c r="Q130"/>
  <c r="T117"/>
  <c r="W117"/>
  <c r="N105"/>
  <c r="T112"/>
  <c r="T108"/>
  <c r="Q100"/>
  <c r="N100"/>
  <c r="Z79"/>
  <c r="T75"/>
  <c r="Q63"/>
  <c r="T44"/>
  <c r="T36"/>
  <c r="T32"/>
  <c r="Q16"/>
  <c r="Q12"/>
  <c r="T88"/>
  <c r="Q72"/>
  <c r="N68"/>
  <c r="Q60"/>
  <c r="T56"/>
  <c r="W35"/>
  <c r="W23"/>
  <c r="N127"/>
  <c r="Q121"/>
  <c r="N117"/>
  <c r="Q105"/>
  <c r="W112"/>
  <c r="Q108"/>
  <c r="N108"/>
  <c r="Q95"/>
  <c r="Q79"/>
  <c r="Z75"/>
  <c r="Z63"/>
  <c r="T48"/>
  <c r="N44"/>
  <c r="Z44"/>
  <c r="Q32"/>
  <c r="Z16"/>
  <c r="N12"/>
  <c r="T12"/>
  <c r="Q88"/>
  <c r="T72"/>
  <c r="Q68"/>
  <c r="Q56"/>
  <c r="W39"/>
  <c r="Q35"/>
  <c r="N35"/>
  <c r="T23"/>
  <c r="M126" i="15"/>
  <c r="O126" s="1"/>
  <c r="Y126"/>
  <c r="AA126" s="1"/>
  <c r="Z113" i="16"/>
  <c r="Q104"/>
  <c r="Q87"/>
  <c r="Z55"/>
  <c r="W40"/>
  <c r="N96"/>
  <c r="W64"/>
  <c r="T47"/>
  <c r="Q15"/>
  <c r="W128"/>
  <c r="T113"/>
  <c r="W113"/>
  <c r="T120"/>
  <c r="N104"/>
  <c r="Z87"/>
  <c r="N71"/>
  <c r="W71"/>
  <c r="Q55"/>
  <c r="Z40"/>
  <c r="N24"/>
  <c r="W96"/>
  <c r="Z96"/>
  <c r="T80"/>
  <c r="N64"/>
  <c r="W47"/>
  <c r="Q31"/>
  <c r="Z31"/>
  <c r="T15"/>
  <c r="T119"/>
  <c r="Q128"/>
  <c r="N128"/>
  <c r="N113"/>
  <c r="Q120"/>
  <c r="N120"/>
  <c r="W104"/>
  <c r="N87"/>
  <c r="T87"/>
  <c r="Z71"/>
  <c r="N55"/>
  <c r="T55"/>
  <c r="T40"/>
  <c r="T24"/>
  <c r="Z24"/>
  <c r="Q96"/>
  <c r="W80"/>
  <c r="N80"/>
  <c r="Q64"/>
  <c r="Q47"/>
  <c r="N47"/>
  <c r="W31"/>
  <c r="W15"/>
  <c r="N15"/>
  <c r="Q125"/>
  <c r="Q126"/>
  <c r="Z126"/>
  <c r="T127"/>
  <c r="Z127"/>
  <c r="N121"/>
  <c r="Z121"/>
  <c r="T105"/>
  <c r="Z105"/>
  <c r="Q112"/>
  <c r="N112"/>
  <c r="N95"/>
  <c r="T95"/>
  <c r="N79"/>
  <c r="T79"/>
  <c r="N63"/>
  <c r="T63"/>
  <c r="N48"/>
  <c r="Z48"/>
  <c r="N32"/>
  <c r="Z32"/>
  <c r="N16"/>
  <c r="T16"/>
  <c r="W88"/>
  <c r="N88"/>
  <c r="W72"/>
  <c r="N72"/>
  <c r="W56"/>
  <c r="N56"/>
  <c r="Q39"/>
  <c r="N39"/>
  <c r="Q23"/>
  <c r="N23"/>
  <c r="N130"/>
  <c r="P126" i="15"/>
  <c r="R126" s="1"/>
  <c r="L126"/>
  <c r="W119" i="16"/>
  <c r="Z119"/>
  <c r="W111"/>
  <c r="Z111"/>
  <c r="T111"/>
  <c r="W103"/>
  <c r="Z103"/>
  <c r="T103"/>
  <c r="Z118"/>
  <c r="N118"/>
  <c r="Q118"/>
  <c r="Z110"/>
  <c r="N110"/>
  <c r="Q110"/>
  <c r="Z102"/>
  <c r="N102"/>
  <c r="Q102"/>
  <c r="W93"/>
  <c r="T93"/>
  <c r="N93"/>
  <c r="W85"/>
  <c r="T85"/>
  <c r="N85"/>
  <c r="W77"/>
  <c r="T77"/>
  <c r="N77"/>
  <c r="W69"/>
  <c r="T69"/>
  <c r="N69"/>
  <c r="W61"/>
  <c r="T61"/>
  <c r="N61"/>
  <c r="W53"/>
  <c r="T53"/>
  <c r="N53"/>
  <c r="W46"/>
  <c r="Z46"/>
  <c r="N46"/>
  <c r="W38"/>
  <c r="Z38"/>
  <c r="N38"/>
  <c r="W30"/>
  <c r="Z30"/>
  <c r="N30"/>
  <c r="W22"/>
  <c r="Z22"/>
  <c r="T22"/>
  <c r="W14"/>
  <c r="T14"/>
  <c r="N14"/>
  <c r="Z94"/>
  <c r="N94"/>
  <c r="W94"/>
  <c r="Z86"/>
  <c r="N86"/>
  <c r="W86"/>
  <c r="Z78"/>
  <c r="N78"/>
  <c r="W78"/>
  <c r="Z70"/>
  <c r="N70"/>
  <c r="W70"/>
  <c r="Z62"/>
  <c r="N62"/>
  <c r="W62"/>
  <c r="Z54"/>
  <c r="N54"/>
  <c r="W54"/>
  <c r="Z45"/>
  <c r="N45"/>
  <c r="Q45"/>
  <c r="Z37"/>
  <c r="N37"/>
  <c r="Q37"/>
  <c r="Z29"/>
  <c r="N29"/>
  <c r="Q29"/>
  <c r="Z21"/>
  <c r="N21"/>
  <c r="W21"/>
  <c r="Z13"/>
  <c r="N13"/>
  <c r="W13"/>
  <c r="T125"/>
  <c r="Z125"/>
  <c r="W126"/>
  <c r="N119"/>
  <c r="Q111"/>
  <c r="N103"/>
  <c r="T118"/>
  <c r="W110"/>
  <c r="T102"/>
  <c r="Z93"/>
  <c r="Q85"/>
  <c r="Z77"/>
  <c r="Q69"/>
  <c r="Z61"/>
  <c r="Q53"/>
  <c r="T46"/>
  <c r="Q38"/>
  <c r="T30"/>
  <c r="Q22"/>
  <c r="Z14"/>
  <c r="T94"/>
  <c r="Q86"/>
  <c r="T78"/>
  <c r="Q70"/>
  <c r="T62"/>
  <c r="Q54"/>
  <c r="T45"/>
  <c r="W37"/>
  <c r="T29"/>
  <c r="Q21"/>
  <c r="T13"/>
  <c r="Z122"/>
  <c r="N122"/>
  <c r="Q122"/>
  <c r="W115"/>
  <c r="Z115"/>
  <c r="T115"/>
  <c r="W107"/>
  <c r="Z107"/>
  <c r="T107"/>
  <c r="W99"/>
  <c r="Z99"/>
  <c r="T99"/>
  <c r="Z114"/>
  <c r="N114"/>
  <c r="Q114"/>
  <c r="Z106"/>
  <c r="N106"/>
  <c r="Q106"/>
  <c r="W97"/>
  <c r="T97"/>
  <c r="N97"/>
  <c r="W89"/>
  <c r="T89"/>
  <c r="N89"/>
  <c r="W81"/>
  <c r="T81"/>
  <c r="N81"/>
  <c r="W73"/>
  <c r="T73"/>
  <c r="N73"/>
  <c r="W65"/>
  <c r="T65"/>
  <c r="N65"/>
  <c r="W57"/>
  <c r="T57"/>
  <c r="N57"/>
  <c r="Z50"/>
  <c r="Q50"/>
  <c r="N50"/>
  <c r="W42"/>
  <c r="Z42"/>
  <c r="N42"/>
  <c r="W34"/>
  <c r="Z34"/>
  <c r="N34"/>
  <c r="W26"/>
  <c r="Z26"/>
  <c r="N26"/>
  <c r="W18"/>
  <c r="T18"/>
  <c r="N18"/>
  <c r="Z98"/>
  <c r="N98"/>
  <c r="W98"/>
  <c r="Z90"/>
  <c r="N90"/>
  <c r="W90"/>
  <c r="Z82"/>
  <c r="N82"/>
  <c r="W82"/>
  <c r="Z74"/>
  <c r="N74"/>
  <c r="W74"/>
  <c r="Z66"/>
  <c r="N66"/>
  <c r="W66"/>
  <c r="Z58"/>
  <c r="N58"/>
  <c r="W58"/>
  <c r="Z49"/>
  <c r="N49"/>
  <c r="Q49"/>
  <c r="Z41"/>
  <c r="N41"/>
  <c r="Q41"/>
  <c r="Z33"/>
  <c r="N33"/>
  <c r="Q33"/>
  <c r="Z25"/>
  <c r="N25"/>
  <c r="Q25"/>
  <c r="Z17"/>
  <c r="N17"/>
  <c r="W17"/>
  <c r="W130"/>
  <c r="T130"/>
  <c r="W122"/>
  <c r="Q115"/>
  <c r="N107"/>
  <c r="Q99"/>
  <c r="W114"/>
  <c r="T106"/>
  <c r="Z97"/>
  <c r="Q89"/>
  <c r="Z81"/>
  <c r="Q73"/>
  <c r="Z65"/>
  <c r="Q57"/>
  <c r="W50"/>
  <c r="Q42"/>
  <c r="T34"/>
  <c r="Q26"/>
  <c r="Z18"/>
  <c r="T98"/>
  <c r="Q90"/>
  <c r="T82"/>
  <c r="Q74"/>
  <c r="T66"/>
  <c r="Q58"/>
  <c r="T49"/>
  <c r="W41"/>
  <c r="T33"/>
  <c r="W25"/>
  <c r="T17"/>
  <c r="J11"/>
  <c r="V11" s="1"/>
  <c r="X11" s="1"/>
  <c r="J131" i="15"/>
  <c r="P131" s="1"/>
  <c r="R131" s="1"/>
  <c r="Y11" i="17"/>
  <c r="AA11" s="1"/>
  <c r="W134"/>
  <c r="X134" s="1"/>
  <c r="Q134"/>
  <c r="R134" s="1"/>
  <c r="Z134"/>
  <c r="AA134" s="1"/>
  <c r="T134"/>
  <c r="U134" s="1"/>
  <c r="N134"/>
  <c r="O134" s="1"/>
  <c r="L134"/>
  <c r="I13"/>
  <c r="J12"/>
  <c r="M129" i="15"/>
  <c r="V129"/>
  <c r="X129" s="1"/>
  <c r="S129"/>
  <c r="U129" s="1"/>
  <c r="P129"/>
  <c r="R129" s="1"/>
  <c r="L129"/>
  <c r="O123"/>
  <c r="AA123"/>
  <c r="O125"/>
  <c r="AA125"/>
  <c r="O121"/>
  <c r="AA121"/>
  <c r="O127"/>
  <c r="AA127"/>
  <c r="I135" i="16"/>
  <c r="K134"/>
  <c r="I13"/>
  <c r="J12"/>
  <c r="X11" i="17" l="1"/>
  <c r="J26" i="19"/>
  <c r="I27"/>
  <c r="V25"/>
  <c r="X25" s="1"/>
  <c r="L25"/>
  <c r="Y25"/>
  <c r="AA25" s="1"/>
  <c r="P25"/>
  <c r="R25" s="1"/>
  <c r="S25"/>
  <c r="U25" s="1"/>
  <c r="M25"/>
  <c r="O25" s="1"/>
  <c r="S11" i="17"/>
  <c r="U11" s="1"/>
  <c r="P11"/>
  <c r="R11" s="1"/>
  <c r="Y29" i="20"/>
  <c r="AA29" s="1"/>
  <c r="S29"/>
  <c r="U29" s="1"/>
  <c r="M29"/>
  <c r="O29" s="1"/>
  <c r="V29"/>
  <c r="X29" s="1"/>
  <c r="P29"/>
  <c r="R29" s="1"/>
  <c r="L29"/>
  <c r="I31"/>
  <c r="J30"/>
  <c r="M11" i="17"/>
  <c r="O11" s="1"/>
  <c r="L11"/>
  <c r="K135"/>
  <c r="Q135" s="1"/>
  <c r="R135" s="1"/>
  <c r="Y131" i="15"/>
  <c r="AA131" s="1"/>
  <c r="W133" i="16"/>
  <c r="X133" s="1"/>
  <c r="Z133"/>
  <c r="AA133" s="1"/>
  <c r="N133"/>
  <c r="O133" s="1"/>
  <c r="Q133"/>
  <c r="R133" s="1"/>
  <c r="L133"/>
  <c r="V131" i="15"/>
  <c r="X131" s="1"/>
  <c r="M131"/>
  <c r="O131" s="1"/>
  <c r="S131"/>
  <c r="U131" s="1"/>
  <c r="L131"/>
  <c r="Y11" i="16"/>
  <c r="AA11" s="1"/>
  <c r="S11"/>
  <c r="U11" s="1"/>
  <c r="P11"/>
  <c r="R11" s="1"/>
  <c r="M11"/>
  <c r="O11" s="1"/>
  <c r="L11"/>
  <c r="Y12" i="17"/>
  <c r="AA12" s="1"/>
  <c r="S12"/>
  <c r="U12" s="1"/>
  <c r="M12"/>
  <c r="O12" s="1"/>
  <c r="P12"/>
  <c r="R12" s="1"/>
  <c r="L12"/>
  <c r="V12"/>
  <c r="X12" s="1"/>
  <c r="I14"/>
  <c r="J13"/>
  <c r="I137"/>
  <c r="K136"/>
  <c r="AA129" i="15"/>
  <c r="O129"/>
  <c r="W134" i="16"/>
  <c r="X134" s="1"/>
  <c r="Q134"/>
  <c r="R134" s="1"/>
  <c r="N134"/>
  <c r="O134" s="1"/>
  <c r="L134"/>
  <c r="Z134"/>
  <c r="AA134" s="1"/>
  <c r="T134"/>
  <c r="U134" s="1"/>
  <c r="Y12"/>
  <c r="AA12" s="1"/>
  <c r="S12"/>
  <c r="U12" s="1"/>
  <c r="M12"/>
  <c r="O12" s="1"/>
  <c r="P12"/>
  <c r="R12" s="1"/>
  <c r="L12"/>
  <c r="V12"/>
  <c r="X12" s="1"/>
  <c r="I14"/>
  <c r="J13"/>
  <c r="K135"/>
  <c r="I136"/>
  <c r="N96" i="15"/>
  <c r="Q96"/>
  <c r="T96"/>
  <c r="W96"/>
  <c r="Z96"/>
  <c r="N97"/>
  <c r="Q97"/>
  <c r="T97"/>
  <c r="W97"/>
  <c r="Z97"/>
  <c r="N98"/>
  <c r="Q98"/>
  <c r="T98"/>
  <c r="W98"/>
  <c r="Z98"/>
  <c r="N99"/>
  <c r="Q99"/>
  <c r="T99"/>
  <c r="W99"/>
  <c r="Z99"/>
  <c r="N100"/>
  <c r="Q100"/>
  <c r="T100"/>
  <c r="W100"/>
  <c r="Z100"/>
  <c r="N101"/>
  <c r="Q101"/>
  <c r="T101"/>
  <c r="W101"/>
  <c r="Z101"/>
  <c r="N102"/>
  <c r="Q102"/>
  <c r="T102"/>
  <c r="W102"/>
  <c r="Z102"/>
  <c r="N103"/>
  <c r="Q103"/>
  <c r="T103"/>
  <c r="W103"/>
  <c r="Z103"/>
  <c r="N104"/>
  <c r="Q104"/>
  <c r="T104"/>
  <c r="W104"/>
  <c r="Z104"/>
  <c r="N105"/>
  <c r="Q105"/>
  <c r="T105"/>
  <c r="W105"/>
  <c r="Z105"/>
  <c r="N106"/>
  <c r="Q106"/>
  <c r="T106"/>
  <c r="W106"/>
  <c r="Z106"/>
  <c r="N107"/>
  <c r="Q107"/>
  <c r="T107"/>
  <c r="W107"/>
  <c r="Z107"/>
  <c r="D96"/>
  <c r="D97"/>
  <c r="D98"/>
  <c r="D99"/>
  <c r="D100"/>
  <c r="D101"/>
  <c r="D102"/>
  <c r="D103"/>
  <c r="D104"/>
  <c r="D105"/>
  <c r="D106"/>
  <c r="D107"/>
  <c r="D108"/>
  <c r="W135" i="17" l="1"/>
  <c r="X135" s="1"/>
  <c r="V26" i="19"/>
  <c r="X26" s="1"/>
  <c r="L26"/>
  <c r="M26"/>
  <c r="O26" s="1"/>
  <c r="P26"/>
  <c r="R26" s="1"/>
  <c r="Y26"/>
  <c r="AA26" s="1"/>
  <c r="S26"/>
  <c r="U26" s="1"/>
  <c r="J27"/>
  <c r="I28"/>
  <c r="V30" i="20"/>
  <c r="X30" s="1"/>
  <c r="P30"/>
  <c r="R30" s="1"/>
  <c r="L30"/>
  <c r="Y30"/>
  <c r="AA30" s="1"/>
  <c r="S30"/>
  <c r="U30" s="1"/>
  <c r="M30"/>
  <c r="O30" s="1"/>
  <c r="I32"/>
  <c r="J31"/>
  <c r="Z135" i="17"/>
  <c r="AA135" s="1"/>
  <c r="N135"/>
  <c r="O135" s="1"/>
  <c r="T135"/>
  <c r="U135" s="1"/>
  <c r="L135"/>
  <c r="E96" i="15"/>
  <c r="E97" i="10"/>
  <c r="G97" s="1"/>
  <c r="H97" s="1"/>
  <c r="E100" i="15"/>
  <c r="E101" i="10"/>
  <c r="G101" s="1"/>
  <c r="H101" s="1"/>
  <c r="E104" i="15"/>
  <c r="E97"/>
  <c r="G97" s="1"/>
  <c r="H97" s="1"/>
  <c r="E99"/>
  <c r="I99" s="1"/>
  <c r="E101"/>
  <c r="G101" s="1"/>
  <c r="H101" s="1"/>
  <c r="E103"/>
  <c r="I103" s="1"/>
  <c r="E105"/>
  <c r="G105" s="1"/>
  <c r="H105" s="1"/>
  <c r="Z136" i="17"/>
  <c r="AA136" s="1"/>
  <c r="T136"/>
  <c r="U136" s="1"/>
  <c r="N136"/>
  <c r="O136" s="1"/>
  <c r="L136"/>
  <c r="W136"/>
  <c r="X136" s="1"/>
  <c r="Q136"/>
  <c r="R136" s="1"/>
  <c r="V13"/>
  <c r="X13" s="1"/>
  <c r="P13"/>
  <c r="R13" s="1"/>
  <c r="L13"/>
  <c r="Y13"/>
  <c r="AA13" s="1"/>
  <c r="M13"/>
  <c r="O13" s="1"/>
  <c r="S13"/>
  <c r="U13" s="1"/>
  <c r="I138"/>
  <c r="K137"/>
  <c r="I15"/>
  <c r="J14"/>
  <c r="K136" i="16"/>
  <c r="I137"/>
  <c r="V13"/>
  <c r="X13" s="1"/>
  <c r="P13"/>
  <c r="R13" s="1"/>
  <c r="L13"/>
  <c r="Y13"/>
  <c r="AA13" s="1"/>
  <c r="M13"/>
  <c r="O13" s="1"/>
  <c r="S13"/>
  <c r="U13" s="1"/>
  <c r="W135"/>
  <c r="X135" s="1"/>
  <c r="Q135"/>
  <c r="R135" s="1"/>
  <c r="Z135"/>
  <c r="AA135" s="1"/>
  <c r="T135"/>
  <c r="U135" s="1"/>
  <c r="N135"/>
  <c r="O135" s="1"/>
  <c r="L135"/>
  <c r="I15"/>
  <c r="J14"/>
  <c r="E98" i="15"/>
  <c r="G98" s="1"/>
  <c r="H98" s="1"/>
  <c r="E103" i="10"/>
  <c r="G103" s="1"/>
  <c r="H103" s="1"/>
  <c r="E98"/>
  <c r="G98" s="1"/>
  <c r="H98" s="1"/>
  <c r="E102"/>
  <c r="G102" s="1"/>
  <c r="H102" s="1"/>
  <c r="E95"/>
  <c r="G95" s="1"/>
  <c r="H95" s="1"/>
  <c r="E102" i="15"/>
  <c r="I102" s="1"/>
  <c r="E106"/>
  <c r="I106" s="1"/>
  <c r="G96"/>
  <c r="H96" s="1"/>
  <c r="I96"/>
  <c r="G100"/>
  <c r="H100" s="1"/>
  <c r="I100"/>
  <c r="G104"/>
  <c r="H104" s="1"/>
  <c r="I104"/>
  <c r="I97"/>
  <c r="G103"/>
  <c r="H103" s="1"/>
  <c r="J103" s="1"/>
  <c r="Y103" s="1"/>
  <c r="E105" i="10"/>
  <c r="G105" s="1"/>
  <c r="H105" s="1"/>
  <c r="E99"/>
  <c r="G99" s="1"/>
  <c r="H99" s="1"/>
  <c r="E104"/>
  <c r="G104" s="1"/>
  <c r="H104" s="1"/>
  <c r="E100"/>
  <c r="G100" s="1"/>
  <c r="H100" s="1"/>
  <c r="E96"/>
  <c r="G96" s="1"/>
  <c r="H96" s="1"/>
  <c r="J28" i="19" l="1"/>
  <c r="I29"/>
  <c r="V27"/>
  <c r="X27" s="1"/>
  <c r="L27"/>
  <c r="Y27"/>
  <c r="AA27" s="1"/>
  <c r="P27"/>
  <c r="R27" s="1"/>
  <c r="S27"/>
  <c r="U27" s="1"/>
  <c r="M27"/>
  <c r="O27" s="1"/>
  <c r="Y31" i="20"/>
  <c r="AA31" s="1"/>
  <c r="S31"/>
  <c r="U31" s="1"/>
  <c r="M31"/>
  <c r="O31" s="1"/>
  <c r="V31"/>
  <c r="X31" s="1"/>
  <c r="P31"/>
  <c r="R31" s="1"/>
  <c r="L31"/>
  <c r="I33"/>
  <c r="J32"/>
  <c r="I105" i="15"/>
  <c r="G102"/>
  <c r="H102" s="1"/>
  <c r="J102" s="1"/>
  <c r="I101"/>
  <c r="J101" s="1"/>
  <c r="Y101" s="1"/>
  <c r="G99"/>
  <c r="H99" s="1"/>
  <c r="J99" s="1"/>
  <c r="Y99" s="1"/>
  <c r="Y14" i="17"/>
  <c r="AA14" s="1"/>
  <c r="S14"/>
  <c r="U14" s="1"/>
  <c r="M14"/>
  <c r="O14" s="1"/>
  <c r="P14"/>
  <c r="R14" s="1"/>
  <c r="L14"/>
  <c r="V14"/>
  <c r="X14" s="1"/>
  <c r="W137"/>
  <c r="X137" s="1"/>
  <c r="Q137"/>
  <c r="R137" s="1"/>
  <c r="Z137"/>
  <c r="AA137" s="1"/>
  <c r="T137"/>
  <c r="U137" s="1"/>
  <c r="N137"/>
  <c r="O137" s="1"/>
  <c r="L137"/>
  <c r="I16"/>
  <c r="J15"/>
  <c r="I139"/>
  <c r="K138"/>
  <c r="G106" i="15"/>
  <c r="H106" s="1"/>
  <c r="J106" s="1"/>
  <c r="Y14" i="16"/>
  <c r="AA14" s="1"/>
  <c r="S14"/>
  <c r="U14" s="1"/>
  <c r="M14"/>
  <c r="O14" s="1"/>
  <c r="P14"/>
  <c r="R14" s="1"/>
  <c r="L14"/>
  <c r="V14"/>
  <c r="X14" s="1"/>
  <c r="K137"/>
  <c r="I138"/>
  <c r="I16"/>
  <c r="J15"/>
  <c r="W136"/>
  <c r="X136" s="1"/>
  <c r="Q136"/>
  <c r="R136" s="1"/>
  <c r="Z136"/>
  <c r="AA136" s="1"/>
  <c r="T136"/>
  <c r="U136" s="1"/>
  <c r="N136"/>
  <c r="O136" s="1"/>
  <c r="L136"/>
  <c r="I98" i="15"/>
  <c r="J98" s="1"/>
  <c r="P103"/>
  <c r="R103" s="1"/>
  <c r="L103"/>
  <c r="S103"/>
  <c r="U103" s="1"/>
  <c r="V103"/>
  <c r="X103" s="1"/>
  <c r="J104"/>
  <c r="J100"/>
  <c r="Y100" s="1"/>
  <c r="J96"/>
  <c r="S96" s="1"/>
  <c r="U96" s="1"/>
  <c r="E107"/>
  <c r="E106" i="10"/>
  <c r="G106" s="1"/>
  <c r="H106" s="1"/>
  <c r="M103" i="15"/>
  <c r="AA103" s="1"/>
  <c r="J105"/>
  <c r="Y105" s="1"/>
  <c r="J97"/>
  <c r="Y97" s="1"/>
  <c r="I30" i="19" l="1"/>
  <c r="J29"/>
  <c r="P28"/>
  <c r="R28" s="1"/>
  <c r="Y28"/>
  <c r="AA28" s="1"/>
  <c r="S28"/>
  <c r="U28" s="1"/>
  <c r="V28"/>
  <c r="X28" s="1"/>
  <c r="L28"/>
  <c r="M28"/>
  <c r="O28" s="1"/>
  <c r="V32" i="20"/>
  <c r="X32" s="1"/>
  <c r="P32"/>
  <c r="R32" s="1"/>
  <c r="L32"/>
  <c r="Y32"/>
  <c r="AA32" s="1"/>
  <c r="S32"/>
  <c r="U32" s="1"/>
  <c r="M32"/>
  <c r="O32" s="1"/>
  <c r="I34"/>
  <c r="J33"/>
  <c r="M99" i="15"/>
  <c r="AA99" s="1"/>
  <c r="V100"/>
  <c r="X100" s="1"/>
  <c r="V99"/>
  <c r="X99" s="1"/>
  <c r="S99"/>
  <c r="U99" s="1"/>
  <c r="L99"/>
  <c r="P99"/>
  <c r="R99" s="1"/>
  <c r="S106"/>
  <c r="U106" s="1"/>
  <c r="Y106"/>
  <c r="V102"/>
  <c r="X102" s="1"/>
  <c r="Y102"/>
  <c r="V96"/>
  <c r="X96" s="1"/>
  <c r="Y96"/>
  <c r="S104"/>
  <c r="U104" s="1"/>
  <c r="Y104"/>
  <c r="V98"/>
  <c r="X98" s="1"/>
  <c r="Y98"/>
  <c r="Z138" i="17"/>
  <c r="AA138" s="1"/>
  <c r="T138"/>
  <c r="U138" s="1"/>
  <c r="N138"/>
  <c r="O138" s="1"/>
  <c r="L138"/>
  <c r="W138"/>
  <c r="X138" s="1"/>
  <c r="Q138"/>
  <c r="R138" s="1"/>
  <c r="V15"/>
  <c r="X15" s="1"/>
  <c r="P15"/>
  <c r="R15" s="1"/>
  <c r="L15"/>
  <c r="Y15"/>
  <c r="AA15" s="1"/>
  <c r="M15"/>
  <c r="O15" s="1"/>
  <c r="S15"/>
  <c r="U15" s="1"/>
  <c r="I140"/>
  <c r="K139"/>
  <c r="I17"/>
  <c r="J16"/>
  <c r="V15" i="16"/>
  <c r="X15" s="1"/>
  <c r="P15"/>
  <c r="R15" s="1"/>
  <c r="L15"/>
  <c r="Y15"/>
  <c r="AA15" s="1"/>
  <c r="M15"/>
  <c r="O15" s="1"/>
  <c r="S15"/>
  <c r="U15" s="1"/>
  <c r="K138"/>
  <c r="I139"/>
  <c r="I17"/>
  <c r="J16"/>
  <c r="W137"/>
  <c r="X137" s="1"/>
  <c r="Q137"/>
  <c r="R137" s="1"/>
  <c r="Z137"/>
  <c r="AA137" s="1"/>
  <c r="T137"/>
  <c r="U137" s="1"/>
  <c r="N137"/>
  <c r="O137" s="1"/>
  <c r="L137"/>
  <c r="O103" i="15"/>
  <c r="V104"/>
  <c r="X104" s="1"/>
  <c r="S98"/>
  <c r="U98" s="1"/>
  <c r="O99"/>
  <c r="L100"/>
  <c r="M100"/>
  <c r="P100"/>
  <c r="R100" s="1"/>
  <c r="L106"/>
  <c r="P106"/>
  <c r="R106" s="1"/>
  <c r="M106"/>
  <c r="L102"/>
  <c r="M102"/>
  <c r="P102"/>
  <c r="R102" s="1"/>
  <c r="V106"/>
  <c r="X106" s="1"/>
  <c r="S102"/>
  <c r="U102" s="1"/>
  <c r="S100"/>
  <c r="U100" s="1"/>
  <c r="L96"/>
  <c r="M96"/>
  <c r="P96"/>
  <c r="R96" s="1"/>
  <c r="L104"/>
  <c r="P104"/>
  <c r="R104" s="1"/>
  <c r="M104"/>
  <c r="L98"/>
  <c r="M98"/>
  <c r="P98"/>
  <c r="R98" s="1"/>
  <c r="P101"/>
  <c r="R101" s="1"/>
  <c r="M101"/>
  <c r="L101"/>
  <c r="V101"/>
  <c r="X101" s="1"/>
  <c r="S101"/>
  <c r="U101" s="1"/>
  <c r="I107"/>
  <c r="G107"/>
  <c r="H107" s="1"/>
  <c r="P97"/>
  <c r="R97" s="1"/>
  <c r="M97"/>
  <c r="L97"/>
  <c r="V97"/>
  <c r="X97" s="1"/>
  <c r="S97"/>
  <c r="U97" s="1"/>
  <c r="P105"/>
  <c r="R105" s="1"/>
  <c r="M105"/>
  <c r="L105"/>
  <c r="V105"/>
  <c r="X105" s="1"/>
  <c r="S105"/>
  <c r="U105" s="1"/>
  <c r="P29" i="19" l="1"/>
  <c r="R29" s="1"/>
  <c r="S29"/>
  <c r="U29" s="1"/>
  <c r="M29"/>
  <c r="O29" s="1"/>
  <c r="V29"/>
  <c r="X29" s="1"/>
  <c r="L29"/>
  <c r="Y29"/>
  <c r="AA29" s="1"/>
  <c r="I31"/>
  <c r="J30"/>
  <c r="Y33" i="20"/>
  <c r="AA33" s="1"/>
  <c r="S33"/>
  <c r="U33" s="1"/>
  <c r="M33"/>
  <c r="O33" s="1"/>
  <c r="V33"/>
  <c r="X33" s="1"/>
  <c r="P33"/>
  <c r="R33" s="1"/>
  <c r="L33"/>
  <c r="I35"/>
  <c r="J34"/>
  <c r="Y16" i="17"/>
  <c r="AA16" s="1"/>
  <c r="S16"/>
  <c r="U16" s="1"/>
  <c r="M16"/>
  <c r="O16" s="1"/>
  <c r="P16"/>
  <c r="R16" s="1"/>
  <c r="L16"/>
  <c r="V16"/>
  <c r="X16" s="1"/>
  <c r="W139"/>
  <c r="X139" s="1"/>
  <c r="Q139"/>
  <c r="R139" s="1"/>
  <c r="Z139"/>
  <c r="AA139" s="1"/>
  <c r="T139"/>
  <c r="U139" s="1"/>
  <c r="N139"/>
  <c r="O139" s="1"/>
  <c r="L139"/>
  <c r="I18"/>
  <c r="J17"/>
  <c r="I141"/>
  <c r="K140"/>
  <c r="Y16" i="16"/>
  <c r="AA16" s="1"/>
  <c r="S16"/>
  <c r="U16" s="1"/>
  <c r="M16"/>
  <c r="O16" s="1"/>
  <c r="P16"/>
  <c r="R16" s="1"/>
  <c r="L16"/>
  <c r="V16"/>
  <c r="X16" s="1"/>
  <c r="K139"/>
  <c r="I140"/>
  <c r="I18"/>
  <c r="J17"/>
  <c r="W138"/>
  <c r="X138" s="1"/>
  <c r="Q138"/>
  <c r="R138" s="1"/>
  <c r="Z138"/>
  <c r="AA138" s="1"/>
  <c r="T138"/>
  <c r="U138" s="1"/>
  <c r="N138"/>
  <c r="O138" s="1"/>
  <c r="L138"/>
  <c r="J107" i="15"/>
  <c r="AA98"/>
  <c r="O98"/>
  <c r="O104"/>
  <c r="AA104"/>
  <c r="O96"/>
  <c r="AA96"/>
  <c r="O102"/>
  <c r="AA102"/>
  <c r="AA106"/>
  <c r="O106"/>
  <c r="O100"/>
  <c r="AA100"/>
  <c r="AA105"/>
  <c r="O105"/>
  <c r="AA101"/>
  <c r="O101"/>
  <c r="AA97"/>
  <c r="O97"/>
  <c r="V30" i="19" l="1"/>
  <c r="X30" s="1"/>
  <c r="L30"/>
  <c r="M30"/>
  <c r="O30" s="1"/>
  <c r="P30"/>
  <c r="R30" s="1"/>
  <c r="Y30"/>
  <c r="AA30" s="1"/>
  <c r="S30"/>
  <c r="U30" s="1"/>
  <c r="J31"/>
  <c r="I32"/>
  <c r="V34" i="20"/>
  <c r="X34" s="1"/>
  <c r="P34"/>
  <c r="R34" s="1"/>
  <c r="L34"/>
  <c r="Y34"/>
  <c r="AA34" s="1"/>
  <c r="S34"/>
  <c r="U34" s="1"/>
  <c r="M34"/>
  <c r="O34" s="1"/>
  <c r="I36"/>
  <c r="J35"/>
  <c r="P107" i="15"/>
  <c r="R107" s="1"/>
  <c r="Y107"/>
  <c r="Z140" i="17"/>
  <c r="AA140" s="1"/>
  <c r="T140"/>
  <c r="U140" s="1"/>
  <c r="N140"/>
  <c r="O140" s="1"/>
  <c r="L140"/>
  <c r="W140"/>
  <c r="X140" s="1"/>
  <c r="Q140"/>
  <c r="R140" s="1"/>
  <c r="V17"/>
  <c r="X17" s="1"/>
  <c r="P17"/>
  <c r="R17" s="1"/>
  <c r="L17"/>
  <c r="Y17"/>
  <c r="AA17" s="1"/>
  <c r="M17"/>
  <c r="O17" s="1"/>
  <c r="S17"/>
  <c r="U17" s="1"/>
  <c r="I142"/>
  <c r="K141"/>
  <c r="I19"/>
  <c r="J18"/>
  <c r="V17" i="16"/>
  <c r="X17" s="1"/>
  <c r="P17"/>
  <c r="R17" s="1"/>
  <c r="L17"/>
  <c r="Y17"/>
  <c r="AA17" s="1"/>
  <c r="M17"/>
  <c r="O17" s="1"/>
  <c r="S17"/>
  <c r="U17" s="1"/>
  <c r="K140"/>
  <c r="I141"/>
  <c r="I19"/>
  <c r="J18"/>
  <c r="W139"/>
  <c r="X139" s="1"/>
  <c r="Q139"/>
  <c r="R139" s="1"/>
  <c r="Z139"/>
  <c r="AA139" s="1"/>
  <c r="T139"/>
  <c r="U139" s="1"/>
  <c r="N139"/>
  <c r="O139" s="1"/>
  <c r="L139"/>
  <c r="V107" i="15"/>
  <c r="X107" s="1"/>
  <c r="M107"/>
  <c r="AA107" s="1"/>
  <c r="S107"/>
  <c r="U107" s="1"/>
  <c r="L107"/>
  <c r="I33" i="19" l="1"/>
  <c r="J32"/>
  <c r="V31"/>
  <c r="X31" s="1"/>
  <c r="Y31"/>
  <c r="AA31" s="1"/>
  <c r="P31"/>
  <c r="R31" s="1"/>
  <c r="S31"/>
  <c r="U31" s="1"/>
  <c r="M31"/>
  <c r="O31" s="1"/>
  <c r="L31"/>
  <c r="Y35" i="20"/>
  <c r="AA35" s="1"/>
  <c r="S35"/>
  <c r="U35" s="1"/>
  <c r="M35"/>
  <c r="O35" s="1"/>
  <c r="V35"/>
  <c r="X35" s="1"/>
  <c r="P35"/>
  <c r="R35" s="1"/>
  <c r="L35"/>
  <c r="I37"/>
  <c r="J36"/>
  <c r="Y18" i="17"/>
  <c r="AA18" s="1"/>
  <c r="S18"/>
  <c r="U18" s="1"/>
  <c r="M18"/>
  <c r="O18" s="1"/>
  <c r="P18"/>
  <c r="R18" s="1"/>
  <c r="L18"/>
  <c r="V18"/>
  <c r="X18" s="1"/>
  <c r="W141"/>
  <c r="X141" s="1"/>
  <c r="Q141"/>
  <c r="R141" s="1"/>
  <c r="Z141"/>
  <c r="AA141" s="1"/>
  <c r="T141"/>
  <c r="U141" s="1"/>
  <c r="N141"/>
  <c r="O141" s="1"/>
  <c r="L141"/>
  <c r="I20"/>
  <c r="J19"/>
  <c r="I143"/>
  <c r="K142"/>
  <c r="Y18" i="16"/>
  <c r="AA18" s="1"/>
  <c r="S18"/>
  <c r="U18" s="1"/>
  <c r="M18"/>
  <c r="O18" s="1"/>
  <c r="P18"/>
  <c r="R18" s="1"/>
  <c r="L18"/>
  <c r="V18"/>
  <c r="X18" s="1"/>
  <c r="K141"/>
  <c r="I142"/>
  <c r="I20"/>
  <c r="J19"/>
  <c r="W140"/>
  <c r="X140" s="1"/>
  <c r="Q140"/>
  <c r="R140" s="1"/>
  <c r="Z140"/>
  <c r="AA140" s="1"/>
  <c r="T140"/>
  <c r="U140" s="1"/>
  <c r="N140"/>
  <c r="O140" s="1"/>
  <c r="L140"/>
  <c r="O107" i="15"/>
  <c r="E95" i="9"/>
  <c r="E96"/>
  <c r="E97"/>
  <c r="E98"/>
  <c r="E99"/>
  <c r="E100"/>
  <c r="E101"/>
  <c r="E102"/>
  <c r="E103"/>
  <c r="E104"/>
  <c r="E105"/>
  <c r="E106"/>
  <c r="V32" i="19" l="1"/>
  <c r="X32" s="1"/>
  <c r="L32"/>
  <c r="M32"/>
  <c r="O32" s="1"/>
  <c r="P32"/>
  <c r="R32" s="1"/>
  <c r="Y32"/>
  <c r="AA32" s="1"/>
  <c r="S32"/>
  <c r="U32" s="1"/>
  <c r="J33"/>
  <c r="I34"/>
  <c r="V36" i="20"/>
  <c r="X36" s="1"/>
  <c r="P36"/>
  <c r="R36" s="1"/>
  <c r="L36"/>
  <c r="Y36"/>
  <c r="AA36" s="1"/>
  <c r="S36"/>
  <c r="U36" s="1"/>
  <c r="M36"/>
  <c r="O36" s="1"/>
  <c r="I38"/>
  <c r="J37"/>
  <c r="G106" i="9"/>
  <c r="H106" s="1"/>
  <c r="G105"/>
  <c r="H105" s="1"/>
  <c r="G103"/>
  <c r="H103" s="1"/>
  <c r="G101"/>
  <c r="H101" s="1"/>
  <c r="G99"/>
  <c r="H99" s="1"/>
  <c r="G97"/>
  <c r="H97" s="1"/>
  <c r="G95"/>
  <c r="H95" s="1"/>
  <c r="G104"/>
  <c r="H104" s="1"/>
  <c r="G102"/>
  <c r="H102" s="1"/>
  <c r="G100"/>
  <c r="H100" s="1"/>
  <c r="G98"/>
  <c r="H98" s="1"/>
  <c r="G96"/>
  <c r="H96" s="1"/>
  <c r="Z142" i="17"/>
  <c r="AA142" s="1"/>
  <c r="T142"/>
  <c r="U142" s="1"/>
  <c r="N142"/>
  <c r="O142" s="1"/>
  <c r="L142"/>
  <c r="W142"/>
  <c r="X142" s="1"/>
  <c r="Q142"/>
  <c r="R142" s="1"/>
  <c r="V19"/>
  <c r="X19" s="1"/>
  <c r="P19"/>
  <c r="R19" s="1"/>
  <c r="L19"/>
  <c r="Y19"/>
  <c r="AA19" s="1"/>
  <c r="M19"/>
  <c r="O19" s="1"/>
  <c r="S19"/>
  <c r="U19" s="1"/>
  <c r="I144"/>
  <c r="K143"/>
  <c r="I21"/>
  <c r="J20"/>
  <c r="V19" i="16"/>
  <c r="X19" s="1"/>
  <c r="P19"/>
  <c r="R19" s="1"/>
  <c r="L19"/>
  <c r="Y19"/>
  <c r="AA19" s="1"/>
  <c r="M19"/>
  <c r="O19" s="1"/>
  <c r="S19"/>
  <c r="U19" s="1"/>
  <c r="K142"/>
  <c r="I143"/>
  <c r="I21"/>
  <c r="J20"/>
  <c r="W141"/>
  <c r="X141" s="1"/>
  <c r="Q141"/>
  <c r="R141" s="1"/>
  <c r="Z141"/>
  <c r="AA141" s="1"/>
  <c r="T141"/>
  <c r="U141" s="1"/>
  <c r="N141"/>
  <c r="O141" s="1"/>
  <c r="L141"/>
  <c r="E107" i="9"/>
  <c r="J34" i="19" l="1"/>
  <c r="I35"/>
  <c r="L33"/>
  <c r="P33"/>
  <c r="R33" s="1"/>
  <c r="S33"/>
  <c r="U33" s="1"/>
  <c r="M33"/>
  <c r="O33" s="1"/>
  <c r="V33"/>
  <c r="X33" s="1"/>
  <c r="Y33"/>
  <c r="AA33" s="1"/>
  <c r="Y37" i="20"/>
  <c r="AA37" s="1"/>
  <c r="S37"/>
  <c r="U37" s="1"/>
  <c r="M37"/>
  <c r="O37" s="1"/>
  <c r="V37"/>
  <c r="X37" s="1"/>
  <c r="P37"/>
  <c r="R37" s="1"/>
  <c r="L37"/>
  <c r="I39"/>
  <c r="J38"/>
  <c r="G107" i="9"/>
  <c r="H107" s="1"/>
  <c r="Y20" i="17"/>
  <c r="AA20" s="1"/>
  <c r="S20"/>
  <c r="U20" s="1"/>
  <c r="M20"/>
  <c r="O20" s="1"/>
  <c r="P20"/>
  <c r="R20" s="1"/>
  <c r="L20"/>
  <c r="V20"/>
  <c r="X20" s="1"/>
  <c r="W143"/>
  <c r="X143" s="1"/>
  <c r="Q143"/>
  <c r="R143" s="1"/>
  <c r="Z143"/>
  <c r="AA143" s="1"/>
  <c r="T143"/>
  <c r="U143" s="1"/>
  <c r="N143"/>
  <c r="O143" s="1"/>
  <c r="L143"/>
  <c r="I22"/>
  <c r="J21"/>
  <c r="I145"/>
  <c r="K145" s="1"/>
  <c r="K144"/>
  <c r="Y20" i="16"/>
  <c r="AA20" s="1"/>
  <c r="S20"/>
  <c r="U20" s="1"/>
  <c r="M20"/>
  <c r="O20" s="1"/>
  <c r="P20"/>
  <c r="R20" s="1"/>
  <c r="L20"/>
  <c r="V20"/>
  <c r="X20" s="1"/>
  <c r="I144"/>
  <c r="K144" s="1"/>
  <c r="K143"/>
  <c r="I22"/>
  <c r="J21"/>
  <c r="W142"/>
  <c r="X142" s="1"/>
  <c r="Q142"/>
  <c r="R142" s="1"/>
  <c r="Z142"/>
  <c r="AA142" s="1"/>
  <c r="T142"/>
  <c r="U142" s="1"/>
  <c r="N142"/>
  <c r="O142" s="1"/>
  <c r="L142"/>
  <c r="J35" i="19" l="1"/>
  <c r="I36"/>
  <c r="L34"/>
  <c r="P34"/>
  <c r="R34" s="1"/>
  <c r="Y34"/>
  <c r="AA34" s="1"/>
  <c r="S34"/>
  <c r="U34" s="1"/>
  <c r="V34"/>
  <c r="X34" s="1"/>
  <c r="M34"/>
  <c r="O34" s="1"/>
  <c r="V38" i="20"/>
  <c r="X38" s="1"/>
  <c r="P38"/>
  <c r="R38" s="1"/>
  <c r="L38"/>
  <c r="Y38"/>
  <c r="AA38" s="1"/>
  <c r="S38"/>
  <c r="U38" s="1"/>
  <c r="M38"/>
  <c r="O38" s="1"/>
  <c r="I40"/>
  <c r="J39"/>
  <c r="Z144" i="17"/>
  <c r="AA144" s="1"/>
  <c r="T144"/>
  <c r="U144" s="1"/>
  <c r="N144"/>
  <c r="O144" s="1"/>
  <c r="L144"/>
  <c r="W144"/>
  <c r="X144" s="1"/>
  <c r="Q144"/>
  <c r="R144" s="1"/>
  <c r="V21"/>
  <c r="X21" s="1"/>
  <c r="P21"/>
  <c r="R21" s="1"/>
  <c r="L21"/>
  <c r="Y21"/>
  <c r="AA21" s="1"/>
  <c r="M21"/>
  <c r="O21" s="1"/>
  <c r="S21"/>
  <c r="U21" s="1"/>
  <c r="W145"/>
  <c r="X145" s="1"/>
  <c r="Q145"/>
  <c r="R145" s="1"/>
  <c r="Z145"/>
  <c r="AA145" s="1"/>
  <c r="T145"/>
  <c r="U145" s="1"/>
  <c r="N145"/>
  <c r="O145" s="1"/>
  <c r="L145"/>
  <c r="I23"/>
  <c r="J22"/>
  <c r="V21" i="16"/>
  <c r="X21" s="1"/>
  <c r="P21"/>
  <c r="R21" s="1"/>
  <c r="L21"/>
  <c r="Y21"/>
  <c r="AA21" s="1"/>
  <c r="M21"/>
  <c r="O21" s="1"/>
  <c r="S21"/>
  <c r="U21" s="1"/>
  <c r="W143"/>
  <c r="X143" s="1"/>
  <c r="Q143"/>
  <c r="R143" s="1"/>
  <c r="Z143"/>
  <c r="AA143" s="1"/>
  <c r="T143"/>
  <c r="U143" s="1"/>
  <c r="N143"/>
  <c r="O143" s="1"/>
  <c r="L143"/>
  <c r="J22"/>
  <c r="I23"/>
  <c r="Z144"/>
  <c r="AA144" s="1"/>
  <c r="T144"/>
  <c r="U144" s="1"/>
  <c r="N144"/>
  <c r="O144" s="1"/>
  <c r="L144"/>
  <c r="W144"/>
  <c r="X144" s="1"/>
  <c r="Q144"/>
  <c r="R144" s="1"/>
  <c r="J36" i="19" l="1"/>
  <c r="I37"/>
  <c r="V35"/>
  <c r="X35" s="1"/>
  <c r="L35"/>
  <c r="Y35"/>
  <c r="AA35" s="1"/>
  <c r="P35"/>
  <c r="R35" s="1"/>
  <c r="S35"/>
  <c r="U35" s="1"/>
  <c r="M35"/>
  <c r="O35" s="1"/>
  <c r="Y39" i="20"/>
  <c r="AA39" s="1"/>
  <c r="S39"/>
  <c r="U39" s="1"/>
  <c r="M39"/>
  <c r="O39" s="1"/>
  <c r="V39"/>
  <c r="X39" s="1"/>
  <c r="P39"/>
  <c r="R39" s="1"/>
  <c r="L39"/>
  <c r="I41"/>
  <c r="J40"/>
  <c r="Y22" i="17"/>
  <c r="AA22" s="1"/>
  <c r="S22"/>
  <c r="U22" s="1"/>
  <c r="M22"/>
  <c r="O22" s="1"/>
  <c r="P22"/>
  <c r="R22" s="1"/>
  <c r="L22"/>
  <c r="V22"/>
  <c r="X22" s="1"/>
  <c r="I24"/>
  <c r="J23"/>
  <c r="I24" i="16"/>
  <c r="J23"/>
  <c r="Y22"/>
  <c r="AA22" s="1"/>
  <c r="S22"/>
  <c r="U22" s="1"/>
  <c r="M22"/>
  <c r="O22" s="1"/>
  <c r="V22"/>
  <c r="X22" s="1"/>
  <c r="P22"/>
  <c r="R22" s="1"/>
  <c r="L22"/>
  <c r="Y145" i="10"/>
  <c r="Y144"/>
  <c r="Y143"/>
  <c r="Y142"/>
  <c r="Y141"/>
  <c r="Y140"/>
  <c r="Y139"/>
  <c r="Y138"/>
  <c r="Y137"/>
  <c r="Y136"/>
  <c r="Y135"/>
  <c r="Y134"/>
  <c r="V36" i="19" l="1"/>
  <c r="X36" s="1"/>
  <c r="L36"/>
  <c r="M36"/>
  <c r="O36" s="1"/>
  <c r="P36"/>
  <c r="R36" s="1"/>
  <c r="Y36"/>
  <c r="AA36" s="1"/>
  <c r="S36"/>
  <c r="U36" s="1"/>
  <c r="J37"/>
  <c r="I38"/>
  <c r="V40" i="20"/>
  <c r="X40" s="1"/>
  <c r="P40"/>
  <c r="R40" s="1"/>
  <c r="L40"/>
  <c r="Y40"/>
  <c r="AA40" s="1"/>
  <c r="S40"/>
  <c r="U40" s="1"/>
  <c r="M40"/>
  <c r="O40" s="1"/>
  <c r="I42"/>
  <c r="J41"/>
  <c r="V23" i="17"/>
  <c r="X23" s="1"/>
  <c r="P23"/>
  <c r="R23" s="1"/>
  <c r="L23"/>
  <c r="Y23"/>
  <c r="AA23" s="1"/>
  <c r="M23"/>
  <c r="O23" s="1"/>
  <c r="S23"/>
  <c r="U23" s="1"/>
  <c r="I25"/>
  <c r="J24"/>
  <c r="V23" i="16"/>
  <c r="X23" s="1"/>
  <c r="P23"/>
  <c r="R23" s="1"/>
  <c r="L23"/>
  <c r="S23"/>
  <c r="U23" s="1"/>
  <c r="Y23"/>
  <c r="AA23" s="1"/>
  <c r="M23"/>
  <c r="O23" s="1"/>
  <c r="J24"/>
  <c r="I25"/>
  <c r="N137" i="15"/>
  <c r="Q137"/>
  <c r="T137"/>
  <c r="W137"/>
  <c r="Z137"/>
  <c r="N138"/>
  <c r="Q138"/>
  <c r="T138"/>
  <c r="W138"/>
  <c r="Z138"/>
  <c r="N139"/>
  <c r="Q139"/>
  <c r="T139"/>
  <c r="W139"/>
  <c r="Z139"/>
  <c r="N140"/>
  <c r="Q140"/>
  <c r="T140"/>
  <c r="W140"/>
  <c r="Z140"/>
  <c r="N141"/>
  <c r="Q141"/>
  <c r="T141"/>
  <c r="W141"/>
  <c r="Z141"/>
  <c r="N142"/>
  <c r="Q142"/>
  <c r="T142"/>
  <c r="W142"/>
  <c r="Z142"/>
  <c r="N143"/>
  <c r="Q143"/>
  <c r="T143"/>
  <c r="W143"/>
  <c r="Z143"/>
  <c r="N144"/>
  <c r="Q144"/>
  <c r="T144"/>
  <c r="W144"/>
  <c r="Z144"/>
  <c r="J38" i="19" l="1"/>
  <c r="I39"/>
  <c r="V37"/>
  <c r="X37" s="1"/>
  <c r="L37"/>
  <c r="Y37"/>
  <c r="AA37" s="1"/>
  <c r="P37"/>
  <c r="R37" s="1"/>
  <c r="S37"/>
  <c r="U37" s="1"/>
  <c r="M37"/>
  <c r="O37" s="1"/>
  <c r="Y41" i="20"/>
  <c r="AA41" s="1"/>
  <c r="S41"/>
  <c r="U41" s="1"/>
  <c r="M41"/>
  <c r="O41" s="1"/>
  <c r="V41"/>
  <c r="X41" s="1"/>
  <c r="P41"/>
  <c r="R41" s="1"/>
  <c r="L41"/>
  <c r="I43"/>
  <c r="J42"/>
  <c r="Y24" i="17"/>
  <c r="AA24" s="1"/>
  <c r="S24"/>
  <c r="U24" s="1"/>
  <c r="M24"/>
  <c r="O24" s="1"/>
  <c r="P24"/>
  <c r="R24" s="1"/>
  <c r="L24"/>
  <c r="V24"/>
  <c r="X24" s="1"/>
  <c r="I26"/>
  <c r="J25"/>
  <c r="I26" i="16"/>
  <c r="J25"/>
  <c r="Y24"/>
  <c r="AA24" s="1"/>
  <c r="S24"/>
  <c r="U24" s="1"/>
  <c r="M24"/>
  <c r="O24" s="1"/>
  <c r="V24"/>
  <c r="X24" s="1"/>
  <c r="P24"/>
  <c r="R24" s="1"/>
  <c r="L24"/>
  <c r="L38" i="19" l="1"/>
  <c r="P38"/>
  <c r="R38" s="1"/>
  <c r="Y38"/>
  <c r="AA38" s="1"/>
  <c r="M38"/>
  <c r="O38" s="1"/>
  <c r="V38"/>
  <c r="X38" s="1"/>
  <c r="S38"/>
  <c r="U38" s="1"/>
  <c r="J39"/>
  <c r="I40"/>
  <c r="V42" i="20"/>
  <c r="X42" s="1"/>
  <c r="P42"/>
  <c r="R42" s="1"/>
  <c r="L42"/>
  <c r="Y42"/>
  <c r="AA42" s="1"/>
  <c r="S42"/>
  <c r="U42" s="1"/>
  <c r="M42"/>
  <c r="O42" s="1"/>
  <c r="I44"/>
  <c r="J43"/>
  <c r="V25" i="17"/>
  <c r="X25" s="1"/>
  <c r="P25"/>
  <c r="R25" s="1"/>
  <c r="L25"/>
  <c r="Y25"/>
  <c r="AA25" s="1"/>
  <c r="M25"/>
  <c r="O25" s="1"/>
  <c r="S25"/>
  <c r="U25" s="1"/>
  <c r="I27"/>
  <c r="J26"/>
  <c r="V25" i="16"/>
  <c r="X25" s="1"/>
  <c r="P25"/>
  <c r="R25" s="1"/>
  <c r="L25"/>
  <c r="S25"/>
  <c r="U25" s="1"/>
  <c r="Y25"/>
  <c r="AA25" s="1"/>
  <c r="M25"/>
  <c r="O25" s="1"/>
  <c r="I27"/>
  <c r="J26"/>
  <c r="C143" i="10"/>
  <c r="C142" i="21" s="1"/>
  <c r="E142" s="1"/>
  <c r="I142" l="1"/>
  <c r="G142"/>
  <c r="H142" s="1"/>
  <c r="L39" i="19"/>
  <c r="P39"/>
  <c r="R39" s="1"/>
  <c r="Y39"/>
  <c r="AA39" s="1"/>
  <c r="M39"/>
  <c r="O39" s="1"/>
  <c r="V39"/>
  <c r="X39" s="1"/>
  <c r="S39"/>
  <c r="U39" s="1"/>
  <c r="J40"/>
  <c r="I41"/>
  <c r="Y43" i="20"/>
  <c r="AA43" s="1"/>
  <c r="S43"/>
  <c r="U43" s="1"/>
  <c r="M43"/>
  <c r="O43" s="1"/>
  <c r="V43"/>
  <c r="X43" s="1"/>
  <c r="P43"/>
  <c r="R43" s="1"/>
  <c r="L43"/>
  <c r="I45"/>
  <c r="J44"/>
  <c r="Y26" i="17"/>
  <c r="AA26" s="1"/>
  <c r="S26"/>
  <c r="U26" s="1"/>
  <c r="M26"/>
  <c r="O26" s="1"/>
  <c r="P26"/>
  <c r="R26" s="1"/>
  <c r="L26"/>
  <c r="V26"/>
  <c r="X26" s="1"/>
  <c r="I28"/>
  <c r="J27"/>
  <c r="Y26" i="16"/>
  <c r="AA26" s="1"/>
  <c r="S26"/>
  <c r="U26" s="1"/>
  <c r="M26"/>
  <c r="O26" s="1"/>
  <c r="V26"/>
  <c r="X26" s="1"/>
  <c r="P26"/>
  <c r="R26" s="1"/>
  <c r="L26"/>
  <c r="I28"/>
  <c r="J27"/>
  <c r="J142" i="21" l="1"/>
  <c r="L142" s="1"/>
  <c r="Y142"/>
  <c r="AA142" s="1"/>
  <c r="V40" i="19"/>
  <c r="X40" s="1"/>
  <c r="P40"/>
  <c r="R40" s="1"/>
  <c r="Y40"/>
  <c r="AA40" s="1"/>
  <c r="M40"/>
  <c r="O40" s="1"/>
  <c r="L40"/>
  <c r="S40"/>
  <c r="U40" s="1"/>
  <c r="I42"/>
  <c r="J41"/>
  <c r="V44" i="20"/>
  <c r="X44" s="1"/>
  <c r="P44"/>
  <c r="R44" s="1"/>
  <c r="L44"/>
  <c r="Y44"/>
  <c r="AA44" s="1"/>
  <c r="S44"/>
  <c r="U44" s="1"/>
  <c r="M44"/>
  <c r="O44" s="1"/>
  <c r="I46"/>
  <c r="J45"/>
  <c r="V27" i="17"/>
  <c r="X27" s="1"/>
  <c r="P27"/>
  <c r="R27" s="1"/>
  <c r="L27"/>
  <c r="Y27"/>
  <c r="AA27" s="1"/>
  <c r="M27"/>
  <c r="O27" s="1"/>
  <c r="S27"/>
  <c r="U27" s="1"/>
  <c r="I29"/>
  <c r="J28"/>
  <c r="V27" i="16"/>
  <c r="X27" s="1"/>
  <c r="P27"/>
  <c r="R27" s="1"/>
  <c r="L27"/>
  <c r="Y27"/>
  <c r="AA27" s="1"/>
  <c r="S27"/>
  <c r="U27" s="1"/>
  <c r="M27"/>
  <c r="O27" s="1"/>
  <c r="I29"/>
  <c r="J28"/>
  <c r="I8" i="9"/>
  <c r="M142" i="21" l="1"/>
  <c r="O142" s="1"/>
  <c r="S142"/>
  <c r="U142" s="1"/>
  <c r="P142"/>
  <c r="R142" s="1"/>
  <c r="V142"/>
  <c r="X142" s="1"/>
  <c r="J42" i="19"/>
  <c r="I43"/>
  <c r="L41"/>
  <c r="P41"/>
  <c r="R41" s="1"/>
  <c r="Y41"/>
  <c r="AA41" s="1"/>
  <c r="M41"/>
  <c r="O41" s="1"/>
  <c r="V41"/>
  <c r="X41" s="1"/>
  <c r="S41"/>
  <c r="U41" s="1"/>
  <c r="I8" i="10"/>
  <c r="I8" i="19"/>
  <c r="I8" i="20"/>
  <c r="Y45"/>
  <c r="AA45" s="1"/>
  <c r="S45"/>
  <c r="U45" s="1"/>
  <c r="M45"/>
  <c r="O45" s="1"/>
  <c r="V45"/>
  <c r="X45" s="1"/>
  <c r="P45"/>
  <c r="R45" s="1"/>
  <c r="L45"/>
  <c r="I47"/>
  <c r="J46"/>
  <c r="I8" i="17"/>
  <c r="I8" i="16"/>
  <c r="Y28" i="17"/>
  <c r="AA28" s="1"/>
  <c r="S28"/>
  <c r="U28" s="1"/>
  <c r="M28"/>
  <c r="O28" s="1"/>
  <c r="V28"/>
  <c r="X28" s="1"/>
  <c r="P28"/>
  <c r="R28" s="1"/>
  <c r="L28"/>
  <c r="I30"/>
  <c r="J29"/>
  <c r="Y28" i="16"/>
  <c r="AA28" s="1"/>
  <c r="S28"/>
  <c r="U28" s="1"/>
  <c r="M28"/>
  <c r="O28" s="1"/>
  <c r="V28"/>
  <c r="X28" s="1"/>
  <c r="P28"/>
  <c r="R28" s="1"/>
  <c r="L28"/>
  <c r="I30"/>
  <c r="J29"/>
  <c r="F131" i="9"/>
  <c r="F132" i="21" s="1"/>
  <c r="F148" i="9"/>
  <c r="F131" i="10" l="1"/>
  <c r="F148" s="1"/>
  <c r="F131" i="20"/>
  <c r="F147" s="1"/>
  <c r="F131" i="19"/>
  <c r="J43"/>
  <c r="I44"/>
  <c r="F148" i="17"/>
  <c r="F148" i="19"/>
  <c r="S42"/>
  <c r="U42" s="1"/>
  <c r="P42"/>
  <c r="R42" s="1"/>
  <c r="Y42"/>
  <c r="AA42" s="1"/>
  <c r="M42"/>
  <c r="O42" s="1"/>
  <c r="V42"/>
  <c r="X42" s="1"/>
  <c r="L42"/>
  <c r="V46" i="20"/>
  <c r="X46" s="1"/>
  <c r="P46"/>
  <c r="R46" s="1"/>
  <c r="L46"/>
  <c r="Y46"/>
  <c r="AA46" s="1"/>
  <c r="S46"/>
  <c r="U46" s="1"/>
  <c r="M46"/>
  <c r="O46" s="1"/>
  <c r="I48"/>
  <c r="J47"/>
  <c r="F131" i="17"/>
  <c r="F131" i="16"/>
  <c r="F147" s="1"/>
  <c r="V29" i="17"/>
  <c r="X29" s="1"/>
  <c r="P29"/>
  <c r="R29" s="1"/>
  <c r="L29"/>
  <c r="Y29"/>
  <c r="AA29" s="1"/>
  <c r="S29"/>
  <c r="U29" s="1"/>
  <c r="M29"/>
  <c r="O29" s="1"/>
  <c r="I31"/>
  <c r="J30"/>
  <c r="V29" i="16"/>
  <c r="X29" s="1"/>
  <c r="P29"/>
  <c r="R29" s="1"/>
  <c r="L29"/>
  <c r="Y29"/>
  <c r="AA29" s="1"/>
  <c r="S29"/>
  <c r="U29" s="1"/>
  <c r="M29"/>
  <c r="O29" s="1"/>
  <c r="I31"/>
  <c r="J30"/>
  <c r="E118" i="10"/>
  <c r="G118" s="1"/>
  <c r="D119" i="15"/>
  <c r="D118"/>
  <c r="D117"/>
  <c r="D116"/>
  <c r="D115"/>
  <c r="D114"/>
  <c r="E114" s="1"/>
  <c r="I114" s="1"/>
  <c r="D113"/>
  <c r="D112"/>
  <c r="E112" s="1"/>
  <c r="D111"/>
  <c r="D110"/>
  <c r="D109"/>
  <c r="E108"/>
  <c r="D95"/>
  <c r="D94"/>
  <c r="E94" s="1"/>
  <c r="G94" s="1"/>
  <c r="D93"/>
  <c r="D92"/>
  <c r="E92" s="1"/>
  <c r="G92" s="1"/>
  <c r="D91"/>
  <c r="D90"/>
  <c r="D89"/>
  <c r="D88"/>
  <c r="D87"/>
  <c r="D86"/>
  <c r="D85"/>
  <c r="D84"/>
  <c r="E84" s="1"/>
  <c r="D83"/>
  <c r="D82"/>
  <c r="D81"/>
  <c r="D80"/>
  <c r="D79"/>
  <c r="D78"/>
  <c r="D77"/>
  <c r="D76"/>
  <c r="E76" s="1"/>
  <c r="G76" s="1"/>
  <c r="H76" s="1"/>
  <c r="D75"/>
  <c r="D74"/>
  <c r="D73"/>
  <c r="D72"/>
  <c r="D71"/>
  <c r="D70"/>
  <c r="E70" s="1"/>
  <c r="D69"/>
  <c r="D68"/>
  <c r="E68" s="1"/>
  <c r="D67"/>
  <c r="D66"/>
  <c r="D65"/>
  <c r="D64"/>
  <c r="E64" s="1"/>
  <c r="I64" s="1"/>
  <c r="D63"/>
  <c r="D62"/>
  <c r="E62" s="1"/>
  <c r="I62" s="1"/>
  <c r="D61"/>
  <c r="D60"/>
  <c r="D59"/>
  <c r="D58"/>
  <c r="E58" s="1"/>
  <c r="D57"/>
  <c r="D56"/>
  <c r="D55"/>
  <c r="D54"/>
  <c r="D53"/>
  <c r="D52"/>
  <c r="D51"/>
  <c r="D50"/>
  <c r="E50" s="1"/>
  <c r="D49"/>
  <c r="D48"/>
  <c r="D47"/>
  <c r="D46"/>
  <c r="E46" s="1"/>
  <c r="D45"/>
  <c r="D44"/>
  <c r="D43"/>
  <c r="D42"/>
  <c r="E42" s="1"/>
  <c r="D41"/>
  <c r="D40"/>
  <c r="D39"/>
  <c r="E39" s="1"/>
  <c r="D38"/>
  <c r="E38" s="1"/>
  <c r="D37"/>
  <c r="D36"/>
  <c r="D35"/>
  <c r="D34"/>
  <c r="E34" s="1"/>
  <c r="G34" s="1"/>
  <c r="D33"/>
  <c r="D32"/>
  <c r="E32" s="1"/>
  <c r="G32" s="1"/>
  <c r="D31"/>
  <c r="D30"/>
  <c r="D29"/>
  <c r="D28"/>
  <c r="D27"/>
  <c r="D26"/>
  <c r="E26" s="1"/>
  <c r="G26" s="1"/>
  <c r="D25"/>
  <c r="D24"/>
  <c r="D23"/>
  <c r="D22"/>
  <c r="E22" s="1"/>
  <c r="D21"/>
  <c r="D19"/>
  <c r="D18"/>
  <c r="E18" s="1"/>
  <c r="D17"/>
  <c r="D16"/>
  <c r="D15"/>
  <c r="D14"/>
  <c r="D13"/>
  <c r="D12"/>
  <c r="E12" s="1"/>
  <c r="I12" s="1"/>
  <c r="E117" i="10"/>
  <c r="G117" s="1"/>
  <c r="E116"/>
  <c r="E115"/>
  <c r="G115" s="1"/>
  <c r="E114"/>
  <c r="G114" s="1"/>
  <c r="H114" s="1"/>
  <c r="E113"/>
  <c r="E112"/>
  <c r="G112" s="1"/>
  <c r="H112" s="1"/>
  <c r="E111"/>
  <c r="E110"/>
  <c r="G110" s="1"/>
  <c r="H110" s="1"/>
  <c r="E109"/>
  <c r="E108"/>
  <c r="G108" s="1"/>
  <c r="E107"/>
  <c r="G107" s="1"/>
  <c r="H107" s="1"/>
  <c r="E94"/>
  <c r="E93"/>
  <c r="G93" s="1"/>
  <c r="E92"/>
  <c r="G92" s="1"/>
  <c r="E91"/>
  <c r="G91" s="1"/>
  <c r="H91" s="1"/>
  <c r="E90"/>
  <c r="E89"/>
  <c r="G89" s="1"/>
  <c r="H89" s="1"/>
  <c r="E88"/>
  <c r="G88" s="1"/>
  <c r="H88" s="1"/>
  <c r="E87"/>
  <c r="G87" s="1"/>
  <c r="E86"/>
  <c r="G86" s="1"/>
  <c r="H86" s="1"/>
  <c r="E85"/>
  <c r="G85" s="1"/>
  <c r="E84"/>
  <c r="G84" s="1"/>
  <c r="H84" s="1"/>
  <c r="E83"/>
  <c r="G83" s="1"/>
  <c r="E82"/>
  <c r="G82" s="1"/>
  <c r="H82" s="1"/>
  <c r="E81"/>
  <c r="G81" s="1"/>
  <c r="E80"/>
  <c r="G80" s="1"/>
  <c r="H80" s="1"/>
  <c r="E79"/>
  <c r="G79" s="1"/>
  <c r="E78"/>
  <c r="G78" s="1"/>
  <c r="H78" s="1"/>
  <c r="E77"/>
  <c r="E76"/>
  <c r="G76" s="1"/>
  <c r="E75"/>
  <c r="G75" s="1"/>
  <c r="H75" s="1"/>
  <c r="E74"/>
  <c r="G74" s="1"/>
  <c r="E73"/>
  <c r="G73" s="1"/>
  <c r="H73" s="1"/>
  <c r="E72"/>
  <c r="G72" s="1"/>
  <c r="E71"/>
  <c r="G71" s="1"/>
  <c r="H71" s="1"/>
  <c r="E70"/>
  <c r="G70" s="1"/>
  <c r="E69"/>
  <c r="E68"/>
  <c r="G68" s="1"/>
  <c r="H68" s="1"/>
  <c r="E67"/>
  <c r="G67" s="1"/>
  <c r="E66"/>
  <c r="G66" s="1"/>
  <c r="H66" s="1"/>
  <c r="E65"/>
  <c r="G65" s="1"/>
  <c r="E64"/>
  <c r="G64" s="1"/>
  <c r="H64" s="1"/>
  <c r="E63"/>
  <c r="G63" s="1"/>
  <c r="E62"/>
  <c r="G62" s="1"/>
  <c r="H62" s="1"/>
  <c r="E61"/>
  <c r="E60"/>
  <c r="G60" s="1"/>
  <c r="E59"/>
  <c r="G59" s="1"/>
  <c r="H59" s="1"/>
  <c r="E58"/>
  <c r="G58" s="1"/>
  <c r="E57"/>
  <c r="G57" s="1"/>
  <c r="E56"/>
  <c r="G56" s="1"/>
  <c r="E55"/>
  <c r="G55" s="1"/>
  <c r="H55" s="1"/>
  <c r="E54"/>
  <c r="E53"/>
  <c r="G53" s="1"/>
  <c r="E52"/>
  <c r="G52" s="1"/>
  <c r="E51"/>
  <c r="G51" s="1"/>
  <c r="H51" s="1"/>
  <c r="E50"/>
  <c r="E49"/>
  <c r="G49" s="1"/>
  <c r="E48"/>
  <c r="G48" s="1"/>
  <c r="E47"/>
  <c r="G47" s="1"/>
  <c r="H47" s="1"/>
  <c r="E46"/>
  <c r="G46" s="1"/>
  <c r="E45"/>
  <c r="G45" s="1"/>
  <c r="H45" s="1"/>
  <c r="E44"/>
  <c r="G44" s="1"/>
  <c r="E43"/>
  <c r="G43" s="1"/>
  <c r="H43" s="1"/>
  <c r="E42"/>
  <c r="G42" s="1"/>
  <c r="E41"/>
  <c r="E40"/>
  <c r="G40" s="1"/>
  <c r="E39"/>
  <c r="G39" s="1"/>
  <c r="H39" s="1"/>
  <c r="E38"/>
  <c r="G38" s="1"/>
  <c r="E37"/>
  <c r="G37" s="1"/>
  <c r="E36"/>
  <c r="G36" s="1"/>
  <c r="H36" s="1"/>
  <c r="E35"/>
  <c r="G35" s="1"/>
  <c r="E34"/>
  <c r="G34" s="1"/>
  <c r="H34" s="1"/>
  <c r="E33"/>
  <c r="G33" s="1"/>
  <c r="E32"/>
  <c r="G32" s="1"/>
  <c r="H32" s="1"/>
  <c r="E31"/>
  <c r="G31" s="1"/>
  <c r="E30"/>
  <c r="G30" s="1"/>
  <c r="E29"/>
  <c r="G29" s="1"/>
  <c r="H29" s="1"/>
  <c r="E28"/>
  <c r="G28" s="1"/>
  <c r="H28" s="1"/>
  <c r="E27"/>
  <c r="G27" s="1"/>
  <c r="E26"/>
  <c r="G26" s="1"/>
  <c r="H26" s="1"/>
  <c r="E25"/>
  <c r="G25" s="1"/>
  <c r="E24"/>
  <c r="G24" s="1"/>
  <c r="H24" s="1"/>
  <c r="E23"/>
  <c r="G23" s="1"/>
  <c r="E22"/>
  <c r="G22" s="1"/>
  <c r="H22" s="1"/>
  <c r="E21"/>
  <c r="G21" s="1"/>
  <c r="E20"/>
  <c r="E19"/>
  <c r="G19" s="1"/>
  <c r="E18"/>
  <c r="E17"/>
  <c r="G17" s="1"/>
  <c r="E16"/>
  <c r="G16" s="1"/>
  <c r="E15"/>
  <c r="G15" s="1"/>
  <c r="H15" s="1"/>
  <c r="E14"/>
  <c r="G14" s="1"/>
  <c r="H14" s="1"/>
  <c r="E13"/>
  <c r="G13" s="1"/>
  <c r="E12"/>
  <c r="G12" s="1"/>
  <c r="E11"/>
  <c r="E12" i="9"/>
  <c r="G12" s="1"/>
  <c r="E13"/>
  <c r="G13" s="1"/>
  <c r="E14"/>
  <c r="E15"/>
  <c r="E16"/>
  <c r="G16" s="1"/>
  <c r="E17"/>
  <c r="G17" s="1"/>
  <c r="E18"/>
  <c r="E19"/>
  <c r="E20"/>
  <c r="G20" s="1"/>
  <c r="E21"/>
  <c r="G21" s="1"/>
  <c r="E22"/>
  <c r="E23"/>
  <c r="G20" i="10"/>
  <c r="H20" s="1"/>
  <c r="F132" i="15"/>
  <c r="C136" i="10"/>
  <c r="C135" i="21" s="1"/>
  <c r="E135" s="1"/>
  <c r="C137" i="10"/>
  <c r="C136" i="21" s="1"/>
  <c r="E136" s="1"/>
  <c r="C138" i="10"/>
  <c r="C137" i="21" s="1"/>
  <c r="E137" s="1"/>
  <c r="C139" i="10"/>
  <c r="C138" i="21" s="1"/>
  <c r="E138" s="1"/>
  <c r="C140" i="10"/>
  <c r="C139" i="21" s="1"/>
  <c r="E139" s="1"/>
  <c r="C141" i="10"/>
  <c r="C140" i="21" s="1"/>
  <c r="E140" s="1"/>
  <c r="C142" i="10"/>
  <c r="C141" i="21" s="1"/>
  <c r="E141" s="1"/>
  <c r="C142" i="15"/>
  <c r="E142" s="1"/>
  <c r="C144" i="10"/>
  <c r="C143" i="21" s="1"/>
  <c r="E143" s="1"/>
  <c r="C145" i="10"/>
  <c r="C144" i="21" s="1"/>
  <c r="E144" s="1"/>
  <c r="C134" i="10"/>
  <c r="C133" i="21" s="1"/>
  <c r="E133" s="1"/>
  <c r="W119" i="15"/>
  <c r="T119"/>
  <c r="Q119"/>
  <c r="N119"/>
  <c r="Z119" s="1"/>
  <c r="W118"/>
  <c r="T118"/>
  <c r="Q118"/>
  <c r="N118"/>
  <c r="Z118" s="1"/>
  <c r="W117"/>
  <c r="T117"/>
  <c r="Q117"/>
  <c r="N117"/>
  <c r="Z117" s="1"/>
  <c r="W116"/>
  <c r="T116"/>
  <c r="Q116"/>
  <c r="N116"/>
  <c r="Z116" s="1"/>
  <c r="W115"/>
  <c r="T115"/>
  <c r="Q115"/>
  <c r="N115"/>
  <c r="Z115" s="1"/>
  <c r="W114"/>
  <c r="T114"/>
  <c r="Q114"/>
  <c r="N114"/>
  <c r="Z114" s="1"/>
  <c r="W113"/>
  <c r="T113"/>
  <c r="Q113"/>
  <c r="N113"/>
  <c r="Z113" s="1"/>
  <c r="W112"/>
  <c r="T112"/>
  <c r="Q112"/>
  <c r="N112"/>
  <c r="Z112" s="1"/>
  <c r="W111"/>
  <c r="T111"/>
  <c r="Q111"/>
  <c r="N111"/>
  <c r="Z111" s="1"/>
  <c r="W110"/>
  <c r="T110"/>
  <c r="Q110"/>
  <c r="N110"/>
  <c r="Z110" s="1"/>
  <c r="W109"/>
  <c r="T109"/>
  <c r="Q109"/>
  <c r="N109"/>
  <c r="Z109" s="1"/>
  <c r="W108"/>
  <c r="T108"/>
  <c r="Q108"/>
  <c r="N108"/>
  <c r="Z108" s="1"/>
  <c r="W95"/>
  <c r="T95"/>
  <c r="Q95"/>
  <c r="N95"/>
  <c r="Z95" s="1"/>
  <c r="W94"/>
  <c r="T94"/>
  <c r="Q94"/>
  <c r="N94"/>
  <c r="Z94" s="1"/>
  <c r="W93"/>
  <c r="T93"/>
  <c r="Q93"/>
  <c r="N93"/>
  <c r="Z93" s="1"/>
  <c r="W92"/>
  <c r="T92"/>
  <c r="Q92"/>
  <c r="N92"/>
  <c r="Z92" s="1"/>
  <c r="W91"/>
  <c r="T91"/>
  <c r="Q91"/>
  <c r="N91"/>
  <c r="Z91" s="1"/>
  <c r="W90"/>
  <c r="T90"/>
  <c r="Q90"/>
  <c r="N90"/>
  <c r="Z90" s="1"/>
  <c r="W89"/>
  <c r="T89"/>
  <c r="Q89"/>
  <c r="N89"/>
  <c r="Z89" s="1"/>
  <c r="W88"/>
  <c r="T88"/>
  <c r="Q88"/>
  <c r="N88"/>
  <c r="Z88" s="1"/>
  <c r="W87"/>
  <c r="T87"/>
  <c r="Q87"/>
  <c r="N87"/>
  <c r="Z87" s="1"/>
  <c r="W86"/>
  <c r="T86"/>
  <c r="Q86"/>
  <c r="N86"/>
  <c r="Z86" s="1"/>
  <c r="W85"/>
  <c r="T85"/>
  <c r="Q85"/>
  <c r="N85"/>
  <c r="Z85" s="1"/>
  <c r="W84"/>
  <c r="T84"/>
  <c r="Q84"/>
  <c r="N84"/>
  <c r="Z84" s="1"/>
  <c r="W83"/>
  <c r="T83"/>
  <c r="Q83"/>
  <c r="N83"/>
  <c r="Z83" s="1"/>
  <c r="W82"/>
  <c r="T82"/>
  <c r="Q82"/>
  <c r="N82"/>
  <c r="Z82" s="1"/>
  <c r="W81"/>
  <c r="T81"/>
  <c r="Q81"/>
  <c r="N81"/>
  <c r="Z81" s="1"/>
  <c r="W80"/>
  <c r="T80"/>
  <c r="Q80"/>
  <c r="N80"/>
  <c r="Z80" s="1"/>
  <c r="W79"/>
  <c r="T79"/>
  <c r="Q79"/>
  <c r="N79"/>
  <c r="Z79" s="1"/>
  <c r="W78"/>
  <c r="T78"/>
  <c r="Q78"/>
  <c r="N78"/>
  <c r="Z78" s="1"/>
  <c r="W77"/>
  <c r="T77"/>
  <c r="Q77"/>
  <c r="N77"/>
  <c r="Z77" s="1"/>
  <c r="W76"/>
  <c r="T76"/>
  <c r="Q76"/>
  <c r="N76"/>
  <c r="Z76" s="1"/>
  <c r="W75"/>
  <c r="T75"/>
  <c r="Q75"/>
  <c r="N75"/>
  <c r="Z75" s="1"/>
  <c r="W74"/>
  <c r="T74"/>
  <c r="Q74"/>
  <c r="N74"/>
  <c r="Z74" s="1"/>
  <c r="W73"/>
  <c r="T73"/>
  <c r="Q73"/>
  <c r="N73"/>
  <c r="Z73" s="1"/>
  <c r="W72"/>
  <c r="T72"/>
  <c r="Q72"/>
  <c r="N72"/>
  <c r="Z72" s="1"/>
  <c r="W71"/>
  <c r="T71"/>
  <c r="Q71"/>
  <c r="N71"/>
  <c r="Z71" s="1"/>
  <c r="W70"/>
  <c r="T70"/>
  <c r="Q70"/>
  <c r="N70"/>
  <c r="Z70" s="1"/>
  <c r="W69"/>
  <c r="T69"/>
  <c r="Q69"/>
  <c r="N69"/>
  <c r="Z69" s="1"/>
  <c r="W68"/>
  <c r="T68"/>
  <c r="Q68"/>
  <c r="N68"/>
  <c r="Z68" s="1"/>
  <c r="W67"/>
  <c r="T67"/>
  <c r="Q67"/>
  <c r="N67"/>
  <c r="Z67" s="1"/>
  <c r="W66"/>
  <c r="T66"/>
  <c r="Q66"/>
  <c r="N66"/>
  <c r="Z66" s="1"/>
  <c r="W65"/>
  <c r="T65"/>
  <c r="Q65"/>
  <c r="N65"/>
  <c r="Z65" s="1"/>
  <c r="W64"/>
  <c r="T64"/>
  <c r="Q64"/>
  <c r="N64"/>
  <c r="Z64" s="1"/>
  <c r="W63"/>
  <c r="T63"/>
  <c r="Q63"/>
  <c r="N63"/>
  <c r="Z63" s="1"/>
  <c r="W62"/>
  <c r="T62"/>
  <c r="Q62"/>
  <c r="N62"/>
  <c r="Z62" s="1"/>
  <c r="W61"/>
  <c r="T61"/>
  <c r="Q61"/>
  <c r="N61"/>
  <c r="Z61" s="1"/>
  <c r="W60"/>
  <c r="T60"/>
  <c r="Q60"/>
  <c r="N60"/>
  <c r="Z60" s="1"/>
  <c r="W59"/>
  <c r="T59"/>
  <c r="Q59"/>
  <c r="N59"/>
  <c r="Z59" s="1"/>
  <c r="W58"/>
  <c r="T58"/>
  <c r="Q58"/>
  <c r="N58"/>
  <c r="Z58" s="1"/>
  <c r="W57"/>
  <c r="T57"/>
  <c r="Q57"/>
  <c r="N57"/>
  <c r="Z57" s="1"/>
  <c r="W56"/>
  <c r="T56"/>
  <c r="Q56"/>
  <c r="N56"/>
  <c r="Z56" s="1"/>
  <c r="W55"/>
  <c r="T55"/>
  <c r="Q55"/>
  <c r="N55"/>
  <c r="Z55" s="1"/>
  <c r="W54"/>
  <c r="T54"/>
  <c r="Q54"/>
  <c r="N54"/>
  <c r="Z54" s="1"/>
  <c r="W53"/>
  <c r="T53"/>
  <c r="Q53"/>
  <c r="N53"/>
  <c r="Z53" s="1"/>
  <c r="W52"/>
  <c r="T52"/>
  <c r="Q52"/>
  <c r="N52"/>
  <c r="Z52" s="1"/>
  <c r="W51"/>
  <c r="T51"/>
  <c r="Q51"/>
  <c r="N51"/>
  <c r="Z51" s="1"/>
  <c r="W50"/>
  <c r="T50"/>
  <c r="Q50"/>
  <c r="N50"/>
  <c r="Z50" s="1"/>
  <c r="W49"/>
  <c r="T49"/>
  <c r="Q49"/>
  <c r="N49"/>
  <c r="Z49" s="1"/>
  <c r="W48"/>
  <c r="T48"/>
  <c r="Q48"/>
  <c r="N48"/>
  <c r="Z48" s="1"/>
  <c r="W47"/>
  <c r="T47"/>
  <c r="Q47"/>
  <c r="N47"/>
  <c r="Z47" s="1"/>
  <c r="W46"/>
  <c r="T46"/>
  <c r="Q46"/>
  <c r="N46"/>
  <c r="Z46" s="1"/>
  <c r="W45"/>
  <c r="T45"/>
  <c r="Q45"/>
  <c r="N45"/>
  <c r="Z45" s="1"/>
  <c r="W44"/>
  <c r="T44"/>
  <c r="Q44"/>
  <c r="N44"/>
  <c r="Z44" s="1"/>
  <c r="W43"/>
  <c r="T43"/>
  <c r="Q43"/>
  <c r="N43"/>
  <c r="Z43" s="1"/>
  <c r="W42"/>
  <c r="T42"/>
  <c r="Q42"/>
  <c r="N42"/>
  <c r="Z42" s="1"/>
  <c r="W41"/>
  <c r="T41"/>
  <c r="Q41"/>
  <c r="N41"/>
  <c r="Z41" s="1"/>
  <c r="W40"/>
  <c r="T40"/>
  <c r="Q40"/>
  <c r="N40"/>
  <c r="Z40" s="1"/>
  <c r="W39"/>
  <c r="T39"/>
  <c r="Q39"/>
  <c r="N39"/>
  <c r="Z39" s="1"/>
  <c r="W38"/>
  <c r="T38"/>
  <c r="Q38"/>
  <c r="N38"/>
  <c r="Z38" s="1"/>
  <c r="W37"/>
  <c r="T37"/>
  <c r="Q37"/>
  <c r="N37"/>
  <c r="Z37" s="1"/>
  <c r="W36"/>
  <c r="T36"/>
  <c r="Q36"/>
  <c r="N36"/>
  <c r="Z36" s="1"/>
  <c r="W35"/>
  <c r="T35"/>
  <c r="Q35"/>
  <c r="N35"/>
  <c r="Z35" s="1"/>
  <c r="W34"/>
  <c r="T34"/>
  <c r="Q34"/>
  <c r="N34"/>
  <c r="Z34" s="1"/>
  <c r="W33"/>
  <c r="T33"/>
  <c r="Q33"/>
  <c r="N33"/>
  <c r="Z33" s="1"/>
  <c r="W32"/>
  <c r="T32"/>
  <c r="Q32"/>
  <c r="N32"/>
  <c r="Z32" s="1"/>
  <c r="W31"/>
  <c r="T31"/>
  <c r="Q31"/>
  <c r="N31"/>
  <c r="Z31" s="1"/>
  <c r="W30"/>
  <c r="T30"/>
  <c r="Q30"/>
  <c r="N30"/>
  <c r="Z30" s="1"/>
  <c r="W29"/>
  <c r="T29"/>
  <c r="Q29"/>
  <c r="N29"/>
  <c r="Z29" s="1"/>
  <c r="W28"/>
  <c r="T28"/>
  <c r="Q28"/>
  <c r="N28"/>
  <c r="Z28" s="1"/>
  <c r="W27"/>
  <c r="T27"/>
  <c r="Q27"/>
  <c r="N27"/>
  <c r="Z27" s="1"/>
  <c r="W26"/>
  <c r="T26"/>
  <c r="Q26"/>
  <c r="N26"/>
  <c r="Z26" s="1"/>
  <c r="W25"/>
  <c r="T25"/>
  <c r="Q25"/>
  <c r="N25"/>
  <c r="Z25" s="1"/>
  <c r="W24"/>
  <c r="T24"/>
  <c r="Q24"/>
  <c r="N24"/>
  <c r="Z24" s="1"/>
  <c r="W23"/>
  <c r="T23"/>
  <c r="Q23"/>
  <c r="N23"/>
  <c r="Z23" s="1"/>
  <c r="W22"/>
  <c r="T22"/>
  <c r="Q22"/>
  <c r="N22"/>
  <c r="Z22" s="1"/>
  <c r="W21"/>
  <c r="T21"/>
  <c r="Q21"/>
  <c r="N21"/>
  <c r="Z21" s="1"/>
  <c r="W20"/>
  <c r="T20"/>
  <c r="Q20"/>
  <c r="N20"/>
  <c r="Z20" s="1"/>
  <c r="W19"/>
  <c r="T19"/>
  <c r="Q19"/>
  <c r="N19"/>
  <c r="Z19" s="1"/>
  <c r="W18"/>
  <c r="T18"/>
  <c r="Q18"/>
  <c r="N18"/>
  <c r="Z18" s="1"/>
  <c r="W17"/>
  <c r="T17"/>
  <c r="Q17"/>
  <c r="N17"/>
  <c r="Z17" s="1"/>
  <c r="W16"/>
  <c r="T16"/>
  <c r="Q16"/>
  <c r="N16"/>
  <c r="Z16" s="1"/>
  <c r="W15"/>
  <c r="T15"/>
  <c r="Q15"/>
  <c r="N15"/>
  <c r="Z15" s="1"/>
  <c r="W14"/>
  <c r="T14"/>
  <c r="Q14"/>
  <c r="N14"/>
  <c r="Z14" s="1"/>
  <c r="W13"/>
  <c r="T13"/>
  <c r="Q13"/>
  <c r="N13"/>
  <c r="Z13" s="1"/>
  <c r="W12"/>
  <c r="T12"/>
  <c r="Q12"/>
  <c r="N12"/>
  <c r="Z12" s="1"/>
  <c r="E93" i="9"/>
  <c r="G93" s="1"/>
  <c r="V145" i="10"/>
  <c r="S145"/>
  <c r="P145"/>
  <c r="M145"/>
  <c r="V138"/>
  <c r="S138"/>
  <c r="P138"/>
  <c r="M138"/>
  <c r="V137"/>
  <c r="S137"/>
  <c r="P137"/>
  <c r="M137"/>
  <c r="E117" i="9"/>
  <c r="E116"/>
  <c r="E115"/>
  <c r="E114"/>
  <c r="E113"/>
  <c r="E112"/>
  <c r="E111"/>
  <c r="E110"/>
  <c r="E109"/>
  <c r="E108"/>
  <c r="V144" i="10"/>
  <c r="S144"/>
  <c r="P144"/>
  <c r="M144"/>
  <c r="V143"/>
  <c r="S143"/>
  <c r="P143"/>
  <c r="M143"/>
  <c r="E143"/>
  <c r="V142"/>
  <c r="S142"/>
  <c r="P142"/>
  <c r="M142"/>
  <c r="B8"/>
  <c r="V141"/>
  <c r="S141"/>
  <c r="P141"/>
  <c r="M141"/>
  <c r="V140"/>
  <c r="V139"/>
  <c r="V136"/>
  <c r="V135"/>
  <c r="V134"/>
  <c r="S140"/>
  <c r="S139"/>
  <c r="S136"/>
  <c r="S135"/>
  <c r="S134"/>
  <c r="P140"/>
  <c r="P139"/>
  <c r="P136"/>
  <c r="P135"/>
  <c r="P134"/>
  <c r="M140"/>
  <c r="M139"/>
  <c r="M136"/>
  <c r="M135"/>
  <c r="M134"/>
  <c r="E94" i="9"/>
  <c r="G94" s="1"/>
  <c r="E92"/>
  <c r="G92" s="1"/>
  <c r="E91"/>
  <c r="E90"/>
  <c r="G90" s="1"/>
  <c r="E89"/>
  <c r="E88"/>
  <c r="G88" s="1"/>
  <c r="E87"/>
  <c r="G87" s="1"/>
  <c r="E86"/>
  <c r="E85"/>
  <c r="G85" s="1"/>
  <c r="E84"/>
  <c r="E83"/>
  <c r="G83" s="1"/>
  <c r="E82"/>
  <c r="E81"/>
  <c r="G81" s="1"/>
  <c r="E80"/>
  <c r="E79"/>
  <c r="G79" s="1"/>
  <c r="E78"/>
  <c r="E77"/>
  <c r="G77" s="1"/>
  <c r="E76"/>
  <c r="G76" s="1"/>
  <c r="E75"/>
  <c r="E74"/>
  <c r="G74" s="1"/>
  <c r="E73"/>
  <c r="E72"/>
  <c r="G72" s="1"/>
  <c r="E71"/>
  <c r="E70"/>
  <c r="G70" s="1"/>
  <c r="E69"/>
  <c r="E68"/>
  <c r="G68" s="1"/>
  <c r="E67"/>
  <c r="E66"/>
  <c r="E65"/>
  <c r="G65" s="1"/>
  <c r="E64"/>
  <c r="E63"/>
  <c r="E62"/>
  <c r="G62" s="1"/>
  <c r="E61"/>
  <c r="E60"/>
  <c r="G60" s="1"/>
  <c r="E59"/>
  <c r="E58"/>
  <c r="G58" s="1"/>
  <c r="E57"/>
  <c r="E56"/>
  <c r="G56" s="1"/>
  <c r="E55"/>
  <c r="E54"/>
  <c r="G54" s="1"/>
  <c r="E53"/>
  <c r="G53" s="1"/>
  <c r="E52"/>
  <c r="E51"/>
  <c r="G51" s="1"/>
  <c r="E50"/>
  <c r="E49"/>
  <c r="G49" s="1"/>
  <c r="E48"/>
  <c r="E47"/>
  <c r="G47" s="1"/>
  <c r="E46"/>
  <c r="E45"/>
  <c r="E44"/>
  <c r="G44" s="1"/>
  <c r="E43"/>
  <c r="E42"/>
  <c r="G42" s="1"/>
  <c r="E41"/>
  <c r="G41" s="1"/>
  <c r="E40"/>
  <c r="E39"/>
  <c r="G39" s="1"/>
  <c r="E38"/>
  <c r="E37"/>
  <c r="G37" s="1"/>
  <c r="E36"/>
  <c r="E35"/>
  <c r="G35" s="1"/>
  <c r="E34"/>
  <c r="G34" s="1"/>
  <c r="E33"/>
  <c r="E32"/>
  <c r="E31"/>
  <c r="G31" s="1"/>
  <c r="E30"/>
  <c r="E29"/>
  <c r="G29" s="1"/>
  <c r="E28"/>
  <c r="E27"/>
  <c r="G27" s="1"/>
  <c r="E26"/>
  <c r="G26" s="1"/>
  <c r="E25"/>
  <c r="E24"/>
  <c r="G24" s="1"/>
  <c r="E11"/>
  <c r="I144" i="21" l="1"/>
  <c r="G144"/>
  <c r="H144" s="1"/>
  <c r="I140"/>
  <c r="G140"/>
  <c r="H140" s="1"/>
  <c r="I138"/>
  <c r="G138"/>
  <c r="H138" s="1"/>
  <c r="I136"/>
  <c r="G136"/>
  <c r="H136" s="1"/>
  <c r="H133"/>
  <c r="I133"/>
  <c r="G133"/>
  <c r="G143"/>
  <c r="H143" s="1"/>
  <c r="I143"/>
  <c r="I141"/>
  <c r="G141"/>
  <c r="H141" s="1"/>
  <c r="I139"/>
  <c r="G139"/>
  <c r="H139" s="1"/>
  <c r="J139" s="1"/>
  <c r="I137"/>
  <c r="G137"/>
  <c r="H137" s="1"/>
  <c r="J137" s="1"/>
  <c r="I135"/>
  <c r="G135"/>
  <c r="H135" s="1"/>
  <c r="V43" i="19"/>
  <c r="X43" s="1"/>
  <c r="P43"/>
  <c r="R43" s="1"/>
  <c r="Y43"/>
  <c r="AA43" s="1"/>
  <c r="M43"/>
  <c r="O43" s="1"/>
  <c r="L43"/>
  <c r="S43"/>
  <c r="U43" s="1"/>
  <c r="I45"/>
  <c r="J44"/>
  <c r="Y47" i="20"/>
  <c r="AA47" s="1"/>
  <c r="S47"/>
  <c r="U47" s="1"/>
  <c r="M47"/>
  <c r="O47" s="1"/>
  <c r="V47"/>
  <c r="X47" s="1"/>
  <c r="P47"/>
  <c r="R47" s="1"/>
  <c r="L47"/>
  <c r="I49"/>
  <c r="J48"/>
  <c r="G28" i="9"/>
  <c r="H28" s="1"/>
  <c r="G30"/>
  <c r="H30" s="1"/>
  <c r="G32"/>
  <c r="H32" s="1"/>
  <c r="G36"/>
  <c r="H36" s="1"/>
  <c r="G38"/>
  <c r="H38" s="1"/>
  <c r="G40"/>
  <c r="H40" s="1"/>
  <c r="G46"/>
  <c r="H46" s="1"/>
  <c r="G48"/>
  <c r="H48" s="1"/>
  <c r="G50"/>
  <c r="H50" s="1"/>
  <c r="G52"/>
  <c r="H52" s="1"/>
  <c r="G64"/>
  <c r="H64" s="1"/>
  <c r="G66"/>
  <c r="H66" s="1"/>
  <c r="G78"/>
  <c r="H78" s="1"/>
  <c r="G80"/>
  <c r="H80" s="1"/>
  <c r="G82"/>
  <c r="H82" s="1"/>
  <c r="G84"/>
  <c r="H84" s="1"/>
  <c r="G86"/>
  <c r="H86" s="1"/>
  <c r="G109"/>
  <c r="H109" s="1"/>
  <c r="G111"/>
  <c r="H111" s="1"/>
  <c r="G113"/>
  <c r="H113" s="1"/>
  <c r="G115"/>
  <c r="H115" s="1"/>
  <c r="G117"/>
  <c r="H117" s="1"/>
  <c r="G23"/>
  <c r="H23" s="1"/>
  <c r="G19"/>
  <c r="H19" s="1"/>
  <c r="G15"/>
  <c r="H15" s="1"/>
  <c r="G11"/>
  <c r="H11" s="1"/>
  <c r="G25"/>
  <c r="H25" s="1"/>
  <c r="G33"/>
  <c r="H33" s="1"/>
  <c r="G43"/>
  <c r="H43" s="1"/>
  <c r="G45"/>
  <c r="H45" s="1"/>
  <c r="G55"/>
  <c r="H55" s="1"/>
  <c r="G57"/>
  <c r="H57" s="1"/>
  <c r="G59"/>
  <c r="H59" s="1"/>
  <c r="G61"/>
  <c r="H61" s="1"/>
  <c r="G63"/>
  <c r="H63" s="1"/>
  <c r="G67"/>
  <c r="H67" s="1"/>
  <c r="G69"/>
  <c r="H69" s="1"/>
  <c r="G71"/>
  <c r="H71" s="1"/>
  <c r="G73"/>
  <c r="H73" s="1"/>
  <c r="G75"/>
  <c r="H75" s="1"/>
  <c r="G89"/>
  <c r="H89" s="1"/>
  <c r="G91"/>
  <c r="H91" s="1"/>
  <c r="G108"/>
  <c r="H108" s="1"/>
  <c r="G110"/>
  <c r="H110" s="1"/>
  <c r="G112"/>
  <c r="H112" s="1"/>
  <c r="G114"/>
  <c r="H114" s="1"/>
  <c r="G116"/>
  <c r="H116" s="1"/>
  <c r="G22"/>
  <c r="H22" s="1"/>
  <c r="G18"/>
  <c r="H18" s="1"/>
  <c r="G14"/>
  <c r="H14" s="1"/>
  <c r="C144" i="15"/>
  <c r="E144" s="1"/>
  <c r="I144" s="1"/>
  <c r="C136"/>
  <c r="E136" s="1"/>
  <c r="G136" s="1"/>
  <c r="C133"/>
  <c r="C143"/>
  <c r="E143" s="1"/>
  <c r="I143" s="1"/>
  <c r="C139"/>
  <c r="Y30" i="17"/>
  <c r="AA30" s="1"/>
  <c r="S30"/>
  <c r="U30" s="1"/>
  <c r="M30"/>
  <c r="O30" s="1"/>
  <c r="V30"/>
  <c r="X30" s="1"/>
  <c r="P30"/>
  <c r="R30" s="1"/>
  <c r="L30"/>
  <c r="I32"/>
  <c r="J31"/>
  <c r="Y30" i="16"/>
  <c r="AA30" s="1"/>
  <c r="S30"/>
  <c r="U30" s="1"/>
  <c r="M30"/>
  <c r="O30" s="1"/>
  <c r="V30"/>
  <c r="X30" s="1"/>
  <c r="P30"/>
  <c r="R30" s="1"/>
  <c r="L30"/>
  <c r="I32"/>
  <c r="J31"/>
  <c r="H49" i="10"/>
  <c r="H25"/>
  <c r="H40"/>
  <c r="H60"/>
  <c r="H54" i="9"/>
  <c r="H52" i="10"/>
  <c r="E145"/>
  <c r="H53"/>
  <c r="G41"/>
  <c r="H41" s="1"/>
  <c r="H65"/>
  <c r="H13"/>
  <c r="H57"/>
  <c r="G143" i="15"/>
  <c r="H143" s="1"/>
  <c r="G144"/>
  <c r="H144" s="1"/>
  <c r="G142"/>
  <c r="H142" s="1"/>
  <c r="I142"/>
  <c r="E137" i="10"/>
  <c r="G137" s="1"/>
  <c r="H137" s="1"/>
  <c r="H92"/>
  <c r="H85"/>
  <c r="H27" i="9"/>
  <c r="H117" i="10"/>
  <c r="H30"/>
  <c r="H17"/>
  <c r="H35"/>
  <c r="H37"/>
  <c r="H93"/>
  <c r="H63"/>
  <c r="H76"/>
  <c r="H44"/>
  <c r="H67"/>
  <c r="E142"/>
  <c r="G142" s="1"/>
  <c r="H142" s="1"/>
  <c r="C141" i="15"/>
  <c r="E141" s="1"/>
  <c r="I141" s="1"/>
  <c r="E138" i="10"/>
  <c r="G138" s="1"/>
  <c r="H138" s="1"/>
  <c r="C137" i="15"/>
  <c r="E137" s="1"/>
  <c r="E141" i="10"/>
  <c r="G141" s="1"/>
  <c r="H141" s="1"/>
  <c r="C140" i="15"/>
  <c r="E140" s="1"/>
  <c r="E136" i="10"/>
  <c r="G136" s="1"/>
  <c r="H136" s="1"/>
  <c r="C135" i="15"/>
  <c r="E135" s="1"/>
  <c r="G135" s="1"/>
  <c r="E140" i="10"/>
  <c r="G140" s="1"/>
  <c r="H140" s="1"/>
  <c r="E144"/>
  <c r="G144" s="1"/>
  <c r="H144" s="1"/>
  <c r="E139"/>
  <c r="G139" s="1"/>
  <c r="H139" s="1"/>
  <c r="C138" i="15"/>
  <c r="E138" s="1"/>
  <c r="E135" i="10"/>
  <c r="G135" s="1"/>
  <c r="H135" s="1"/>
  <c r="C134" i="15"/>
  <c r="E134" s="1"/>
  <c r="G134" s="1"/>
  <c r="H34" i="9"/>
  <c r="H79"/>
  <c r="H81"/>
  <c r="H83"/>
  <c r="H85"/>
  <c r="H87"/>
  <c r="H93"/>
  <c r="H13"/>
  <c r="H16"/>
  <c r="H20"/>
  <c r="E134" i="10"/>
  <c r="G134" s="1"/>
  <c r="H134" s="1"/>
  <c r="G46" i="15"/>
  <c r="H46" s="1"/>
  <c r="I46"/>
  <c r="E28"/>
  <c r="G28" s="1"/>
  <c r="H28" s="1"/>
  <c r="E116"/>
  <c r="G116" s="1"/>
  <c r="H116" s="1"/>
  <c r="E88"/>
  <c r="G88" s="1"/>
  <c r="H88" s="1"/>
  <c r="E80"/>
  <c r="G80" s="1"/>
  <c r="H80" s="1"/>
  <c r="E72"/>
  <c r="I72" s="1"/>
  <c r="E56"/>
  <c r="G56" s="1"/>
  <c r="H56" s="1"/>
  <c r="E48"/>
  <c r="G48" s="1"/>
  <c r="H48" s="1"/>
  <c r="E40"/>
  <c r="G40" s="1"/>
  <c r="H40" s="1"/>
  <c r="E24"/>
  <c r="G24" s="1"/>
  <c r="H24" s="1"/>
  <c r="E16"/>
  <c r="G16" s="1"/>
  <c r="H16" s="1"/>
  <c r="E60"/>
  <c r="I60" s="1"/>
  <c r="E52"/>
  <c r="G52" s="1"/>
  <c r="H52" s="1"/>
  <c r="E44"/>
  <c r="I44" s="1"/>
  <c r="E36"/>
  <c r="I36" s="1"/>
  <c r="E20"/>
  <c r="I20" s="1"/>
  <c r="G58"/>
  <c r="H58" s="1"/>
  <c r="I58"/>
  <c r="E118"/>
  <c r="I118" s="1"/>
  <c r="E110"/>
  <c r="I110" s="1"/>
  <c r="E90"/>
  <c r="I90" s="1"/>
  <c r="E82"/>
  <c r="G82" s="1"/>
  <c r="E74"/>
  <c r="I74" s="1"/>
  <c r="E66"/>
  <c r="G66" s="1"/>
  <c r="H66" s="1"/>
  <c r="E41"/>
  <c r="G41" s="1"/>
  <c r="H41" s="1"/>
  <c r="E86"/>
  <c r="I86" s="1"/>
  <c r="E78"/>
  <c r="G78" s="1"/>
  <c r="E54"/>
  <c r="G54" s="1"/>
  <c r="H54" s="1"/>
  <c r="E30"/>
  <c r="G30" s="1"/>
  <c r="H30" s="1"/>
  <c r="E14"/>
  <c r="G14" s="1"/>
  <c r="H14" s="1"/>
  <c r="H56" i="9"/>
  <c r="H21"/>
  <c r="H12" i="10"/>
  <c r="G18"/>
  <c r="H18" s="1"/>
  <c r="G50"/>
  <c r="H50" s="1"/>
  <c r="G54"/>
  <c r="H54" s="1"/>
  <c r="G69"/>
  <c r="H69" s="1"/>
  <c r="G111"/>
  <c r="H111" s="1"/>
  <c r="H31" i="9"/>
  <c r="H77"/>
  <c r="I68" i="15"/>
  <c r="G68"/>
  <c r="H68" s="1"/>
  <c r="H72" i="10"/>
  <c r="H115"/>
  <c r="E118" i="9"/>
  <c r="H29"/>
  <c r="H60"/>
  <c r="I22" i="15"/>
  <c r="G22"/>
  <c r="H22" s="1"/>
  <c r="H41" i="9"/>
  <c r="H58"/>
  <c r="E19" i="15"/>
  <c r="G19" s="1"/>
  <c r="H16" i="10"/>
  <c r="G113"/>
  <c r="H113" s="1"/>
  <c r="G90"/>
  <c r="H90" s="1"/>
  <c r="G94"/>
  <c r="H94" s="1"/>
  <c r="I92" i="15"/>
  <c r="H92"/>
  <c r="I76"/>
  <c r="J76" s="1"/>
  <c r="Y76" s="1"/>
  <c r="E13"/>
  <c r="G13" s="1"/>
  <c r="E15"/>
  <c r="G15" s="1"/>
  <c r="H15" s="1"/>
  <c r="E17"/>
  <c r="G17" s="1"/>
  <c r="H17" s="1"/>
  <c r="E21"/>
  <c r="G21" s="1"/>
  <c r="E23"/>
  <c r="G23" s="1"/>
  <c r="E25"/>
  <c r="I25" s="1"/>
  <c r="E27"/>
  <c r="I27" s="1"/>
  <c r="E29"/>
  <c r="G29" s="1"/>
  <c r="E31"/>
  <c r="I31" s="1"/>
  <c r="E33"/>
  <c r="I33" s="1"/>
  <c r="E35"/>
  <c r="G35" s="1"/>
  <c r="H35" s="1"/>
  <c r="E37"/>
  <c r="G37" s="1"/>
  <c r="E43"/>
  <c r="G43" s="1"/>
  <c r="E45"/>
  <c r="G45" s="1"/>
  <c r="H45" s="1"/>
  <c r="E47"/>
  <c r="G47" s="1"/>
  <c r="E49"/>
  <c r="G49" s="1"/>
  <c r="H49" s="1"/>
  <c r="E51"/>
  <c r="I51" s="1"/>
  <c r="E53"/>
  <c r="I53" s="1"/>
  <c r="E55"/>
  <c r="G55" s="1"/>
  <c r="E57"/>
  <c r="G57" s="1"/>
  <c r="E59"/>
  <c r="I59" s="1"/>
  <c r="E61"/>
  <c r="G61" s="1"/>
  <c r="H61" s="1"/>
  <c r="E63"/>
  <c r="G63" s="1"/>
  <c r="H63" s="1"/>
  <c r="E65"/>
  <c r="G65" s="1"/>
  <c r="H65" s="1"/>
  <c r="E67"/>
  <c r="G67" s="1"/>
  <c r="E69"/>
  <c r="G69" s="1"/>
  <c r="E71"/>
  <c r="G71" s="1"/>
  <c r="H71" s="1"/>
  <c r="E73"/>
  <c r="G73" s="1"/>
  <c r="E75"/>
  <c r="G75" s="1"/>
  <c r="H75" s="1"/>
  <c r="E77"/>
  <c r="G77" s="1"/>
  <c r="H77" s="1"/>
  <c r="E79"/>
  <c r="G79" s="1"/>
  <c r="H79" s="1"/>
  <c r="E81"/>
  <c r="I81" s="1"/>
  <c r="E83"/>
  <c r="G83" s="1"/>
  <c r="H83" s="1"/>
  <c r="E85"/>
  <c r="G85" s="1"/>
  <c r="E87"/>
  <c r="G87" s="1"/>
  <c r="E89"/>
  <c r="I89" s="1"/>
  <c r="E91"/>
  <c r="I91" s="1"/>
  <c r="E93"/>
  <c r="I93" s="1"/>
  <c r="E95"/>
  <c r="I95" s="1"/>
  <c r="E109"/>
  <c r="G109" s="1"/>
  <c r="H109" s="1"/>
  <c r="E111"/>
  <c r="I111" s="1"/>
  <c r="E113"/>
  <c r="G113" s="1"/>
  <c r="H113" s="1"/>
  <c r="E115"/>
  <c r="G115" s="1"/>
  <c r="H115" s="1"/>
  <c r="E117"/>
  <c r="I117" s="1"/>
  <c r="E119"/>
  <c r="I119" s="1"/>
  <c r="G114"/>
  <c r="H114" s="1"/>
  <c r="J114" s="1"/>
  <c r="G12"/>
  <c r="H12" s="1"/>
  <c r="J12" s="1"/>
  <c r="H32"/>
  <c r="I32"/>
  <c r="G38"/>
  <c r="H38" s="1"/>
  <c r="I38"/>
  <c r="I34"/>
  <c r="H34"/>
  <c r="I26"/>
  <c r="H26"/>
  <c r="E139"/>
  <c r="I112"/>
  <c r="G112"/>
  <c r="H112" s="1"/>
  <c r="I94"/>
  <c r="H94"/>
  <c r="I39"/>
  <c r="G39"/>
  <c r="H39" s="1"/>
  <c r="I18"/>
  <c r="G18"/>
  <c r="H18" s="1"/>
  <c r="G64"/>
  <c r="H64" s="1"/>
  <c r="J64" s="1"/>
  <c r="Y64" s="1"/>
  <c r="I108"/>
  <c r="G108"/>
  <c r="H108" s="1"/>
  <c r="G84"/>
  <c r="H84" s="1"/>
  <c r="I84"/>
  <c r="G70"/>
  <c r="H70" s="1"/>
  <c r="I70"/>
  <c r="G50"/>
  <c r="H50" s="1"/>
  <c r="I50"/>
  <c r="G62"/>
  <c r="H62" s="1"/>
  <c r="J62" s="1"/>
  <c r="Y62" s="1"/>
  <c r="G42"/>
  <c r="H42" s="1"/>
  <c r="I42"/>
  <c r="H58" i="10"/>
  <c r="H46"/>
  <c r="G77"/>
  <c r="H77" s="1"/>
  <c r="G116"/>
  <c r="H116" s="1"/>
  <c r="H108"/>
  <c r="H56"/>
  <c r="H48"/>
  <c r="H81"/>
  <c r="H33"/>
  <c r="H21"/>
  <c r="H31"/>
  <c r="G11"/>
  <c r="H11" s="1"/>
  <c r="H19"/>
  <c r="H23"/>
  <c r="H27"/>
  <c r="H38"/>
  <c r="H42"/>
  <c r="G61"/>
  <c r="H61" s="1"/>
  <c r="H70"/>
  <c r="H74"/>
  <c r="H79"/>
  <c r="H83"/>
  <c r="H87"/>
  <c r="G109"/>
  <c r="H109" s="1"/>
  <c r="H118"/>
  <c r="G143"/>
  <c r="H143" s="1"/>
  <c r="H94" i="9"/>
  <c r="H17"/>
  <c r="H12"/>
  <c r="H26"/>
  <c r="H35"/>
  <c r="H39"/>
  <c r="H44"/>
  <c r="H49"/>
  <c r="H53"/>
  <c r="H65"/>
  <c r="H70"/>
  <c r="H74"/>
  <c r="H90"/>
  <c r="H24"/>
  <c r="H37"/>
  <c r="H42"/>
  <c r="H47"/>
  <c r="H51"/>
  <c r="H62"/>
  <c r="H68"/>
  <c r="H72"/>
  <c r="H76"/>
  <c r="H88"/>
  <c r="H92"/>
  <c r="J138" i="21" l="1"/>
  <c r="J144"/>
  <c r="J141"/>
  <c r="V141" s="1"/>
  <c r="X141" s="1"/>
  <c r="J143"/>
  <c r="J136"/>
  <c r="L136" s="1"/>
  <c r="J140"/>
  <c r="J135"/>
  <c r="M135" s="1"/>
  <c r="O135" s="1"/>
  <c r="L141"/>
  <c r="S141"/>
  <c r="U141" s="1"/>
  <c r="P141"/>
  <c r="R141" s="1"/>
  <c r="M141"/>
  <c r="O141" s="1"/>
  <c r="P135"/>
  <c r="R135" s="1"/>
  <c r="Y135"/>
  <c r="AA135" s="1"/>
  <c r="V135"/>
  <c r="X135" s="1"/>
  <c r="L135"/>
  <c r="S135"/>
  <c r="U135" s="1"/>
  <c r="V137"/>
  <c r="X137" s="1"/>
  <c r="L137"/>
  <c r="S137"/>
  <c r="U137" s="1"/>
  <c r="P137"/>
  <c r="R137" s="1"/>
  <c r="Y137"/>
  <c r="AA137" s="1"/>
  <c r="M137"/>
  <c r="O137" s="1"/>
  <c r="P139"/>
  <c r="R139" s="1"/>
  <c r="Y139"/>
  <c r="AA139" s="1"/>
  <c r="M139"/>
  <c r="O139" s="1"/>
  <c r="V139"/>
  <c r="X139" s="1"/>
  <c r="L139"/>
  <c r="S139"/>
  <c r="U139" s="1"/>
  <c r="P143"/>
  <c r="R143" s="1"/>
  <c r="Y143"/>
  <c r="AA143" s="1"/>
  <c r="M143"/>
  <c r="O143" s="1"/>
  <c r="V143"/>
  <c r="X143" s="1"/>
  <c r="L143"/>
  <c r="S143"/>
  <c r="U143" s="1"/>
  <c r="S136"/>
  <c r="U136" s="1"/>
  <c r="V136"/>
  <c r="X136" s="1"/>
  <c r="Y136"/>
  <c r="AA136" s="1"/>
  <c r="M136"/>
  <c r="O136" s="1"/>
  <c r="P136"/>
  <c r="R136" s="1"/>
  <c r="S138"/>
  <c r="U138" s="1"/>
  <c r="V138"/>
  <c r="X138" s="1"/>
  <c r="L138"/>
  <c r="Y138"/>
  <c r="AA138" s="1"/>
  <c r="M138"/>
  <c r="O138" s="1"/>
  <c r="P138"/>
  <c r="R138" s="1"/>
  <c r="S140"/>
  <c r="U140" s="1"/>
  <c r="V140"/>
  <c r="X140" s="1"/>
  <c r="L140"/>
  <c r="Y140"/>
  <c r="AA140" s="1"/>
  <c r="M140"/>
  <c r="O140" s="1"/>
  <c r="P140"/>
  <c r="R140" s="1"/>
  <c r="S144"/>
  <c r="U144" s="1"/>
  <c r="V144"/>
  <c r="X144" s="1"/>
  <c r="L144"/>
  <c r="Y144"/>
  <c r="AA144" s="1"/>
  <c r="M144"/>
  <c r="O144" s="1"/>
  <c r="P144"/>
  <c r="R144" s="1"/>
  <c r="J133"/>
  <c r="V44" i="19"/>
  <c r="X44" s="1"/>
  <c r="S44"/>
  <c r="U44" s="1"/>
  <c r="P44"/>
  <c r="R44" s="1"/>
  <c r="Y44"/>
  <c r="AA44" s="1"/>
  <c r="M44"/>
  <c r="O44" s="1"/>
  <c r="L44"/>
  <c r="I46"/>
  <c r="J45"/>
  <c r="V48" i="20"/>
  <c r="X48" s="1"/>
  <c r="P48"/>
  <c r="R48" s="1"/>
  <c r="L48"/>
  <c r="Y48"/>
  <c r="AA48" s="1"/>
  <c r="S48"/>
  <c r="U48" s="1"/>
  <c r="M48"/>
  <c r="O48" s="1"/>
  <c r="I50"/>
  <c r="J49"/>
  <c r="G145" i="10"/>
  <c r="H145" s="1"/>
  <c r="I148" s="1"/>
  <c r="V12" i="15"/>
  <c r="X12" s="1"/>
  <c r="Y12"/>
  <c r="H131" i="10"/>
  <c r="I11" s="1"/>
  <c r="I12" s="1"/>
  <c r="I13" s="1"/>
  <c r="G118" i="9"/>
  <c r="H118" s="1"/>
  <c r="H131" s="1"/>
  <c r="I11" s="1"/>
  <c r="L114" i="15"/>
  <c r="Y114"/>
  <c r="V31" i="17"/>
  <c r="X31" s="1"/>
  <c r="P31"/>
  <c r="R31" s="1"/>
  <c r="L31"/>
  <c r="Y31"/>
  <c r="AA31" s="1"/>
  <c r="S31"/>
  <c r="U31" s="1"/>
  <c r="M31"/>
  <c r="O31" s="1"/>
  <c r="I33"/>
  <c r="J32"/>
  <c r="V31" i="16"/>
  <c r="X31" s="1"/>
  <c r="P31"/>
  <c r="R31" s="1"/>
  <c r="L31"/>
  <c r="Y31"/>
  <c r="AA31" s="1"/>
  <c r="S31"/>
  <c r="U31" s="1"/>
  <c r="M31"/>
  <c r="O31" s="1"/>
  <c r="I33"/>
  <c r="J32"/>
  <c r="J143" i="15"/>
  <c r="Y143" s="1"/>
  <c r="AA143" s="1"/>
  <c r="G141"/>
  <c r="H141" s="1"/>
  <c r="J141" s="1"/>
  <c r="L141" s="1"/>
  <c r="J142"/>
  <c r="L142" s="1"/>
  <c r="G138"/>
  <c r="H138" s="1"/>
  <c r="I138"/>
  <c r="G137"/>
  <c r="H137" s="1"/>
  <c r="I137"/>
  <c r="J144"/>
  <c r="V143"/>
  <c r="X143" s="1"/>
  <c r="G139"/>
  <c r="H139" s="1"/>
  <c r="I139"/>
  <c r="G140"/>
  <c r="H140" s="1"/>
  <c r="I140"/>
  <c r="I45"/>
  <c r="J45" s="1"/>
  <c r="I66"/>
  <c r="J66" s="1"/>
  <c r="G110"/>
  <c r="H110" s="1"/>
  <c r="J110" s="1"/>
  <c r="H135"/>
  <c r="I135"/>
  <c r="E133"/>
  <c r="I61"/>
  <c r="J61" s="1"/>
  <c r="I113"/>
  <c r="J113" s="1"/>
  <c r="Y113" s="1"/>
  <c r="G60"/>
  <c r="H60" s="1"/>
  <c r="J60" s="1"/>
  <c r="I48"/>
  <c r="J48" s="1"/>
  <c r="I88"/>
  <c r="J88" s="1"/>
  <c r="I80"/>
  <c r="J80" s="1"/>
  <c r="H47"/>
  <c r="G31"/>
  <c r="H31" s="1"/>
  <c r="J31" s="1"/>
  <c r="I30"/>
  <c r="J30" s="1"/>
  <c r="I24"/>
  <c r="J24" s="1"/>
  <c r="G72"/>
  <c r="H72" s="1"/>
  <c r="J72" s="1"/>
  <c r="Y72" s="1"/>
  <c r="G44"/>
  <c r="H44" s="1"/>
  <c r="J44" s="1"/>
  <c r="Y44" s="1"/>
  <c r="H134"/>
  <c r="I41"/>
  <c r="J41" s="1"/>
  <c r="H85"/>
  <c r="I54"/>
  <c r="J54" s="1"/>
  <c r="H82"/>
  <c r="G74"/>
  <c r="H74" s="1"/>
  <c r="J74" s="1"/>
  <c r="I69"/>
  <c r="H13"/>
  <c r="I134"/>
  <c r="G33"/>
  <c r="H33" s="1"/>
  <c r="J33" s="1"/>
  <c r="Y33" s="1"/>
  <c r="I28"/>
  <c r="J28" s="1"/>
  <c r="G118"/>
  <c r="H118" s="1"/>
  <c r="J118" s="1"/>
  <c r="I52"/>
  <c r="J52" s="1"/>
  <c r="Y52" s="1"/>
  <c r="J68"/>
  <c r="I40"/>
  <c r="J40" s="1"/>
  <c r="I71"/>
  <c r="J71" s="1"/>
  <c r="Y71" s="1"/>
  <c r="I79"/>
  <c r="J79" s="1"/>
  <c r="I136"/>
  <c r="I16"/>
  <c r="J16" s="1"/>
  <c r="Y16" s="1"/>
  <c r="I116"/>
  <c r="J116" s="1"/>
  <c r="G36"/>
  <c r="H36" s="1"/>
  <c r="J36" s="1"/>
  <c r="H136"/>
  <c r="J136" s="1"/>
  <c r="I115"/>
  <c r="J115" s="1"/>
  <c r="I17"/>
  <c r="J17" s="1"/>
  <c r="Y17" s="1"/>
  <c r="I14"/>
  <c r="J14" s="1"/>
  <c r="J46"/>
  <c r="I56"/>
  <c r="J56" s="1"/>
  <c r="H78"/>
  <c r="G20"/>
  <c r="H20" s="1"/>
  <c r="J20" s="1"/>
  <c r="Y20" s="1"/>
  <c r="H73"/>
  <c r="I82"/>
  <c r="I78"/>
  <c r="I19"/>
  <c r="G90"/>
  <c r="H90" s="1"/>
  <c r="J90" s="1"/>
  <c r="J22"/>
  <c r="Y22" s="1"/>
  <c r="J58"/>
  <c r="Y58" s="1"/>
  <c r="H19"/>
  <c r="G86"/>
  <c r="H86" s="1"/>
  <c r="J86" s="1"/>
  <c r="I57"/>
  <c r="G95"/>
  <c r="H95" s="1"/>
  <c r="J95" s="1"/>
  <c r="Y95" s="1"/>
  <c r="I63"/>
  <c r="J63" s="1"/>
  <c r="Y63" s="1"/>
  <c r="H148" i="9"/>
  <c r="I134" s="1"/>
  <c r="I49" i="15"/>
  <c r="J49" s="1"/>
  <c r="Y49" s="1"/>
  <c r="H21"/>
  <c r="G117"/>
  <c r="H117" s="1"/>
  <c r="J117" s="1"/>
  <c r="M114"/>
  <c r="O114" s="1"/>
  <c r="G53"/>
  <c r="H53" s="1"/>
  <c r="J53" s="1"/>
  <c r="Y53" s="1"/>
  <c r="I109"/>
  <c r="J109" s="1"/>
  <c r="Y109" s="1"/>
  <c r="G89"/>
  <c r="H89" s="1"/>
  <c r="J89" s="1"/>
  <c r="Y89" s="1"/>
  <c r="I65"/>
  <c r="J65" s="1"/>
  <c r="Y65" s="1"/>
  <c r="I37"/>
  <c r="H29"/>
  <c r="G81"/>
  <c r="H81" s="1"/>
  <c r="J81" s="1"/>
  <c r="Y81" s="1"/>
  <c r="I77"/>
  <c r="J77" s="1"/>
  <c r="Y77" s="1"/>
  <c r="G25"/>
  <c r="H25" s="1"/>
  <c r="J25" s="1"/>
  <c r="Y25" s="1"/>
  <c r="I73"/>
  <c r="I15"/>
  <c r="J15" s="1"/>
  <c r="I85"/>
  <c r="H69"/>
  <c r="H37"/>
  <c r="I29"/>
  <c r="I21"/>
  <c r="H57"/>
  <c r="G93"/>
  <c r="H93" s="1"/>
  <c r="J93" s="1"/>
  <c r="J92"/>
  <c r="H87"/>
  <c r="I43"/>
  <c r="G111"/>
  <c r="H111" s="1"/>
  <c r="J111" s="1"/>
  <c r="I83"/>
  <c r="J83" s="1"/>
  <c r="Y83" s="1"/>
  <c r="I67"/>
  <c r="G51"/>
  <c r="H51" s="1"/>
  <c r="J51" s="1"/>
  <c r="Y51" s="1"/>
  <c r="I35"/>
  <c r="J35" s="1"/>
  <c r="Y35" s="1"/>
  <c r="I23"/>
  <c r="G119"/>
  <c r="H119" s="1"/>
  <c r="J119" s="1"/>
  <c r="Y119" s="1"/>
  <c r="I75"/>
  <c r="J75" s="1"/>
  <c r="I55"/>
  <c r="G91"/>
  <c r="H91" s="1"/>
  <c r="J91" s="1"/>
  <c r="G27"/>
  <c r="H27" s="1"/>
  <c r="J27" s="1"/>
  <c r="G59"/>
  <c r="H59" s="1"/>
  <c r="J59" s="1"/>
  <c r="H67"/>
  <c r="I47"/>
  <c r="H43"/>
  <c r="H23"/>
  <c r="I13"/>
  <c r="H55"/>
  <c r="I87"/>
  <c r="J34"/>
  <c r="S114"/>
  <c r="U114" s="1"/>
  <c r="P114"/>
  <c r="R114" s="1"/>
  <c r="J112"/>
  <c r="V114"/>
  <c r="X114" s="1"/>
  <c r="J26"/>
  <c r="J70"/>
  <c r="J108"/>
  <c r="J18"/>
  <c r="J39"/>
  <c r="V76"/>
  <c r="X76" s="1"/>
  <c r="S76"/>
  <c r="U76" s="1"/>
  <c r="M76"/>
  <c r="L76"/>
  <c r="P76"/>
  <c r="R76" s="1"/>
  <c r="J38"/>
  <c r="Y38" s="1"/>
  <c r="J32"/>
  <c r="Y32" s="1"/>
  <c r="V64"/>
  <c r="X64" s="1"/>
  <c r="M64"/>
  <c r="S64"/>
  <c r="U64" s="1"/>
  <c r="L64"/>
  <c r="P64"/>
  <c r="R64" s="1"/>
  <c r="M62"/>
  <c r="P62"/>
  <c r="R62" s="1"/>
  <c r="V62"/>
  <c r="X62" s="1"/>
  <c r="S62"/>
  <c r="U62" s="1"/>
  <c r="L62"/>
  <c r="J42"/>
  <c r="Y42" s="1"/>
  <c r="J50"/>
  <c r="Y50" s="1"/>
  <c r="J84"/>
  <c r="Y84" s="1"/>
  <c r="J94"/>
  <c r="Y94" s="1"/>
  <c r="S12"/>
  <c r="U12" s="1"/>
  <c r="M12"/>
  <c r="P12"/>
  <c r="R12" s="1"/>
  <c r="L12"/>
  <c r="Y141" i="21" l="1"/>
  <c r="AA141" s="1"/>
  <c r="Y133"/>
  <c r="AA133" s="1"/>
  <c r="M133"/>
  <c r="O133" s="1"/>
  <c r="P133"/>
  <c r="R133" s="1"/>
  <c r="S133"/>
  <c r="U133" s="1"/>
  <c r="V133"/>
  <c r="X133" s="1"/>
  <c r="L133"/>
  <c r="M45" i="19"/>
  <c r="O45" s="1"/>
  <c r="V45"/>
  <c r="X45" s="1"/>
  <c r="L45"/>
  <c r="S45"/>
  <c r="U45" s="1"/>
  <c r="P45"/>
  <c r="R45" s="1"/>
  <c r="Y45"/>
  <c r="AA45" s="1"/>
  <c r="I47"/>
  <c r="J46"/>
  <c r="Y49" i="20"/>
  <c r="AA49" s="1"/>
  <c r="S49"/>
  <c r="U49" s="1"/>
  <c r="M49"/>
  <c r="O49" s="1"/>
  <c r="V49"/>
  <c r="X49" s="1"/>
  <c r="P49"/>
  <c r="R49" s="1"/>
  <c r="L49"/>
  <c r="I51"/>
  <c r="J50"/>
  <c r="K134" i="9"/>
  <c r="Q134" s="1"/>
  <c r="R134" s="1"/>
  <c r="I135"/>
  <c r="W134"/>
  <c r="X134" s="1"/>
  <c r="Z134"/>
  <c r="AA134" s="1"/>
  <c r="T134"/>
  <c r="U134" s="1"/>
  <c r="N134"/>
  <c r="O134" s="1"/>
  <c r="L134"/>
  <c r="P18" i="15"/>
  <c r="R18" s="1"/>
  <c r="Y18"/>
  <c r="M70"/>
  <c r="O70" s="1"/>
  <c r="Y70"/>
  <c r="L34"/>
  <c r="Y34"/>
  <c r="S59"/>
  <c r="U59" s="1"/>
  <c r="Y59"/>
  <c r="V15"/>
  <c r="X15" s="1"/>
  <c r="Y15"/>
  <c r="V56"/>
  <c r="X56" s="1"/>
  <c r="Y56"/>
  <c r="S14"/>
  <c r="U14" s="1"/>
  <c r="Y14"/>
  <c r="V36"/>
  <c r="X36" s="1"/>
  <c r="Y36"/>
  <c r="M40"/>
  <c r="O40" s="1"/>
  <c r="Y40"/>
  <c r="V28"/>
  <c r="X28" s="1"/>
  <c r="Y28"/>
  <c r="M30"/>
  <c r="Y30"/>
  <c r="V60"/>
  <c r="X60" s="1"/>
  <c r="Y60"/>
  <c r="L61"/>
  <c r="Y61"/>
  <c r="P45"/>
  <c r="R45" s="1"/>
  <c r="Y45"/>
  <c r="S39"/>
  <c r="U39" s="1"/>
  <c r="Y39"/>
  <c r="P26"/>
  <c r="R26" s="1"/>
  <c r="Y26"/>
  <c r="L27"/>
  <c r="Y27"/>
  <c r="V46"/>
  <c r="X46" s="1"/>
  <c r="Y46"/>
  <c r="M68"/>
  <c r="O68" s="1"/>
  <c r="Y68"/>
  <c r="L54"/>
  <c r="Y54"/>
  <c r="P41"/>
  <c r="R41" s="1"/>
  <c r="Y41"/>
  <c r="V24"/>
  <c r="X24" s="1"/>
  <c r="Y24"/>
  <c r="M31"/>
  <c r="O31" s="1"/>
  <c r="Y31"/>
  <c r="M48"/>
  <c r="Y48"/>
  <c r="L66"/>
  <c r="Y66"/>
  <c r="S91"/>
  <c r="U91" s="1"/>
  <c r="Y91"/>
  <c r="P75"/>
  <c r="R75" s="1"/>
  <c r="Y75"/>
  <c r="M92"/>
  <c r="O92" s="1"/>
  <c r="Y92"/>
  <c r="S117"/>
  <c r="U117" s="1"/>
  <c r="Y117"/>
  <c r="V86"/>
  <c r="X86" s="1"/>
  <c r="Y86"/>
  <c r="M90"/>
  <c r="O90" s="1"/>
  <c r="Y90"/>
  <c r="AA90" s="1"/>
  <c r="L116"/>
  <c r="Y116"/>
  <c r="S118"/>
  <c r="U118" s="1"/>
  <c r="Y118"/>
  <c r="V74"/>
  <c r="X74" s="1"/>
  <c r="Y74"/>
  <c r="P80"/>
  <c r="R80" s="1"/>
  <c r="Y80"/>
  <c r="S108"/>
  <c r="U108" s="1"/>
  <c r="Y108"/>
  <c r="S112"/>
  <c r="U112" s="1"/>
  <c r="Y112"/>
  <c r="V111"/>
  <c r="X111" s="1"/>
  <c r="Y111"/>
  <c r="V93"/>
  <c r="X93" s="1"/>
  <c r="Y93"/>
  <c r="M115"/>
  <c r="O115" s="1"/>
  <c r="Y115"/>
  <c r="AA115" s="1"/>
  <c r="V79"/>
  <c r="X79" s="1"/>
  <c r="Y79"/>
  <c r="P88"/>
  <c r="R88" s="1"/>
  <c r="Y88"/>
  <c r="L110"/>
  <c r="Y110"/>
  <c r="AA110" s="1"/>
  <c r="Y32" i="17"/>
  <c r="AA32" s="1"/>
  <c r="S32"/>
  <c r="U32" s="1"/>
  <c r="M32"/>
  <c r="O32" s="1"/>
  <c r="V32"/>
  <c r="X32" s="1"/>
  <c r="P32"/>
  <c r="R32" s="1"/>
  <c r="L32"/>
  <c r="I34"/>
  <c r="J33"/>
  <c r="P66" i="15"/>
  <c r="R66" s="1"/>
  <c r="Y32" i="16"/>
  <c r="AA32" s="1"/>
  <c r="S32"/>
  <c r="U32" s="1"/>
  <c r="M32"/>
  <c r="O32" s="1"/>
  <c r="V32"/>
  <c r="X32" s="1"/>
  <c r="P32"/>
  <c r="R32" s="1"/>
  <c r="L32"/>
  <c r="I34"/>
  <c r="J33"/>
  <c r="K120" i="10"/>
  <c r="K121"/>
  <c r="K122"/>
  <c r="K123"/>
  <c r="K124"/>
  <c r="K125"/>
  <c r="K126"/>
  <c r="K127"/>
  <c r="K128"/>
  <c r="K129"/>
  <c r="K130"/>
  <c r="K119"/>
  <c r="K120" i="9"/>
  <c r="K122"/>
  <c r="K123"/>
  <c r="K124"/>
  <c r="K126"/>
  <c r="K128"/>
  <c r="K129"/>
  <c r="K130"/>
  <c r="K119"/>
  <c r="K121"/>
  <c r="K125"/>
  <c r="K127"/>
  <c r="I14" i="10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12" i="9"/>
  <c r="I13" s="1"/>
  <c r="I14" s="1"/>
  <c r="I15" s="1"/>
  <c r="I16" s="1"/>
  <c r="I17" s="1"/>
  <c r="I18" s="1"/>
  <c r="I19" s="1"/>
  <c r="I20" s="1"/>
  <c r="I21" s="1"/>
  <c r="K17" i="10"/>
  <c r="Z17" s="1"/>
  <c r="K106"/>
  <c r="K105"/>
  <c r="K102"/>
  <c r="K101"/>
  <c r="K98"/>
  <c r="K95"/>
  <c r="K104"/>
  <c r="K103"/>
  <c r="K97"/>
  <c r="K96"/>
  <c r="K100"/>
  <c r="K99"/>
  <c r="K106" i="9"/>
  <c r="K105"/>
  <c r="K102"/>
  <c r="K101"/>
  <c r="K98"/>
  <c r="K97"/>
  <c r="K103"/>
  <c r="K100"/>
  <c r="K104"/>
  <c r="K99"/>
  <c r="K96"/>
  <c r="K95"/>
  <c r="P143" i="15"/>
  <c r="R143" s="1"/>
  <c r="M143"/>
  <c r="O143" s="1"/>
  <c r="K22" i="9"/>
  <c r="Z22" s="1"/>
  <c r="K107"/>
  <c r="L143" i="15"/>
  <c r="S143"/>
  <c r="U143" s="1"/>
  <c r="S141"/>
  <c r="U141" s="1"/>
  <c r="V141"/>
  <c r="X141" s="1"/>
  <c r="M141"/>
  <c r="O141" s="1"/>
  <c r="P141"/>
  <c r="R141" s="1"/>
  <c r="Y141"/>
  <c r="AA141" s="1"/>
  <c r="M142"/>
  <c r="O142" s="1"/>
  <c r="P142"/>
  <c r="R142" s="1"/>
  <c r="V142"/>
  <c r="X142" s="1"/>
  <c r="S142"/>
  <c r="U142" s="1"/>
  <c r="J137"/>
  <c r="S137" s="1"/>
  <c r="U137" s="1"/>
  <c r="J135"/>
  <c r="P135" s="1"/>
  <c r="Y142"/>
  <c r="AA142" s="1"/>
  <c r="T22" i="9"/>
  <c r="J140" i="15"/>
  <c r="S140" s="1"/>
  <c r="U140" s="1"/>
  <c r="J139"/>
  <c r="V139" s="1"/>
  <c r="X139" s="1"/>
  <c r="J134"/>
  <c r="L40"/>
  <c r="S136"/>
  <c r="V136"/>
  <c r="P136"/>
  <c r="Y136"/>
  <c r="M136"/>
  <c r="L144"/>
  <c r="S144"/>
  <c r="U144" s="1"/>
  <c r="P144"/>
  <c r="R144" s="1"/>
  <c r="M144"/>
  <c r="O144" s="1"/>
  <c r="V144"/>
  <c r="X144" s="1"/>
  <c r="Y144"/>
  <c r="AA144" s="1"/>
  <c r="J138"/>
  <c r="K117" i="9"/>
  <c r="Z117" s="1"/>
  <c r="P110" i="15"/>
  <c r="R110" s="1"/>
  <c r="M110"/>
  <c r="O110" s="1"/>
  <c r="M66"/>
  <c r="O66" s="1"/>
  <c r="S110"/>
  <c r="U110" s="1"/>
  <c r="V110"/>
  <c r="X110" s="1"/>
  <c r="AA114"/>
  <c r="V66"/>
  <c r="X66" s="1"/>
  <c r="S48"/>
  <c r="U48" s="1"/>
  <c r="S66"/>
  <c r="U66" s="1"/>
  <c r="J47"/>
  <c r="P46"/>
  <c r="R46" s="1"/>
  <c r="K74" i="9"/>
  <c r="M46" i="15"/>
  <c r="O46" s="1"/>
  <c r="P118"/>
  <c r="R118" s="1"/>
  <c r="S88"/>
  <c r="U88" s="1"/>
  <c r="S68"/>
  <c r="U68" s="1"/>
  <c r="P68"/>
  <c r="R68" s="1"/>
  <c r="W135"/>
  <c r="S56"/>
  <c r="U56" s="1"/>
  <c r="V88"/>
  <c r="X88" s="1"/>
  <c r="M88"/>
  <c r="L88"/>
  <c r="L36"/>
  <c r="M36"/>
  <c r="AA36" s="1"/>
  <c r="K38" i="9"/>
  <c r="Q38" s="1"/>
  <c r="K24"/>
  <c r="K54"/>
  <c r="K64"/>
  <c r="M118" i="15"/>
  <c r="P48"/>
  <c r="R48" s="1"/>
  <c r="J13"/>
  <c r="S40"/>
  <c r="U40" s="1"/>
  <c r="V48"/>
  <c r="X48" s="1"/>
  <c r="K21" i="9"/>
  <c r="K50"/>
  <c r="K35"/>
  <c r="K68"/>
  <c r="Q68" s="1"/>
  <c r="K94"/>
  <c r="K27"/>
  <c r="K67"/>
  <c r="K52"/>
  <c r="K91"/>
  <c r="K81"/>
  <c r="K114"/>
  <c r="K62"/>
  <c r="K88"/>
  <c r="K39"/>
  <c r="K108"/>
  <c r="K73"/>
  <c r="K14"/>
  <c r="V68" i="15"/>
  <c r="X68" s="1"/>
  <c r="L56"/>
  <c r="S92"/>
  <c r="U92" s="1"/>
  <c r="J57"/>
  <c r="L68"/>
  <c r="P56"/>
  <c r="R56" s="1"/>
  <c r="J87"/>
  <c r="M56"/>
  <c r="AA56" s="1"/>
  <c r="I133"/>
  <c r="H133"/>
  <c r="G133"/>
  <c r="S111"/>
  <c r="U111" s="1"/>
  <c r="V118"/>
  <c r="X118" s="1"/>
  <c r="J37"/>
  <c r="J73"/>
  <c r="L48"/>
  <c r="J85"/>
  <c r="L14"/>
  <c r="P27"/>
  <c r="R27" s="1"/>
  <c r="J55"/>
  <c r="L118"/>
  <c r="S46"/>
  <c r="U46" s="1"/>
  <c r="L74"/>
  <c r="P36"/>
  <c r="R36" s="1"/>
  <c r="J78"/>
  <c r="L46"/>
  <c r="S36"/>
  <c r="U36" s="1"/>
  <c r="Q134"/>
  <c r="M93"/>
  <c r="O93" s="1"/>
  <c r="J19"/>
  <c r="T136"/>
  <c r="L28"/>
  <c r="M86"/>
  <c r="O86" s="1"/>
  <c r="S31"/>
  <c r="U31" s="1"/>
  <c r="S86"/>
  <c r="U86" s="1"/>
  <c r="S28"/>
  <c r="U28" s="1"/>
  <c r="P28"/>
  <c r="R28" s="1"/>
  <c r="L86"/>
  <c r="M28"/>
  <c r="J69"/>
  <c r="V90"/>
  <c r="X90" s="1"/>
  <c r="V41"/>
  <c r="X41" s="1"/>
  <c r="P86"/>
  <c r="R86" s="1"/>
  <c r="V40"/>
  <c r="X40" s="1"/>
  <c r="J82"/>
  <c r="K77" i="9"/>
  <c r="K76"/>
  <c r="K60"/>
  <c r="K26"/>
  <c r="K82"/>
  <c r="K31"/>
  <c r="K112"/>
  <c r="K65"/>
  <c r="K45"/>
  <c r="K70"/>
  <c r="K37"/>
  <c r="K115"/>
  <c r="K34"/>
  <c r="K78"/>
  <c r="K46"/>
  <c r="K41"/>
  <c r="K13"/>
  <c r="K69"/>
  <c r="K42"/>
  <c r="K25"/>
  <c r="K18"/>
  <c r="K15"/>
  <c r="K89"/>
  <c r="K48"/>
  <c r="K113"/>
  <c r="K29"/>
  <c r="K87"/>
  <c r="K85"/>
  <c r="K44"/>
  <c r="K57"/>
  <c r="K28"/>
  <c r="K109"/>
  <c r="K40"/>
  <c r="K61"/>
  <c r="K92"/>
  <c r="K66"/>
  <c r="K116"/>
  <c r="K75"/>
  <c r="K49"/>
  <c r="K53"/>
  <c r="K79"/>
  <c r="K83"/>
  <c r="K72"/>
  <c r="K29" i="10"/>
  <c r="K20" i="9"/>
  <c r="K12"/>
  <c r="K16"/>
  <c r="Z16" s="1"/>
  <c r="K30"/>
  <c r="K17"/>
  <c r="Z17" s="1"/>
  <c r="K23"/>
  <c r="K43"/>
  <c r="K118"/>
  <c r="K84"/>
  <c r="K56"/>
  <c r="K93"/>
  <c r="K58"/>
  <c r="K63"/>
  <c r="K47"/>
  <c r="K33"/>
  <c r="K71"/>
  <c r="K80"/>
  <c r="K32"/>
  <c r="K110"/>
  <c r="K59"/>
  <c r="K36"/>
  <c r="K86"/>
  <c r="K55"/>
  <c r="K90"/>
  <c r="K111"/>
  <c r="K51"/>
  <c r="K11"/>
  <c r="J11" s="1"/>
  <c r="K48" i="10"/>
  <c r="K19" i="9"/>
  <c r="K43" i="10"/>
  <c r="K19"/>
  <c r="K86"/>
  <c r="K38"/>
  <c r="K117"/>
  <c r="K73"/>
  <c r="K83"/>
  <c r="K62"/>
  <c r="P40" i="15"/>
  <c r="R40" s="1"/>
  <c r="K51" i="10"/>
  <c r="K36"/>
  <c r="K82"/>
  <c r="K23"/>
  <c r="K116"/>
  <c r="K94"/>
  <c r="I134"/>
  <c r="I135" s="1"/>
  <c r="I136" s="1"/>
  <c r="K88"/>
  <c r="K12"/>
  <c r="K24"/>
  <c r="K71"/>
  <c r="K77"/>
  <c r="K65"/>
  <c r="K52"/>
  <c r="K76"/>
  <c r="K113"/>
  <c r="K37"/>
  <c r="K33"/>
  <c r="K81"/>
  <c r="K13"/>
  <c r="K26"/>
  <c r="K84"/>
  <c r="K75"/>
  <c r="K34"/>
  <c r="K60"/>
  <c r="K22"/>
  <c r="K91"/>
  <c r="K108"/>
  <c r="K92"/>
  <c r="K50"/>
  <c r="Z50" s="1"/>
  <c r="K16"/>
  <c r="K11"/>
  <c r="K63"/>
  <c r="K30"/>
  <c r="K69"/>
  <c r="V116" i="15"/>
  <c r="X116" s="1"/>
  <c r="K25" i="10"/>
  <c r="V115" i="15"/>
  <c r="X115" s="1"/>
  <c r="P111"/>
  <c r="R111" s="1"/>
  <c r="P91"/>
  <c r="R91" s="1"/>
  <c r="S93"/>
  <c r="U93" s="1"/>
  <c r="S60"/>
  <c r="U60" s="1"/>
  <c r="K89" i="10"/>
  <c r="L81" i="15"/>
  <c r="S81"/>
  <c r="U81" s="1"/>
  <c r="S58"/>
  <c r="U58" s="1"/>
  <c r="V58"/>
  <c r="X58" s="1"/>
  <c r="L58"/>
  <c r="P58"/>
  <c r="R58" s="1"/>
  <c r="M58"/>
  <c r="M112"/>
  <c r="M34"/>
  <c r="P115"/>
  <c r="R115" s="1"/>
  <c r="J21"/>
  <c r="P22"/>
  <c r="R22" s="1"/>
  <c r="M22"/>
  <c r="S22"/>
  <c r="U22" s="1"/>
  <c r="L22"/>
  <c r="V22"/>
  <c r="X22" s="1"/>
  <c r="S115"/>
  <c r="U115" s="1"/>
  <c r="V109"/>
  <c r="X109" s="1"/>
  <c r="P109"/>
  <c r="R109" s="1"/>
  <c r="P53"/>
  <c r="R53" s="1"/>
  <c r="S53"/>
  <c r="U53" s="1"/>
  <c r="M45"/>
  <c r="L111"/>
  <c r="M111"/>
  <c r="O111" s="1"/>
  <c r="P34"/>
  <c r="R34" s="1"/>
  <c r="P59"/>
  <c r="R59" s="1"/>
  <c r="L115"/>
  <c r="P54"/>
  <c r="R54" s="1"/>
  <c r="L93"/>
  <c r="J67"/>
  <c r="J43"/>
  <c r="J29"/>
  <c r="Y29" s="1"/>
  <c r="M117"/>
  <c r="L108"/>
  <c r="P70"/>
  <c r="R70" s="1"/>
  <c r="S27"/>
  <c r="U27" s="1"/>
  <c r="P93"/>
  <c r="R93" s="1"/>
  <c r="AA92"/>
  <c r="L25"/>
  <c r="S25"/>
  <c r="U25" s="1"/>
  <c r="M77"/>
  <c r="AA77" s="1"/>
  <c r="S77"/>
  <c r="U77" s="1"/>
  <c r="M41"/>
  <c r="L18"/>
  <c r="M79"/>
  <c r="V112"/>
  <c r="X112" s="1"/>
  <c r="V34"/>
  <c r="X34" s="1"/>
  <c r="V59"/>
  <c r="X59" s="1"/>
  <c r="M91"/>
  <c r="O48"/>
  <c r="P74"/>
  <c r="R74" s="1"/>
  <c r="L92"/>
  <c r="V92"/>
  <c r="X92" s="1"/>
  <c r="P92"/>
  <c r="R92" s="1"/>
  <c r="S90"/>
  <c r="U90" s="1"/>
  <c r="L117"/>
  <c r="V45"/>
  <c r="X45" s="1"/>
  <c r="P60"/>
  <c r="R60" s="1"/>
  <c r="V25"/>
  <c r="X25" s="1"/>
  <c r="P25"/>
  <c r="R25" s="1"/>
  <c r="P81"/>
  <c r="R81" s="1"/>
  <c r="S61"/>
  <c r="U61" s="1"/>
  <c r="V27"/>
  <c r="X27" s="1"/>
  <c r="M27"/>
  <c r="AA27" s="1"/>
  <c r="S30"/>
  <c r="U30" s="1"/>
  <c r="V80"/>
  <c r="X80" s="1"/>
  <c r="M74"/>
  <c r="O74" s="1"/>
  <c r="S74"/>
  <c r="U74" s="1"/>
  <c r="S80"/>
  <c r="U80" s="1"/>
  <c r="L30"/>
  <c r="J23"/>
  <c r="V14"/>
  <c r="X14" s="1"/>
  <c r="L112"/>
  <c r="P112"/>
  <c r="R112" s="1"/>
  <c r="V108"/>
  <c r="X108" s="1"/>
  <c r="L60"/>
  <c r="S34"/>
  <c r="U34" s="1"/>
  <c r="V77"/>
  <c r="X77" s="1"/>
  <c r="M81"/>
  <c r="AA81" s="1"/>
  <c r="L39"/>
  <c r="M59"/>
  <c r="L59"/>
  <c r="L91"/>
  <c r="V91"/>
  <c r="X91" s="1"/>
  <c r="S54"/>
  <c r="U54" s="1"/>
  <c r="S26"/>
  <c r="U26" s="1"/>
  <c r="M24"/>
  <c r="L90"/>
  <c r="P90"/>
  <c r="R90" s="1"/>
  <c r="L41"/>
  <c r="S18"/>
  <c r="U18" s="1"/>
  <c r="P117"/>
  <c r="R117" s="1"/>
  <c r="V117"/>
  <c r="X117" s="1"/>
  <c r="S45"/>
  <c r="U45" s="1"/>
  <c r="L45"/>
  <c r="M25"/>
  <c r="AA25" s="1"/>
  <c r="V70"/>
  <c r="X70" s="1"/>
  <c r="L70"/>
  <c r="P31"/>
  <c r="R31" s="1"/>
  <c r="M61"/>
  <c r="O61" s="1"/>
  <c r="V61"/>
  <c r="X61" s="1"/>
  <c r="V53"/>
  <c r="X53" s="1"/>
  <c r="L53"/>
  <c r="L80"/>
  <c r="M80"/>
  <c r="P116"/>
  <c r="R116" s="1"/>
  <c r="M75"/>
  <c r="V39"/>
  <c r="X39" s="1"/>
  <c r="S15"/>
  <c r="U15" s="1"/>
  <c r="S109"/>
  <c r="U109" s="1"/>
  <c r="M109"/>
  <c r="AA109" s="1"/>
  <c r="L26"/>
  <c r="M54"/>
  <c r="P24"/>
  <c r="R24" s="1"/>
  <c r="S116"/>
  <c r="U116" s="1"/>
  <c r="P14"/>
  <c r="R14" s="1"/>
  <c r="M14"/>
  <c r="O14" s="1"/>
  <c r="S70"/>
  <c r="U70" s="1"/>
  <c r="L77"/>
  <c r="P77"/>
  <c r="R77" s="1"/>
  <c r="V81"/>
  <c r="X81" s="1"/>
  <c r="P39"/>
  <c r="R39" s="1"/>
  <c r="M39"/>
  <c r="O39" s="1"/>
  <c r="L31"/>
  <c r="V31"/>
  <c r="X31" s="1"/>
  <c r="P61"/>
  <c r="R61" s="1"/>
  <c r="M53"/>
  <c r="O53" s="1"/>
  <c r="V54"/>
  <c r="X54" s="1"/>
  <c r="M26"/>
  <c r="S24"/>
  <c r="U24" s="1"/>
  <c r="L24"/>
  <c r="M116"/>
  <c r="O116" s="1"/>
  <c r="V26"/>
  <c r="X26" s="1"/>
  <c r="P30"/>
  <c r="R30" s="1"/>
  <c r="V30"/>
  <c r="X30" s="1"/>
  <c r="O30"/>
  <c r="S41"/>
  <c r="U41" s="1"/>
  <c r="M18"/>
  <c r="O18" s="1"/>
  <c r="V18"/>
  <c r="X18" s="1"/>
  <c r="L79"/>
  <c r="P108"/>
  <c r="R108" s="1"/>
  <c r="M108"/>
  <c r="O108" s="1"/>
  <c r="M60"/>
  <c r="O60" s="1"/>
  <c r="S75"/>
  <c r="U75" s="1"/>
  <c r="L15"/>
  <c r="L109"/>
  <c r="V20"/>
  <c r="X20" s="1"/>
  <c r="P20"/>
  <c r="R20" s="1"/>
  <c r="M20"/>
  <c r="L20"/>
  <c r="S20"/>
  <c r="U20" s="1"/>
  <c r="V16"/>
  <c r="X16" s="1"/>
  <c r="L16"/>
  <c r="S16"/>
  <c r="U16" s="1"/>
  <c r="M16"/>
  <c r="P16"/>
  <c r="R16" s="1"/>
  <c r="AA68"/>
  <c r="M38"/>
  <c r="S38"/>
  <c r="U38" s="1"/>
  <c r="L38"/>
  <c r="P38"/>
  <c r="R38" s="1"/>
  <c r="V38"/>
  <c r="X38" s="1"/>
  <c r="O76"/>
  <c r="AA76"/>
  <c r="P79"/>
  <c r="R79" s="1"/>
  <c r="S79"/>
  <c r="U79" s="1"/>
  <c r="L75"/>
  <c r="V75"/>
  <c r="X75" s="1"/>
  <c r="P15"/>
  <c r="R15" s="1"/>
  <c r="M15"/>
  <c r="S32"/>
  <c r="U32" s="1"/>
  <c r="M32"/>
  <c r="V32"/>
  <c r="X32" s="1"/>
  <c r="P32"/>
  <c r="R32" s="1"/>
  <c r="L32"/>
  <c r="S33"/>
  <c r="U33" s="1"/>
  <c r="L33"/>
  <c r="V33"/>
  <c r="X33" s="1"/>
  <c r="P33"/>
  <c r="R33" s="1"/>
  <c r="M33"/>
  <c r="O12"/>
  <c r="M94"/>
  <c r="V94"/>
  <c r="X94" s="1"/>
  <c r="P94"/>
  <c r="R94" s="1"/>
  <c r="L94"/>
  <c r="S94"/>
  <c r="U94" s="1"/>
  <c r="S119"/>
  <c r="U119" s="1"/>
  <c r="L119"/>
  <c r="V119"/>
  <c r="X119" s="1"/>
  <c r="M119"/>
  <c r="P119"/>
  <c r="R119" s="1"/>
  <c r="V49"/>
  <c r="X49" s="1"/>
  <c r="P49"/>
  <c r="R49" s="1"/>
  <c r="L49"/>
  <c r="S49"/>
  <c r="U49" s="1"/>
  <c r="M49"/>
  <c r="M95"/>
  <c r="V95"/>
  <c r="X95" s="1"/>
  <c r="P95"/>
  <c r="R95" s="1"/>
  <c r="S95"/>
  <c r="U95" s="1"/>
  <c r="L95"/>
  <c r="M65"/>
  <c r="V65"/>
  <c r="X65" s="1"/>
  <c r="P65"/>
  <c r="R65" s="1"/>
  <c r="L65"/>
  <c r="S65"/>
  <c r="U65" s="1"/>
  <c r="S51"/>
  <c r="U51" s="1"/>
  <c r="P51"/>
  <c r="R51" s="1"/>
  <c r="M51"/>
  <c r="V51"/>
  <c r="X51" s="1"/>
  <c r="L51"/>
  <c r="V50"/>
  <c r="X50" s="1"/>
  <c r="M50"/>
  <c r="P50"/>
  <c r="R50" s="1"/>
  <c r="S50"/>
  <c r="U50" s="1"/>
  <c r="L50"/>
  <c r="V52"/>
  <c r="X52" s="1"/>
  <c r="M52"/>
  <c r="P52"/>
  <c r="R52" s="1"/>
  <c r="L52"/>
  <c r="S52"/>
  <c r="U52" s="1"/>
  <c r="AA70"/>
  <c r="O62"/>
  <c r="AA62"/>
  <c r="AA31"/>
  <c r="L44"/>
  <c r="P44"/>
  <c r="R44" s="1"/>
  <c r="M44"/>
  <c r="S44"/>
  <c r="U44" s="1"/>
  <c r="V44"/>
  <c r="X44" s="1"/>
  <c r="L17"/>
  <c r="S17"/>
  <c r="U17" s="1"/>
  <c r="P17"/>
  <c r="R17" s="1"/>
  <c r="M17"/>
  <c r="V17"/>
  <c r="X17" s="1"/>
  <c r="L35"/>
  <c r="M35"/>
  <c r="S35"/>
  <c r="U35" s="1"/>
  <c r="V35"/>
  <c r="X35" s="1"/>
  <c r="P35"/>
  <c r="R35" s="1"/>
  <c r="M63"/>
  <c r="P63"/>
  <c r="R63" s="1"/>
  <c r="S63"/>
  <c r="U63" s="1"/>
  <c r="L63"/>
  <c r="V63"/>
  <c r="X63" s="1"/>
  <c r="S71"/>
  <c r="U71" s="1"/>
  <c r="M71"/>
  <c r="P71"/>
  <c r="R71" s="1"/>
  <c r="L71"/>
  <c r="V71"/>
  <c r="X71" s="1"/>
  <c r="S89"/>
  <c r="U89" s="1"/>
  <c r="L89"/>
  <c r="V89"/>
  <c r="X89" s="1"/>
  <c r="M89"/>
  <c r="P89"/>
  <c r="R89" s="1"/>
  <c r="M83"/>
  <c r="V83"/>
  <c r="X83" s="1"/>
  <c r="S83"/>
  <c r="U83" s="1"/>
  <c r="P83"/>
  <c r="R83" s="1"/>
  <c r="L83"/>
  <c r="M113"/>
  <c r="P113"/>
  <c r="R113" s="1"/>
  <c r="V113"/>
  <c r="X113" s="1"/>
  <c r="L113"/>
  <c r="S113"/>
  <c r="U113" s="1"/>
  <c r="M84"/>
  <c r="P84"/>
  <c r="R84" s="1"/>
  <c r="L84"/>
  <c r="S84"/>
  <c r="U84" s="1"/>
  <c r="V84"/>
  <c r="X84" s="1"/>
  <c r="S72"/>
  <c r="U72" s="1"/>
  <c r="M72"/>
  <c r="V72"/>
  <c r="X72" s="1"/>
  <c r="L72"/>
  <c r="P72"/>
  <c r="R72" s="1"/>
  <c r="V42"/>
  <c r="X42" s="1"/>
  <c r="S42"/>
  <c r="U42" s="1"/>
  <c r="L42"/>
  <c r="M42"/>
  <c r="P42"/>
  <c r="R42" s="1"/>
  <c r="AA64"/>
  <c r="O64"/>
  <c r="K90" i="10"/>
  <c r="K74"/>
  <c r="K58"/>
  <c r="Z58" s="1"/>
  <c r="K57"/>
  <c r="K66"/>
  <c r="K107"/>
  <c r="K85"/>
  <c r="K53"/>
  <c r="Z53" s="1"/>
  <c r="K21"/>
  <c r="K78"/>
  <c r="K46"/>
  <c r="K14"/>
  <c r="K67"/>
  <c r="K31"/>
  <c r="K79"/>
  <c r="K47"/>
  <c r="Z47" s="1"/>
  <c r="K39"/>
  <c r="K28"/>
  <c r="K27"/>
  <c r="K80"/>
  <c r="K20"/>
  <c r="K64"/>
  <c r="K32"/>
  <c r="K114"/>
  <c r="Z114" s="1"/>
  <c r="K42"/>
  <c r="K111"/>
  <c r="K41"/>
  <c r="K115"/>
  <c r="K45"/>
  <c r="K70"/>
  <c r="K109"/>
  <c r="K44"/>
  <c r="Z44" s="1"/>
  <c r="K15"/>
  <c r="K112"/>
  <c r="K68"/>
  <c r="K56"/>
  <c r="Z56" s="1"/>
  <c r="K49"/>
  <c r="K93"/>
  <c r="K54"/>
  <c r="K87"/>
  <c r="K35"/>
  <c r="K40"/>
  <c r="K61"/>
  <c r="K55"/>
  <c r="K110"/>
  <c r="K18"/>
  <c r="K59"/>
  <c r="K72"/>
  <c r="Z72" s="1"/>
  <c r="K118"/>
  <c r="K135" i="9" l="1"/>
  <c r="P46" i="19"/>
  <c r="R46" s="1"/>
  <c r="Y46"/>
  <c r="AA46" s="1"/>
  <c r="M46"/>
  <c r="O46" s="1"/>
  <c r="V46"/>
  <c r="X46" s="1"/>
  <c r="L46"/>
  <c r="S46"/>
  <c r="U46" s="1"/>
  <c r="I48"/>
  <c r="J47"/>
  <c r="V50" i="20"/>
  <c r="X50" s="1"/>
  <c r="P50"/>
  <c r="R50" s="1"/>
  <c r="L50"/>
  <c r="Y50"/>
  <c r="AA50" s="1"/>
  <c r="S50"/>
  <c r="U50" s="1"/>
  <c r="M50"/>
  <c r="O50" s="1"/>
  <c r="I52"/>
  <c r="J51"/>
  <c r="W135" i="9"/>
  <c r="X135" s="1"/>
  <c r="Q135"/>
  <c r="R135" s="1"/>
  <c r="Z135"/>
  <c r="AA135" s="1"/>
  <c r="T135"/>
  <c r="U135" s="1"/>
  <c r="N135"/>
  <c r="O135" s="1"/>
  <c r="L135"/>
  <c r="AA15" i="15"/>
  <c r="AA26"/>
  <c r="AA54"/>
  <c r="AA59"/>
  <c r="AA41"/>
  <c r="AA34"/>
  <c r="AA28"/>
  <c r="AA48"/>
  <c r="AA30"/>
  <c r="AA40"/>
  <c r="M67"/>
  <c r="Y67"/>
  <c r="P69"/>
  <c r="R69" s="1"/>
  <c r="Y69"/>
  <c r="S19"/>
  <c r="U19" s="1"/>
  <c r="Y19"/>
  <c r="V55"/>
  <c r="X55" s="1"/>
  <c r="Y55"/>
  <c r="V37"/>
  <c r="X37" s="1"/>
  <c r="Y37"/>
  <c r="V57"/>
  <c r="X57" s="1"/>
  <c r="Y57"/>
  <c r="M47"/>
  <c r="Y47"/>
  <c r="AA47" s="1"/>
  <c r="P23"/>
  <c r="R23" s="1"/>
  <c r="Y23"/>
  <c r="P43"/>
  <c r="R43" s="1"/>
  <c r="Y43"/>
  <c r="L21"/>
  <c r="Y21"/>
  <c r="M13"/>
  <c r="Y13"/>
  <c r="AA13" s="1"/>
  <c r="W17" i="10"/>
  <c r="AA117" i="15"/>
  <c r="AA75"/>
  <c r="AA80"/>
  <c r="AA91"/>
  <c r="AA79"/>
  <c r="AA112"/>
  <c r="AA118"/>
  <c r="AA88"/>
  <c r="M82"/>
  <c r="O82" s="1"/>
  <c r="Y82"/>
  <c r="P78"/>
  <c r="R78" s="1"/>
  <c r="Y78"/>
  <c r="M85"/>
  <c r="O85" s="1"/>
  <c r="Y85"/>
  <c r="V73"/>
  <c r="X73" s="1"/>
  <c r="Y73"/>
  <c r="V87"/>
  <c r="X87" s="1"/>
  <c r="Y87"/>
  <c r="V33" i="17"/>
  <c r="X33" s="1"/>
  <c r="P33"/>
  <c r="R33" s="1"/>
  <c r="L33"/>
  <c r="Y33"/>
  <c r="AA33" s="1"/>
  <c r="S33"/>
  <c r="U33" s="1"/>
  <c r="M33"/>
  <c r="O33" s="1"/>
  <c r="I35"/>
  <c r="J34"/>
  <c r="V33" i="16"/>
  <c r="X33" s="1"/>
  <c r="P33"/>
  <c r="R33" s="1"/>
  <c r="L33"/>
  <c r="Y33"/>
  <c r="AA33" s="1"/>
  <c r="S33"/>
  <c r="U33" s="1"/>
  <c r="M33"/>
  <c r="O33" s="1"/>
  <c r="I35"/>
  <c r="J34"/>
  <c r="N119" i="10"/>
  <c r="T119"/>
  <c r="Z119"/>
  <c r="Q119"/>
  <c r="W119"/>
  <c r="Q129"/>
  <c r="Z129"/>
  <c r="N129"/>
  <c r="T129"/>
  <c r="W129"/>
  <c r="N127"/>
  <c r="Q127"/>
  <c r="T127"/>
  <c r="W127"/>
  <c r="Z127"/>
  <c r="N125"/>
  <c r="Q125"/>
  <c r="T125"/>
  <c r="W125"/>
  <c r="Z125"/>
  <c r="N123"/>
  <c r="Q123"/>
  <c r="T123"/>
  <c r="W123"/>
  <c r="Z123"/>
  <c r="N121"/>
  <c r="Q121"/>
  <c r="T121"/>
  <c r="W121"/>
  <c r="Z121"/>
  <c r="T130"/>
  <c r="W130"/>
  <c r="N130"/>
  <c r="Q130"/>
  <c r="Z130"/>
  <c r="N128"/>
  <c r="Q128"/>
  <c r="T128"/>
  <c r="W128"/>
  <c r="Z128"/>
  <c r="N126"/>
  <c r="Q126"/>
  <c r="T126"/>
  <c r="W126"/>
  <c r="Z126"/>
  <c r="N124"/>
  <c r="Q124"/>
  <c r="T124"/>
  <c r="W124"/>
  <c r="Z124"/>
  <c r="N122"/>
  <c r="Q122"/>
  <c r="T122"/>
  <c r="W122"/>
  <c r="Z122"/>
  <c r="N120"/>
  <c r="Q120"/>
  <c r="T120"/>
  <c r="W120"/>
  <c r="Z120"/>
  <c r="W127" i="9"/>
  <c r="N127"/>
  <c r="Z127"/>
  <c r="Q127"/>
  <c r="T127"/>
  <c r="N121"/>
  <c r="T121"/>
  <c r="Z121"/>
  <c r="Q121"/>
  <c r="W121"/>
  <c r="Q130"/>
  <c r="W130"/>
  <c r="N130"/>
  <c r="T130"/>
  <c r="Z130"/>
  <c r="N128"/>
  <c r="W128"/>
  <c r="Q128"/>
  <c r="T128"/>
  <c r="Z128"/>
  <c r="Q124"/>
  <c r="W124"/>
  <c r="N124"/>
  <c r="T124"/>
  <c r="Z124"/>
  <c r="W122"/>
  <c r="Q122"/>
  <c r="N122"/>
  <c r="Z122"/>
  <c r="T122"/>
  <c r="N125"/>
  <c r="T125"/>
  <c r="Z125"/>
  <c r="Q125"/>
  <c r="W125"/>
  <c r="W119"/>
  <c r="N119"/>
  <c r="Z119"/>
  <c r="Q119"/>
  <c r="T119"/>
  <c r="N129"/>
  <c r="W129"/>
  <c r="Q129"/>
  <c r="T129"/>
  <c r="Z129"/>
  <c r="W126"/>
  <c r="T126"/>
  <c r="N126"/>
  <c r="Z126"/>
  <c r="Q126"/>
  <c r="W123"/>
  <c r="Q123"/>
  <c r="T123"/>
  <c r="N123"/>
  <c r="Z123"/>
  <c r="Q120"/>
  <c r="W120"/>
  <c r="N120"/>
  <c r="T120"/>
  <c r="Z120"/>
  <c r="T17" i="10"/>
  <c r="W117" i="9"/>
  <c r="N17" i="10"/>
  <c r="Q17"/>
  <c r="W22" i="9"/>
  <c r="N22"/>
  <c r="Q22"/>
  <c r="L87" i="15"/>
  <c r="W96" i="9"/>
  <c r="Z96"/>
  <c r="N96"/>
  <c r="T96"/>
  <c r="Q96"/>
  <c r="Q104"/>
  <c r="T104"/>
  <c r="W104"/>
  <c r="Z104"/>
  <c r="N104"/>
  <c r="Q103"/>
  <c r="Z103"/>
  <c r="N103"/>
  <c r="T103"/>
  <c r="W103"/>
  <c r="Q98"/>
  <c r="W98"/>
  <c r="T98"/>
  <c r="Z98"/>
  <c r="N98"/>
  <c r="Q102"/>
  <c r="T102"/>
  <c r="W102"/>
  <c r="Z102"/>
  <c r="N102"/>
  <c r="Q106"/>
  <c r="T106"/>
  <c r="W106"/>
  <c r="Z106"/>
  <c r="N106"/>
  <c r="T100" i="10"/>
  <c r="W100"/>
  <c r="Z100"/>
  <c r="N100"/>
  <c r="Q100"/>
  <c r="W97"/>
  <c r="Z97"/>
  <c r="N97"/>
  <c r="Q97"/>
  <c r="T97"/>
  <c r="T104"/>
  <c r="W104"/>
  <c r="Z104"/>
  <c r="N104"/>
  <c r="Q104"/>
  <c r="T98"/>
  <c r="W98"/>
  <c r="Q98"/>
  <c r="Z98"/>
  <c r="N98"/>
  <c r="T102"/>
  <c r="W102"/>
  <c r="Q102"/>
  <c r="Z102"/>
  <c r="N102"/>
  <c r="T106"/>
  <c r="W106"/>
  <c r="Q106"/>
  <c r="Z106"/>
  <c r="N106"/>
  <c r="J21" i="9"/>
  <c r="I22"/>
  <c r="J22" s="1"/>
  <c r="J95" i="10"/>
  <c r="I96"/>
  <c r="J17"/>
  <c r="Y17" s="1"/>
  <c r="AA17" s="1"/>
  <c r="W95" i="9"/>
  <c r="T95"/>
  <c r="Q95"/>
  <c r="N95"/>
  <c r="Z95"/>
  <c r="Q99"/>
  <c r="T99"/>
  <c r="W99"/>
  <c r="Z99"/>
  <c r="N99"/>
  <c r="T100"/>
  <c r="W100"/>
  <c r="Z100"/>
  <c r="N100"/>
  <c r="Q100"/>
  <c r="N97"/>
  <c r="T97"/>
  <c r="Q97"/>
  <c r="W97"/>
  <c r="Z97"/>
  <c r="Q101"/>
  <c r="Z101"/>
  <c r="N101"/>
  <c r="T101"/>
  <c r="W101"/>
  <c r="Q105"/>
  <c r="Z105"/>
  <c r="N105"/>
  <c r="W105"/>
  <c r="T105"/>
  <c r="W99" i="10"/>
  <c r="Z99"/>
  <c r="N99"/>
  <c r="T99"/>
  <c r="Q99"/>
  <c r="W96"/>
  <c r="Z96"/>
  <c r="N96"/>
  <c r="T96"/>
  <c r="Q96"/>
  <c r="W103"/>
  <c r="Z103"/>
  <c r="N103"/>
  <c r="T103"/>
  <c r="Q103"/>
  <c r="Z95"/>
  <c r="W95"/>
  <c r="T95"/>
  <c r="Q95"/>
  <c r="N95"/>
  <c r="W101"/>
  <c r="T101"/>
  <c r="N101"/>
  <c r="Z101"/>
  <c r="Q101"/>
  <c r="W105"/>
  <c r="T105"/>
  <c r="Z105"/>
  <c r="N105"/>
  <c r="Q105"/>
  <c r="P73" i="15"/>
  <c r="R73" s="1"/>
  <c r="Y135"/>
  <c r="N107" i="9"/>
  <c r="T107"/>
  <c r="Q107"/>
  <c r="W107"/>
  <c r="Z107"/>
  <c r="P139" i="15"/>
  <c r="R139" s="1"/>
  <c r="M135"/>
  <c r="V135"/>
  <c r="M140"/>
  <c r="O140" s="1"/>
  <c r="L140"/>
  <c r="S135"/>
  <c r="Y139"/>
  <c r="AA139" s="1"/>
  <c r="P137"/>
  <c r="R137" s="1"/>
  <c r="V137"/>
  <c r="X137" s="1"/>
  <c r="Y137"/>
  <c r="AA137" s="1"/>
  <c r="M137"/>
  <c r="O137" s="1"/>
  <c r="L137"/>
  <c r="Y140"/>
  <c r="AA140" s="1"/>
  <c r="Q117" i="9"/>
  <c r="N117"/>
  <c r="T117"/>
  <c r="W61" i="10"/>
  <c r="Z61"/>
  <c r="Q68"/>
  <c r="Z68"/>
  <c r="Q32"/>
  <c r="Z32"/>
  <c r="N85"/>
  <c r="Z85"/>
  <c r="Q110"/>
  <c r="Z110"/>
  <c r="Q45"/>
  <c r="Z45"/>
  <c r="J21"/>
  <c r="Y21" s="1"/>
  <c r="Z21"/>
  <c r="W30"/>
  <c r="Z30"/>
  <c r="J22"/>
  <c r="Y22" s="1"/>
  <c r="Z22"/>
  <c r="N84"/>
  <c r="Z84"/>
  <c r="N33"/>
  <c r="Z33"/>
  <c r="Q52"/>
  <c r="Z52"/>
  <c r="N24"/>
  <c r="Z24"/>
  <c r="N94"/>
  <c r="Z94"/>
  <c r="W36"/>
  <c r="Z36"/>
  <c r="T83"/>
  <c r="Z83"/>
  <c r="T86"/>
  <c r="Z86"/>
  <c r="Q48"/>
  <c r="Z48"/>
  <c r="Q90" i="9"/>
  <c r="Z90"/>
  <c r="T59"/>
  <c r="Z59"/>
  <c r="W71"/>
  <c r="Z71"/>
  <c r="N58"/>
  <c r="Z58"/>
  <c r="Q118"/>
  <c r="Z118"/>
  <c r="Q30"/>
  <c r="Z30"/>
  <c r="Q20"/>
  <c r="Z20"/>
  <c r="W79"/>
  <c r="Z79"/>
  <c r="W116"/>
  <c r="Z116"/>
  <c r="Q40"/>
  <c r="Z40"/>
  <c r="T44"/>
  <c r="Z44"/>
  <c r="N113"/>
  <c r="Z113"/>
  <c r="W18"/>
  <c r="Z18"/>
  <c r="N78"/>
  <c r="Z78"/>
  <c r="Q70"/>
  <c r="Z70"/>
  <c r="W31"/>
  <c r="Z31"/>
  <c r="N76"/>
  <c r="Z76"/>
  <c r="T39"/>
  <c r="Z39"/>
  <c r="W81"/>
  <c r="Z81"/>
  <c r="Q27"/>
  <c r="Z27"/>
  <c r="N50"/>
  <c r="Z50"/>
  <c r="Q54"/>
  <c r="Z54"/>
  <c r="Q74"/>
  <c r="Z74"/>
  <c r="W59" i="10"/>
  <c r="Z59"/>
  <c r="Q109"/>
  <c r="Z109"/>
  <c r="T79"/>
  <c r="Z79"/>
  <c r="T118"/>
  <c r="Z118"/>
  <c r="T35"/>
  <c r="Z35"/>
  <c r="N49"/>
  <c r="Z49"/>
  <c r="Q15"/>
  <c r="Z15"/>
  <c r="T42"/>
  <c r="Z42"/>
  <c r="N20"/>
  <c r="Z20"/>
  <c r="W39"/>
  <c r="Z39"/>
  <c r="T67"/>
  <c r="Z67"/>
  <c r="T66"/>
  <c r="Z66"/>
  <c r="Q90"/>
  <c r="Z90"/>
  <c r="Q55"/>
  <c r="Z55"/>
  <c r="W87"/>
  <c r="Z87"/>
  <c r="W115"/>
  <c r="Z115"/>
  <c r="Q80"/>
  <c r="Z80"/>
  <c r="Q14"/>
  <c r="Z14"/>
  <c r="Q57"/>
  <c r="Z57"/>
  <c r="T89"/>
  <c r="Z89"/>
  <c r="N63"/>
  <c r="Z63"/>
  <c r="T92"/>
  <c r="Z92"/>
  <c r="W60"/>
  <c r="Z60"/>
  <c r="Q26"/>
  <c r="Z26"/>
  <c r="W37"/>
  <c r="Z37"/>
  <c r="J65"/>
  <c r="Y65" s="1"/>
  <c r="Z65"/>
  <c r="J12"/>
  <c r="Y12" s="1"/>
  <c r="Z12"/>
  <c r="Q116"/>
  <c r="Z116"/>
  <c r="Q51"/>
  <c r="Z51"/>
  <c r="T73"/>
  <c r="Z73"/>
  <c r="Q19"/>
  <c r="Z19"/>
  <c r="T11" i="9"/>
  <c r="Z11"/>
  <c r="T55"/>
  <c r="Z55"/>
  <c r="T110"/>
  <c r="Z110"/>
  <c r="T33"/>
  <c r="Z33"/>
  <c r="Q93"/>
  <c r="Z93"/>
  <c r="N43"/>
  <c r="Z43"/>
  <c r="T29" i="10"/>
  <c r="Z29"/>
  <c r="T53" i="9"/>
  <c r="Z53"/>
  <c r="N66"/>
  <c r="Z66"/>
  <c r="N109"/>
  <c r="Z109"/>
  <c r="N85"/>
  <c r="Z85"/>
  <c r="W48"/>
  <c r="Z48"/>
  <c r="T25"/>
  <c r="Z25"/>
  <c r="T13"/>
  <c r="Z13"/>
  <c r="Q34"/>
  <c r="Z34"/>
  <c r="T45"/>
  <c r="Z45"/>
  <c r="T82"/>
  <c r="Z82"/>
  <c r="N77"/>
  <c r="Z77"/>
  <c r="W14"/>
  <c r="Z14"/>
  <c r="Q88"/>
  <c r="Z88"/>
  <c r="T91"/>
  <c r="Z91"/>
  <c r="T94"/>
  <c r="Z94"/>
  <c r="Q21"/>
  <c r="Z21"/>
  <c r="W24"/>
  <c r="Z24"/>
  <c r="P140" i="15"/>
  <c r="R140" s="1"/>
  <c r="V140"/>
  <c r="X140" s="1"/>
  <c r="N54" i="10"/>
  <c r="Z54"/>
  <c r="W41"/>
  <c r="Z41"/>
  <c r="T27"/>
  <c r="Z27"/>
  <c r="N46"/>
  <c r="Z46"/>
  <c r="N11"/>
  <c r="Z11"/>
  <c r="W108"/>
  <c r="Z108"/>
  <c r="Q34"/>
  <c r="Z34"/>
  <c r="T13"/>
  <c r="Z13"/>
  <c r="T113"/>
  <c r="Z113"/>
  <c r="Q77"/>
  <c r="Z77"/>
  <c r="W88"/>
  <c r="Z88"/>
  <c r="W23"/>
  <c r="Z23"/>
  <c r="W117"/>
  <c r="Z117"/>
  <c r="T43"/>
  <c r="Z43"/>
  <c r="W51" i="9"/>
  <c r="Z51"/>
  <c r="T86"/>
  <c r="Z86"/>
  <c r="W32"/>
  <c r="Z32"/>
  <c r="N47"/>
  <c r="Z47"/>
  <c r="T56"/>
  <c r="Z56"/>
  <c r="T23"/>
  <c r="Z23"/>
  <c r="W72"/>
  <c r="Z72"/>
  <c r="N49"/>
  <c r="Z49"/>
  <c r="N92"/>
  <c r="Z92"/>
  <c r="Q28"/>
  <c r="Z28"/>
  <c r="N87"/>
  <c r="Z87"/>
  <c r="W89"/>
  <c r="Z89"/>
  <c r="Q42"/>
  <c r="Z42"/>
  <c r="W41"/>
  <c r="Z41"/>
  <c r="N115"/>
  <c r="Z115"/>
  <c r="Q65"/>
  <c r="Z65"/>
  <c r="N26"/>
  <c r="Z26"/>
  <c r="T73"/>
  <c r="Z73"/>
  <c r="Q62"/>
  <c r="Z62"/>
  <c r="W52"/>
  <c r="Z52"/>
  <c r="N68"/>
  <c r="Z68"/>
  <c r="N38"/>
  <c r="Z38"/>
  <c r="T38"/>
  <c r="W18" i="10"/>
  <c r="Z18"/>
  <c r="Q40"/>
  <c r="Z40"/>
  <c r="N93"/>
  <c r="Z93"/>
  <c r="T112"/>
  <c r="Z112"/>
  <c r="W70"/>
  <c r="Z70"/>
  <c r="W111"/>
  <c r="Z111"/>
  <c r="W64"/>
  <c r="Z64"/>
  <c r="T28"/>
  <c r="Z28"/>
  <c r="Q31"/>
  <c r="Z31"/>
  <c r="J78"/>
  <c r="Y78" s="1"/>
  <c r="Z78"/>
  <c r="N107"/>
  <c r="Z107"/>
  <c r="J74"/>
  <c r="Y74" s="1"/>
  <c r="Z74"/>
  <c r="N25"/>
  <c r="Z25"/>
  <c r="Q69"/>
  <c r="Z69"/>
  <c r="T16"/>
  <c r="Z16"/>
  <c r="N91"/>
  <c r="Z91"/>
  <c r="W75"/>
  <c r="Z75"/>
  <c r="J81"/>
  <c r="Y81" s="1"/>
  <c r="Z81"/>
  <c r="N76"/>
  <c r="Z76"/>
  <c r="W71"/>
  <c r="Z71"/>
  <c r="T82"/>
  <c r="Z82"/>
  <c r="Q62"/>
  <c r="Z62"/>
  <c r="W38"/>
  <c r="Z38"/>
  <c r="T19" i="9"/>
  <c r="Z19"/>
  <c r="W111"/>
  <c r="Z111"/>
  <c r="N36"/>
  <c r="Z36"/>
  <c r="W80"/>
  <c r="Z80"/>
  <c r="T63"/>
  <c r="Z63"/>
  <c r="N84"/>
  <c r="Z84"/>
  <c r="Q12"/>
  <c r="Z12"/>
  <c r="W83"/>
  <c r="Z83"/>
  <c r="N75"/>
  <c r="Z75"/>
  <c r="W61"/>
  <c r="Z61"/>
  <c r="Q57"/>
  <c r="Z57"/>
  <c r="N29"/>
  <c r="Z29"/>
  <c r="W15"/>
  <c r="Z15"/>
  <c r="W69"/>
  <c r="Z69"/>
  <c r="Q46"/>
  <c r="Z46"/>
  <c r="T37"/>
  <c r="Z37"/>
  <c r="T112"/>
  <c r="Z112"/>
  <c r="W60"/>
  <c r="Z60"/>
  <c r="Q108"/>
  <c r="Z108"/>
  <c r="W114"/>
  <c r="Z114"/>
  <c r="W67"/>
  <c r="Z67"/>
  <c r="W35"/>
  <c r="Z35"/>
  <c r="N64"/>
  <c r="Z64"/>
  <c r="S139" i="15"/>
  <c r="U139" s="1"/>
  <c r="M139"/>
  <c r="O139" s="1"/>
  <c r="L139"/>
  <c r="U136"/>
  <c r="J133"/>
  <c r="P133" s="1"/>
  <c r="X135"/>
  <c r="L138"/>
  <c r="S138"/>
  <c r="U138" s="1"/>
  <c r="V138"/>
  <c r="X138" s="1"/>
  <c r="M138"/>
  <c r="O138" s="1"/>
  <c r="Y138"/>
  <c r="AA138" s="1"/>
  <c r="P138"/>
  <c r="R138" s="1"/>
  <c r="S134"/>
  <c r="P134"/>
  <c r="R134" s="1"/>
  <c r="Y134"/>
  <c r="V134"/>
  <c r="M134"/>
  <c r="W62" i="9"/>
  <c r="W38"/>
  <c r="Q35"/>
  <c r="W81" i="10"/>
  <c r="Q25"/>
  <c r="W74" i="9"/>
  <c r="W33"/>
  <c r="Q76" i="10"/>
  <c r="N74" i="9"/>
  <c r="W110"/>
  <c r="T93"/>
  <c r="N82" i="10"/>
  <c r="T74" i="9"/>
  <c r="Q43"/>
  <c r="P47" i="15"/>
  <c r="R47" s="1"/>
  <c r="L47"/>
  <c r="L135"/>
  <c r="T135"/>
  <c r="U135" s="1"/>
  <c r="N135"/>
  <c r="Q135"/>
  <c r="R135" s="1"/>
  <c r="Z135"/>
  <c r="AA135" s="1"/>
  <c r="AA66"/>
  <c r="P57"/>
  <c r="R57" s="1"/>
  <c r="S87"/>
  <c r="U87" s="1"/>
  <c r="L73"/>
  <c r="O118"/>
  <c r="S73"/>
  <c r="U73" s="1"/>
  <c r="V47"/>
  <c r="X47" s="1"/>
  <c r="O41"/>
  <c r="P87"/>
  <c r="R87" s="1"/>
  <c r="M87"/>
  <c r="O87" s="1"/>
  <c r="S47"/>
  <c r="U47" s="1"/>
  <c r="AA111"/>
  <c r="O88"/>
  <c r="M73"/>
  <c r="O73" s="1"/>
  <c r="O56"/>
  <c r="O28"/>
  <c r="N67" i="9"/>
  <c r="T114"/>
  <c r="N108"/>
  <c r="L78" i="15"/>
  <c r="S78"/>
  <c r="U78" s="1"/>
  <c r="AA93"/>
  <c r="V78"/>
  <c r="X78" s="1"/>
  <c r="AA46"/>
  <c r="M78"/>
  <c r="AA78" s="1"/>
  <c r="O36"/>
  <c r="N94" i="9"/>
  <c r="Q43" i="10"/>
  <c r="O91" i="15"/>
  <c r="V69"/>
  <c r="X69" s="1"/>
  <c r="L55"/>
  <c r="S55"/>
  <c r="U55" s="1"/>
  <c r="T88" i="9"/>
  <c r="T58"/>
  <c r="Q86" i="10"/>
  <c r="T24" i="9"/>
  <c r="Q91"/>
  <c r="W64"/>
  <c r="N43" i="10"/>
  <c r="W43"/>
  <c r="J43"/>
  <c r="Q67" i="9"/>
  <c r="Q114"/>
  <c r="W108"/>
  <c r="T64"/>
  <c r="N35"/>
  <c r="T67"/>
  <c r="N114"/>
  <c r="T108"/>
  <c r="Q64"/>
  <c r="T35"/>
  <c r="J77" i="10"/>
  <c r="W37" i="9"/>
  <c r="P13" i="15"/>
  <c r="R13" s="1"/>
  <c r="N54" i="9"/>
  <c r="T12"/>
  <c r="T57"/>
  <c r="N46"/>
  <c r="O34" i="15"/>
  <c r="W12" i="9"/>
  <c r="Q24"/>
  <c r="W66"/>
  <c r="Q94"/>
  <c r="N91"/>
  <c r="W88"/>
  <c r="N21"/>
  <c r="N24"/>
  <c r="W94"/>
  <c r="W91"/>
  <c r="N88"/>
  <c r="T21"/>
  <c r="T14"/>
  <c r="W21"/>
  <c r="Q14"/>
  <c r="N113" i="10"/>
  <c r="J11"/>
  <c r="N23"/>
  <c r="N14" i="9"/>
  <c r="W76"/>
  <c r="S13" i="15"/>
  <c r="U13" s="1"/>
  <c r="L13"/>
  <c r="N26" i="10"/>
  <c r="T27" i="9"/>
  <c r="V13" i="15"/>
  <c r="X13" s="1"/>
  <c r="J66" i="10"/>
  <c r="Q133" i="15"/>
  <c r="N37" i="10"/>
  <c r="T38"/>
  <c r="T12"/>
  <c r="T116" i="9"/>
  <c r="N40"/>
  <c r="W54"/>
  <c r="T113"/>
  <c r="Q78"/>
  <c r="T32"/>
  <c r="T54"/>
  <c r="Q44"/>
  <c r="N51"/>
  <c r="T70"/>
  <c r="Q47"/>
  <c r="T79"/>
  <c r="Q81"/>
  <c r="T65" i="10"/>
  <c r="J38"/>
  <c r="Q79" i="9"/>
  <c r="N116"/>
  <c r="N81"/>
  <c r="T40"/>
  <c r="W44"/>
  <c r="Q113"/>
  <c r="T51"/>
  <c r="W78"/>
  <c r="N32"/>
  <c r="Q56"/>
  <c r="N79"/>
  <c r="Q116"/>
  <c r="W27"/>
  <c r="W40"/>
  <c r="N39"/>
  <c r="N44"/>
  <c r="W113"/>
  <c r="T50"/>
  <c r="Q67" i="10"/>
  <c r="W86" i="9"/>
  <c r="W70"/>
  <c r="T31"/>
  <c r="W47"/>
  <c r="Q76"/>
  <c r="W39"/>
  <c r="Q50"/>
  <c r="W23"/>
  <c r="J20" i="10"/>
  <c r="T78" i="9"/>
  <c r="N86"/>
  <c r="N31"/>
  <c r="N56"/>
  <c r="P85" i="15"/>
  <c r="R85" s="1"/>
  <c r="AA86"/>
  <c r="S21"/>
  <c r="U21" s="1"/>
  <c r="O112"/>
  <c r="Z136"/>
  <c r="AA136" s="1"/>
  <c r="Q73" i="9"/>
  <c r="T68"/>
  <c r="W73"/>
  <c r="Q52"/>
  <c r="N89"/>
  <c r="T48" i="10"/>
  <c r="T62" i="9"/>
  <c r="W49"/>
  <c r="T52"/>
  <c r="Q59"/>
  <c r="J45" i="10"/>
  <c r="Q51" i="9"/>
  <c r="Q86"/>
  <c r="N70"/>
  <c r="Q32"/>
  <c r="Q31"/>
  <c r="T47"/>
  <c r="T76"/>
  <c r="W56"/>
  <c r="N23"/>
  <c r="S85" i="15"/>
  <c r="U85" s="1"/>
  <c r="P55"/>
  <c r="R55" s="1"/>
  <c r="L37"/>
  <c r="P67"/>
  <c r="R67" s="1"/>
  <c r="M37"/>
  <c r="S37"/>
  <c r="U37" s="1"/>
  <c r="W136"/>
  <c r="X136" s="1"/>
  <c r="N20" i="9"/>
  <c r="Q23"/>
  <c r="L136" i="15"/>
  <c r="N18" i="9"/>
  <c r="Q18"/>
  <c r="N136" i="15"/>
  <c r="O136" s="1"/>
  <c r="V85"/>
  <c r="X85" s="1"/>
  <c r="V23"/>
  <c r="X23" s="1"/>
  <c r="O67"/>
  <c r="T18" i="9"/>
  <c r="Q136" i="15"/>
  <c r="R136" s="1"/>
  <c r="L85"/>
  <c r="M55"/>
  <c r="O55" s="1"/>
  <c r="P37"/>
  <c r="R37" s="1"/>
  <c r="Q38" i="10"/>
  <c r="N38"/>
  <c r="N29"/>
  <c r="N62" i="9"/>
  <c r="N73"/>
  <c r="W75"/>
  <c r="N27"/>
  <c r="T81"/>
  <c r="Q39"/>
  <c r="W68"/>
  <c r="Q29"/>
  <c r="N52"/>
  <c r="W50"/>
  <c r="N11"/>
  <c r="W30"/>
  <c r="Q84"/>
  <c r="T24" i="10"/>
  <c r="Q83" i="9"/>
  <c r="T61"/>
  <c r="W55"/>
  <c r="N112"/>
  <c r="Q60"/>
  <c r="Q69"/>
  <c r="L69" i="15"/>
  <c r="M69"/>
  <c r="S23"/>
  <c r="U23" s="1"/>
  <c r="S57"/>
  <c r="U57" s="1"/>
  <c r="L82"/>
  <c r="S69"/>
  <c r="U69" s="1"/>
  <c r="L23"/>
  <c r="L57"/>
  <c r="M23"/>
  <c r="S67"/>
  <c r="U67" s="1"/>
  <c r="V67"/>
  <c r="X67" s="1"/>
  <c r="M57"/>
  <c r="J52" i="10"/>
  <c r="W83"/>
  <c r="T19"/>
  <c r="N83" i="9"/>
  <c r="T75"/>
  <c r="Q61"/>
  <c r="W57"/>
  <c r="T29"/>
  <c r="W11"/>
  <c r="W46"/>
  <c r="N55"/>
  <c r="Q37"/>
  <c r="N110"/>
  <c r="W112"/>
  <c r="Q33"/>
  <c r="T30"/>
  <c r="T60"/>
  <c r="N93"/>
  <c r="T43"/>
  <c r="T69"/>
  <c r="N12"/>
  <c r="Q15"/>
  <c r="J12"/>
  <c r="J33" i="10"/>
  <c r="T52"/>
  <c r="Q83"/>
  <c r="T83" i="9"/>
  <c r="Q75"/>
  <c r="N61"/>
  <c r="N57"/>
  <c r="W29"/>
  <c r="Q11"/>
  <c r="T46"/>
  <c r="Q55"/>
  <c r="N37"/>
  <c r="Q110"/>
  <c r="Q112"/>
  <c r="N33"/>
  <c r="N30"/>
  <c r="N60"/>
  <c r="W93"/>
  <c r="W43"/>
  <c r="N69"/>
  <c r="Q108" i="10"/>
  <c r="T15" i="9"/>
  <c r="N15"/>
  <c r="J62" i="10"/>
  <c r="Q82"/>
  <c r="J55"/>
  <c r="N25" i="9"/>
  <c r="N62" i="10"/>
  <c r="J82"/>
  <c r="W82"/>
  <c r="T14"/>
  <c r="T34" i="9"/>
  <c r="Q60" i="10"/>
  <c r="Q85" i="9"/>
  <c r="N57" i="10"/>
  <c r="W80"/>
  <c r="T87"/>
  <c r="T80" i="9"/>
  <c r="W33" i="10"/>
  <c r="Q33"/>
  <c r="T62"/>
  <c r="Q11"/>
  <c r="W11"/>
  <c r="N52"/>
  <c r="T26"/>
  <c r="N108"/>
  <c r="W24"/>
  <c r="W86"/>
  <c r="Q109" i="9"/>
  <c r="N48"/>
  <c r="N111"/>
  <c r="T36"/>
  <c r="W77"/>
  <c r="M19" i="15"/>
  <c r="L134"/>
  <c r="Z134"/>
  <c r="N134"/>
  <c r="T33" i="10"/>
  <c r="W62"/>
  <c r="T11"/>
  <c r="W52"/>
  <c r="W26"/>
  <c r="T108"/>
  <c r="Q24"/>
  <c r="N86"/>
  <c r="N53" i="9"/>
  <c r="N45"/>
  <c r="Q82"/>
  <c r="Q63"/>
  <c r="J26" i="10"/>
  <c r="J24"/>
  <c r="J86"/>
  <c r="N19" i="9"/>
  <c r="W134" i="15"/>
  <c r="T134"/>
  <c r="T111" i="9"/>
  <c r="Q111"/>
  <c r="W36"/>
  <c r="Q36"/>
  <c r="N80"/>
  <c r="Q80"/>
  <c r="N63"/>
  <c r="W63"/>
  <c r="T84"/>
  <c r="W84"/>
  <c r="N17"/>
  <c r="T17"/>
  <c r="W17"/>
  <c r="Q17"/>
  <c r="N16"/>
  <c r="W16"/>
  <c r="T16"/>
  <c r="Q16"/>
  <c r="W29" i="10"/>
  <c r="Q29"/>
  <c r="J29"/>
  <c r="W53" i="9"/>
  <c r="Q53"/>
  <c r="Q66"/>
  <c r="T66"/>
  <c r="T109"/>
  <c r="W109"/>
  <c r="T85"/>
  <c r="W85"/>
  <c r="Q48"/>
  <c r="T48"/>
  <c r="W25"/>
  <c r="Q25"/>
  <c r="N13"/>
  <c r="W13"/>
  <c r="Q13"/>
  <c r="N34"/>
  <c r="W34"/>
  <c r="Q45"/>
  <c r="W45"/>
  <c r="W82"/>
  <c r="N82"/>
  <c r="T77"/>
  <c r="Q77"/>
  <c r="V19" i="15"/>
  <c r="X19" s="1"/>
  <c r="L19"/>
  <c r="P19"/>
  <c r="R19" s="1"/>
  <c r="W116" i="10"/>
  <c r="N116"/>
  <c r="N83"/>
  <c r="J83"/>
  <c r="W19"/>
  <c r="N19"/>
  <c r="J19"/>
  <c r="J25"/>
  <c r="T25"/>
  <c r="T30"/>
  <c r="J30"/>
  <c r="Q50"/>
  <c r="N50"/>
  <c r="W50"/>
  <c r="T22"/>
  <c r="W22"/>
  <c r="T75"/>
  <c r="Q75"/>
  <c r="J75"/>
  <c r="T81"/>
  <c r="N81"/>
  <c r="W113"/>
  <c r="N77"/>
  <c r="W77"/>
  <c r="T88"/>
  <c r="N88"/>
  <c r="J88"/>
  <c r="N72"/>
  <c r="J72"/>
  <c r="W56"/>
  <c r="Q56"/>
  <c r="T44"/>
  <c r="N44"/>
  <c r="T115"/>
  <c r="Q114"/>
  <c r="T114"/>
  <c r="Q47"/>
  <c r="N47"/>
  <c r="T47"/>
  <c r="T53"/>
  <c r="W53"/>
  <c r="L67" i="15"/>
  <c r="W72" i="10"/>
  <c r="K135"/>
  <c r="Z135" s="1"/>
  <c r="AA135" s="1"/>
  <c r="N51"/>
  <c r="T63"/>
  <c r="Q23"/>
  <c r="Q72" i="9"/>
  <c r="W87"/>
  <c r="T115"/>
  <c r="Q26"/>
  <c r="P82" i="15"/>
  <c r="R82" s="1"/>
  <c r="Q117" i="10"/>
  <c r="W84"/>
  <c r="N92"/>
  <c r="N60"/>
  <c r="T92" i="9"/>
  <c r="N41"/>
  <c r="T65"/>
  <c r="N42"/>
  <c r="S82" i="15"/>
  <c r="U82" s="1"/>
  <c r="V82"/>
  <c r="X82" s="1"/>
  <c r="N89" i="10"/>
  <c r="J63"/>
  <c r="Q71"/>
  <c r="N73"/>
  <c r="T28" i="9"/>
  <c r="N90"/>
  <c r="T71"/>
  <c r="N118"/>
  <c r="AA39" i="15"/>
  <c r="W49" i="10"/>
  <c r="J51"/>
  <c r="T51"/>
  <c r="T117"/>
  <c r="Q63"/>
  <c r="J76"/>
  <c r="W76"/>
  <c r="T84"/>
  <c r="J48"/>
  <c r="N48"/>
  <c r="W92"/>
  <c r="N71"/>
  <c r="J23"/>
  <c r="Q73"/>
  <c r="J60"/>
  <c r="N72" i="9"/>
  <c r="Q49"/>
  <c r="W92"/>
  <c r="W28"/>
  <c r="Q87"/>
  <c r="T89"/>
  <c r="W57" i="10"/>
  <c r="J53"/>
  <c r="Q53"/>
  <c r="N14"/>
  <c r="J47"/>
  <c r="J80"/>
  <c r="T80"/>
  <c r="N114"/>
  <c r="Q115"/>
  <c r="Q44"/>
  <c r="T56"/>
  <c r="N87"/>
  <c r="Q87"/>
  <c r="T55"/>
  <c r="Q72"/>
  <c r="Q41" i="9"/>
  <c r="W90"/>
  <c r="Q115"/>
  <c r="W59"/>
  <c r="W65"/>
  <c r="Q71"/>
  <c r="T26"/>
  <c r="Q58"/>
  <c r="W42"/>
  <c r="W118"/>
  <c r="K134" i="10"/>
  <c r="Z134" s="1"/>
  <c r="AA134" s="1"/>
  <c r="W51"/>
  <c r="N117"/>
  <c r="W63"/>
  <c r="T76"/>
  <c r="J84"/>
  <c r="Q84"/>
  <c r="W48"/>
  <c r="J92"/>
  <c r="Q92"/>
  <c r="T71"/>
  <c r="T23"/>
  <c r="J73"/>
  <c r="W73"/>
  <c r="T60"/>
  <c r="T72" i="9"/>
  <c r="T49"/>
  <c r="Q92"/>
  <c r="N28"/>
  <c r="T87"/>
  <c r="Q89"/>
  <c r="T57" i="10"/>
  <c r="N53"/>
  <c r="W14"/>
  <c r="J14"/>
  <c r="W47"/>
  <c r="N80"/>
  <c r="W114"/>
  <c r="N115"/>
  <c r="J44"/>
  <c r="W44"/>
  <c r="N56"/>
  <c r="J87"/>
  <c r="N55"/>
  <c r="W55"/>
  <c r="T72"/>
  <c r="T41" i="9"/>
  <c r="T90"/>
  <c r="W115"/>
  <c r="N59"/>
  <c r="N65"/>
  <c r="N71"/>
  <c r="W26"/>
  <c r="W58"/>
  <c r="T42"/>
  <c r="T118"/>
  <c r="W20"/>
  <c r="T20"/>
  <c r="J89" i="10"/>
  <c r="J71"/>
  <c r="J57"/>
  <c r="J56"/>
  <c r="W19" i="9"/>
  <c r="Q19"/>
  <c r="AA53" i="15"/>
  <c r="L43"/>
  <c r="T78" i="10"/>
  <c r="Q28"/>
  <c r="N111"/>
  <c r="Q112"/>
  <c r="T40"/>
  <c r="W58"/>
  <c r="J58"/>
  <c r="W69"/>
  <c r="T69"/>
  <c r="N69"/>
  <c r="J69"/>
  <c r="W16"/>
  <c r="N16"/>
  <c r="Q16"/>
  <c r="J16"/>
  <c r="W91"/>
  <c r="Q91"/>
  <c r="J91"/>
  <c r="T91"/>
  <c r="J34"/>
  <c r="N34"/>
  <c r="W34"/>
  <c r="T34"/>
  <c r="N13"/>
  <c r="Q13"/>
  <c r="W13"/>
  <c r="J13"/>
  <c r="Q37"/>
  <c r="J37"/>
  <c r="T37"/>
  <c r="N65"/>
  <c r="Q65"/>
  <c r="W65"/>
  <c r="Q12"/>
  <c r="N12"/>
  <c r="W12"/>
  <c r="T94"/>
  <c r="Q94"/>
  <c r="W94"/>
  <c r="J94"/>
  <c r="J36"/>
  <c r="N36"/>
  <c r="Q36"/>
  <c r="T36"/>
  <c r="W25"/>
  <c r="N30"/>
  <c r="Q30"/>
  <c r="Q113"/>
  <c r="N75"/>
  <c r="T116"/>
  <c r="J50"/>
  <c r="T50"/>
  <c r="T77"/>
  <c r="N22"/>
  <c r="Q22"/>
  <c r="Q88"/>
  <c r="Q81"/>
  <c r="N74"/>
  <c r="T107"/>
  <c r="N58"/>
  <c r="J85"/>
  <c r="J46"/>
  <c r="J79"/>
  <c r="J27"/>
  <c r="N32"/>
  <c r="J41"/>
  <c r="J68"/>
  <c r="W54"/>
  <c r="J61"/>
  <c r="Q59"/>
  <c r="T85"/>
  <c r="W46"/>
  <c r="Q79"/>
  <c r="W27"/>
  <c r="W32"/>
  <c r="N41"/>
  <c r="T109"/>
  <c r="N68"/>
  <c r="T54"/>
  <c r="N61"/>
  <c r="N59"/>
  <c r="O27" i="15"/>
  <c r="AA45"/>
  <c r="O45"/>
  <c r="O59"/>
  <c r="M29"/>
  <c r="P29"/>
  <c r="R29" s="1"/>
  <c r="S29"/>
  <c r="U29" s="1"/>
  <c r="L29"/>
  <c r="AA82"/>
  <c r="AA74"/>
  <c r="Q89" i="10"/>
  <c r="T90"/>
  <c r="N21"/>
  <c r="N39"/>
  <c r="W42"/>
  <c r="J15"/>
  <c r="N35"/>
  <c r="W89"/>
  <c r="N66"/>
  <c r="N67"/>
  <c r="W20"/>
  <c r="W45"/>
  <c r="Q49"/>
  <c r="T110"/>
  <c r="J90"/>
  <c r="T21"/>
  <c r="J31"/>
  <c r="J39"/>
  <c r="Q64"/>
  <c r="J42"/>
  <c r="N70"/>
  <c r="N15"/>
  <c r="Q93"/>
  <c r="W35"/>
  <c r="Q18"/>
  <c r="O22" i="15"/>
  <c r="AA22"/>
  <c r="V21"/>
  <c r="X21" s="1"/>
  <c r="V29"/>
  <c r="X29" s="1"/>
  <c r="M21"/>
  <c r="O109"/>
  <c r="O77"/>
  <c r="P21"/>
  <c r="R21" s="1"/>
  <c r="AA61"/>
  <c r="O117"/>
  <c r="S43"/>
  <c r="U43" s="1"/>
  <c r="O58"/>
  <c r="AA58"/>
  <c r="T74" i="10"/>
  <c r="Q74"/>
  <c r="W107"/>
  <c r="N78"/>
  <c r="W78"/>
  <c r="N31"/>
  <c r="N28"/>
  <c r="W28"/>
  <c r="J64"/>
  <c r="T111"/>
  <c r="Q70"/>
  <c r="N112"/>
  <c r="T93"/>
  <c r="W40"/>
  <c r="N40"/>
  <c r="J18"/>
  <c r="V43" i="15"/>
  <c r="X43" s="1"/>
  <c r="O79"/>
  <c r="W74" i="10"/>
  <c r="Q107"/>
  <c r="Q78"/>
  <c r="T31"/>
  <c r="J28"/>
  <c r="T64"/>
  <c r="Q111"/>
  <c r="T70"/>
  <c r="W112"/>
  <c r="W93"/>
  <c r="J40"/>
  <c r="T18"/>
  <c r="O25" i="15"/>
  <c r="O75"/>
  <c r="M43"/>
  <c r="O43" s="1"/>
  <c r="W31" i="10"/>
  <c r="N64"/>
  <c r="J70"/>
  <c r="J93"/>
  <c r="N18"/>
  <c r="O26" i="15"/>
  <c r="O81"/>
  <c r="O54"/>
  <c r="O24"/>
  <c r="AA24"/>
  <c r="O15"/>
  <c r="AA108"/>
  <c r="AA14"/>
  <c r="O80"/>
  <c r="AA116"/>
  <c r="AA60"/>
  <c r="AA18"/>
  <c r="O33"/>
  <c r="AA33"/>
  <c r="O32"/>
  <c r="AA32"/>
  <c r="AA38"/>
  <c r="O38"/>
  <c r="O16"/>
  <c r="AA16"/>
  <c r="AA20"/>
  <c r="O20"/>
  <c r="AA72"/>
  <c r="O72"/>
  <c r="O84"/>
  <c r="AA84"/>
  <c r="AA83"/>
  <c r="O83"/>
  <c r="AA89"/>
  <c r="O89"/>
  <c r="O47"/>
  <c r="O35"/>
  <c r="AA35"/>
  <c r="O44"/>
  <c r="AA44"/>
  <c r="AA52"/>
  <c r="O52"/>
  <c r="AA65"/>
  <c r="O65"/>
  <c r="AA85"/>
  <c r="AA49"/>
  <c r="O49"/>
  <c r="O42"/>
  <c r="AA42"/>
  <c r="AA113"/>
  <c r="O113"/>
  <c r="AA71"/>
  <c r="O71"/>
  <c r="AA63"/>
  <c r="O63"/>
  <c r="O17"/>
  <c r="AA17"/>
  <c r="AA50"/>
  <c r="O50"/>
  <c r="O51"/>
  <c r="AA51"/>
  <c r="AA95"/>
  <c r="O95"/>
  <c r="O13"/>
  <c r="O119"/>
  <c r="AA119"/>
  <c r="AA94"/>
  <c r="O94"/>
  <c r="Q118" i="10"/>
  <c r="W118"/>
  <c r="N118"/>
  <c r="T59"/>
  <c r="J59"/>
  <c r="N110"/>
  <c r="W110"/>
  <c r="T61"/>
  <c r="Q61"/>
  <c r="J35"/>
  <c r="Q35"/>
  <c r="Q54"/>
  <c r="J54"/>
  <c r="T49"/>
  <c r="J49"/>
  <c r="W68"/>
  <c r="T68"/>
  <c r="T15"/>
  <c r="W15"/>
  <c r="W109"/>
  <c r="N109"/>
  <c r="T45"/>
  <c r="N45"/>
  <c r="Q41"/>
  <c r="T41"/>
  <c r="Q42"/>
  <c r="N42"/>
  <c r="J32"/>
  <c r="T32"/>
  <c r="T20"/>
  <c r="Q20"/>
  <c r="Q27"/>
  <c r="N27"/>
  <c r="T39"/>
  <c r="Q39"/>
  <c r="N79"/>
  <c r="W79"/>
  <c r="W67"/>
  <c r="J67"/>
  <c r="T46"/>
  <c r="Q46"/>
  <c r="W21"/>
  <c r="Q21"/>
  <c r="W85"/>
  <c r="Q85"/>
  <c r="Q66"/>
  <c r="W66"/>
  <c r="T58"/>
  <c r="Q58"/>
  <c r="N90"/>
  <c r="W90"/>
  <c r="I137"/>
  <c r="K136"/>
  <c r="Z136" s="1"/>
  <c r="AA136" s="1"/>
  <c r="J13" i="9"/>
  <c r="Y13" s="1"/>
  <c r="V47" i="19" l="1"/>
  <c r="X47" s="1"/>
  <c r="L47"/>
  <c r="S47"/>
  <c r="U47" s="1"/>
  <c r="P47"/>
  <c r="R47" s="1"/>
  <c r="Y47"/>
  <c r="AA47" s="1"/>
  <c r="M47"/>
  <c r="O47" s="1"/>
  <c r="J48"/>
  <c r="I49"/>
  <c r="Y51" i="20"/>
  <c r="AA51" s="1"/>
  <c r="S51"/>
  <c r="U51" s="1"/>
  <c r="M51"/>
  <c r="O51" s="1"/>
  <c r="V51"/>
  <c r="X51" s="1"/>
  <c r="P51"/>
  <c r="R51" s="1"/>
  <c r="L51"/>
  <c r="I53"/>
  <c r="J52"/>
  <c r="AA19" i="15"/>
  <c r="AA23"/>
  <c r="AA69"/>
  <c r="AA37"/>
  <c r="AA67"/>
  <c r="V12" i="10"/>
  <c r="X12" s="1"/>
  <c r="Y34" i="17"/>
  <c r="AA34" s="1"/>
  <c r="S34"/>
  <c r="U34" s="1"/>
  <c r="M34"/>
  <c r="O34" s="1"/>
  <c r="V34"/>
  <c r="X34" s="1"/>
  <c r="P34"/>
  <c r="R34" s="1"/>
  <c r="L34"/>
  <c r="I36"/>
  <c r="J35"/>
  <c r="Y34" i="16"/>
  <c r="AA34" s="1"/>
  <c r="S34"/>
  <c r="U34" s="1"/>
  <c r="M34"/>
  <c r="O34" s="1"/>
  <c r="V34"/>
  <c r="X34" s="1"/>
  <c r="P34"/>
  <c r="R34" s="1"/>
  <c r="L34"/>
  <c r="I36"/>
  <c r="J35"/>
  <c r="L12" i="10"/>
  <c r="S17"/>
  <c r="U17" s="1"/>
  <c r="P17"/>
  <c r="R17" s="1"/>
  <c r="L78"/>
  <c r="V17"/>
  <c r="X17" s="1"/>
  <c r="M81"/>
  <c r="O81" s="1"/>
  <c r="M17"/>
  <c r="O17" s="1"/>
  <c r="L17"/>
  <c r="V95"/>
  <c r="X95" s="1"/>
  <c r="L95"/>
  <c r="S95"/>
  <c r="U95" s="1"/>
  <c r="P95"/>
  <c r="R95" s="1"/>
  <c r="Y95"/>
  <c r="AA95" s="1"/>
  <c r="M95"/>
  <c r="O95" s="1"/>
  <c r="I97"/>
  <c r="J96"/>
  <c r="I23" i="9"/>
  <c r="M78" i="10"/>
  <c r="O78" s="1"/>
  <c r="M74"/>
  <c r="O134" i="15"/>
  <c r="O135"/>
  <c r="AA12" i="10"/>
  <c r="P78"/>
  <c r="R78" s="1"/>
  <c r="P74"/>
  <c r="R74" s="1"/>
  <c r="P81"/>
  <c r="R81" s="1"/>
  <c r="V81"/>
  <c r="X81" s="1"/>
  <c r="S78"/>
  <c r="U78" s="1"/>
  <c r="V74"/>
  <c r="X74" s="1"/>
  <c r="S81"/>
  <c r="U81" s="1"/>
  <c r="V78"/>
  <c r="X78" s="1"/>
  <c r="L74"/>
  <c r="S74"/>
  <c r="U74" s="1"/>
  <c r="L81"/>
  <c r="S12"/>
  <c r="U12" s="1"/>
  <c r="M12"/>
  <c r="O12" s="1"/>
  <c r="P12"/>
  <c r="R12" s="1"/>
  <c r="L21"/>
  <c r="L22"/>
  <c r="V65"/>
  <c r="X65" s="1"/>
  <c r="AA65"/>
  <c r="AA22"/>
  <c r="AA21"/>
  <c r="Y133" i="15"/>
  <c r="P22" i="10"/>
  <c r="R22" s="1"/>
  <c r="S22"/>
  <c r="U22" s="1"/>
  <c r="P21"/>
  <c r="R21" s="1"/>
  <c r="S65"/>
  <c r="U65" s="1"/>
  <c r="M65"/>
  <c r="O65" s="1"/>
  <c r="M22"/>
  <c r="O22" s="1"/>
  <c r="V21"/>
  <c r="X21" s="1"/>
  <c r="S21"/>
  <c r="U21" s="1"/>
  <c r="P65"/>
  <c r="R65" s="1"/>
  <c r="V22"/>
  <c r="X22" s="1"/>
  <c r="M21"/>
  <c r="O21" s="1"/>
  <c r="L65"/>
  <c r="P93"/>
  <c r="R93" s="1"/>
  <c r="Y93"/>
  <c r="AA93" s="1"/>
  <c r="V16"/>
  <c r="X16" s="1"/>
  <c r="Y16"/>
  <c r="AA16" s="1"/>
  <c r="V80"/>
  <c r="X80" s="1"/>
  <c r="Y80"/>
  <c r="AA80" s="1"/>
  <c r="M29"/>
  <c r="O29" s="1"/>
  <c r="Y29"/>
  <c r="AA29" s="1"/>
  <c r="S54"/>
  <c r="U54" s="1"/>
  <c r="Y54"/>
  <c r="AA54" s="1"/>
  <c r="M59"/>
  <c r="O59" s="1"/>
  <c r="Y59"/>
  <c r="AA59" s="1"/>
  <c r="P31"/>
  <c r="R31" s="1"/>
  <c r="Y31"/>
  <c r="AA31" s="1"/>
  <c r="L15"/>
  <c r="Y15"/>
  <c r="AA15" s="1"/>
  <c r="S68"/>
  <c r="U68" s="1"/>
  <c r="Y68"/>
  <c r="AA68" s="1"/>
  <c r="V27"/>
  <c r="X27" s="1"/>
  <c r="Y27"/>
  <c r="AA27" s="1"/>
  <c r="V94"/>
  <c r="X94" s="1"/>
  <c r="Y94"/>
  <c r="AA94" s="1"/>
  <c r="V34"/>
  <c r="X34" s="1"/>
  <c r="Y34"/>
  <c r="AA34" s="1"/>
  <c r="M56"/>
  <c r="O56" s="1"/>
  <c r="Y56"/>
  <c r="AA56" s="1"/>
  <c r="L44"/>
  <c r="Y44"/>
  <c r="AA44" s="1"/>
  <c r="V84"/>
  <c r="X84" s="1"/>
  <c r="Y84"/>
  <c r="AA84" s="1"/>
  <c r="L63"/>
  <c r="Y63"/>
  <c r="AA63" s="1"/>
  <c r="S72"/>
  <c r="U72" s="1"/>
  <c r="Y72"/>
  <c r="AA72" s="1"/>
  <c r="S55"/>
  <c r="U55" s="1"/>
  <c r="Y55"/>
  <c r="AA55" s="1"/>
  <c r="L52"/>
  <c r="Y52"/>
  <c r="AA52" s="1"/>
  <c r="L45"/>
  <c r="Y45"/>
  <c r="AA45" s="1"/>
  <c r="L20"/>
  <c r="Y20"/>
  <c r="AA20" s="1"/>
  <c r="AA81"/>
  <c r="AA74"/>
  <c r="AA78"/>
  <c r="L32"/>
  <c r="Y32"/>
  <c r="AA32" s="1"/>
  <c r="L28"/>
  <c r="Y28"/>
  <c r="AA28" s="1"/>
  <c r="L79"/>
  <c r="Y79"/>
  <c r="AA79" s="1"/>
  <c r="L69"/>
  <c r="Y69"/>
  <c r="AA69" s="1"/>
  <c r="V33"/>
  <c r="X33" s="1"/>
  <c r="Y33"/>
  <c r="AA33" s="1"/>
  <c r="M11" i="9"/>
  <c r="O11" s="1"/>
  <c r="Y11"/>
  <c r="AA11" s="1"/>
  <c r="S18" i="10"/>
  <c r="U18" s="1"/>
  <c r="Y18"/>
  <c r="AA18" s="1"/>
  <c r="L42"/>
  <c r="Y42"/>
  <c r="AA42" s="1"/>
  <c r="L50"/>
  <c r="Y50"/>
  <c r="AA50" s="1"/>
  <c r="S13"/>
  <c r="U13" s="1"/>
  <c r="Y13"/>
  <c r="AA13" s="1"/>
  <c r="S87"/>
  <c r="U87" s="1"/>
  <c r="Y87"/>
  <c r="AA87" s="1"/>
  <c r="L73"/>
  <c r="Y73"/>
  <c r="AA73" s="1"/>
  <c r="V60"/>
  <c r="X60" s="1"/>
  <c r="Y60"/>
  <c r="AA60" s="1"/>
  <c r="V82"/>
  <c r="X82" s="1"/>
  <c r="Y82"/>
  <c r="AA82" s="1"/>
  <c r="S49"/>
  <c r="U49" s="1"/>
  <c r="Y49"/>
  <c r="AA49" s="1"/>
  <c r="V70"/>
  <c r="X70" s="1"/>
  <c r="Y70"/>
  <c r="AA70" s="1"/>
  <c r="P64"/>
  <c r="R64" s="1"/>
  <c r="Y64"/>
  <c r="AA64" s="1"/>
  <c r="P90"/>
  <c r="R90" s="1"/>
  <c r="Y90"/>
  <c r="AA90" s="1"/>
  <c r="S61"/>
  <c r="U61" s="1"/>
  <c r="Y61"/>
  <c r="AA61" s="1"/>
  <c r="V41"/>
  <c r="X41" s="1"/>
  <c r="Y41"/>
  <c r="AA41" s="1"/>
  <c r="S46"/>
  <c r="U46" s="1"/>
  <c r="Y46"/>
  <c r="AA46" s="1"/>
  <c r="S91"/>
  <c r="U91" s="1"/>
  <c r="Y91"/>
  <c r="AA91" s="1"/>
  <c r="V57"/>
  <c r="X57" s="1"/>
  <c r="Y57"/>
  <c r="AA57" s="1"/>
  <c r="L47"/>
  <c r="Y47"/>
  <c r="AA47" s="1"/>
  <c r="L76"/>
  <c r="Y76"/>
  <c r="AA76" s="1"/>
  <c r="L51"/>
  <c r="Y51"/>
  <c r="AA51" s="1"/>
  <c r="P88"/>
  <c r="R88" s="1"/>
  <c r="Y88"/>
  <c r="AA88" s="1"/>
  <c r="M25"/>
  <c r="O25" s="1"/>
  <c r="Y25"/>
  <c r="AA25" s="1"/>
  <c r="P83"/>
  <c r="R83" s="1"/>
  <c r="Y83"/>
  <c r="AA83" s="1"/>
  <c r="V24"/>
  <c r="X24" s="1"/>
  <c r="Y24"/>
  <c r="AA24" s="1"/>
  <c r="V62"/>
  <c r="X62" s="1"/>
  <c r="Y62"/>
  <c r="AA62" s="1"/>
  <c r="L12" i="9"/>
  <c r="Y12"/>
  <c r="L38" i="10"/>
  <c r="Y38"/>
  <c r="AA38" s="1"/>
  <c r="V66"/>
  <c r="X66" s="1"/>
  <c r="Y66"/>
  <c r="AA66" s="1"/>
  <c r="V43"/>
  <c r="X43" s="1"/>
  <c r="Y43"/>
  <c r="AA43" s="1"/>
  <c r="L58"/>
  <c r="Y58"/>
  <c r="AA58" s="1"/>
  <c r="P89"/>
  <c r="R89" s="1"/>
  <c r="Y89"/>
  <c r="AA89" s="1"/>
  <c r="M14"/>
  <c r="O14" s="1"/>
  <c r="Y14"/>
  <c r="AA14" s="1"/>
  <c r="M92"/>
  <c r="O92" s="1"/>
  <c r="Y92"/>
  <c r="AA92" s="1"/>
  <c r="S53"/>
  <c r="U53" s="1"/>
  <c r="Y53"/>
  <c r="AA53" s="1"/>
  <c r="L86"/>
  <c r="Y86"/>
  <c r="AA86" s="1"/>
  <c r="L67"/>
  <c r="Y67"/>
  <c r="AA67" s="1"/>
  <c r="S35"/>
  <c r="U35" s="1"/>
  <c r="Y35"/>
  <c r="AA35" s="1"/>
  <c r="M40"/>
  <c r="O40" s="1"/>
  <c r="Y40"/>
  <c r="AA40" s="1"/>
  <c r="M39"/>
  <c r="O39" s="1"/>
  <c r="Y39"/>
  <c r="AA39" s="1"/>
  <c r="P85"/>
  <c r="R85" s="1"/>
  <c r="Y85"/>
  <c r="AA85" s="1"/>
  <c r="P36"/>
  <c r="R36" s="1"/>
  <c r="Y36"/>
  <c r="AA36" s="1"/>
  <c r="L37"/>
  <c r="Y37"/>
  <c r="AA37" s="1"/>
  <c r="P71"/>
  <c r="R71" s="1"/>
  <c r="Y71"/>
  <c r="AA71" s="1"/>
  <c r="S23"/>
  <c r="U23" s="1"/>
  <c r="Y23"/>
  <c r="AA23" s="1"/>
  <c r="P48"/>
  <c r="R48" s="1"/>
  <c r="Y48"/>
  <c r="AA48" s="1"/>
  <c r="V75"/>
  <c r="X75" s="1"/>
  <c r="Y75"/>
  <c r="AA75" s="1"/>
  <c r="V30"/>
  <c r="X30" s="1"/>
  <c r="Y30"/>
  <c r="AA30" s="1"/>
  <c r="L19"/>
  <c r="Y19"/>
  <c r="AA19" s="1"/>
  <c r="S26"/>
  <c r="U26" s="1"/>
  <c r="Y26"/>
  <c r="AA26" s="1"/>
  <c r="Y11"/>
  <c r="AA11" s="1"/>
  <c r="P11"/>
  <c r="R11" s="1"/>
  <c r="M11"/>
  <c r="O11" s="1"/>
  <c r="L77"/>
  <c r="Y77"/>
  <c r="AA77" s="1"/>
  <c r="U134" i="15"/>
  <c r="S133"/>
  <c r="V133"/>
  <c r="R133"/>
  <c r="M133"/>
  <c r="X134"/>
  <c r="AA134"/>
  <c r="L26" i="10"/>
  <c r="V92"/>
  <c r="X92" s="1"/>
  <c r="V88"/>
  <c r="X88" s="1"/>
  <c r="AA73" i="15"/>
  <c r="L11" i="9"/>
  <c r="P11"/>
  <c r="R11" s="1"/>
  <c r="S11"/>
  <c r="U11" s="1"/>
  <c r="V11"/>
  <c r="X11" s="1"/>
  <c r="O78" i="15"/>
  <c r="O69"/>
  <c r="L133"/>
  <c r="N133"/>
  <c r="O23"/>
  <c r="AA87"/>
  <c r="M66" i="10"/>
  <c r="L33"/>
  <c r="S38"/>
  <c r="U38" s="1"/>
  <c r="P77"/>
  <c r="R77" s="1"/>
  <c r="L84"/>
  <c r="P56"/>
  <c r="R56" s="1"/>
  <c r="V20"/>
  <c r="X20" s="1"/>
  <c r="V56"/>
  <c r="X56" s="1"/>
  <c r="M45"/>
  <c r="O45" s="1"/>
  <c r="S20"/>
  <c r="U20" s="1"/>
  <c r="M77"/>
  <c r="V77"/>
  <c r="X77" s="1"/>
  <c r="M20"/>
  <c r="P20"/>
  <c r="R20" s="1"/>
  <c r="S77"/>
  <c r="U77" s="1"/>
  <c r="S44"/>
  <c r="U44" s="1"/>
  <c r="S33"/>
  <c r="U33" s="1"/>
  <c r="W133" i="15"/>
  <c r="Z133"/>
  <c r="T133"/>
  <c r="V45" i="10"/>
  <c r="X45" s="1"/>
  <c r="S45"/>
  <c r="U45" s="1"/>
  <c r="P45"/>
  <c r="R45" s="1"/>
  <c r="V11"/>
  <c r="X11" s="1"/>
  <c r="S29"/>
  <c r="U29" s="1"/>
  <c r="V51"/>
  <c r="X51" s="1"/>
  <c r="P26"/>
  <c r="R26" s="1"/>
  <c r="M73"/>
  <c r="O73" s="1"/>
  <c r="M26"/>
  <c r="O26" s="1"/>
  <c r="S89"/>
  <c r="U89" s="1"/>
  <c r="M88"/>
  <c r="O88" s="1"/>
  <c r="P63"/>
  <c r="R63" s="1"/>
  <c r="V46"/>
  <c r="X46" s="1"/>
  <c r="V12" i="9"/>
  <c r="X12" s="1"/>
  <c r="S88" i="10"/>
  <c r="U88" s="1"/>
  <c r="M63"/>
  <c r="O63" s="1"/>
  <c r="O19" i="15"/>
  <c r="V83" i="10"/>
  <c r="X83" s="1"/>
  <c r="P62"/>
  <c r="R62" s="1"/>
  <c r="L29"/>
  <c r="P29"/>
  <c r="R29" s="1"/>
  <c r="V29"/>
  <c r="X29" s="1"/>
  <c r="M24"/>
  <c r="V72"/>
  <c r="X72" s="1"/>
  <c r="P43"/>
  <c r="R43" s="1"/>
  <c r="L31"/>
  <c r="L11"/>
  <c r="M44"/>
  <c r="O44" s="1"/>
  <c r="L80"/>
  <c r="S43"/>
  <c r="U43" s="1"/>
  <c r="L89"/>
  <c r="S41"/>
  <c r="U41" s="1"/>
  <c r="P86"/>
  <c r="R86" s="1"/>
  <c r="S11"/>
  <c r="U11" s="1"/>
  <c r="V44"/>
  <c r="X44" s="1"/>
  <c r="P44"/>
  <c r="R44" s="1"/>
  <c r="M82"/>
  <c r="O82" s="1"/>
  <c r="L43"/>
  <c r="P53"/>
  <c r="R53" s="1"/>
  <c r="S82"/>
  <c r="U82" s="1"/>
  <c r="M43"/>
  <c r="V37"/>
  <c r="X37" s="1"/>
  <c r="V61"/>
  <c r="X61" s="1"/>
  <c r="V25"/>
  <c r="X25" s="1"/>
  <c r="V38"/>
  <c r="X38" s="1"/>
  <c r="S63"/>
  <c r="U63" s="1"/>
  <c r="M31"/>
  <c r="O31" s="1"/>
  <c r="S66"/>
  <c r="U66" s="1"/>
  <c r="L66"/>
  <c r="S80"/>
  <c r="U80" s="1"/>
  <c r="V53"/>
  <c r="X53" s="1"/>
  <c r="M38"/>
  <c r="P38"/>
  <c r="R38" s="1"/>
  <c r="V63"/>
  <c r="X63" s="1"/>
  <c r="P75"/>
  <c r="R75" s="1"/>
  <c r="V68"/>
  <c r="X68" s="1"/>
  <c r="P27"/>
  <c r="R27" s="1"/>
  <c r="P66"/>
  <c r="R66" s="1"/>
  <c r="V55"/>
  <c r="X55" s="1"/>
  <c r="P80"/>
  <c r="R80" s="1"/>
  <c r="M57"/>
  <c r="O57" s="1"/>
  <c r="L27"/>
  <c r="M60"/>
  <c r="S52"/>
  <c r="U52" s="1"/>
  <c r="T135"/>
  <c r="U135" s="1"/>
  <c r="P72"/>
  <c r="R72" s="1"/>
  <c r="L72"/>
  <c r="L87"/>
  <c r="V73"/>
  <c r="X73" s="1"/>
  <c r="S24"/>
  <c r="U24" s="1"/>
  <c r="P24"/>
  <c r="R24" s="1"/>
  <c r="M72"/>
  <c r="O72" s="1"/>
  <c r="S14"/>
  <c r="U14" s="1"/>
  <c r="P92"/>
  <c r="R92" s="1"/>
  <c r="L24"/>
  <c r="P14"/>
  <c r="R14" s="1"/>
  <c r="L92"/>
  <c r="P18"/>
  <c r="R18" s="1"/>
  <c r="L88"/>
  <c r="V26"/>
  <c r="X26" s="1"/>
  <c r="V48"/>
  <c r="X48" s="1"/>
  <c r="M18"/>
  <c r="V18"/>
  <c r="X18" s="1"/>
  <c r="M71"/>
  <c r="S32"/>
  <c r="U32" s="1"/>
  <c r="L83"/>
  <c r="M84"/>
  <c r="O84" s="1"/>
  <c r="M23"/>
  <c r="O23" s="1"/>
  <c r="L48"/>
  <c r="P52"/>
  <c r="R52" s="1"/>
  <c r="L62"/>
  <c r="S62"/>
  <c r="U62" s="1"/>
  <c r="O37" i="15"/>
  <c r="M83" i="10"/>
  <c r="P84"/>
  <c r="R84" s="1"/>
  <c r="S84"/>
  <c r="U84" s="1"/>
  <c r="P23"/>
  <c r="R23" s="1"/>
  <c r="V52"/>
  <c r="X52" s="1"/>
  <c r="M62"/>
  <c r="O62" s="1"/>
  <c r="AA55" i="15"/>
  <c r="L91" i="10"/>
  <c r="S83"/>
  <c r="U83" s="1"/>
  <c r="L23"/>
  <c r="M48"/>
  <c r="O48" s="1"/>
  <c r="M52"/>
  <c r="O52" s="1"/>
  <c r="P12" i="9"/>
  <c r="R12" s="1"/>
  <c r="M64" i="10"/>
  <c r="S57"/>
  <c r="U57" s="1"/>
  <c r="P91"/>
  <c r="R91" s="1"/>
  <c r="M30"/>
  <c r="P47"/>
  <c r="R47" s="1"/>
  <c r="V86"/>
  <c r="X86" s="1"/>
  <c r="V76"/>
  <c r="X76" s="1"/>
  <c r="S51"/>
  <c r="U51" s="1"/>
  <c r="S25"/>
  <c r="U25" s="1"/>
  <c r="L57"/>
  <c r="P57"/>
  <c r="R57" s="1"/>
  <c r="M91"/>
  <c r="O91" s="1"/>
  <c r="L30"/>
  <c r="M85"/>
  <c r="S86"/>
  <c r="U86" s="1"/>
  <c r="M76"/>
  <c r="O76" s="1"/>
  <c r="L25"/>
  <c r="P25"/>
  <c r="R25" s="1"/>
  <c r="S12" i="9"/>
  <c r="U12" s="1"/>
  <c r="M12"/>
  <c r="V91" i="10"/>
  <c r="X91" s="1"/>
  <c r="M86"/>
  <c r="AA57" i="15"/>
  <c r="O57"/>
  <c r="W135" i="10"/>
  <c r="X135" s="1"/>
  <c r="Q135"/>
  <c r="R135" s="1"/>
  <c r="L55"/>
  <c r="P55"/>
  <c r="R55" s="1"/>
  <c r="L56"/>
  <c r="P82"/>
  <c r="R82" s="1"/>
  <c r="M75"/>
  <c r="S75"/>
  <c r="U75" s="1"/>
  <c r="S30"/>
  <c r="U30" s="1"/>
  <c r="V47"/>
  <c r="X47" s="1"/>
  <c r="S47"/>
  <c r="U47" s="1"/>
  <c r="V19"/>
  <c r="X19" s="1"/>
  <c r="S76"/>
  <c r="U76" s="1"/>
  <c r="M51"/>
  <c r="P33"/>
  <c r="R33" s="1"/>
  <c r="L135"/>
  <c r="M55"/>
  <c r="O55" s="1"/>
  <c r="S56"/>
  <c r="U56" s="1"/>
  <c r="L82"/>
  <c r="L75"/>
  <c r="P30"/>
  <c r="R30" s="1"/>
  <c r="S94"/>
  <c r="U94" s="1"/>
  <c r="S28"/>
  <c r="U28" s="1"/>
  <c r="M47"/>
  <c r="O47" s="1"/>
  <c r="P76"/>
  <c r="R76" s="1"/>
  <c r="P51"/>
  <c r="R51" s="1"/>
  <c r="M34"/>
  <c r="M33"/>
  <c r="O33" s="1"/>
  <c r="N135"/>
  <c r="O135" s="1"/>
  <c r="L39"/>
  <c r="P94"/>
  <c r="R94" s="1"/>
  <c r="P61"/>
  <c r="R61" s="1"/>
  <c r="V15"/>
  <c r="X15" s="1"/>
  <c r="L41"/>
  <c r="S31"/>
  <c r="U31" s="1"/>
  <c r="P46"/>
  <c r="R46" s="1"/>
  <c r="M19"/>
  <c r="L34"/>
  <c r="AA43" i="15"/>
  <c r="L94" i="10"/>
  <c r="M61"/>
  <c r="O61" s="1"/>
  <c r="L61"/>
  <c r="P41"/>
  <c r="R41" s="1"/>
  <c r="V31"/>
  <c r="X31" s="1"/>
  <c r="L46"/>
  <c r="P60"/>
  <c r="R60" s="1"/>
  <c r="P19"/>
  <c r="R19" s="1"/>
  <c r="S19"/>
  <c r="U19" s="1"/>
  <c r="S34"/>
  <c r="U34" s="1"/>
  <c r="V50"/>
  <c r="X50" s="1"/>
  <c r="M94"/>
  <c r="M41"/>
  <c r="M46"/>
  <c r="P34"/>
  <c r="R34" s="1"/>
  <c r="S64"/>
  <c r="U64" s="1"/>
  <c r="V64"/>
  <c r="X64" s="1"/>
  <c r="L14"/>
  <c r="M37"/>
  <c r="O37" s="1"/>
  <c r="V89"/>
  <c r="X89" s="1"/>
  <c r="P42"/>
  <c r="R42" s="1"/>
  <c r="P79"/>
  <c r="R79" s="1"/>
  <c r="V85"/>
  <c r="X85" s="1"/>
  <c r="V58"/>
  <c r="X58" s="1"/>
  <c r="L36"/>
  <c r="V71"/>
  <c r="X71" s="1"/>
  <c r="L64"/>
  <c r="V14"/>
  <c r="X14" s="1"/>
  <c r="M13"/>
  <c r="O13" s="1"/>
  <c r="S37"/>
  <c r="U37" s="1"/>
  <c r="P87"/>
  <c r="R87" s="1"/>
  <c r="V39"/>
  <c r="X39" s="1"/>
  <c r="L85"/>
  <c r="L18"/>
  <c r="M80"/>
  <c r="L53"/>
  <c r="M53"/>
  <c r="S92"/>
  <c r="U92" s="1"/>
  <c r="M50"/>
  <c r="S16"/>
  <c r="U16" s="1"/>
  <c r="P37"/>
  <c r="R37" s="1"/>
  <c r="P69"/>
  <c r="R69" s="1"/>
  <c r="M89"/>
  <c r="V87"/>
  <c r="X87" s="1"/>
  <c r="M87"/>
  <c r="O87" s="1"/>
  <c r="P39"/>
  <c r="R39" s="1"/>
  <c r="S39"/>
  <c r="U39" s="1"/>
  <c r="S85"/>
  <c r="U85" s="1"/>
  <c r="L60"/>
  <c r="S60"/>
  <c r="U60" s="1"/>
  <c r="P73"/>
  <c r="R73" s="1"/>
  <c r="V36"/>
  <c r="X36" s="1"/>
  <c r="V23"/>
  <c r="X23" s="1"/>
  <c r="L71"/>
  <c r="S48"/>
  <c r="U48" s="1"/>
  <c r="V42"/>
  <c r="X42" s="1"/>
  <c r="S79"/>
  <c r="U79" s="1"/>
  <c r="S73"/>
  <c r="U73" s="1"/>
  <c r="S71"/>
  <c r="U71" s="1"/>
  <c r="W134"/>
  <c r="X134" s="1"/>
  <c r="L134"/>
  <c r="Q134"/>
  <c r="R134" s="1"/>
  <c r="T134"/>
  <c r="U134" s="1"/>
  <c r="N134"/>
  <c r="O134" s="1"/>
  <c r="M42"/>
  <c r="S36"/>
  <c r="U36" s="1"/>
  <c r="S42"/>
  <c r="U42" s="1"/>
  <c r="M36"/>
  <c r="O36" s="1"/>
  <c r="S67"/>
  <c r="U67" s="1"/>
  <c r="P70"/>
  <c r="R70" s="1"/>
  <c r="V13"/>
  <c r="X13" s="1"/>
  <c r="S50"/>
  <c r="U50" s="1"/>
  <c r="P16"/>
  <c r="R16" s="1"/>
  <c r="S69"/>
  <c r="U69" s="1"/>
  <c r="P28"/>
  <c r="R28" s="1"/>
  <c r="M79"/>
  <c r="P58"/>
  <c r="R58" s="1"/>
  <c r="S58"/>
  <c r="U58" s="1"/>
  <c r="L13"/>
  <c r="P13"/>
  <c r="R13" s="1"/>
  <c r="P50"/>
  <c r="R50" s="1"/>
  <c r="L16"/>
  <c r="M16"/>
  <c r="M69"/>
  <c r="V69"/>
  <c r="X69" s="1"/>
  <c r="V28"/>
  <c r="X28" s="1"/>
  <c r="V79"/>
  <c r="X79" s="1"/>
  <c r="M58"/>
  <c r="M28"/>
  <c r="O28" s="1"/>
  <c r="L68"/>
  <c r="P68"/>
  <c r="R68" s="1"/>
  <c r="P15"/>
  <c r="R15" s="1"/>
  <c r="S27"/>
  <c r="U27" s="1"/>
  <c r="V40"/>
  <c r="X40" s="1"/>
  <c r="M68"/>
  <c r="O68" s="1"/>
  <c r="M15"/>
  <c r="O15" s="1"/>
  <c r="S15"/>
  <c r="U15" s="1"/>
  <c r="M27"/>
  <c r="M93"/>
  <c r="O93" s="1"/>
  <c r="L40"/>
  <c r="L90"/>
  <c r="O29" i="15"/>
  <c r="AA29"/>
  <c r="L93" i="10"/>
  <c r="S93"/>
  <c r="U93" s="1"/>
  <c r="M90"/>
  <c r="O90" s="1"/>
  <c r="V93"/>
  <c r="X93" s="1"/>
  <c r="S90"/>
  <c r="U90" s="1"/>
  <c r="V90"/>
  <c r="X90" s="1"/>
  <c r="L70"/>
  <c r="S70"/>
  <c r="U70" s="1"/>
  <c r="S40"/>
  <c r="U40" s="1"/>
  <c r="M70"/>
  <c r="O70" s="1"/>
  <c r="P40"/>
  <c r="R40" s="1"/>
  <c r="O21" i="15"/>
  <c r="AA21"/>
  <c r="P35" i="10"/>
  <c r="R35" s="1"/>
  <c r="P67"/>
  <c r="R67" s="1"/>
  <c r="V67"/>
  <c r="X67" s="1"/>
  <c r="L49"/>
  <c r="M49"/>
  <c r="O49" s="1"/>
  <c r="V49"/>
  <c r="X49" s="1"/>
  <c r="V54"/>
  <c r="X54" s="1"/>
  <c r="P54"/>
  <c r="R54" s="1"/>
  <c r="L54"/>
  <c r="S59"/>
  <c r="U59" s="1"/>
  <c r="L59"/>
  <c r="V59"/>
  <c r="X59" s="1"/>
  <c r="P59"/>
  <c r="R59" s="1"/>
  <c r="M54"/>
  <c r="O54" s="1"/>
  <c r="P49"/>
  <c r="R49" s="1"/>
  <c r="M67"/>
  <c r="V35"/>
  <c r="X35" s="1"/>
  <c r="L35"/>
  <c r="P32"/>
  <c r="R32" s="1"/>
  <c r="M35"/>
  <c r="M32"/>
  <c r="O32" s="1"/>
  <c r="V32"/>
  <c r="X32" s="1"/>
  <c r="O74"/>
  <c r="W136"/>
  <c r="X136" s="1"/>
  <c r="T136"/>
  <c r="U136" s="1"/>
  <c r="Q136"/>
  <c r="R136" s="1"/>
  <c r="N136"/>
  <c r="O136" s="1"/>
  <c r="L136"/>
  <c r="I138"/>
  <c r="K137"/>
  <c r="Z137" s="1"/>
  <c r="AA137" s="1"/>
  <c r="P13" i="9"/>
  <c r="R13" s="1"/>
  <c r="M13"/>
  <c r="S13"/>
  <c r="U13" s="1"/>
  <c r="L13"/>
  <c r="V13"/>
  <c r="X13" s="1"/>
  <c r="J14"/>
  <c r="Y14" s="1"/>
  <c r="J49" i="19" l="1"/>
  <c r="I50"/>
  <c r="V48"/>
  <c r="X48" s="1"/>
  <c r="L48"/>
  <c r="S48"/>
  <c r="U48" s="1"/>
  <c r="P48"/>
  <c r="R48" s="1"/>
  <c r="Y48"/>
  <c r="AA48" s="1"/>
  <c r="M48"/>
  <c r="O48" s="1"/>
  <c r="V52" i="20"/>
  <c r="X52" s="1"/>
  <c r="P52"/>
  <c r="R52" s="1"/>
  <c r="L52"/>
  <c r="Y52"/>
  <c r="AA52" s="1"/>
  <c r="M52"/>
  <c r="O52" s="1"/>
  <c r="S52"/>
  <c r="U52" s="1"/>
  <c r="I54"/>
  <c r="J53"/>
  <c r="AA133" i="15"/>
  <c r="V35" i="17"/>
  <c r="X35" s="1"/>
  <c r="P35"/>
  <c r="R35" s="1"/>
  <c r="L35"/>
  <c r="Y35"/>
  <c r="AA35" s="1"/>
  <c r="S35"/>
  <c r="U35" s="1"/>
  <c r="M35"/>
  <c r="O35" s="1"/>
  <c r="I37"/>
  <c r="J36"/>
  <c r="V35" i="16"/>
  <c r="X35" s="1"/>
  <c r="P35"/>
  <c r="R35" s="1"/>
  <c r="L35"/>
  <c r="Y35"/>
  <c r="AA35" s="1"/>
  <c r="S35"/>
  <c r="U35" s="1"/>
  <c r="M35"/>
  <c r="O35" s="1"/>
  <c r="I37"/>
  <c r="J36"/>
  <c r="S96" i="10"/>
  <c r="U96" s="1"/>
  <c r="M96"/>
  <c r="O96" s="1"/>
  <c r="Y96"/>
  <c r="AA96" s="1"/>
  <c r="P96"/>
  <c r="R96" s="1"/>
  <c r="V96"/>
  <c r="X96" s="1"/>
  <c r="L96"/>
  <c r="I24" i="9"/>
  <c r="J23"/>
  <c r="J97" i="10"/>
  <c r="I98"/>
  <c r="AA12" i="9"/>
  <c r="X133" i="15"/>
  <c r="O133"/>
  <c r="U133"/>
  <c r="O85" i="10"/>
  <c r="O77"/>
  <c r="O89"/>
  <c r="O66"/>
  <c r="O34"/>
  <c r="O30"/>
  <c r="O41"/>
  <c r="O50"/>
  <c r="O51"/>
  <c r="O86"/>
  <c r="O46"/>
  <c r="O20"/>
  <c r="O83"/>
  <c r="O12" i="9"/>
  <c r="O24" i="10"/>
  <c r="O71"/>
  <c r="O60"/>
  <c r="O19"/>
  <c r="O69"/>
  <c r="O27"/>
  <c r="O94"/>
  <c r="O53"/>
  <c r="O38"/>
  <c r="O18"/>
  <c r="O64"/>
  <c r="O16"/>
  <c r="O43"/>
  <c r="O75"/>
  <c r="O42"/>
  <c r="O80"/>
  <c r="O79"/>
  <c r="O58"/>
  <c r="O67"/>
  <c r="O35"/>
  <c r="W137"/>
  <c r="X137" s="1"/>
  <c r="Q137"/>
  <c r="R137" s="1"/>
  <c r="N137"/>
  <c r="O137" s="1"/>
  <c r="T137"/>
  <c r="U137" s="1"/>
  <c r="L137"/>
  <c r="K138"/>
  <c r="Z138" s="1"/>
  <c r="AA138" s="1"/>
  <c r="I139"/>
  <c r="V14" i="9"/>
  <c r="X14" s="1"/>
  <c r="S14"/>
  <c r="U14" s="1"/>
  <c r="L14"/>
  <c r="P14"/>
  <c r="R14" s="1"/>
  <c r="M14"/>
  <c r="O13"/>
  <c r="AA13"/>
  <c r="J15"/>
  <c r="Y15" s="1"/>
  <c r="J50" i="19" l="1"/>
  <c r="I51"/>
  <c r="V49"/>
  <c r="X49" s="1"/>
  <c r="L49"/>
  <c r="S49"/>
  <c r="U49" s="1"/>
  <c r="P49"/>
  <c r="R49" s="1"/>
  <c r="Y49"/>
  <c r="AA49" s="1"/>
  <c r="M49"/>
  <c r="O49" s="1"/>
  <c r="Y53" i="20"/>
  <c r="AA53" s="1"/>
  <c r="S53"/>
  <c r="U53" s="1"/>
  <c r="M53"/>
  <c r="O53" s="1"/>
  <c r="P53"/>
  <c r="R53" s="1"/>
  <c r="L53"/>
  <c r="V53"/>
  <c r="X53" s="1"/>
  <c r="I55"/>
  <c r="J54"/>
  <c r="Y36" i="17"/>
  <c r="AA36" s="1"/>
  <c r="S36"/>
  <c r="U36" s="1"/>
  <c r="M36"/>
  <c r="O36" s="1"/>
  <c r="V36"/>
  <c r="X36" s="1"/>
  <c r="P36"/>
  <c r="R36" s="1"/>
  <c r="L36"/>
  <c r="I38"/>
  <c r="J37"/>
  <c r="Y36" i="16"/>
  <c r="AA36" s="1"/>
  <c r="S36"/>
  <c r="U36" s="1"/>
  <c r="M36"/>
  <c r="O36" s="1"/>
  <c r="V36"/>
  <c r="X36" s="1"/>
  <c r="P36"/>
  <c r="R36" s="1"/>
  <c r="L36"/>
  <c r="I38"/>
  <c r="J37"/>
  <c r="I99" i="10"/>
  <c r="J98"/>
  <c r="P97"/>
  <c r="R97" s="1"/>
  <c r="V97"/>
  <c r="X97" s="1"/>
  <c r="M97"/>
  <c r="O97" s="1"/>
  <c r="Y97"/>
  <c r="AA97" s="1"/>
  <c r="L97"/>
  <c r="S97"/>
  <c r="U97" s="1"/>
  <c r="I25" i="9"/>
  <c r="I26" s="1"/>
  <c r="I27" s="1"/>
  <c r="I28" s="1"/>
  <c r="I29" s="1"/>
  <c r="I30" s="1"/>
  <c r="I31" s="1"/>
  <c r="I32" s="1"/>
  <c r="I33" s="1"/>
  <c r="J24"/>
  <c r="K139" i="10"/>
  <c r="Z139" s="1"/>
  <c r="AA139" s="1"/>
  <c r="I140"/>
  <c r="W138"/>
  <c r="X138" s="1"/>
  <c r="Q138"/>
  <c r="R138" s="1"/>
  <c r="T138"/>
  <c r="U138" s="1"/>
  <c r="N138"/>
  <c r="O138" s="1"/>
  <c r="L138"/>
  <c r="L15" i="9"/>
  <c r="V15"/>
  <c r="X15" s="1"/>
  <c r="S15"/>
  <c r="U15" s="1"/>
  <c r="P15"/>
  <c r="R15" s="1"/>
  <c r="M15"/>
  <c r="J16"/>
  <c r="Y16" s="1"/>
  <c r="O14"/>
  <c r="AA14"/>
  <c r="J51" i="19" l="1"/>
  <c r="I52"/>
  <c r="V50"/>
  <c r="X50" s="1"/>
  <c r="L50"/>
  <c r="S50"/>
  <c r="U50" s="1"/>
  <c r="P50"/>
  <c r="R50" s="1"/>
  <c r="Y50"/>
  <c r="AA50" s="1"/>
  <c r="M50"/>
  <c r="O50" s="1"/>
  <c r="V54" i="20"/>
  <c r="X54" s="1"/>
  <c r="P54"/>
  <c r="R54" s="1"/>
  <c r="L54"/>
  <c r="Y54"/>
  <c r="AA54" s="1"/>
  <c r="M54"/>
  <c r="O54" s="1"/>
  <c r="S54"/>
  <c r="U54" s="1"/>
  <c r="I56"/>
  <c r="J55"/>
  <c r="V37" i="17"/>
  <c r="X37" s="1"/>
  <c r="P37"/>
  <c r="R37" s="1"/>
  <c r="L37"/>
  <c r="Y37"/>
  <c r="AA37" s="1"/>
  <c r="S37"/>
  <c r="U37" s="1"/>
  <c r="M37"/>
  <c r="O37" s="1"/>
  <c r="I39"/>
  <c r="J38"/>
  <c r="V37" i="16"/>
  <c r="X37" s="1"/>
  <c r="P37"/>
  <c r="R37" s="1"/>
  <c r="L37"/>
  <c r="Y37"/>
  <c r="AA37" s="1"/>
  <c r="S37"/>
  <c r="U37" s="1"/>
  <c r="M37"/>
  <c r="O37" s="1"/>
  <c r="I39"/>
  <c r="J38"/>
  <c r="P98" i="10"/>
  <c r="R98" s="1"/>
  <c r="L98"/>
  <c r="V98"/>
  <c r="X98" s="1"/>
  <c r="M98"/>
  <c r="O98" s="1"/>
  <c r="S98"/>
  <c r="U98" s="1"/>
  <c r="Y98"/>
  <c r="AA98" s="1"/>
  <c r="I34" i="9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J33"/>
  <c r="I100" i="10"/>
  <c r="J99"/>
  <c r="K140"/>
  <c r="Z140" s="1"/>
  <c r="AA140" s="1"/>
  <c r="I141"/>
  <c r="T139"/>
  <c r="U139" s="1"/>
  <c r="W139"/>
  <c r="X139" s="1"/>
  <c r="Q139"/>
  <c r="R139" s="1"/>
  <c r="N139"/>
  <c r="O139" s="1"/>
  <c r="L139"/>
  <c r="S16" i="9"/>
  <c r="U16" s="1"/>
  <c r="L16"/>
  <c r="V16"/>
  <c r="X16" s="1"/>
  <c r="P16"/>
  <c r="R16" s="1"/>
  <c r="M16"/>
  <c r="J17"/>
  <c r="Y17" s="1"/>
  <c r="AA15"/>
  <c r="O15"/>
  <c r="J52" i="19" l="1"/>
  <c r="I53"/>
  <c r="V51"/>
  <c r="X51" s="1"/>
  <c r="L51"/>
  <c r="S51"/>
  <c r="U51" s="1"/>
  <c r="P51"/>
  <c r="R51" s="1"/>
  <c r="Y51"/>
  <c r="AA51" s="1"/>
  <c r="M51"/>
  <c r="O51" s="1"/>
  <c r="Y55" i="20"/>
  <c r="AA55" s="1"/>
  <c r="S55"/>
  <c r="U55" s="1"/>
  <c r="M55"/>
  <c r="O55" s="1"/>
  <c r="P55"/>
  <c r="R55" s="1"/>
  <c r="L55"/>
  <c r="V55"/>
  <c r="X55" s="1"/>
  <c r="I57"/>
  <c r="J56"/>
  <c r="Y38" i="17"/>
  <c r="AA38" s="1"/>
  <c r="S38"/>
  <c r="U38" s="1"/>
  <c r="M38"/>
  <c r="O38" s="1"/>
  <c r="V38"/>
  <c r="X38" s="1"/>
  <c r="P38"/>
  <c r="R38" s="1"/>
  <c r="L38"/>
  <c r="I40"/>
  <c r="J39"/>
  <c r="Y38" i="16"/>
  <c r="AA38" s="1"/>
  <c r="S38"/>
  <c r="U38" s="1"/>
  <c r="M38"/>
  <c r="O38" s="1"/>
  <c r="V38"/>
  <c r="X38" s="1"/>
  <c r="P38"/>
  <c r="R38" s="1"/>
  <c r="L38"/>
  <c r="I40"/>
  <c r="J39"/>
  <c r="Y99" i="10"/>
  <c r="AA99" s="1"/>
  <c r="M99"/>
  <c r="O99" s="1"/>
  <c r="L99"/>
  <c r="S99"/>
  <c r="U99" s="1"/>
  <c r="P99"/>
  <c r="R99" s="1"/>
  <c r="V99"/>
  <c r="X99" s="1"/>
  <c r="J100"/>
  <c r="I101"/>
  <c r="I79" i="9"/>
  <c r="I80" s="1"/>
  <c r="I81" s="1"/>
  <c r="I82" s="1"/>
  <c r="I83" s="1"/>
  <c r="J78"/>
  <c r="K141" i="10"/>
  <c r="Z141" s="1"/>
  <c r="AA141" s="1"/>
  <c r="I142"/>
  <c r="T140"/>
  <c r="U140" s="1"/>
  <c r="W140"/>
  <c r="X140" s="1"/>
  <c r="Q140"/>
  <c r="R140" s="1"/>
  <c r="N140"/>
  <c r="O140" s="1"/>
  <c r="L140"/>
  <c r="J18" i="9"/>
  <c r="Y18" s="1"/>
  <c r="P17"/>
  <c r="R17" s="1"/>
  <c r="M17"/>
  <c r="L17"/>
  <c r="S17"/>
  <c r="U17" s="1"/>
  <c r="V17"/>
  <c r="X17" s="1"/>
  <c r="O16"/>
  <c r="AA16"/>
  <c r="J53" i="19" l="1"/>
  <c r="I54"/>
  <c r="V52"/>
  <c r="X52" s="1"/>
  <c r="P52"/>
  <c r="R52" s="1"/>
  <c r="S52"/>
  <c r="U52" s="1"/>
  <c r="Y52"/>
  <c r="AA52" s="1"/>
  <c r="L52"/>
  <c r="M52"/>
  <c r="O52" s="1"/>
  <c r="V56" i="20"/>
  <c r="X56" s="1"/>
  <c r="P56"/>
  <c r="R56" s="1"/>
  <c r="L56"/>
  <c r="Y56"/>
  <c r="AA56" s="1"/>
  <c r="M56"/>
  <c r="O56" s="1"/>
  <c r="S56"/>
  <c r="U56" s="1"/>
  <c r="I58"/>
  <c r="J57"/>
  <c r="V39" i="17"/>
  <c r="X39" s="1"/>
  <c r="P39"/>
  <c r="R39" s="1"/>
  <c r="L39"/>
  <c r="Y39"/>
  <c r="AA39" s="1"/>
  <c r="S39"/>
  <c r="U39" s="1"/>
  <c r="M39"/>
  <c r="O39" s="1"/>
  <c r="I41"/>
  <c r="J40"/>
  <c r="V39" i="16"/>
  <c r="X39" s="1"/>
  <c r="P39"/>
  <c r="R39" s="1"/>
  <c r="L39"/>
  <c r="Y39"/>
  <c r="AA39" s="1"/>
  <c r="S39"/>
  <c r="U39" s="1"/>
  <c r="M39"/>
  <c r="O39" s="1"/>
  <c r="I41"/>
  <c r="J40"/>
  <c r="I102" i="10"/>
  <c r="J101"/>
  <c r="I84" i="9"/>
  <c r="J83"/>
  <c r="P100" i="10"/>
  <c r="R100" s="1"/>
  <c r="V100"/>
  <c r="X100" s="1"/>
  <c r="M100"/>
  <c r="O100" s="1"/>
  <c r="L100"/>
  <c r="S100"/>
  <c r="U100" s="1"/>
  <c r="Y100"/>
  <c r="AA100" s="1"/>
  <c r="I143"/>
  <c r="K142"/>
  <c r="Z142" s="1"/>
  <c r="AA142" s="1"/>
  <c r="W141"/>
  <c r="X141" s="1"/>
  <c r="Q141"/>
  <c r="R141" s="1"/>
  <c r="T141"/>
  <c r="U141" s="1"/>
  <c r="N141"/>
  <c r="O141" s="1"/>
  <c r="L141"/>
  <c r="AA17" i="9"/>
  <c r="O17"/>
  <c r="P18"/>
  <c r="R18" s="1"/>
  <c r="M18"/>
  <c r="S18"/>
  <c r="U18" s="1"/>
  <c r="L18"/>
  <c r="V18"/>
  <c r="X18" s="1"/>
  <c r="J19"/>
  <c r="Y19" s="1"/>
  <c r="J54" i="19" l="1"/>
  <c r="I55"/>
  <c r="V53"/>
  <c r="X53" s="1"/>
  <c r="L53"/>
  <c r="Y53"/>
  <c r="AA53" s="1"/>
  <c r="P53"/>
  <c r="R53" s="1"/>
  <c r="S53"/>
  <c r="U53" s="1"/>
  <c r="M53"/>
  <c r="O53" s="1"/>
  <c r="Y57" i="20"/>
  <c r="AA57" s="1"/>
  <c r="S57"/>
  <c r="U57" s="1"/>
  <c r="M57"/>
  <c r="O57" s="1"/>
  <c r="P57"/>
  <c r="R57" s="1"/>
  <c r="L57"/>
  <c r="V57"/>
  <c r="X57" s="1"/>
  <c r="I59"/>
  <c r="J58"/>
  <c r="Y40" i="17"/>
  <c r="AA40" s="1"/>
  <c r="S40"/>
  <c r="U40" s="1"/>
  <c r="M40"/>
  <c r="O40" s="1"/>
  <c r="V40"/>
  <c r="X40" s="1"/>
  <c r="P40"/>
  <c r="R40" s="1"/>
  <c r="L40"/>
  <c r="I42"/>
  <c r="J41"/>
  <c r="Y40" i="16"/>
  <c r="AA40" s="1"/>
  <c r="S40"/>
  <c r="U40" s="1"/>
  <c r="M40"/>
  <c r="O40" s="1"/>
  <c r="V40"/>
  <c r="X40" s="1"/>
  <c r="P40"/>
  <c r="R40" s="1"/>
  <c r="L40"/>
  <c r="I42"/>
  <c r="J41"/>
  <c r="Y101" i="10"/>
  <c r="AA101" s="1"/>
  <c r="M101"/>
  <c r="O101" s="1"/>
  <c r="L101"/>
  <c r="S101"/>
  <c r="U101" s="1"/>
  <c r="P101"/>
  <c r="R101" s="1"/>
  <c r="V101"/>
  <c r="X101" s="1"/>
  <c r="I85" i="9"/>
  <c r="I86" s="1"/>
  <c r="I87" s="1"/>
  <c r="I88" s="1"/>
  <c r="I89" s="1"/>
  <c r="I90" s="1"/>
  <c r="I91" s="1"/>
  <c r="I92" s="1"/>
  <c r="J84"/>
  <c r="J102" i="10"/>
  <c r="I103"/>
  <c r="L142"/>
  <c r="W142"/>
  <c r="X142" s="1"/>
  <c r="Q142"/>
  <c r="R142" s="1"/>
  <c r="T142"/>
  <c r="U142" s="1"/>
  <c r="N142"/>
  <c r="O142" s="1"/>
  <c r="I144"/>
  <c r="K143"/>
  <c r="Z143" s="1"/>
  <c r="AA143" s="1"/>
  <c r="J20" i="9"/>
  <c r="Y20" s="1"/>
  <c r="O18"/>
  <c r="AA18"/>
  <c r="L19"/>
  <c r="V19"/>
  <c r="X19" s="1"/>
  <c r="S19"/>
  <c r="U19" s="1"/>
  <c r="M19"/>
  <c r="P19"/>
  <c r="R19" s="1"/>
  <c r="J55" i="19" l="1"/>
  <c r="I56"/>
  <c r="V54"/>
  <c r="X54" s="1"/>
  <c r="L54"/>
  <c r="M54"/>
  <c r="O54" s="1"/>
  <c r="P54"/>
  <c r="R54" s="1"/>
  <c r="Y54"/>
  <c r="AA54" s="1"/>
  <c r="S54"/>
  <c r="U54" s="1"/>
  <c r="V58" i="20"/>
  <c r="X58" s="1"/>
  <c r="P58"/>
  <c r="R58" s="1"/>
  <c r="L58"/>
  <c r="Y58"/>
  <c r="AA58" s="1"/>
  <c r="M58"/>
  <c r="O58" s="1"/>
  <c r="S58"/>
  <c r="U58" s="1"/>
  <c r="I60"/>
  <c r="J59"/>
  <c r="V41" i="17"/>
  <c r="X41" s="1"/>
  <c r="P41"/>
  <c r="R41" s="1"/>
  <c r="L41"/>
  <c r="Y41"/>
  <c r="AA41" s="1"/>
  <c r="S41"/>
  <c r="U41" s="1"/>
  <c r="M41"/>
  <c r="O41" s="1"/>
  <c r="I43"/>
  <c r="J42"/>
  <c r="V41" i="16"/>
  <c r="X41" s="1"/>
  <c r="P41"/>
  <c r="R41" s="1"/>
  <c r="L41"/>
  <c r="Y41"/>
  <c r="AA41" s="1"/>
  <c r="S41"/>
  <c r="U41" s="1"/>
  <c r="M41"/>
  <c r="O41" s="1"/>
  <c r="I43"/>
  <c r="J42"/>
  <c r="J103" i="10"/>
  <c r="I104"/>
  <c r="P102"/>
  <c r="R102" s="1"/>
  <c r="M102"/>
  <c r="O102" s="1"/>
  <c r="V102"/>
  <c r="X102" s="1"/>
  <c r="Y102"/>
  <c r="AA102" s="1"/>
  <c r="L102"/>
  <c r="S102"/>
  <c r="U102" s="1"/>
  <c r="I93" i="9"/>
  <c r="J92"/>
  <c r="T143" i="10"/>
  <c r="U143" s="1"/>
  <c r="L143"/>
  <c r="Q143"/>
  <c r="R143" s="1"/>
  <c r="W143"/>
  <c r="X143" s="1"/>
  <c r="N143"/>
  <c r="O143" s="1"/>
  <c r="I145"/>
  <c r="K145" s="1"/>
  <c r="Z145" s="1"/>
  <c r="AA145" s="1"/>
  <c r="K144"/>
  <c r="Z144" s="1"/>
  <c r="AA144" s="1"/>
  <c r="AA19" i="9"/>
  <c r="O19"/>
  <c r="Y21"/>
  <c r="V20"/>
  <c r="X20" s="1"/>
  <c r="S20"/>
  <c r="U20" s="1"/>
  <c r="L20"/>
  <c r="M20"/>
  <c r="P20"/>
  <c r="R20" s="1"/>
  <c r="J56" i="19" l="1"/>
  <c r="I57"/>
  <c r="V55"/>
  <c r="X55" s="1"/>
  <c r="L55"/>
  <c r="Y55"/>
  <c r="AA55" s="1"/>
  <c r="P55"/>
  <c r="R55" s="1"/>
  <c r="S55"/>
  <c r="U55" s="1"/>
  <c r="M55"/>
  <c r="O55" s="1"/>
  <c r="Y59" i="20"/>
  <c r="AA59" s="1"/>
  <c r="S59"/>
  <c r="U59" s="1"/>
  <c r="M59"/>
  <c r="O59" s="1"/>
  <c r="P59"/>
  <c r="R59" s="1"/>
  <c r="L59"/>
  <c r="V59"/>
  <c r="X59" s="1"/>
  <c r="I61"/>
  <c r="J60"/>
  <c r="Y42" i="17"/>
  <c r="AA42" s="1"/>
  <c r="S42"/>
  <c r="U42" s="1"/>
  <c r="M42"/>
  <c r="O42" s="1"/>
  <c r="V42"/>
  <c r="X42" s="1"/>
  <c r="P42"/>
  <c r="R42" s="1"/>
  <c r="L42"/>
  <c r="I44"/>
  <c r="J43"/>
  <c r="Y42" i="16"/>
  <c r="AA42" s="1"/>
  <c r="S42"/>
  <c r="U42" s="1"/>
  <c r="M42"/>
  <c r="O42" s="1"/>
  <c r="V42"/>
  <c r="X42" s="1"/>
  <c r="P42"/>
  <c r="R42" s="1"/>
  <c r="L42"/>
  <c r="I44"/>
  <c r="J43"/>
  <c r="I105" i="10"/>
  <c r="J104"/>
  <c r="I94" i="9"/>
  <c r="J93"/>
  <c r="Y103" i="10"/>
  <c r="AA103" s="1"/>
  <c r="V103"/>
  <c r="X103" s="1"/>
  <c r="S103"/>
  <c r="U103" s="1"/>
  <c r="M103"/>
  <c r="O103" s="1"/>
  <c r="P103"/>
  <c r="R103" s="1"/>
  <c r="L103"/>
  <c r="W144"/>
  <c r="X144" s="1"/>
  <c r="T144"/>
  <c r="U144" s="1"/>
  <c r="L144"/>
  <c r="N144"/>
  <c r="O144" s="1"/>
  <c r="Q144"/>
  <c r="R144" s="1"/>
  <c r="N145"/>
  <c r="O145" s="1"/>
  <c r="T145"/>
  <c r="U145" s="1"/>
  <c r="Q145"/>
  <c r="R145" s="1"/>
  <c r="W145"/>
  <c r="X145" s="1"/>
  <c r="L145"/>
  <c r="O20" i="9"/>
  <c r="AA20"/>
  <c r="P21"/>
  <c r="R21" s="1"/>
  <c r="M21"/>
  <c r="S21"/>
  <c r="U21" s="1"/>
  <c r="V21"/>
  <c r="X21" s="1"/>
  <c r="L21"/>
  <c r="Y22"/>
  <c r="J57" i="19" l="1"/>
  <c r="I58"/>
  <c r="V56"/>
  <c r="X56" s="1"/>
  <c r="L56"/>
  <c r="M56"/>
  <c r="O56" s="1"/>
  <c r="P56"/>
  <c r="R56" s="1"/>
  <c r="Y56"/>
  <c r="AA56" s="1"/>
  <c r="S56"/>
  <c r="U56" s="1"/>
  <c r="V60" i="20"/>
  <c r="X60" s="1"/>
  <c r="P60"/>
  <c r="R60" s="1"/>
  <c r="L60"/>
  <c r="Y60"/>
  <c r="AA60" s="1"/>
  <c r="M60"/>
  <c r="O60" s="1"/>
  <c r="S60"/>
  <c r="U60" s="1"/>
  <c r="I62"/>
  <c r="J61"/>
  <c r="V43" i="17"/>
  <c r="X43" s="1"/>
  <c r="P43"/>
  <c r="R43" s="1"/>
  <c r="L43"/>
  <c r="Y43"/>
  <c r="AA43" s="1"/>
  <c r="S43"/>
  <c r="U43" s="1"/>
  <c r="M43"/>
  <c r="O43" s="1"/>
  <c r="I45"/>
  <c r="J44"/>
  <c r="V43" i="16"/>
  <c r="X43" s="1"/>
  <c r="P43"/>
  <c r="R43" s="1"/>
  <c r="L43"/>
  <c r="Y43"/>
  <c r="AA43" s="1"/>
  <c r="S43"/>
  <c r="U43" s="1"/>
  <c r="M43"/>
  <c r="O43" s="1"/>
  <c r="I45"/>
  <c r="J44"/>
  <c r="P104" i="10"/>
  <c r="R104" s="1"/>
  <c r="Y104"/>
  <c r="AA104" s="1"/>
  <c r="S104"/>
  <c r="U104" s="1"/>
  <c r="V104"/>
  <c r="X104" s="1"/>
  <c r="L104"/>
  <c r="M104"/>
  <c r="O104" s="1"/>
  <c r="I95" i="9"/>
  <c r="J94"/>
  <c r="I106" i="10"/>
  <c r="J105"/>
  <c r="Y23" i="9"/>
  <c r="AA21"/>
  <c r="O21"/>
  <c r="P22"/>
  <c r="R22" s="1"/>
  <c r="M22"/>
  <c r="S22"/>
  <c r="U22" s="1"/>
  <c r="V22"/>
  <c r="X22" s="1"/>
  <c r="L22"/>
  <c r="J58" i="19" l="1"/>
  <c r="I59"/>
  <c r="V57"/>
  <c r="X57" s="1"/>
  <c r="L57"/>
  <c r="Y57"/>
  <c r="AA57" s="1"/>
  <c r="P57"/>
  <c r="R57" s="1"/>
  <c r="S57"/>
  <c r="U57" s="1"/>
  <c r="M57"/>
  <c r="O57" s="1"/>
  <c r="Y61" i="20"/>
  <c r="AA61" s="1"/>
  <c r="S61"/>
  <c r="U61" s="1"/>
  <c r="M61"/>
  <c r="O61" s="1"/>
  <c r="P61"/>
  <c r="R61" s="1"/>
  <c r="L61"/>
  <c r="V61"/>
  <c r="X61" s="1"/>
  <c r="I63"/>
  <c r="J62"/>
  <c r="Y44" i="17"/>
  <c r="AA44" s="1"/>
  <c r="S44"/>
  <c r="U44" s="1"/>
  <c r="M44"/>
  <c r="O44" s="1"/>
  <c r="V44"/>
  <c r="X44" s="1"/>
  <c r="P44"/>
  <c r="R44" s="1"/>
  <c r="L44"/>
  <c r="J45"/>
  <c r="I46"/>
  <c r="Y44" i="16"/>
  <c r="AA44" s="1"/>
  <c r="S44"/>
  <c r="U44" s="1"/>
  <c r="M44"/>
  <c r="O44" s="1"/>
  <c r="V44"/>
  <c r="X44" s="1"/>
  <c r="P44"/>
  <c r="R44" s="1"/>
  <c r="L44"/>
  <c r="I46"/>
  <c r="J45"/>
  <c r="Y105" i="10"/>
  <c r="AA105" s="1"/>
  <c r="M105"/>
  <c r="O105" s="1"/>
  <c r="L105"/>
  <c r="S105"/>
  <c r="U105" s="1"/>
  <c r="P105"/>
  <c r="R105" s="1"/>
  <c r="V105"/>
  <c r="X105" s="1"/>
  <c r="J106"/>
  <c r="I107"/>
  <c r="I96" i="9"/>
  <c r="J95"/>
  <c r="O22"/>
  <c r="AA22"/>
  <c r="P23"/>
  <c r="R23" s="1"/>
  <c r="M23"/>
  <c r="S23"/>
  <c r="U23" s="1"/>
  <c r="L23"/>
  <c r="V23"/>
  <c r="X23" s="1"/>
  <c r="Y24"/>
  <c r="J59" i="19" l="1"/>
  <c r="I60"/>
  <c r="V58"/>
  <c r="X58" s="1"/>
  <c r="L58"/>
  <c r="M58"/>
  <c r="O58" s="1"/>
  <c r="P58"/>
  <c r="R58" s="1"/>
  <c r="Y58"/>
  <c r="AA58" s="1"/>
  <c r="S58"/>
  <c r="U58" s="1"/>
  <c r="V62" i="20"/>
  <c r="X62" s="1"/>
  <c r="P62"/>
  <c r="R62" s="1"/>
  <c r="L62"/>
  <c r="Y62"/>
  <c r="AA62" s="1"/>
  <c r="M62"/>
  <c r="O62" s="1"/>
  <c r="S62"/>
  <c r="U62" s="1"/>
  <c r="I64"/>
  <c r="J63"/>
  <c r="I47" i="17"/>
  <c r="J46"/>
  <c r="V45"/>
  <c r="X45" s="1"/>
  <c r="P45"/>
  <c r="R45" s="1"/>
  <c r="L45"/>
  <c r="Y45"/>
  <c r="AA45" s="1"/>
  <c r="S45"/>
  <c r="U45" s="1"/>
  <c r="M45"/>
  <c r="O45" s="1"/>
  <c r="V45" i="16"/>
  <c r="X45" s="1"/>
  <c r="P45"/>
  <c r="R45" s="1"/>
  <c r="L45"/>
  <c r="Y45"/>
  <c r="AA45" s="1"/>
  <c r="S45"/>
  <c r="U45" s="1"/>
  <c r="M45"/>
  <c r="O45" s="1"/>
  <c r="I47"/>
  <c r="J46"/>
  <c r="S95" i="9"/>
  <c r="U95" s="1"/>
  <c r="V95"/>
  <c r="X95" s="1"/>
  <c r="L95"/>
  <c r="Y95"/>
  <c r="AA95" s="1"/>
  <c r="M95"/>
  <c r="O95" s="1"/>
  <c r="P95"/>
  <c r="R95" s="1"/>
  <c r="I108" i="10"/>
  <c r="J107"/>
  <c r="I97" i="9"/>
  <c r="J96"/>
  <c r="P106" i="10"/>
  <c r="R106" s="1"/>
  <c r="S106"/>
  <c r="U106" s="1"/>
  <c r="L106"/>
  <c r="Y106"/>
  <c r="AA106" s="1"/>
  <c r="V106"/>
  <c r="X106" s="1"/>
  <c r="M106"/>
  <c r="O106" s="1"/>
  <c r="P24" i="9"/>
  <c r="R24" s="1"/>
  <c r="V24"/>
  <c r="X24" s="1"/>
  <c r="L24"/>
  <c r="S24"/>
  <c r="U24" s="1"/>
  <c r="M24"/>
  <c r="O23"/>
  <c r="AA23"/>
  <c r="J25"/>
  <c r="Y25" s="1"/>
  <c r="J60" i="19" l="1"/>
  <c r="I61"/>
  <c r="V59"/>
  <c r="X59" s="1"/>
  <c r="L59"/>
  <c r="Y59"/>
  <c r="AA59" s="1"/>
  <c r="P59"/>
  <c r="R59" s="1"/>
  <c r="S59"/>
  <c r="U59" s="1"/>
  <c r="M59"/>
  <c r="O59" s="1"/>
  <c r="Y63" i="20"/>
  <c r="AA63" s="1"/>
  <c r="S63"/>
  <c r="U63" s="1"/>
  <c r="M63"/>
  <c r="O63" s="1"/>
  <c r="P63"/>
  <c r="R63" s="1"/>
  <c r="L63"/>
  <c r="V63"/>
  <c r="X63" s="1"/>
  <c r="I65"/>
  <c r="J64"/>
  <c r="V46" i="17"/>
  <c r="X46" s="1"/>
  <c r="P46"/>
  <c r="R46" s="1"/>
  <c r="L46"/>
  <c r="Y46"/>
  <c r="AA46" s="1"/>
  <c r="S46"/>
  <c r="U46" s="1"/>
  <c r="M46"/>
  <c r="O46" s="1"/>
  <c r="I48"/>
  <c r="J47"/>
  <c r="Y46" i="16"/>
  <c r="AA46" s="1"/>
  <c r="S46"/>
  <c r="U46" s="1"/>
  <c r="M46"/>
  <c r="O46" s="1"/>
  <c r="V46"/>
  <c r="X46" s="1"/>
  <c r="P46"/>
  <c r="R46" s="1"/>
  <c r="L46"/>
  <c r="I48"/>
  <c r="J47"/>
  <c r="Y96" i="9"/>
  <c r="AA96" s="1"/>
  <c r="P96"/>
  <c r="R96" s="1"/>
  <c r="M96"/>
  <c r="O96" s="1"/>
  <c r="S96"/>
  <c r="U96" s="1"/>
  <c r="L96"/>
  <c r="V96"/>
  <c r="X96" s="1"/>
  <c r="Y107" i="10"/>
  <c r="AA107" s="1"/>
  <c r="V107"/>
  <c r="X107" s="1"/>
  <c r="M107"/>
  <c r="O107" s="1"/>
  <c r="L107"/>
  <c r="P107"/>
  <c r="R107" s="1"/>
  <c r="S107"/>
  <c r="U107" s="1"/>
  <c r="I98" i="9"/>
  <c r="J97"/>
  <c r="I109" i="10"/>
  <c r="J108"/>
  <c r="V25" i="9"/>
  <c r="X25" s="1"/>
  <c r="S25"/>
  <c r="U25" s="1"/>
  <c r="P25"/>
  <c r="R25" s="1"/>
  <c r="M25"/>
  <c r="L25"/>
  <c r="J26"/>
  <c r="Y26" s="1"/>
  <c r="AA24"/>
  <c r="O24"/>
  <c r="J61" i="19" l="1"/>
  <c r="I62"/>
  <c r="V60"/>
  <c r="X60" s="1"/>
  <c r="L60"/>
  <c r="M60"/>
  <c r="O60" s="1"/>
  <c r="P60"/>
  <c r="R60" s="1"/>
  <c r="Y60"/>
  <c r="AA60" s="1"/>
  <c r="S60"/>
  <c r="U60" s="1"/>
  <c r="V64" i="20"/>
  <c r="X64" s="1"/>
  <c r="P64"/>
  <c r="R64" s="1"/>
  <c r="L64"/>
  <c r="Y64"/>
  <c r="AA64" s="1"/>
  <c r="M64"/>
  <c r="O64" s="1"/>
  <c r="S64"/>
  <c r="U64" s="1"/>
  <c r="I66"/>
  <c r="J65"/>
  <c r="Y47" i="17"/>
  <c r="AA47" s="1"/>
  <c r="S47"/>
  <c r="U47" s="1"/>
  <c r="M47"/>
  <c r="O47" s="1"/>
  <c r="V47"/>
  <c r="X47" s="1"/>
  <c r="P47"/>
  <c r="R47" s="1"/>
  <c r="L47"/>
  <c r="I49"/>
  <c r="J48"/>
  <c r="V47" i="16"/>
  <c r="X47" s="1"/>
  <c r="P47"/>
  <c r="R47" s="1"/>
  <c r="L47"/>
  <c r="Y47"/>
  <c r="AA47" s="1"/>
  <c r="S47"/>
  <c r="U47" s="1"/>
  <c r="M47"/>
  <c r="O47" s="1"/>
  <c r="I49"/>
  <c r="J48"/>
  <c r="Y108" i="10"/>
  <c r="AA108" s="1"/>
  <c r="S108"/>
  <c r="U108" s="1"/>
  <c r="L108"/>
  <c r="V108"/>
  <c r="X108" s="1"/>
  <c r="P108"/>
  <c r="R108" s="1"/>
  <c r="M108"/>
  <c r="O108" s="1"/>
  <c r="V97" i="9"/>
  <c r="X97" s="1"/>
  <c r="P97"/>
  <c r="R97" s="1"/>
  <c r="L97"/>
  <c r="Y97"/>
  <c r="AA97" s="1"/>
  <c r="M97"/>
  <c r="O97" s="1"/>
  <c r="S97"/>
  <c r="U97" s="1"/>
  <c r="I110" i="10"/>
  <c r="J109"/>
  <c r="I99" i="9"/>
  <c r="J98"/>
  <c r="S26"/>
  <c r="U26" s="1"/>
  <c r="P26"/>
  <c r="R26" s="1"/>
  <c r="L26"/>
  <c r="V26"/>
  <c r="X26" s="1"/>
  <c r="M26"/>
  <c r="O25"/>
  <c r="AA25"/>
  <c r="J27"/>
  <c r="Y27" s="1"/>
  <c r="J62" i="19" l="1"/>
  <c r="I63"/>
  <c r="L61"/>
  <c r="P61"/>
  <c r="R61" s="1"/>
  <c r="S61"/>
  <c r="U61" s="1"/>
  <c r="M61"/>
  <c r="O61" s="1"/>
  <c r="V61"/>
  <c r="X61" s="1"/>
  <c r="Y61"/>
  <c r="AA61" s="1"/>
  <c r="Y65" i="20"/>
  <c r="AA65" s="1"/>
  <c r="S65"/>
  <c r="U65" s="1"/>
  <c r="M65"/>
  <c r="O65" s="1"/>
  <c r="P65"/>
  <c r="R65" s="1"/>
  <c r="L65"/>
  <c r="V65"/>
  <c r="X65" s="1"/>
  <c r="I67"/>
  <c r="J66"/>
  <c r="V48" i="17"/>
  <c r="X48" s="1"/>
  <c r="P48"/>
  <c r="R48" s="1"/>
  <c r="L48"/>
  <c r="Y48"/>
  <c r="AA48" s="1"/>
  <c r="S48"/>
  <c r="U48" s="1"/>
  <c r="M48"/>
  <c r="O48" s="1"/>
  <c r="I50"/>
  <c r="J49"/>
  <c r="Y48" i="16"/>
  <c r="AA48" s="1"/>
  <c r="S48"/>
  <c r="U48" s="1"/>
  <c r="M48"/>
  <c r="O48" s="1"/>
  <c r="V48"/>
  <c r="X48" s="1"/>
  <c r="P48"/>
  <c r="R48" s="1"/>
  <c r="L48"/>
  <c r="I50"/>
  <c r="J49"/>
  <c r="V98" i="9"/>
  <c r="X98" s="1"/>
  <c r="L98"/>
  <c r="Y98"/>
  <c r="AA98" s="1"/>
  <c r="P98"/>
  <c r="R98" s="1"/>
  <c r="S98"/>
  <c r="U98" s="1"/>
  <c r="M98"/>
  <c r="O98" s="1"/>
  <c r="Y109" i="10"/>
  <c r="AA109" s="1"/>
  <c r="S109"/>
  <c r="U109" s="1"/>
  <c r="V109"/>
  <c r="X109" s="1"/>
  <c r="M109"/>
  <c r="O109" s="1"/>
  <c r="P109"/>
  <c r="R109" s="1"/>
  <c r="L109"/>
  <c r="I100" i="9"/>
  <c r="J99"/>
  <c r="I111" i="10"/>
  <c r="J110"/>
  <c r="M27" i="9"/>
  <c r="V27"/>
  <c r="X27" s="1"/>
  <c r="S27"/>
  <c r="U27" s="1"/>
  <c r="P27"/>
  <c r="R27" s="1"/>
  <c r="L27"/>
  <c r="J28"/>
  <c r="Y28" s="1"/>
  <c r="AA26"/>
  <c r="O26"/>
  <c r="J63" i="19" l="1"/>
  <c r="I64"/>
  <c r="V62"/>
  <c r="X62" s="1"/>
  <c r="L62"/>
  <c r="M62"/>
  <c r="O62" s="1"/>
  <c r="P62"/>
  <c r="R62" s="1"/>
  <c r="Y62"/>
  <c r="AA62" s="1"/>
  <c r="S62"/>
  <c r="U62" s="1"/>
  <c r="V66" i="20"/>
  <c r="X66" s="1"/>
  <c r="P66"/>
  <c r="R66" s="1"/>
  <c r="L66"/>
  <c r="Y66"/>
  <c r="AA66" s="1"/>
  <c r="M66"/>
  <c r="O66" s="1"/>
  <c r="S66"/>
  <c r="U66" s="1"/>
  <c r="I68"/>
  <c r="J67"/>
  <c r="Y49" i="17"/>
  <c r="AA49" s="1"/>
  <c r="S49"/>
  <c r="U49" s="1"/>
  <c r="M49"/>
  <c r="O49" s="1"/>
  <c r="V49"/>
  <c r="X49" s="1"/>
  <c r="P49"/>
  <c r="R49" s="1"/>
  <c r="L49"/>
  <c r="I51"/>
  <c r="J50"/>
  <c r="V49" i="16"/>
  <c r="X49" s="1"/>
  <c r="P49"/>
  <c r="R49" s="1"/>
  <c r="L49"/>
  <c r="Y49"/>
  <c r="AA49" s="1"/>
  <c r="S49"/>
  <c r="U49" s="1"/>
  <c r="M49"/>
  <c r="O49" s="1"/>
  <c r="I51"/>
  <c r="J50"/>
  <c r="Y110" i="10"/>
  <c r="AA110" s="1"/>
  <c r="P110"/>
  <c r="R110" s="1"/>
  <c r="S110"/>
  <c r="U110" s="1"/>
  <c r="M110"/>
  <c r="O110" s="1"/>
  <c r="V110"/>
  <c r="X110" s="1"/>
  <c r="L110"/>
  <c r="V99" i="9"/>
  <c r="X99" s="1"/>
  <c r="L99"/>
  <c r="S99"/>
  <c r="U99" s="1"/>
  <c r="P99"/>
  <c r="R99" s="1"/>
  <c r="Y99"/>
  <c r="AA99" s="1"/>
  <c r="M99"/>
  <c r="O99" s="1"/>
  <c r="I112" i="10"/>
  <c r="J111"/>
  <c r="I101" i="9"/>
  <c r="J100"/>
  <c r="V28"/>
  <c r="X28" s="1"/>
  <c r="S28"/>
  <c r="U28" s="1"/>
  <c r="P28"/>
  <c r="R28" s="1"/>
  <c r="M28"/>
  <c r="L28"/>
  <c r="J29"/>
  <c r="Y29" s="1"/>
  <c r="O27"/>
  <c r="AA27"/>
  <c r="J64" i="19" l="1"/>
  <c r="I65"/>
  <c r="V63"/>
  <c r="X63" s="1"/>
  <c r="L63"/>
  <c r="Y63"/>
  <c r="AA63" s="1"/>
  <c r="P63"/>
  <c r="R63" s="1"/>
  <c r="S63"/>
  <c r="U63" s="1"/>
  <c r="M63"/>
  <c r="O63" s="1"/>
  <c r="Y67" i="20"/>
  <c r="AA67" s="1"/>
  <c r="S67"/>
  <c r="U67" s="1"/>
  <c r="M67"/>
  <c r="O67" s="1"/>
  <c r="P67"/>
  <c r="R67" s="1"/>
  <c r="L67"/>
  <c r="V67"/>
  <c r="X67" s="1"/>
  <c r="I69"/>
  <c r="J68"/>
  <c r="V50" i="17"/>
  <c r="X50" s="1"/>
  <c r="P50"/>
  <c r="R50" s="1"/>
  <c r="L50"/>
  <c r="Y50"/>
  <c r="AA50" s="1"/>
  <c r="S50"/>
  <c r="U50" s="1"/>
  <c r="M50"/>
  <c r="O50" s="1"/>
  <c r="I52"/>
  <c r="J51"/>
  <c r="V50" i="16"/>
  <c r="X50" s="1"/>
  <c r="Y50"/>
  <c r="AA50" s="1"/>
  <c r="M50"/>
  <c r="O50" s="1"/>
  <c r="S50"/>
  <c r="U50" s="1"/>
  <c r="P50"/>
  <c r="R50" s="1"/>
  <c r="L50"/>
  <c r="I52"/>
  <c r="J51"/>
  <c r="V100" i="9"/>
  <c r="X100" s="1"/>
  <c r="L100"/>
  <c r="M100"/>
  <c r="O100" s="1"/>
  <c r="P100"/>
  <c r="R100" s="1"/>
  <c r="Y100"/>
  <c r="AA100" s="1"/>
  <c r="S100"/>
  <c r="U100" s="1"/>
  <c r="Y111" i="10"/>
  <c r="AA111" s="1"/>
  <c r="L111"/>
  <c r="M111"/>
  <c r="O111" s="1"/>
  <c r="V111"/>
  <c r="X111" s="1"/>
  <c r="S111"/>
  <c r="U111" s="1"/>
  <c r="P111"/>
  <c r="R111" s="1"/>
  <c r="I102" i="9"/>
  <c r="J101"/>
  <c r="I113" i="10"/>
  <c r="J112"/>
  <c r="J30" i="9"/>
  <c r="Y30" s="1"/>
  <c r="O28"/>
  <c r="AA28"/>
  <c r="P29"/>
  <c r="R29" s="1"/>
  <c r="M29"/>
  <c r="V29"/>
  <c r="X29" s="1"/>
  <c r="S29"/>
  <c r="U29" s="1"/>
  <c r="L29"/>
  <c r="J65" i="19" l="1"/>
  <c r="I66"/>
  <c r="V64"/>
  <c r="X64" s="1"/>
  <c r="L64"/>
  <c r="M64"/>
  <c r="O64" s="1"/>
  <c r="P64"/>
  <c r="R64" s="1"/>
  <c r="Y64"/>
  <c r="AA64" s="1"/>
  <c r="S64"/>
  <c r="U64" s="1"/>
  <c r="V68" i="20"/>
  <c r="X68" s="1"/>
  <c r="P68"/>
  <c r="R68" s="1"/>
  <c r="L68"/>
  <c r="Y68"/>
  <c r="AA68" s="1"/>
  <c r="M68"/>
  <c r="O68" s="1"/>
  <c r="S68"/>
  <c r="U68" s="1"/>
  <c r="I70"/>
  <c r="J69"/>
  <c r="Y51" i="17"/>
  <c r="AA51" s="1"/>
  <c r="S51"/>
  <c r="U51" s="1"/>
  <c r="M51"/>
  <c r="O51" s="1"/>
  <c r="V51"/>
  <c r="X51" s="1"/>
  <c r="P51"/>
  <c r="R51" s="1"/>
  <c r="L51"/>
  <c r="I53"/>
  <c r="J52"/>
  <c r="Y51" i="16"/>
  <c r="AA51" s="1"/>
  <c r="S51"/>
  <c r="U51" s="1"/>
  <c r="M51"/>
  <c r="O51" s="1"/>
  <c r="P51"/>
  <c r="R51" s="1"/>
  <c r="L51"/>
  <c r="V51"/>
  <c r="X51" s="1"/>
  <c r="I53"/>
  <c r="J52"/>
  <c r="Y112" i="10"/>
  <c r="AA112" s="1"/>
  <c r="V112"/>
  <c r="X112" s="1"/>
  <c r="S112"/>
  <c r="U112" s="1"/>
  <c r="P112"/>
  <c r="R112" s="1"/>
  <c r="M112"/>
  <c r="O112" s="1"/>
  <c r="L112"/>
  <c r="V101" i="9"/>
  <c r="X101" s="1"/>
  <c r="L101"/>
  <c r="S101"/>
  <c r="U101" s="1"/>
  <c r="P101"/>
  <c r="R101" s="1"/>
  <c r="Y101"/>
  <c r="AA101" s="1"/>
  <c r="M101"/>
  <c r="O101" s="1"/>
  <c r="I114" i="10"/>
  <c r="J113"/>
  <c r="I103" i="9"/>
  <c r="J102"/>
  <c r="O29"/>
  <c r="AA29"/>
  <c r="J31"/>
  <c r="Y31" s="1"/>
  <c r="S30"/>
  <c r="U30" s="1"/>
  <c r="M30"/>
  <c r="V30"/>
  <c r="X30" s="1"/>
  <c r="L30"/>
  <c r="P30"/>
  <c r="R30" s="1"/>
  <c r="J66" i="19" l="1"/>
  <c r="I67"/>
  <c r="V65"/>
  <c r="X65" s="1"/>
  <c r="L65"/>
  <c r="Y65"/>
  <c r="AA65" s="1"/>
  <c r="P65"/>
  <c r="R65" s="1"/>
  <c r="S65"/>
  <c r="U65" s="1"/>
  <c r="M65"/>
  <c r="O65" s="1"/>
  <c r="Y69" i="20"/>
  <c r="AA69" s="1"/>
  <c r="S69"/>
  <c r="U69" s="1"/>
  <c r="M69"/>
  <c r="O69" s="1"/>
  <c r="P69"/>
  <c r="R69" s="1"/>
  <c r="L69"/>
  <c r="V69"/>
  <c r="X69" s="1"/>
  <c r="I71"/>
  <c r="J70"/>
  <c r="V52" i="17"/>
  <c r="X52" s="1"/>
  <c r="P52"/>
  <c r="R52" s="1"/>
  <c r="L52"/>
  <c r="S52"/>
  <c r="U52" s="1"/>
  <c r="Y52"/>
  <c r="AA52" s="1"/>
  <c r="M52"/>
  <c r="O52" s="1"/>
  <c r="J53"/>
  <c r="I54"/>
  <c r="V52" i="16"/>
  <c r="X52" s="1"/>
  <c r="P52"/>
  <c r="R52" s="1"/>
  <c r="L52"/>
  <c r="Y52"/>
  <c r="AA52" s="1"/>
  <c r="M52"/>
  <c r="O52" s="1"/>
  <c r="S52"/>
  <c r="U52" s="1"/>
  <c r="I54"/>
  <c r="J53"/>
  <c r="V102" i="9"/>
  <c r="X102" s="1"/>
  <c r="L102"/>
  <c r="Y102"/>
  <c r="AA102" s="1"/>
  <c r="P102"/>
  <c r="R102" s="1"/>
  <c r="S102"/>
  <c r="U102" s="1"/>
  <c r="M102"/>
  <c r="O102" s="1"/>
  <c r="Y113" i="10"/>
  <c r="AA113" s="1"/>
  <c r="V113"/>
  <c r="X113" s="1"/>
  <c r="M113"/>
  <c r="O113" s="1"/>
  <c r="S113"/>
  <c r="U113" s="1"/>
  <c r="L113"/>
  <c r="P113"/>
  <c r="R113" s="1"/>
  <c r="I104" i="9"/>
  <c r="J103"/>
  <c r="I115" i="10"/>
  <c r="J114"/>
  <c r="AA30" i="9"/>
  <c r="O30"/>
  <c r="J32"/>
  <c r="Y32" s="1"/>
  <c r="M31"/>
  <c r="V31"/>
  <c r="X31" s="1"/>
  <c r="S31"/>
  <c r="U31" s="1"/>
  <c r="P31"/>
  <c r="R31" s="1"/>
  <c r="L31"/>
  <c r="J67" i="19" l="1"/>
  <c r="I68"/>
  <c r="V66"/>
  <c r="X66" s="1"/>
  <c r="L66"/>
  <c r="M66"/>
  <c r="O66" s="1"/>
  <c r="P66"/>
  <c r="R66" s="1"/>
  <c r="Y66"/>
  <c r="AA66" s="1"/>
  <c r="S66"/>
  <c r="U66" s="1"/>
  <c r="V70" i="20"/>
  <c r="X70" s="1"/>
  <c r="P70"/>
  <c r="R70" s="1"/>
  <c r="L70"/>
  <c r="Y70"/>
  <c r="AA70" s="1"/>
  <c r="M70"/>
  <c r="O70" s="1"/>
  <c r="S70"/>
  <c r="U70" s="1"/>
  <c r="I72"/>
  <c r="J71"/>
  <c r="I55" i="17"/>
  <c r="J54"/>
  <c r="Y53"/>
  <c r="AA53" s="1"/>
  <c r="S53"/>
  <c r="U53" s="1"/>
  <c r="M53"/>
  <c r="O53" s="1"/>
  <c r="V53"/>
  <c r="X53" s="1"/>
  <c r="P53"/>
  <c r="R53" s="1"/>
  <c r="L53"/>
  <c r="Y53" i="16"/>
  <c r="AA53" s="1"/>
  <c r="S53"/>
  <c r="U53" s="1"/>
  <c r="M53"/>
  <c r="O53" s="1"/>
  <c r="P53"/>
  <c r="R53" s="1"/>
  <c r="L53"/>
  <c r="V53"/>
  <c r="X53" s="1"/>
  <c r="I55"/>
  <c r="J54"/>
  <c r="M114" i="10"/>
  <c r="O114" s="1"/>
  <c r="S114"/>
  <c r="U114" s="1"/>
  <c r="P114"/>
  <c r="R114" s="1"/>
  <c r="L114"/>
  <c r="Y114"/>
  <c r="AA114" s="1"/>
  <c r="V114"/>
  <c r="X114" s="1"/>
  <c r="V103" i="9"/>
  <c r="X103" s="1"/>
  <c r="L103"/>
  <c r="M103"/>
  <c r="O103" s="1"/>
  <c r="P103"/>
  <c r="R103" s="1"/>
  <c r="Y103"/>
  <c r="AA103" s="1"/>
  <c r="S103"/>
  <c r="U103" s="1"/>
  <c r="I116" i="10"/>
  <c r="J115"/>
  <c r="I105" i="9"/>
  <c r="J104"/>
  <c r="Y33"/>
  <c r="O31"/>
  <c r="AA31"/>
  <c r="V32"/>
  <c r="X32" s="1"/>
  <c r="L32"/>
  <c r="P32"/>
  <c r="R32" s="1"/>
  <c r="S32"/>
  <c r="U32" s="1"/>
  <c r="M32"/>
  <c r="J68" i="19" l="1"/>
  <c r="I69"/>
  <c r="V67"/>
  <c r="X67" s="1"/>
  <c r="L67"/>
  <c r="Y67"/>
  <c r="AA67" s="1"/>
  <c r="P67"/>
  <c r="R67" s="1"/>
  <c r="S67"/>
  <c r="U67" s="1"/>
  <c r="M67"/>
  <c r="O67" s="1"/>
  <c r="Y71" i="20"/>
  <c r="AA71" s="1"/>
  <c r="S71"/>
  <c r="U71" s="1"/>
  <c r="M71"/>
  <c r="O71" s="1"/>
  <c r="P71"/>
  <c r="R71" s="1"/>
  <c r="L71"/>
  <c r="V71"/>
  <c r="X71" s="1"/>
  <c r="I73"/>
  <c r="J72"/>
  <c r="V54" i="17"/>
  <c r="X54" s="1"/>
  <c r="P54"/>
  <c r="R54" s="1"/>
  <c r="L54"/>
  <c r="S54"/>
  <c r="U54" s="1"/>
  <c r="Y54"/>
  <c r="AA54" s="1"/>
  <c r="M54"/>
  <c r="O54" s="1"/>
  <c r="J55"/>
  <c r="I56"/>
  <c r="V54" i="16"/>
  <c r="X54" s="1"/>
  <c r="P54"/>
  <c r="R54" s="1"/>
  <c r="L54"/>
  <c r="Y54"/>
  <c r="AA54" s="1"/>
  <c r="M54"/>
  <c r="O54" s="1"/>
  <c r="S54"/>
  <c r="U54" s="1"/>
  <c r="I56"/>
  <c r="J55"/>
  <c r="V104" i="9"/>
  <c r="X104" s="1"/>
  <c r="L104"/>
  <c r="Y104"/>
  <c r="AA104" s="1"/>
  <c r="P104"/>
  <c r="R104" s="1"/>
  <c r="S104"/>
  <c r="U104" s="1"/>
  <c r="M104"/>
  <c r="O104" s="1"/>
  <c r="Y115" i="10"/>
  <c r="AA115" s="1"/>
  <c r="S115"/>
  <c r="U115" s="1"/>
  <c r="L115"/>
  <c r="V115"/>
  <c r="X115" s="1"/>
  <c r="P115"/>
  <c r="R115" s="1"/>
  <c r="M115"/>
  <c r="O115" s="1"/>
  <c r="I106" i="9"/>
  <c r="J105"/>
  <c r="I117" i="10"/>
  <c r="J116"/>
  <c r="J34" i="9"/>
  <c r="Y34" s="1"/>
  <c r="AA32"/>
  <c r="O32"/>
  <c r="L33"/>
  <c r="P33"/>
  <c r="R33" s="1"/>
  <c r="V33"/>
  <c r="X33" s="1"/>
  <c r="M33"/>
  <c r="S33"/>
  <c r="U33" s="1"/>
  <c r="J69" i="19" l="1"/>
  <c r="I70"/>
  <c r="V68"/>
  <c r="X68" s="1"/>
  <c r="L68"/>
  <c r="M68"/>
  <c r="O68" s="1"/>
  <c r="P68"/>
  <c r="R68" s="1"/>
  <c r="Y68"/>
  <c r="AA68" s="1"/>
  <c r="S68"/>
  <c r="U68" s="1"/>
  <c r="V72" i="20"/>
  <c r="X72" s="1"/>
  <c r="P72"/>
  <c r="R72" s="1"/>
  <c r="L72"/>
  <c r="Y72"/>
  <c r="AA72" s="1"/>
  <c r="M72"/>
  <c r="O72" s="1"/>
  <c r="S72"/>
  <c r="U72" s="1"/>
  <c r="I74"/>
  <c r="J73"/>
  <c r="I57" i="17"/>
  <c r="J56"/>
  <c r="Y55"/>
  <c r="AA55" s="1"/>
  <c r="S55"/>
  <c r="U55" s="1"/>
  <c r="M55"/>
  <c r="O55" s="1"/>
  <c r="V55"/>
  <c r="X55" s="1"/>
  <c r="P55"/>
  <c r="R55" s="1"/>
  <c r="L55"/>
  <c r="Y55" i="16"/>
  <c r="AA55" s="1"/>
  <c r="S55"/>
  <c r="U55" s="1"/>
  <c r="M55"/>
  <c r="O55" s="1"/>
  <c r="P55"/>
  <c r="R55" s="1"/>
  <c r="L55"/>
  <c r="V55"/>
  <c r="X55" s="1"/>
  <c r="I57"/>
  <c r="J56"/>
  <c r="Y116" i="10"/>
  <c r="AA116" s="1"/>
  <c r="L116"/>
  <c r="V116"/>
  <c r="X116" s="1"/>
  <c r="S116"/>
  <c r="U116" s="1"/>
  <c r="P116"/>
  <c r="R116" s="1"/>
  <c r="M116"/>
  <c r="O116" s="1"/>
  <c r="V105" i="9"/>
  <c r="X105" s="1"/>
  <c r="L105"/>
  <c r="M105"/>
  <c r="O105" s="1"/>
  <c r="P105"/>
  <c r="R105" s="1"/>
  <c r="Y105"/>
  <c r="AA105" s="1"/>
  <c r="S105"/>
  <c r="U105" s="1"/>
  <c r="I118" i="10"/>
  <c r="J118" s="1"/>
  <c r="J117"/>
  <c r="I107" i="9"/>
  <c r="I108" s="1"/>
  <c r="I109" s="1"/>
  <c r="I110" s="1"/>
  <c r="I111" s="1"/>
  <c r="I112" s="1"/>
  <c r="I113" s="1"/>
  <c r="I114" s="1"/>
  <c r="I115" s="1"/>
  <c r="I116" s="1"/>
  <c r="I117" s="1"/>
  <c r="I118" s="1"/>
  <c r="J118" s="1"/>
  <c r="J106"/>
  <c r="AA33"/>
  <c r="O33"/>
  <c r="J35"/>
  <c r="Y35" s="1"/>
  <c r="S34"/>
  <c r="U34" s="1"/>
  <c r="M34"/>
  <c r="P34"/>
  <c r="R34" s="1"/>
  <c r="L34"/>
  <c r="V34"/>
  <c r="X34" s="1"/>
  <c r="J70" i="19" l="1"/>
  <c r="I71"/>
  <c r="V69"/>
  <c r="X69" s="1"/>
  <c r="L69"/>
  <c r="Y69"/>
  <c r="AA69" s="1"/>
  <c r="P69"/>
  <c r="R69" s="1"/>
  <c r="S69"/>
  <c r="U69" s="1"/>
  <c r="M69"/>
  <c r="O69" s="1"/>
  <c r="Y73" i="20"/>
  <c r="AA73" s="1"/>
  <c r="S73"/>
  <c r="U73" s="1"/>
  <c r="M73"/>
  <c r="O73" s="1"/>
  <c r="P73"/>
  <c r="R73" s="1"/>
  <c r="L73"/>
  <c r="V73"/>
  <c r="X73" s="1"/>
  <c r="I75"/>
  <c r="J74"/>
  <c r="V56" i="17"/>
  <c r="X56" s="1"/>
  <c r="P56"/>
  <c r="R56" s="1"/>
  <c r="L56"/>
  <c r="S56"/>
  <c r="U56" s="1"/>
  <c r="Y56"/>
  <c r="AA56" s="1"/>
  <c r="M56"/>
  <c r="O56" s="1"/>
  <c r="I58"/>
  <c r="J57"/>
  <c r="V56" i="16"/>
  <c r="X56" s="1"/>
  <c r="P56"/>
  <c r="R56" s="1"/>
  <c r="L56"/>
  <c r="Y56"/>
  <c r="AA56" s="1"/>
  <c r="M56"/>
  <c r="O56" s="1"/>
  <c r="S56"/>
  <c r="U56" s="1"/>
  <c r="I58"/>
  <c r="J57"/>
  <c r="I119" i="10"/>
  <c r="J119" s="1"/>
  <c r="V106" i="9"/>
  <c r="X106" s="1"/>
  <c r="L106"/>
  <c r="Y106"/>
  <c r="AA106" s="1"/>
  <c r="P106"/>
  <c r="R106" s="1"/>
  <c r="S106"/>
  <c r="U106" s="1"/>
  <c r="M106"/>
  <c r="O106" s="1"/>
  <c r="V117" i="10"/>
  <c r="X117" s="1"/>
  <c r="L117"/>
  <c r="M117"/>
  <c r="O117" s="1"/>
  <c r="Y117"/>
  <c r="AA117" s="1"/>
  <c r="P117"/>
  <c r="R117" s="1"/>
  <c r="S117"/>
  <c r="U117" s="1"/>
  <c r="Y118"/>
  <c r="AA118" s="1"/>
  <c r="L118"/>
  <c r="V118"/>
  <c r="X118" s="1"/>
  <c r="S118"/>
  <c r="U118" s="1"/>
  <c r="P118"/>
  <c r="R118" s="1"/>
  <c r="M118"/>
  <c r="O118" s="1"/>
  <c r="AA34" i="9"/>
  <c r="O34"/>
  <c r="J36"/>
  <c r="Y36" s="1"/>
  <c r="L35"/>
  <c r="S35"/>
  <c r="U35" s="1"/>
  <c r="P35"/>
  <c r="R35" s="1"/>
  <c r="V35"/>
  <c r="X35" s="1"/>
  <c r="M35"/>
  <c r="J71" i="19" l="1"/>
  <c r="I72"/>
  <c r="V70"/>
  <c r="X70" s="1"/>
  <c r="L70"/>
  <c r="M70"/>
  <c r="O70" s="1"/>
  <c r="P70"/>
  <c r="R70" s="1"/>
  <c r="Y70"/>
  <c r="AA70" s="1"/>
  <c r="S70"/>
  <c r="U70" s="1"/>
  <c r="V74" i="20"/>
  <c r="X74" s="1"/>
  <c r="P74"/>
  <c r="R74" s="1"/>
  <c r="L74"/>
  <c r="Y74"/>
  <c r="AA74" s="1"/>
  <c r="M74"/>
  <c r="O74" s="1"/>
  <c r="S74"/>
  <c r="U74" s="1"/>
  <c r="I76"/>
  <c r="J75"/>
  <c r="Y57" i="17"/>
  <c r="AA57" s="1"/>
  <c r="S57"/>
  <c r="U57" s="1"/>
  <c r="M57"/>
  <c r="O57" s="1"/>
  <c r="V57"/>
  <c r="X57" s="1"/>
  <c r="P57"/>
  <c r="R57" s="1"/>
  <c r="L57"/>
  <c r="I59"/>
  <c r="J58"/>
  <c r="Y57" i="16"/>
  <c r="AA57" s="1"/>
  <c r="S57"/>
  <c r="U57" s="1"/>
  <c r="M57"/>
  <c r="O57" s="1"/>
  <c r="P57"/>
  <c r="R57" s="1"/>
  <c r="L57"/>
  <c r="V57"/>
  <c r="X57" s="1"/>
  <c r="I59"/>
  <c r="J58"/>
  <c r="L119" i="10"/>
  <c r="V119"/>
  <c r="X119" s="1"/>
  <c r="S119"/>
  <c r="U119" s="1"/>
  <c r="P119"/>
  <c r="R119" s="1"/>
  <c r="M119"/>
  <c r="O119" s="1"/>
  <c r="Y119"/>
  <c r="AA119" s="1"/>
  <c r="I120"/>
  <c r="J120" s="1"/>
  <c r="J37" i="9"/>
  <c r="Y37" s="1"/>
  <c r="AA35"/>
  <c r="O35"/>
  <c r="L36"/>
  <c r="P36"/>
  <c r="R36" s="1"/>
  <c r="V36"/>
  <c r="X36" s="1"/>
  <c r="S36"/>
  <c r="U36" s="1"/>
  <c r="M36"/>
  <c r="J72" i="19" l="1"/>
  <c r="I73"/>
  <c r="V71"/>
  <c r="X71" s="1"/>
  <c r="L71"/>
  <c r="Y71"/>
  <c r="AA71" s="1"/>
  <c r="P71"/>
  <c r="R71" s="1"/>
  <c r="S71"/>
  <c r="U71" s="1"/>
  <c r="M71"/>
  <c r="O71" s="1"/>
  <c r="Y75" i="20"/>
  <c r="AA75" s="1"/>
  <c r="S75"/>
  <c r="U75" s="1"/>
  <c r="M75"/>
  <c r="O75" s="1"/>
  <c r="P75"/>
  <c r="R75" s="1"/>
  <c r="L75"/>
  <c r="V75"/>
  <c r="X75" s="1"/>
  <c r="I77"/>
  <c r="J76"/>
  <c r="Y58" i="17"/>
  <c r="AA58" s="1"/>
  <c r="S58"/>
  <c r="U58" s="1"/>
  <c r="M58"/>
  <c r="O58" s="1"/>
  <c r="P58"/>
  <c r="R58" s="1"/>
  <c r="L58"/>
  <c r="V58"/>
  <c r="X58" s="1"/>
  <c r="I60"/>
  <c r="J59"/>
  <c r="V58" i="16"/>
  <c r="X58" s="1"/>
  <c r="P58"/>
  <c r="R58" s="1"/>
  <c r="L58"/>
  <c r="Y58"/>
  <c r="AA58" s="1"/>
  <c r="M58"/>
  <c r="O58" s="1"/>
  <c r="S58"/>
  <c r="U58" s="1"/>
  <c r="I60"/>
  <c r="J59"/>
  <c r="M120" i="10"/>
  <c r="O120" s="1"/>
  <c r="L120"/>
  <c r="P120"/>
  <c r="R120" s="1"/>
  <c r="V120"/>
  <c r="X120" s="1"/>
  <c r="Y120"/>
  <c r="AA120" s="1"/>
  <c r="S120"/>
  <c r="U120" s="1"/>
  <c r="I121"/>
  <c r="J121" s="1"/>
  <c r="J38" i="9"/>
  <c r="Y38" s="1"/>
  <c r="O36"/>
  <c r="AA36"/>
  <c r="V37"/>
  <c r="X37" s="1"/>
  <c r="S37"/>
  <c r="U37" s="1"/>
  <c r="M37"/>
  <c r="P37"/>
  <c r="R37" s="1"/>
  <c r="L37"/>
  <c r="J73" i="19" l="1"/>
  <c r="I74"/>
  <c r="V72"/>
  <c r="X72" s="1"/>
  <c r="L72"/>
  <c r="M72"/>
  <c r="O72" s="1"/>
  <c r="P72"/>
  <c r="R72" s="1"/>
  <c r="Y72"/>
  <c r="AA72" s="1"/>
  <c r="S72"/>
  <c r="U72" s="1"/>
  <c r="V76" i="20"/>
  <c r="X76" s="1"/>
  <c r="P76"/>
  <c r="R76" s="1"/>
  <c r="L76"/>
  <c r="Y76"/>
  <c r="AA76" s="1"/>
  <c r="M76"/>
  <c r="O76" s="1"/>
  <c r="S76"/>
  <c r="U76" s="1"/>
  <c r="I78"/>
  <c r="J77"/>
  <c r="V59" i="17"/>
  <c r="X59" s="1"/>
  <c r="P59"/>
  <c r="R59" s="1"/>
  <c r="L59"/>
  <c r="Y59"/>
  <c r="AA59" s="1"/>
  <c r="M59"/>
  <c r="O59" s="1"/>
  <c r="S59"/>
  <c r="U59" s="1"/>
  <c r="I61"/>
  <c r="J60"/>
  <c r="Y59" i="16"/>
  <c r="AA59" s="1"/>
  <c r="S59"/>
  <c r="U59" s="1"/>
  <c r="M59"/>
  <c r="O59" s="1"/>
  <c r="P59"/>
  <c r="R59" s="1"/>
  <c r="L59"/>
  <c r="V59"/>
  <c r="X59" s="1"/>
  <c r="I61"/>
  <c r="J60"/>
  <c r="M121" i="10"/>
  <c r="O121" s="1"/>
  <c r="L121"/>
  <c r="P121"/>
  <c r="R121" s="1"/>
  <c r="V121"/>
  <c r="X121" s="1"/>
  <c r="Y121"/>
  <c r="AA121" s="1"/>
  <c r="S121"/>
  <c r="U121" s="1"/>
  <c r="I122"/>
  <c r="J122" s="1"/>
  <c r="M38" i="9"/>
  <c r="V38"/>
  <c r="X38" s="1"/>
  <c r="S38"/>
  <c r="U38" s="1"/>
  <c r="P38"/>
  <c r="R38" s="1"/>
  <c r="L38"/>
  <c r="AA37"/>
  <c r="O37"/>
  <c r="J39"/>
  <c r="Y39" s="1"/>
  <c r="J74" i="19" l="1"/>
  <c r="I75"/>
  <c r="V73"/>
  <c r="X73" s="1"/>
  <c r="L73"/>
  <c r="Y73"/>
  <c r="AA73" s="1"/>
  <c r="P73"/>
  <c r="R73" s="1"/>
  <c r="S73"/>
  <c r="U73" s="1"/>
  <c r="M73"/>
  <c r="O73" s="1"/>
  <c r="Y77" i="20"/>
  <c r="AA77" s="1"/>
  <c r="S77"/>
  <c r="U77" s="1"/>
  <c r="M77"/>
  <c r="O77" s="1"/>
  <c r="P77"/>
  <c r="R77" s="1"/>
  <c r="L77"/>
  <c r="V77"/>
  <c r="X77" s="1"/>
  <c r="I79"/>
  <c r="J78"/>
  <c r="Y60" i="17"/>
  <c r="AA60" s="1"/>
  <c r="S60"/>
  <c r="U60" s="1"/>
  <c r="M60"/>
  <c r="O60" s="1"/>
  <c r="P60"/>
  <c r="R60" s="1"/>
  <c r="L60"/>
  <c r="V60"/>
  <c r="X60" s="1"/>
  <c r="I62"/>
  <c r="J61"/>
  <c r="V60" i="16"/>
  <c r="X60" s="1"/>
  <c r="P60"/>
  <c r="R60" s="1"/>
  <c r="L60"/>
  <c r="Y60"/>
  <c r="AA60" s="1"/>
  <c r="M60"/>
  <c r="O60" s="1"/>
  <c r="S60"/>
  <c r="U60" s="1"/>
  <c r="I62"/>
  <c r="J61"/>
  <c r="M122" i="10"/>
  <c r="O122" s="1"/>
  <c r="L122"/>
  <c r="P122"/>
  <c r="R122" s="1"/>
  <c r="V122"/>
  <c r="X122" s="1"/>
  <c r="Y122"/>
  <c r="AA122" s="1"/>
  <c r="S122"/>
  <c r="U122" s="1"/>
  <c r="I123"/>
  <c r="J123" s="1"/>
  <c r="J40" i="9"/>
  <c r="Y40" s="1"/>
  <c r="M39"/>
  <c r="S39"/>
  <c r="U39" s="1"/>
  <c r="V39"/>
  <c r="X39" s="1"/>
  <c r="P39"/>
  <c r="R39" s="1"/>
  <c r="L39"/>
  <c r="O38"/>
  <c r="AA38"/>
  <c r="J75" i="19" l="1"/>
  <c r="I76"/>
  <c r="V74"/>
  <c r="X74" s="1"/>
  <c r="L74"/>
  <c r="M74"/>
  <c r="O74" s="1"/>
  <c r="P74"/>
  <c r="R74" s="1"/>
  <c r="Y74"/>
  <c r="AA74" s="1"/>
  <c r="S74"/>
  <c r="U74" s="1"/>
  <c r="V78" i="20"/>
  <c r="X78" s="1"/>
  <c r="P78"/>
  <c r="R78" s="1"/>
  <c r="L78"/>
  <c r="Y78"/>
  <c r="AA78" s="1"/>
  <c r="M78"/>
  <c r="O78" s="1"/>
  <c r="S78"/>
  <c r="U78" s="1"/>
  <c r="I80"/>
  <c r="J79"/>
  <c r="V61" i="17"/>
  <c r="X61" s="1"/>
  <c r="P61"/>
  <c r="R61" s="1"/>
  <c r="L61"/>
  <c r="Y61"/>
  <c r="AA61" s="1"/>
  <c r="M61"/>
  <c r="O61" s="1"/>
  <c r="S61"/>
  <c r="U61" s="1"/>
  <c r="I63"/>
  <c r="J62"/>
  <c r="Y61" i="16"/>
  <c r="AA61" s="1"/>
  <c r="S61"/>
  <c r="U61" s="1"/>
  <c r="M61"/>
  <c r="O61" s="1"/>
  <c r="P61"/>
  <c r="R61" s="1"/>
  <c r="L61"/>
  <c r="V61"/>
  <c r="X61" s="1"/>
  <c r="I63"/>
  <c r="J62"/>
  <c r="M123" i="10"/>
  <c r="O123" s="1"/>
  <c r="L123"/>
  <c r="P123"/>
  <c r="R123" s="1"/>
  <c r="V123"/>
  <c r="X123" s="1"/>
  <c r="Y123"/>
  <c r="AA123" s="1"/>
  <c r="S123"/>
  <c r="U123" s="1"/>
  <c r="I124"/>
  <c r="J124" s="1"/>
  <c r="S40" i="9"/>
  <c r="U40" s="1"/>
  <c r="M40"/>
  <c r="L40"/>
  <c r="P40"/>
  <c r="R40" s="1"/>
  <c r="V40"/>
  <c r="X40" s="1"/>
  <c r="AA39"/>
  <c r="O39"/>
  <c r="J41"/>
  <c r="Y41" s="1"/>
  <c r="J76" i="19" l="1"/>
  <c r="I77"/>
  <c r="V75"/>
  <c r="X75" s="1"/>
  <c r="L75"/>
  <c r="Y75"/>
  <c r="AA75" s="1"/>
  <c r="P75"/>
  <c r="R75" s="1"/>
  <c r="S75"/>
  <c r="U75" s="1"/>
  <c r="M75"/>
  <c r="O75" s="1"/>
  <c r="Y79" i="20"/>
  <c r="AA79" s="1"/>
  <c r="S79"/>
  <c r="U79" s="1"/>
  <c r="M79"/>
  <c r="O79" s="1"/>
  <c r="P79"/>
  <c r="R79" s="1"/>
  <c r="L79"/>
  <c r="V79"/>
  <c r="X79" s="1"/>
  <c r="I81"/>
  <c r="J80"/>
  <c r="Y62" i="17"/>
  <c r="AA62" s="1"/>
  <c r="S62"/>
  <c r="U62" s="1"/>
  <c r="M62"/>
  <c r="O62" s="1"/>
  <c r="P62"/>
  <c r="R62" s="1"/>
  <c r="L62"/>
  <c r="V62"/>
  <c r="X62" s="1"/>
  <c r="I64"/>
  <c r="J63"/>
  <c r="V62" i="16"/>
  <c r="X62" s="1"/>
  <c r="P62"/>
  <c r="R62" s="1"/>
  <c r="L62"/>
  <c r="Y62"/>
  <c r="AA62" s="1"/>
  <c r="M62"/>
  <c r="O62" s="1"/>
  <c r="S62"/>
  <c r="U62" s="1"/>
  <c r="I64"/>
  <c r="J63"/>
  <c r="M124" i="10"/>
  <c r="O124" s="1"/>
  <c r="L124"/>
  <c r="P124"/>
  <c r="R124" s="1"/>
  <c r="V124"/>
  <c r="X124" s="1"/>
  <c r="Y124"/>
  <c r="AA124" s="1"/>
  <c r="S124"/>
  <c r="U124" s="1"/>
  <c r="I125"/>
  <c r="J125" s="1"/>
  <c r="P41" i="9"/>
  <c r="R41" s="1"/>
  <c r="L41"/>
  <c r="V41"/>
  <c r="X41" s="1"/>
  <c r="M41"/>
  <c r="S41"/>
  <c r="U41" s="1"/>
  <c r="O40"/>
  <c r="AA40"/>
  <c r="J42"/>
  <c r="Y42" s="1"/>
  <c r="J77" i="19" l="1"/>
  <c r="I78"/>
  <c r="V76"/>
  <c r="X76" s="1"/>
  <c r="L76"/>
  <c r="M76"/>
  <c r="O76" s="1"/>
  <c r="P76"/>
  <c r="R76" s="1"/>
  <c r="Y76"/>
  <c r="AA76" s="1"/>
  <c r="S76"/>
  <c r="U76" s="1"/>
  <c r="V80" i="20"/>
  <c r="X80" s="1"/>
  <c r="P80"/>
  <c r="R80" s="1"/>
  <c r="L80"/>
  <c r="Y80"/>
  <c r="AA80" s="1"/>
  <c r="M80"/>
  <c r="O80" s="1"/>
  <c r="S80"/>
  <c r="U80" s="1"/>
  <c r="I82"/>
  <c r="J81"/>
  <c r="V63" i="17"/>
  <c r="X63" s="1"/>
  <c r="P63"/>
  <c r="R63" s="1"/>
  <c r="L63"/>
  <c r="Y63"/>
  <c r="AA63" s="1"/>
  <c r="M63"/>
  <c r="O63" s="1"/>
  <c r="S63"/>
  <c r="U63" s="1"/>
  <c r="I65"/>
  <c r="J64"/>
  <c r="Y63" i="16"/>
  <c r="AA63" s="1"/>
  <c r="S63"/>
  <c r="U63" s="1"/>
  <c r="M63"/>
  <c r="O63" s="1"/>
  <c r="P63"/>
  <c r="R63" s="1"/>
  <c r="L63"/>
  <c r="V63"/>
  <c r="X63" s="1"/>
  <c r="I65"/>
  <c r="J64"/>
  <c r="M125" i="10"/>
  <c r="O125" s="1"/>
  <c r="L125"/>
  <c r="P125"/>
  <c r="R125" s="1"/>
  <c r="V125"/>
  <c r="X125" s="1"/>
  <c r="Y125"/>
  <c r="AA125" s="1"/>
  <c r="S125"/>
  <c r="U125" s="1"/>
  <c r="I126"/>
  <c r="J126" s="1"/>
  <c r="L42" i="9"/>
  <c r="P42"/>
  <c r="R42" s="1"/>
  <c r="V42"/>
  <c r="X42" s="1"/>
  <c r="S42"/>
  <c r="U42" s="1"/>
  <c r="M42"/>
  <c r="AA41"/>
  <c r="O41"/>
  <c r="J43"/>
  <c r="Y43" s="1"/>
  <c r="J78" i="19" l="1"/>
  <c r="I79"/>
  <c r="V77"/>
  <c r="X77" s="1"/>
  <c r="L77"/>
  <c r="Y77"/>
  <c r="AA77" s="1"/>
  <c r="P77"/>
  <c r="R77" s="1"/>
  <c r="S77"/>
  <c r="U77" s="1"/>
  <c r="M77"/>
  <c r="O77" s="1"/>
  <c r="Y81" i="20"/>
  <c r="AA81" s="1"/>
  <c r="S81"/>
  <c r="U81" s="1"/>
  <c r="M81"/>
  <c r="O81" s="1"/>
  <c r="P81"/>
  <c r="R81" s="1"/>
  <c r="L81"/>
  <c r="V81"/>
  <c r="X81" s="1"/>
  <c r="I83"/>
  <c r="J82"/>
  <c r="Y64" i="17"/>
  <c r="AA64" s="1"/>
  <c r="S64"/>
  <c r="U64" s="1"/>
  <c r="M64"/>
  <c r="O64" s="1"/>
  <c r="P64"/>
  <c r="R64" s="1"/>
  <c r="L64"/>
  <c r="V64"/>
  <c r="X64" s="1"/>
  <c r="I66"/>
  <c r="J65"/>
  <c r="V64" i="16"/>
  <c r="X64" s="1"/>
  <c r="P64"/>
  <c r="R64" s="1"/>
  <c r="L64"/>
  <c r="Y64"/>
  <c r="AA64" s="1"/>
  <c r="M64"/>
  <c r="O64" s="1"/>
  <c r="S64"/>
  <c r="U64" s="1"/>
  <c r="I66"/>
  <c r="J65"/>
  <c r="M126" i="10"/>
  <c r="O126" s="1"/>
  <c r="L126"/>
  <c r="P126"/>
  <c r="R126" s="1"/>
  <c r="V126"/>
  <c r="X126" s="1"/>
  <c r="Y126"/>
  <c r="AA126" s="1"/>
  <c r="S126"/>
  <c r="U126" s="1"/>
  <c r="I127"/>
  <c r="J127" s="1"/>
  <c r="L43" i="9"/>
  <c r="S43"/>
  <c r="U43" s="1"/>
  <c r="P43"/>
  <c r="R43" s="1"/>
  <c r="M43"/>
  <c r="V43"/>
  <c r="X43" s="1"/>
  <c r="J44"/>
  <c r="Y44" s="1"/>
  <c r="O42"/>
  <c r="AA42"/>
  <c r="J79" i="19" l="1"/>
  <c r="I80"/>
  <c r="V78"/>
  <c r="X78" s="1"/>
  <c r="L78"/>
  <c r="M78"/>
  <c r="O78" s="1"/>
  <c r="P78"/>
  <c r="R78" s="1"/>
  <c r="Y78"/>
  <c r="AA78" s="1"/>
  <c r="S78"/>
  <c r="U78" s="1"/>
  <c r="V82" i="20"/>
  <c r="X82" s="1"/>
  <c r="P82"/>
  <c r="R82" s="1"/>
  <c r="L82"/>
  <c r="Y82"/>
  <c r="AA82" s="1"/>
  <c r="M82"/>
  <c r="O82" s="1"/>
  <c r="S82"/>
  <c r="U82" s="1"/>
  <c r="I84"/>
  <c r="J83"/>
  <c r="V65" i="17"/>
  <c r="X65" s="1"/>
  <c r="P65"/>
  <c r="R65" s="1"/>
  <c r="L65"/>
  <c r="Y65"/>
  <c r="AA65" s="1"/>
  <c r="M65"/>
  <c r="O65" s="1"/>
  <c r="S65"/>
  <c r="U65" s="1"/>
  <c r="I67"/>
  <c r="J66"/>
  <c r="Y65" i="16"/>
  <c r="AA65" s="1"/>
  <c r="S65"/>
  <c r="U65" s="1"/>
  <c r="M65"/>
  <c r="O65" s="1"/>
  <c r="P65"/>
  <c r="R65" s="1"/>
  <c r="L65"/>
  <c r="V65"/>
  <c r="X65" s="1"/>
  <c r="I67"/>
  <c r="J66"/>
  <c r="M127" i="10"/>
  <c r="O127" s="1"/>
  <c r="L127"/>
  <c r="P127"/>
  <c r="R127" s="1"/>
  <c r="V127"/>
  <c r="X127" s="1"/>
  <c r="Y127"/>
  <c r="AA127" s="1"/>
  <c r="S127"/>
  <c r="U127" s="1"/>
  <c r="I128"/>
  <c r="J128" s="1"/>
  <c r="V44" i="9"/>
  <c r="X44" s="1"/>
  <c r="P44"/>
  <c r="R44" s="1"/>
  <c r="S44"/>
  <c r="U44" s="1"/>
  <c r="L44"/>
  <c r="M44"/>
  <c r="AA43"/>
  <c r="O43"/>
  <c r="J45"/>
  <c r="Y45" s="1"/>
  <c r="J80" i="19" l="1"/>
  <c r="I81"/>
  <c r="V79"/>
  <c r="X79" s="1"/>
  <c r="L79"/>
  <c r="Y79"/>
  <c r="AA79" s="1"/>
  <c r="P79"/>
  <c r="R79" s="1"/>
  <c r="S79"/>
  <c r="U79" s="1"/>
  <c r="M79"/>
  <c r="O79" s="1"/>
  <c r="Y83" i="20"/>
  <c r="AA83" s="1"/>
  <c r="S83"/>
  <c r="U83" s="1"/>
  <c r="M83"/>
  <c r="O83" s="1"/>
  <c r="P83"/>
  <c r="R83" s="1"/>
  <c r="L83"/>
  <c r="V83"/>
  <c r="X83" s="1"/>
  <c r="I85"/>
  <c r="J84"/>
  <c r="Y66" i="17"/>
  <c r="AA66" s="1"/>
  <c r="S66"/>
  <c r="U66" s="1"/>
  <c r="M66"/>
  <c r="O66" s="1"/>
  <c r="P66"/>
  <c r="R66" s="1"/>
  <c r="L66"/>
  <c r="V66"/>
  <c r="X66" s="1"/>
  <c r="I68"/>
  <c r="J67"/>
  <c r="V66" i="16"/>
  <c r="X66" s="1"/>
  <c r="P66"/>
  <c r="R66" s="1"/>
  <c r="L66"/>
  <c r="Y66"/>
  <c r="AA66" s="1"/>
  <c r="M66"/>
  <c r="O66" s="1"/>
  <c r="S66"/>
  <c r="U66" s="1"/>
  <c r="I68"/>
  <c r="J67"/>
  <c r="M128" i="10"/>
  <c r="O128" s="1"/>
  <c r="L128"/>
  <c r="P128"/>
  <c r="R128" s="1"/>
  <c r="V128"/>
  <c r="X128" s="1"/>
  <c r="Y128"/>
  <c r="AA128" s="1"/>
  <c r="S128"/>
  <c r="U128" s="1"/>
  <c r="I129"/>
  <c r="J129" s="1"/>
  <c r="J46" i="9"/>
  <c r="Y46" s="1"/>
  <c r="V45"/>
  <c r="X45" s="1"/>
  <c r="S45"/>
  <c r="U45" s="1"/>
  <c r="M45"/>
  <c r="P45"/>
  <c r="R45" s="1"/>
  <c r="L45"/>
  <c r="AA44"/>
  <c r="O44"/>
  <c r="J81" i="19" l="1"/>
  <c r="I82"/>
  <c r="V80"/>
  <c r="X80" s="1"/>
  <c r="L80"/>
  <c r="M80"/>
  <c r="O80" s="1"/>
  <c r="P80"/>
  <c r="R80" s="1"/>
  <c r="Y80"/>
  <c r="AA80" s="1"/>
  <c r="S80"/>
  <c r="U80" s="1"/>
  <c r="V84" i="20"/>
  <c r="X84" s="1"/>
  <c r="P84"/>
  <c r="R84" s="1"/>
  <c r="L84"/>
  <c r="Y84"/>
  <c r="AA84" s="1"/>
  <c r="M84"/>
  <c r="O84" s="1"/>
  <c r="S84"/>
  <c r="U84" s="1"/>
  <c r="I86"/>
  <c r="J85"/>
  <c r="V67" i="17"/>
  <c r="X67" s="1"/>
  <c r="P67"/>
  <c r="R67" s="1"/>
  <c r="L67"/>
  <c r="Y67"/>
  <c r="AA67" s="1"/>
  <c r="M67"/>
  <c r="O67" s="1"/>
  <c r="S67"/>
  <c r="U67" s="1"/>
  <c r="I69"/>
  <c r="J68"/>
  <c r="Y67" i="16"/>
  <c r="AA67" s="1"/>
  <c r="S67"/>
  <c r="U67" s="1"/>
  <c r="M67"/>
  <c r="O67" s="1"/>
  <c r="P67"/>
  <c r="R67" s="1"/>
  <c r="L67"/>
  <c r="V67"/>
  <c r="X67" s="1"/>
  <c r="I69"/>
  <c r="J68"/>
  <c r="P129" i="10"/>
  <c r="R129" s="1"/>
  <c r="V129"/>
  <c r="X129" s="1"/>
  <c r="M129"/>
  <c r="O129" s="1"/>
  <c r="Y129"/>
  <c r="AA129" s="1"/>
  <c r="L129"/>
  <c r="S129"/>
  <c r="U129" s="1"/>
  <c r="I130"/>
  <c r="J130" s="1"/>
  <c r="L46" i="9"/>
  <c r="V46"/>
  <c r="X46" s="1"/>
  <c r="M46"/>
  <c r="P46"/>
  <c r="R46" s="1"/>
  <c r="S46"/>
  <c r="U46" s="1"/>
  <c r="AA45"/>
  <c r="O45"/>
  <c r="J47"/>
  <c r="Y47" s="1"/>
  <c r="J82" i="19" l="1"/>
  <c r="I83"/>
  <c r="V81"/>
  <c r="X81" s="1"/>
  <c r="L81"/>
  <c r="Y81"/>
  <c r="AA81" s="1"/>
  <c r="P81"/>
  <c r="R81" s="1"/>
  <c r="S81"/>
  <c r="U81" s="1"/>
  <c r="M81"/>
  <c r="O81" s="1"/>
  <c r="Y85" i="20"/>
  <c r="AA85" s="1"/>
  <c r="S85"/>
  <c r="U85" s="1"/>
  <c r="M85"/>
  <c r="O85" s="1"/>
  <c r="P85"/>
  <c r="R85" s="1"/>
  <c r="L85"/>
  <c r="V85"/>
  <c r="X85" s="1"/>
  <c r="I87"/>
  <c r="J86"/>
  <c r="Y68" i="17"/>
  <c r="AA68" s="1"/>
  <c r="S68"/>
  <c r="U68" s="1"/>
  <c r="M68"/>
  <c r="O68" s="1"/>
  <c r="P68"/>
  <c r="R68" s="1"/>
  <c r="L68"/>
  <c r="V68"/>
  <c r="X68" s="1"/>
  <c r="J69"/>
  <c r="I70"/>
  <c r="V68" i="16"/>
  <c r="X68" s="1"/>
  <c r="P68"/>
  <c r="R68" s="1"/>
  <c r="L68"/>
  <c r="Y68"/>
  <c r="AA68" s="1"/>
  <c r="M68"/>
  <c r="O68" s="1"/>
  <c r="S68"/>
  <c r="U68" s="1"/>
  <c r="I70"/>
  <c r="J69"/>
  <c r="P130" i="10"/>
  <c r="R130" s="1"/>
  <c r="M130"/>
  <c r="O130" s="1"/>
  <c r="V130"/>
  <c r="X130" s="1"/>
  <c r="L130"/>
  <c r="Y130"/>
  <c r="AA130" s="1"/>
  <c r="S130"/>
  <c r="U130" s="1"/>
  <c r="M47" i="9"/>
  <c r="S47"/>
  <c r="U47" s="1"/>
  <c r="V47"/>
  <c r="X47" s="1"/>
  <c r="P47"/>
  <c r="R47" s="1"/>
  <c r="L47"/>
  <c r="J48"/>
  <c r="Y48" s="1"/>
  <c r="O46"/>
  <c r="AA46"/>
  <c r="J83" i="19" l="1"/>
  <c r="I84"/>
  <c r="V82"/>
  <c r="X82" s="1"/>
  <c r="L82"/>
  <c r="M82"/>
  <c r="O82" s="1"/>
  <c r="P82"/>
  <c r="R82" s="1"/>
  <c r="Y82"/>
  <c r="AA82" s="1"/>
  <c r="S82"/>
  <c r="U82" s="1"/>
  <c r="V86" i="20"/>
  <c r="X86" s="1"/>
  <c r="P86"/>
  <c r="R86" s="1"/>
  <c r="L86"/>
  <c r="Y86"/>
  <c r="AA86" s="1"/>
  <c r="M86"/>
  <c r="O86" s="1"/>
  <c r="S86"/>
  <c r="U86" s="1"/>
  <c r="I88"/>
  <c r="J87"/>
  <c r="I71" i="17"/>
  <c r="J70"/>
  <c r="V69"/>
  <c r="X69" s="1"/>
  <c r="P69"/>
  <c r="R69" s="1"/>
  <c r="L69"/>
  <c r="Y69"/>
  <c r="AA69" s="1"/>
  <c r="M69"/>
  <c r="O69" s="1"/>
  <c r="S69"/>
  <c r="U69" s="1"/>
  <c r="Y69" i="16"/>
  <c r="AA69" s="1"/>
  <c r="S69"/>
  <c r="U69" s="1"/>
  <c r="M69"/>
  <c r="O69" s="1"/>
  <c r="P69"/>
  <c r="R69" s="1"/>
  <c r="L69"/>
  <c r="V69"/>
  <c r="X69" s="1"/>
  <c r="I71"/>
  <c r="J70"/>
  <c r="P48" i="9"/>
  <c r="R48" s="1"/>
  <c r="V48"/>
  <c r="X48" s="1"/>
  <c r="L48"/>
  <c r="M48"/>
  <c r="S48"/>
  <c r="U48" s="1"/>
  <c r="J49"/>
  <c r="Y49" s="1"/>
  <c r="AA47"/>
  <c r="O47"/>
  <c r="J84" i="19" l="1"/>
  <c r="I85"/>
  <c r="V83"/>
  <c r="X83" s="1"/>
  <c r="L83"/>
  <c r="Y83"/>
  <c r="AA83" s="1"/>
  <c r="P83"/>
  <c r="R83" s="1"/>
  <c r="S83"/>
  <c r="U83" s="1"/>
  <c r="M83"/>
  <c r="O83" s="1"/>
  <c r="Y87" i="20"/>
  <c r="AA87" s="1"/>
  <c r="S87"/>
  <c r="U87" s="1"/>
  <c r="M87"/>
  <c r="O87" s="1"/>
  <c r="P87"/>
  <c r="R87" s="1"/>
  <c r="L87"/>
  <c r="V87"/>
  <c r="X87" s="1"/>
  <c r="I89"/>
  <c r="J88"/>
  <c r="V70" i="17"/>
  <c r="X70" s="1"/>
  <c r="P70"/>
  <c r="R70" s="1"/>
  <c r="L70"/>
  <c r="S70"/>
  <c r="U70" s="1"/>
  <c r="Y70"/>
  <c r="AA70" s="1"/>
  <c r="M70"/>
  <c r="O70" s="1"/>
  <c r="J71"/>
  <c r="I72"/>
  <c r="V70" i="16"/>
  <c r="X70" s="1"/>
  <c r="P70"/>
  <c r="R70" s="1"/>
  <c r="L70"/>
  <c r="Y70"/>
  <c r="AA70" s="1"/>
  <c r="M70"/>
  <c r="O70" s="1"/>
  <c r="S70"/>
  <c r="U70" s="1"/>
  <c r="I72"/>
  <c r="J71"/>
  <c r="P49" i="9"/>
  <c r="R49" s="1"/>
  <c r="L49"/>
  <c r="S49"/>
  <c r="U49" s="1"/>
  <c r="V49"/>
  <c r="X49" s="1"/>
  <c r="M49"/>
  <c r="AA48"/>
  <c r="O48"/>
  <c r="J50"/>
  <c r="Y50" s="1"/>
  <c r="J85" i="19" l="1"/>
  <c r="I86"/>
  <c r="V84"/>
  <c r="X84" s="1"/>
  <c r="L84"/>
  <c r="M84"/>
  <c r="O84" s="1"/>
  <c r="P84"/>
  <c r="R84" s="1"/>
  <c r="Y84"/>
  <c r="AA84" s="1"/>
  <c r="S84"/>
  <c r="U84" s="1"/>
  <c r="V88" i="20"/>
  <c r="X88" s="1"/>
  <c r="P88"/>
  <c r="R88" s="1"/>
  <c r="L88"/>
  <c r="Y88"/>
  <c r="AA88" s="1"/>
  <c r="M88"/>
  <c r="O88" s="1"/>
  <c r="S88"/>
  <c r="U88" s="1"/>
  <c r="I90"/>
  <c r="J89"/>
  <c r="I73" i="17"/>
  <c r="J72"/>
  <c r="Y71"/>
  <c r="AA71" s="1"/>
  <c r="S71"/>
  <c r="U71" s="1"/>
  <c r="M71"/>
  <c r="O71" s="1"/>
  <c r="V71"/>
  <c r="X71" s="1"/>
  <c r="P71"/>
  <c r="R71" s="1"/>
  <c r="L71"/>
  <c r="Y71" i="16"/>
  <c r="AA71" s="1"/>
  <c r="S71"/>
  <c r="U71" s="1"/>
  <c r="M71"/>
  <c r="O71" s="1"/>
  <c r="P71"/>
  <c r="R71" s="1"/>
  <c r="L71"/>
  <c r="V71"/>
  <c r="X71" s="1"/>
  <c r="I73"/>
  <c r="J72"/>
  <c r="L50" i="9"/>
  <c r="M50"/>
  <c r="S50"/>
  <c r="U50" s="1"/>
  <c r="P50"/>
  <c r="R50" s="1"/>
  <c r="V50"/>
  <c r="X50" s="1"/>
  <c r="J51"/>
  <c r="Y51" s="1"/>
  <c r="AA49"/>
  <c r="O49"/>
  <c r="J86" i="19" l="1"/>
  <c r="I87"/>
  <c r="V85"/>
  <c r="X85" s="1"/>
  <c r="L85"/>
  <c r="Y85"/>
  <c r="AA85" s="1"/>
  <c r="P85"/>
  <c r="R85" s="1"/>
  <c r="S85"/>
  <c r="U85" s="1"/>
  <c r="M85"/>
  <c r="O85" s="1"/>
  <c r="Y89" i="20"/>
  <c r="AA89" s="1"/>
  <c r="S89"/>
  <c r="U89" s="1"/>
  <c r="M89"/>
  <c r="O89" s="1"/>
  <c r="P89"/>
  <c r="R89" s="1"/>
  <c r="L89"/>
  <c r="V89"/>
  <c r="X89" s="1"/>
  <c r="I91"/>
  <c r="J90"/>
  <c r="V72" i="17"/>
  <c r="X72" s="1"/>
  <c r="P72"/>
  <c r="R72" s="1"/>
  <c r="L72"/>
  <c r="S72"/>
  <c r="U72" s="1"/>
  <c r="Y72"/>
  <c r="AA72" s="1"/>
  <c r="M72"/>
  <c r="O72" s="1"/>
  <c r="J73"/>
  <c r="I74"/>
  <c r="V72" i="16"/>
  <c r="X72" s="1"/>
  <c r="P72"/>
  <c r="R72" s="1"/>
  <c r="L72"/>
  <c r="Y72"/>
  <c r="AA72" s="1"/>
  <c r="M72"/>
  <c r="O72" s="1"/>
  <c r="S72"/>
  <c r="U72" s="1"/>
  <c r="I74"/>
  <c r="J73"/>
  <c r="L51" i="9"/>
  <c r="V51"/>
  <c r="X51" s="1"/>
  <c r="M51"/>
  <c r="S51"/>
  <c r="U51" s="1"/>
  <c r="P51"/>
  <c r="R51" s="1"/>
  <c r="AA50"/>
  <c r="O50"/>
  <c r="J52"/>
  <c r="Y52" s="1"/>
  <c r="J87" i="19" l="1"/>
  <c r="I88"/>
  <c r="V86"/>
  <c r="X86" s="1"/>
  <c r="L86"/>
  <c r="M86"/>
  <c r="O86" s="1"/>
  <c r="P86"/>
  <c r="R86" s="1"/>
  <c r="Y86"/>
  <c r="AA86" s="1"/>
  <c r="S86"/>
  <c r="U86" s="1"/>
  <c r="V90" i="20"/>
  <c r="X90" s="1"/>
  <c r="P90"/>
  <c r="R90" s="1"/>
  <c r="L90"/>
  <c r="Y90"/>
  <c r="AA90" s="1"/>
  <c r="M90"/>
  <c r="O90" s="1"/>
  <c r="S90"/>
  <c r="U90" s="1"/>
  <c r="I92"/>
  <c r="J91"/>
  <c r="I75" i="17"/>
  <c r="J74"/>
  <c r="Y73"/>
  <c r="AA73" s="1"/>
  <c r="S73"/>
  <c r="U73" s="1"/>
  <c r="M73"/>
  <c r="O73" s="1"/>
  <c r="V73"/>
  <c r="X73" s="1"/>
  <c r="P73"/>
  <c r="R73" s="1"/>
  <c r="L73"/>
  <c r="Y73" i="16"/>
  <c r="AA73" s="1"/>
  <c r="S73"/>
  <c r="U73" s="1"/>
  <c r="M73"/>
  <c r="O73" s="1"/>
  <c r="P73"/>
  <c r="R73" s="1"/>
  <c r="L73"/>
  <c r="V73"/>
  <c r="X73" s="1"/>
  <c r="I75"/>
  <c r="J74"/>
  <c r="P52" i="9"/>
  <c r="R52" s="1"/>
  <c r="M52"/>
  <c r="V52"/>
  <c r="X52" s="1"/>
  <c r="S52"/>
  <c r="U52" s="1"/>
  <c r="L52"/>
  <c r="J53"/>
  <c r="Y53" s="1"/>
  <c r="AA51"/>
  <c r="O51"/>
  <c r="J88" i="19" l="1"/>
  <c r="I89"/>
  <c r="V87"/>
  <c r="X87" s="1"/>
  <c r="L87"/>
  <c r="Y87"/>
  <c r="AA87" s="1"/>
  <c r="P87"/>
  <c r="R87" s="1"/>
  <c r="S87"/>
  <c r="U87" s="1"/>
  <c r="M87"/>
  <c r="O87" s="1"/>
  <c r="Y91" i="20"/>
  <c r="AA91" s="1"/>
  <c r="S91"/>
  <c r="U91" s="1"/>
  <c r="M91"/>
  <c r="O91" s="1"/>
  <c r="P91"/>
  <c r="R91" s="1"/>
  <c r="L91"/>
  <c r="V91"/>
  <c r="X91" s="1"/>
  <c r="I93"/>
  <c r="J92"/>
  <c r="V74" i="17"/>
  <c r="X74" s="1"/>
  <c r="P74"/>
  <c r="R74" s="1"/>
  <c r="L74"/>
  <c r="S74"/>
  <c r="U74" s="1"/>
  <c r="Y74"/>
  <c r="AA74" s="1"/>
  <c r="M74"/>
  <c r="O74" s="1"/>
  <c r="J75"/>
  <c r="I76"/>
  <c r="V74" i="16"/>
  <c r="X74" s="1"/>
  <c r="P74"/>
  <c r="R74" s="1"/>
  <c r="L74"/>
  <c r="Y74"/>
  <c r="AA74" s="1"/>
  <c r="M74"/>
  <c r="O74" s="1"/>
  <c r="S74"/>
  <c r="U74" s="1"/>
  <c r="I76"/>
  <c r="J75"/>
  <c r="P53" i="9"/>
  <c r="R53" s="1"/>
  <c r="L53"/>
  <c r="S53"/>
  <c r="U53" s="1"/>
  <c r="V53"/>
  <c r="X53" s="1"/>
  <c r="M53"/>
  <c r="AA52"/>
  <c r="O52"/>
  <c r="J54"/>
  <c r="Y54" s="1"/>
  <c r="J89" i="19" l="1"/>
  <c r="I90"/>
  <c r="V88"/>
  <c r="X88" s="1"/>
  <c r="L88"/>
  <c r="M88"/>
  <c r="O88" s="1"/>
  <c r="P88"/>
  <c r="R88" s="1"/>
  <c r="Y88"/>
  <c r="AA88" s="1"/>
  <c r="S88"/>
  <c r="U88" s="1"/>
  <c r="V92" i="20"/>
  <c r="X92" s="1"/>
  <c r="P92"/>
  <c r="R92" s="1"/>
  <c r="L92"/>
  <c r="Y92"/>
  <c r="AA92" s="1"/>
  <c r="M92"/>
  <c r="O92" s="1"/>
  <c r="S92"/>
  <c r="U92" s="1"/>
  <c r="I94"/>
  <c r="J93"/>
  <c r="I77" i="17"/>
  <c r="J76"/>
  <c r="Y75"/>
  <c r="AA75" s="1"/>
  <c r="S75"/>
  <c r="U75" s="1"/>
  <c r="M75"/>
  <c r="O75" s="1"/>
  <c r="V75"/>
  <c r="X75" s="1"/>
  <c r="P75"/>
  <c r="R75" s="1"/>
  <c r="L75"/>
  <c r="Y75" i="16"/>
  <c r="AA75" s="1"/>
  <c r="S75"/>
  <c r="U75" s="1"/>
  <c r="M75"/>
  <c r="O75" s="1"/>
  <c r="P75"/>
  <c r="R75" s="1"/>
  <c r="L75"/>
  <c r="V75"/>
  <c r="X75" s="1"/>
  <c r="I77"/>
  <c r="J76"/>
  <c r="L54" i="9"/>
  <c r="M54"/>
  <c r="S54"/>
  <c r="U54" s="1"/>
  <c r="P54"/>
  <c r="R54" s="1"/>
  <c r="V54"/>
  <c r="X54" s="1"/>
  <c r="J55"/>
  <c r="Y55" s="1"/>
  <c r="AA53"/>
  <c r="O53"/>
  <c r="J90" i="19" l="1"/>
  <c r="I91"/>
  <c r="V89"/>
  <c r="X89" s="1"/>
  <c r="L89"/>
  <c r="Y89"/>
  <c r="AA89" s="1"/>
  <c r="P89"/>
  <c r="R89" s="1"/>
  <c r="S89"/>
  <c r="U89" s="1"/>
  <c r="M89"/>
  <c r="O89" s="1"/>
  <c r="Y93" i="20"/>
  <c r="AA93" s="1"/>
  <c r="S93"/>
  <c r="U93" s="1"/>
  <c r="M93"/>
  <c r="O93" s="1"/>
  <c r="P93"/>
  <c r="R93" s="1"/>
  <c r="L93"/>
  <c r="V93"/>
  <c r="X93" s="1"/>
  <c r="I95"/>
  <c r="J94"/>
  <c r="V76" i="17"/>
  <c r="X76" s="1"/>
  <c r="P76"/>
  <c r="R76" s="1"/>
  <c r="L76"/>
  <c r="S76"/>
  <c r="U76" s="1"/>
  <c r="Y76"/>
  <c r="AA76" s="1"/>
  <c r="M76"/>
  <c r="O76" s="1"/>
  <c r="J77"/>
  <c r="I78"/>
  <c r="V76" i="16"/>
  <c r="X76" s="1"/>
  <c r="P76"/>
  <c r="R76" s="1"/>
  <c r="L76"/>
  <c r="Y76"/>
  <c r="AA76" s="1"/>
  <c r="M76"/>
  <c r="O76" s="1"/>
  <c r="S76"/>
  <c r="U76" s="1"/>
  <c r="I78"/>
  <c r="J77"/>
  <c r="S55" i="9"/>
  <c r="U55" s="1"/>
  <c r="V55"/>
  <c r="X55" s="1"/>
  <c r="P55"/>
  <c r="R55" s="1"/>
  <c r="M55"/>
  <c r="L55"/>
  <c r="AA54"/>
  <c r="O54"/>
  <c r="J56"/>
  <c r="Y56" s="1"/>
  <c r="J91" i="19" l="1"/>
  <c r="I92"/>
  <c r="V90"/>
  <c r="X90" s="1"/>
  <c r="L90"/>
  <c r="M90"/>
  <c r="O90" s="1"/>
  <c r="P90"/>
  <c r="R90" s="1"/>
  <c r="Y90"/>
  <c r="AA90" s="1"/>
  <c r="S90"/>
  <c r="U90" s="1"/>
  <c r="V94" i="20"/>
  <c r="X94" s="1"/>
  <c r="P94"/>
  <c r="R94" s="1"/>
  <c r="L94"/>
  <c r="Y94"/>
  <c r="AA94" s="1"/>
  <c r="M94"/>
  <c r="O94" s="1"/>
  <c r="S94"/>
  <c r="U94" s="1"/>
  <c r="I96"/>
  <c r="J95"/>
  <c r="I79" i="17"/>
  <c r="J78"/>
  <c r="Y77"/>
  <c r="AA77" s="1"/>
  <c r="S77"/>
  <c r="U77" s="1"/>
  <c r="M77"/>
  <c r="O77" s="1"/>
  <c r="V77"/>
  <c r="X77" s="1"/>
  <c r="P77"/>
  <c r="R77" s="1"/>
  <c r="L77"/>
  <c r="Y77" i="16"/>
  <c r="AA77" s="1"/>
  <c r="S77"/>
  <c r="U77" s="1"/>
  <c r="M77"/>
  <c r="O77" s="1"/>
  <c r="P77"/>
  <c r="R77" s="1"/>
  <c r="L77"/>
  <c r="V77"/>
  <c r="X77" s="1"/>
  <c r="I79"/>
  <c r="J78"/>
  <c r="S56" i="9"/>
  <c r="U56" s="1"/>
  <c r="V56"/>
  <c r="X56" s="1"/>
  <c r="P56"/>
  <c r="R56" s="1"/>
  <c r="M56"/>
  <c r="L56"/>
  <c r="AA55"/>
  <c r="O55"/>
  <c r="J57"/>
  <c r="Y57" s="1"/>
  <c r="J92" i="19" l="1"/>
  <c r="I93"/>
  <c r="V91"/>
  <c r="X91" s="1"/>
  <c r="L91"/>
  <c r="Y91"/>
  <c r="AA91" s="1"/>
  <c r="P91"/>
  <c r="R91" s="1"/>
  <c r="S91"/>
  <c r="U91" s="1"/>
  <c r="M91"/>
  <c r="O91" s="1"/>
  <c r="Y95" i="20"/>
  <c r="AA95" s="1"/>
  <c r="S95"/>
  <c r="U95" s="1"/>
  <c r="M95"/>
  <c r="O95" s="1"/>
  <c r="P95"/>
  <c r="R95" s="1"/>
  <c r="L95"/>
  <c r="V95"/>
  <c r="X95" s="1"/>
  <c r="I97"/>
  <c r="J96"/>
  <c r="V78" i="17"/>
  <c r="X78" s="1"/>
  <c r="P78"/>
  <c r="R78" s="1"/>
  <c r="L78"/>
  <c r="S78"/>
  <c r="U78" s="1"/>
  <c r="Y78"/>
  <c r="AA78" s="1"/>
  <c r="M78"/>
  <c r="O78" s="1"/>
  <c r="J79"/>
  <c r="I80"/>
  <c r="V78" i="16"/>
  <c r="X78" s="1"/>
  <c r="P78"/>
  <c r="R78" s="1"/>
  <c r="L78"/>
  <c r="Y78"/>
  <c r="AA78" s="1"/>
  <c r="M78"/>
  <c r="O78" s="1"/>
  <c r="S78"/>
  <c r="U78" s="1"/>
  <c r="I80"/>
  <c r="J79"/>
  <c r="L57" i="9"/>
  <c r="P57"/>
  <c r="R57" s="1"/>
  <c r="V57"/>
  <c r="X57" s="1"/>
  <c r="M57"/>
  <c r="S57"/>
  <c r="U57" s="1"/>
  <c r="AA56"/>
  <c r="O56"/>
  <c r="J58"/>
  <c r="Y58" s="1"/>
  <c r="J93" i="19" l="1"/>
  <c r="I94"/>
  <c r="V92"/>
  <c r="X92" s="1"/>
  <c r="L92"/>
  <c r="M92"/>
  <c r="O92" s="1"/>
  <c r="P92"/>
  <c r="R92" s="1"/>
  <c r="Y92"/>
  <c r="AA92" s="1"/>
  <c r="S92"/>
  <c r="U92" s="1"/>
  <c r="V96" i="20"/>
  <c r="X96" s="1"/>
  <c r="P96"/>
  <c r="R96" s="1"/>
  <c r="L96"/>
  <c r="Y96"/>
  <c r="AA96" s="1"/>
  <c r="M96"/>
  <c r="O96" s="1"/>
  <c r="S96"/>
  <c r="U96" s="1"/>
  <c r="I98"/>
  <c r="J97"/>
  <c r="I81" i="17"/>
  <c r="J80"/>
  <c r="Y79"/>
  <c r="AA79" s="1"/>
  <c r="S79"/>
  <c r="U79" s="1"/>
  <c r="M79"/>
  <c r="O79" s="1"/>
  <c r="V79"/>
  <c r="X79" s="1"/>
  <c r="P79"/>
  <c r="R79" s="1"/>
  <c r="L79"/>
  <c r="Y79" i="16"/>
  <c r="AA79" s="1"/>
  <c r="S79"/>
  <c r="U79" s="1"/>
  <c r="M79"/>
  <c r="O79" s="1"/>
  <c r="P79"/>
  <c r="R79" s="1"/>
  <c r="L79"/>
  <c r="V79"/>
  <c r="X79" s="1"/>
  <c r="I81"/>
  <c r="J80"/>
  <c r="M58" i="9"/>
  <c r="V58"/>
  <c r="X58" s="1"/>
  <c r="S58"/>
  <c r="U58" s="1"/>
  <c r="P58"/>
  <c r="R58" s="1"/>
  <c r="L58"/>
  <c r="AA57"/>
  <c r="O57"/>
  <c r="J59"/>
  <c r="Y59" s="1"/>
  <c r="I95" i="19" l="1"/>
  <c r="J94"/>
  <c r="V93"/>
  <c r="X93" s="1"/>
  <c r="Y93"/>
  <c r="AA93" s="1"/>
  <c r="P93"/>
  <c r="R93" s="1"/>
  <c r="S93"/>
  <c r="U93" s="1"/>
  <c r="M93"/>
  <c r="O93" s="1"/>
  <c r="L93"/>
  <c r="Y97" i="20"/>
  <c r="AA97" s="1"/>
  <c r="S97"/>
  <c r="U97" s="1"/>
  <c r="M97"/>
  <c r="O97" s="1"/>
  <c r="P97"/>
  <c r="R97" s="1"/>
  <c r="L97"/>
  <c r="V97"/>
  <c r="X97" s="1"/>
  <c r="I99"/>
  <c r="J98"/>
  <c r="V80" i="17"/>
  <c r="X80" s="1"/>
  <c r="P80"/>
  <c r="R80" s="1"/>
  <c r="L80"/>
  <c r="S80"/>
  <c r="U80" s="1"/>
  <c r="Y80"/>
  <c r="AA80" s="1"/>
  <c r="M80"/>
  <c r="O80" s="1"/>
  <c r="I82"/>
  <c r="J81"/>
  <c r="V80" i="16"/>
  <c r="X80" s="1"/>
  <c r="P80"/>
  <c r="R80" s="1"/>
  <c r="L80"/>
  <c r="Y80"/>
  <c r="AA80" s="1"/>
  <c r="M80"/>
  <c r="O80" s="1"/>
  <c r="S80"/>
  <c r="U80" s="1"/>
  <c r="I82"/>
  <c r="J81"/>
  <c r="V59" i="9"/>
  <c r="X59" s="1"/>
  <c r="M59"/>
  <c r="L59"/>
  <c r="S59"/>
  <c r="U59" s="1"/>
  <c r="P59"/>
  <c r="R59" s="1"/>
  <c r="J60"/>
  <c r="Y60" s="1"/>
  <c r="AA58"/>
  <c r="O58"/>
  <c r="V94" i="19" l="1"/>
  <c r="X94" s="1"/>
  <c r="L94"/>
  <c r="M94"/>
  <c r="O94" s="1"/>
  <c r="P94"/>
  <c r="R94" s="1"/>
  <c r="Y94"/>
  <c r="AA94" s="1"/>
  <c r="S94"/>
  <c r="U94" s="1"/>
  <c r="J95"/>
  <c r="I96"/>
  <c r="V98" i="20"/>
  <c r="X98" s="1"/>
  <c r="P98"/>
  <c r="R98" s="1"/>
  <c r="L98"/>
  <c r="Y98"/>
  <c r="AA98" s="1"/>
  <c r="M98"/>
  <c r="O98" s="1"/>
  <c r="S98"/>
  <c r="U98" s="1"/>
  <c r="I100"/>
  <c r="J99"/>
  <c r="Y81" i="17"/>
  <c r="AA81" s="1"/>
  <c r="S81"/>
  <c r="U81" s="1"/>
  <c r="M81"/>
  <c r="O81" s="1"/>
  <c r="V81"/>
  <c r="X81" s="1"/>
  <c r="P81"/>
  <c r="R81" s="1"/>
  <c r="L81"/>
  <c r="I83"/>
  <c r="J82"/>
  <c r="Y81" i="16"/>
  <c r="AA81" s="1"/>
  <c r="S81"/>
  <c r="U81" s="1"/>
  <c r="M81"/>
  <c r="O81" s="1"/>
  <c r="P81"/>
  <c r="R81" s="1"/>
  <c r="L81"/>
  <c r="V81"/>
  <c r="X81" s="1"/>
  <c r="I83"/>
  <c r="J82"/>
  <c r="S60" i="9"/>
  <c r="U60" s="1"/>
  <c r="L60"/>
  <c r="V60"/>
  <c r="X60" s="1"/>
  <c r="P60"/>
  <c r="R60" s="1"/>
  <c r="M60"/>
  <c r="AA59"/>
  <c r="O59"/>
  <c r="J61"/>
  <c r="Y61" s="1"/>
  <c r="J96" i="19" l="1"/>
  <c r="I97"/>
  <c r="V95"/>
  <c r="X95" s="1"/>
  <c r="L95"/>
  <c r="Y95"/>
  <c r="AA95" s="1"/>
  <c r="P95"/>
  <c r="R95" s="1"/>
  <c r="S95"/>
  <c r="U95" s="1"/>
  <c r="M95"/>
  <c r="O95" s="1"/>
  <c r="Y99" i="20"/>
  <c r="AA99" s="1"/>
  <c r="S99"/>
  <c r="U99" s="1"/>
  <c r="M99"/>
  <c r="O99" s="1"/>
  <c r="P99"/>
  <c r="R99" s="1"/>
  <c r="L99"/>
  <c r="V99"/>
  <c r="X99" s="1"/>
  <c r="J100"/>
  <c r="I101"/>
  <c r="Y82" i="17"/>
  <c r="AA82" s="1"/>
  <c r="S82"/>
  <c r="U82" s="1"/>
  <c r="M82"/>
  <c r="O82" s="1"/>
  <c r="P82"/>
  <c r="R82" s="1"/>
  <c r="L82"/>
  <c r="V82"/>
  <c r="X82" s="1"/>
  <c r="I84"/>
  <c r="J83"/>
  <c r="V82" i="16"/>
  <c r="X82" s="1"/>
  <c r="P82"/>
  <c r="R82" s="1"/>
  <c r="L82"/>
  <c r="Y82"/>
  <c r="AA82" s="1"/>
  <c r="M82"/>
  <c r="O82" s="1"/>
  <c r="S82"/>
  <c r="U82" s="1"/>
  <c r="I84"/>
  <c r="J83"/>
  <c r="S61" i="9"/>
  <c r="U61" s="1"/>
  <c r="P61"/>
  <c r="R61" s="1"/>
  <c r="L61"/>
  <c r="M61"/>
  <c r="V61"/>
  <c r="X61" s="1"/>
  <c r="J62"/>
  <c r="Y62" s="1"/>
  <c r="O60"/>
  <c r="AA60"/>
  <c r="J97" i="19" l="1"/>
  <c r="I98"/>
  <c r="V96"/>
  <c r="X96" s="1"/>
  <c r="L96"/>
  <c r="M96"/>
  <c r="O96" s="1"/>
  <c r="P96"/>
  <c r="R96" s="1"/>
  <c r="Y96"/>
  <c r="AA96" s="1"/>
  <c r="S96"/>
  <c r="U96" s="1"/>
  <c r="I102" i="20"/>
  <c r="J101"/>
  <c r="Y100"/>
  <c r="AA100" s="1"/>
  <c r="V100"/>
  <c r="X100" s="1"/>
  <c r="P100"/>
  <c r="R100" s="1"/>
  <c r="L100"/>
  <c r="M100"/>
  <c r="O100" s="1"/>
  <c r="S100"/>
  <c r="U100" s="1"/>
  <c r="V83" i="17"/>
  <c r="X83" s="1"/>
  <c r="P83"/>
  <c r="R83" s="1"/>
  <c r="L83"/>
  <c r="Y83"/>
  <c r="AA83" s="1"/>
  <c r="M83"/>
  <c r="O83" s="1"/>
  <c r="S83"/>
  <c r="U83" s="1"/>
  <c r="I85"/>
  <c r="J84"/>
  <c r="Y83" i="16"/>
  <c r="AA83" s="1"/>
  <c r="S83"/>
  <c r="U83" s="1"/>
  <c r="M83"/>
  <c r="O83" s="1"/>
  <c r="P83"/>
  <c r="R83" s="1"/>
  <c r="L83"/>
  <c r="V83"/>
  <c r="X83" s="1"/>
  <c r="I85"/>
  <c r="J84"/>
  <c r="J63" i="9"/>
  <c r="Y63" s="1"/>
  <c r="AA61"/>
  <c r="O61"/>
  <c r="V62"/>
  <c r="X62" s="1"/>
  <c r="M62"/>
  <c r="S62"/>
  <c r="U62" s="1"/>
  <c r="L62"/>
  <c r="P62"/>
  <c r="R62" s="1"/>
  <c r="I99" i="19" l="1"/>
  <c r="J98"/>
  <c r="V97"/>
  <c r="X97" s="1"/>
  <c r="L97"/>
  <c r="Y97"/>
  <c r="AA97" s="1"/>
  <c r="P97"/>
  <c r="R97" s="1"/>
  <c r="S97"/>
  <c r="U97" s="1"/>
  <c r="M97"/>
  <c r="O97" s="1"/>
  <c r="V101" i="20"/>
  <c r="X101" s="1"/>
  <c r="P101"/>
  <c r="R101" s="1"/>
  <c r="L101"/>
  <c r="S101"/>
  <c r="U101" s="1"/>
  <c r="M101"/>
  <c r="O101" s="1"/>
  <c r="Y101"/>
  <c r="AA101" s="1"/>
  <c r="J102"/>
  <c r="I103"/>
  <c r="Y84" i="17"/>
  <c r="AA84" s="1"/>
  <c r="S84"/>
  <c r="U84" s="1"/>
  <c r="M84"/>
  <c r="O84" s="1"/>
  <c r="P84"/>
  <c r="R84" s="1"/>
  <c r="L84"/>
  <c r="V84"/>
  <c r="X84" s="1"/>
  <c r="I86"/>
  <c r="J85"/>
  <c r="V84" i="16"/>
  <c r="X84" s="1"/>
  <c r="P84"/>
  <c r="R84" s="1"/>
  <c r="L84"/>
  <c r="Y84"/>
  <c r="AA84" s="1"/>
  <c r="M84"/>
  <c r="O84" s="1"/>
  <c r="S84"/>
  <c r="U84" s="1"/>
  <c r="I86"/>
  <c r="J85"/>
  <c r="AA62" i="9"/>
  <c r="O62"/>
  <c r="J64"/>
  <c r="Y64" s="1"/>
  <c r="V63"/>
  <c r="X63" s="1"/>
  <c r="M63"/>
  <c r="L63"/>
  <c r="P63"/>
  <c r="R63" s="1"/>
  <c r="S63"/>
  <c r="U63" s="1"/>
  <c r="Y98" i="19" l="1"/>
  <c r="AA98" s="1"/>
  <c r="M98"/>
  <c r="O98" s="1"/>
  <c r="V98"/>
  <c r="X98" s="1"/>
  <c r="L98"/>
  <c r="S98"/>
  <c r="U98" s="1"/>
  <c r="P98"/>
  <c r="R98" s="1"/>
  <c r="J99"/>
  <c r="I100"/>
  <c r="I104" i="20"/>
  <c r="J103"/>
  <c r="Y102"/>
  <c r="AA102" s="1"/>
  <c r="S102"/>
  <c r="U102" s="1"/>
  <c r="M102"/>
  <c r="O102" s="1"/>
  <c r="V102"/>
  <c r="X102" s="1"/>
  <c r="P102"/>
  <c r="R102" s="1"/>
  <c r="L102"/>
  <c r="V85" i="17"/>
  <c r="X85" s="1"/>
  <c r="P85"/>
  <c r="R85" s="1"/>
  <c r="L85"/>
  <c r="Y85"/>
  <c r="AA85" s="1"/>
  <c r="M85"/>
  <c r="O85" s="1"/>
  <c r="S85"/>
  <c r="U85" s="1"/>
  <c r="I87"/>
  <c r="J86"/>
  <c r="Y85" i="16"/>
  <c r="AA85" s="1"/>
  <c r="S85"/>
  <c r="U85" s="1"/>
  <c r="M85"/>
  <c r="O85" s="1"/>
  <c r="P85"/>
  <c r="R85" s="1"/>
  <c r="L85"/>
  <c r="V85"/>
  <c r="X85" s="1"/>
  <c r="I87"/>
  <c r="J86"/>
  <c r="AA63" i="9"/>
  <c r="O63"/>
  <c r="J65"/>
  <c r="Y65" s="1"/>
  <c r="V64"/>
  <c r="X64" s="1"/>
  <c r="M64"/>
  <c r="L64"/>
  <c r="S64"/>
  <c r="U64" s="1"/>
  <c r="P64"/>
  <c r="R64" s="1"/>
  <c r="J100" i="19" l="1"/>
  <c r="I101"/>
  <c r="Y99"/>
  <c r="AA99" s="1"/>
  <c r="L99"/>
  <c r="S99"/>
  <c r="U99" s="1"/>
  <c r="V99"/>
  <c r="X99" s="1"/>
  <c r="P99"/>
  <c r="R99" s="1"/>
  <c r="M99"/>
  <c r="O99" s="1"/>
  <c r="V103" i="20"/>
  <c r="X103" s="1"/>
  <c r="P103"/>
  <c r="R103" s="1"/>
  <c r="L103"/>
  <c r="S103"/>
  <c r="U103" s="1"/>
  <c r="Y103"/>
  <c r="AA103" s="1"/>
  <c r="M103"/>
  <c r="O103" s="1"/>
  <c r="J104"/>
  <c r="I105"/>
  <c r="Y86" i="17"/>
  <c r="AA86" s="1"/>
  <c r="S86"/>
  <c r="U86" s="1"/>
  <c r="M86"/>
  <c r="O86" s="1"/>
  <c r="P86"/>
  <c r="R86" s="1"/>
  <c r="L86"/>
  <c r="V86"/>
  <c r="X86" s="1"/>
  <c r="I88"/>
  <c r="J87"/>
  <c r="V86" i="16"/>
  <c r="X86" s="1"/>
  <c r="P86"/>
  <c r="R86" s="1"/>
  <c r="L86"/>
  <c r="Y86"/>
  <c r="AA86" s="1"/>
  <c r="M86"/>
  <c r="O86" s="1"/>
  <c r="S86"/>
  <c r="U86" s="1"/>
  <c r="I88"/>
  <c r="J87"/>
  <c r="AA64" i="9"/>
  <c r="O64"/>
  <c r="J66"/>
  <c r="Y66" s="1"/>
  <c r="S65"/>
  <c r="U65" s="1"/>
  <c r="M65"/>
  <c r="V65"/>
  <c r="X65" s="1"/>
  <c r="L65"/>
  <c r="P65"/>
  <c r="R65" s="1"/>
  <c r="I102" i="19" l="1"/>
  <c r="J101"/>
  <c r="M100"/>
  <c r="O100" s="1"/>
  <c r="S100"/>
  <c r="U100" s="1"/>
  <c r="P100"/>
  <c r="R100" s="1"/>
  <c r="V100"/>
  <c r="X100" s="1"/>
  <c r="Y100"/>
  <c r="AA100" s="1"/>
  <c r="L100"/>
  <c r="I106" i="20"/>
  <c r="J105"/>
  <c r="Y104"/>
  <c r="AA104" s="1"/>
  <c r="S104"/>
  <c r="U104" s="1"/>
  <c r="M104"/>
  <c r="O104" s="1"/>
  <c r="V104"/>
  <c r="X104" s="1"/>
  <c r="L104"/>
  <c r="P104"/>
  <c r="R104" s="1"/>
  <c r="V87" i="17"/>
  <c r="X87" s="1"/>
  <c r="P87"/>
  <c r="R87" s="1"/>
  <c r="L87"/>
  <c r="Y87"/>
  <c r="AA87" s="1"/>
  <c r="M87"/>
  <c r="O87" s="1"/>
  <c r="S87"/>
  <c r="U87" s="1"/>
  <c r="I89"/>
  <c r="J88"/>
  <c r="Y87" i="16"/>
  <c r="AA87" s="1"/>
  <c r="S87"/>
  <c r="U87" s="1"/>
  <c r="M87"/>
  <c r="O87" s="1"/>
  <c r="P87"/>
  <c r="R87" s="1"/>
  <c r="L87"/>
  <c r="V87"/>
  <c r="X87" s="1"/>
  <c r="I89"/>
  <c r="J88"/>
  <c r="AA65" i="9"/>
  <c r="O65"/>
  <c r="J67"/>
  <c r="Y67" s="1"/>
  <c r="L66"/>
  <c r="P66"/>
  <c r="R66" s="1"/>
  <c r="V66"/>
  <c r="X66" s="1"/>
  <c r="S66"/>
  <c r="U66" s="1"/>
  <c r="M66"/>
  <c r="Y101" i="19" l="1"/>
  <c r="AA101" s="1"/>
  <c r="P101"/>
  <c r="R101" s="1"/>
  <c r="S101"/>
  <c r="U101" s="1"/>
  <c r="V101"/>
  <c r="X101" s="1"/>
  <c r="L101"/>
  <c r="M101"/>
  <c r="O101" s="1"/>
  <c r="J102"/>
  <c r="I103"/>
  <c r="V105" i="20"/>
  <c r="X105" s="1"/>
  <c r="P105"/>
  <c r="R105" s="1"/>
  <c r="L105"/>
  <c r="S105"/>
  <c r="U105" s="1"/>
  <c r="M105"/>
  <c r="O105" s="1"/>
  <c r="Y105"/>
  <c r="AA105" s="1"/>
  <c r="J106"/>
  <c r="I107"/>
  <c r="Y88" i="17"/>
  <c r="AA88" s="1"/>
  <c r="S88"/>
  <c r="U88" s="1"/>
  <c r="M88"/>
  <c r="O88" s="1"/>
  <c r="P88"/>
  <c r="R88" s="1"/>
  <c r="L88"/>
  <c r="V88"/>
  <c r="X88" s="1"/>
  <c r="I90"/>
  <c r="J89"/>
  <c r="V88" i="16"/>
  <c r="X88" s="1"/>
  <c r="P88"/>
  <c r="R88" s="1"/>
  <c r="L88"/>
  <c r="Y88"/>
  <c r="AA88" s="1"/>
  <c r="M88"/>
  <c r="O88" s="1"/>
  <c r="S88"/>
  <c r="U88" s="1"/>
  <c r="I90"/>
  <c r="J89"/>
  <c r="J68" i="9"/>
  <c r="Y68" s="1"/>
  <c r="AA66"/>
  <c r="O66"/>
  <c r="L67"/>
  <c r="P67"/>
  <c r="R67" s="1"/>
  <c r="S67"/>
  <c r="U67" s="1"/>
  <c r="M67"/>
  <c r="V67"/>
  <c r="X67" s="1"/>
  <c r="I104" i="19" l="1"/>
  <c r="J103"/>
  <c r="Y102"/>
  <c r="AA102" s="1"/>
  <c r="M102"/>
  <c r="O102" s="1"/>
  <c r="L102"/>
  <c r="S102"/>
  <c r="U102" s="1"/>
  <c r="P102"/>
  <c r="R102" s="1"/>
  <c r="V102"/>
  <c r="X102" s="1"/>
  <c r="I108" i="20"/>
  <c r="J107"/>
  <c r="Y106"/>
  <c r="AA106" s="1"/>
  <c r="S106"/>
  <c r="U106" s="1"/>
  <c r="M106"/>
  <c r="O106" s="1"/>
  <c r="V106"/>
  <c r="X106" s="1"/>
  <c r="P106"/>
  <c r="R106" s="1"/>
  <c r="L106"/>
  <c r="V89" i="17"/>
  <c r="X89" s="1"/>
  <c r="P89"/>
  <c r="R89" s="1"/>
  <c r="L89"/>
  <c r="Y89"/>
  <c r="AA89" s="1"/>
  <c r="M89"/>
  <c r="O89" s="1"/>
  <c r="S89"/>
  <c r="U89" s="1"/>
  <c r="I91"/>
  <c r="J90"/>
  <c r="Y89" i="16"/>
  <c r="AA89" s="1"/>
  <c r="S89"/>
  <c r="U89" s="1"/>
  <c r="M89"/>
  <c r="O89" s="1"/>
  <c r="P89"/>
  <c r="R89" s="1"/>
  <c r="L89"/>
  <c r="V89"/>
  <c r="X89" s="1"/>
  <c r="I91"/>
  <c r="J90"/>
  <c r="AA67" i="9"/>
  <c r="O67"/>
  <c r="J69"/>
  <c r="Y69" s="1"/>
  <c r="M68"/>
  <c r="S68"/>
  <c r="U68" s="1"/>
  <c r="L68"/>
  <c r="V68"/>
  <c r="X68" s="1"/>
  <c r="P68"/>
  <c r="R68" s="1"/>
  <c r="Y103" i="19" l="1"/>
  <c r="AA103" s="1"/>
  <c r="M103"/>
  <c r="O103" s="1"/>
  <c r="S103"/>
  <c r="U103" s="1"/>
  <c r="V103"/>
  <c r="X103" s="1"/>
  <c r="P103"/>
  <c r="R103" s="1"/>
  <c r="L103"/>
  <c r="I105"/>
  <c r="J104"/>
  <c r="V107" i="20"/>
  <c r="X107" s="1"/>
  <c r="P107"/>
  <c r="R107" s="1"/>
  <c r="L107"/>
  <c r="S107"/>
  <c r="U107" s="1"/>
  <c r="Y107"/>
  <c r="AA107" s="1"/>
  <c r="M107"/>
  <c r="O107" s="1"/>
  <c r="J108"/>
  <c r="I109"/>
  <c r="Y90" i="17"/>
  <c r="AA90" s="1"/>
  <c r="S90"/>
  <c r="U90" s="1"/>
  <c r="M90"/>
  <c r="O90" s="1"/>
  <c r="P90"/>
  <c r="R90" s="1"/>
  <c r="L90"/>
  <c r="V90"/>
  <c r="X90" s="1"/>
  <c r="I92"/>
  <c r="J91"/>
  <c r="V90" i="16"/>
  <c r="X90" s="1"/>
  <c r="P90"/>
  <c r="R90" s="1"/>
  <c r="L90"/>
  <c r="Y90"/>
  <c r="AA90" s="1"/>
  <c r="M90"/>
  <c r="O90" s="1"/>
  <c r="S90"/>
  <c r="U90" s="1"/>
  <c r="I92"/>
  <c r="J91"/>
  <c r="J70" i="9"/>
  <c r="Y70" s="1"/>
  <c r="AA68"/>
  <c r="O68"/>
  <c r="S69"/>
  <c r="U69" s="1"/>
  <c r="V69"/>
  <c r="X69" s="1"/>
  <c r="M69"/>
  <c r="P69"/>
  <c r="R69" s="1"/>
  <c r="L69"/>
  <c r="Y104" i="19" l="1"/>
  <c r="AA104" s="1"/>
  <c r="S104"/>
  <c r="U104" s="1"/>
  <c r="P104"/>
  <c r="R104" s="1"/>
  <c r="V104"/>
  <c r="X104" s="1"/>
  <c r="M104"/>
  <c r="O104" s="1"/>
  <c r="L104"/>
  <c r="J105"/>
  <c r="I106"/>
  <c r="I110" i="20"/>
  <c r="J109"/>
  <c r="Y108"/>
  <c r="AA108" s="1"/>
  <c r="S108"/>
  <c r="U108" s="1"/>
  <c r="M108"/>
  <c r="O108" s="1"/>
  <c r="V108"/>
  <c r="X108" s="1"/>
  <c r="L108"/>
  <c r="P108"/>
  <c r="R108" s="1"/>
  <c r="V91" i="17"/>
  <c r="X91" s="1"/>
  <c r="P91"/>
  <c r="R91" s="1"/>
  <c r="L91"/>
  <c r="Y91"/>
  <c r="AA91" s="1"/>
  <c r="M91"/>
  <c r="O91" s="1"/>
  <c r="S91"/>
  <c r="U91" s="1"/>
  <c r="I93"/>
  <c r="J92"/>
  <c r="Y91" i="16"/>
  <c r="AA91" s="1"/>
  <c r="S91"/>
  <c r="U91" s="1"/>
  <c r="M91"/>
  <c r="O91" s="1"/>
  <c r="P91"/>
  <c r="R91" s="1"/>
  <c r="L91"/>
  <c r="V91"/>
  <c r="X91" s="1"/>
  <c r="I93"/>
  <c r="J92"/>
  <c r="J71" i="9"/>
  <c r="Y71" s="1"/>
  <c r="AA69"/>
  <c r="O69"/>
  <c r="P70"/>
  <c r="R70" s="1"/>
  <c r="M70"/>
  <c r="V70"/>
  <c r="X70" s="1"/>
  <c r="S70"/>
  <c r="U70" s="1"/>
  <c r="L70"/>
  <c r="I107" i="19" l="1"/>
  <c r="J106"/>
  <c r="S105"/>
  <c r="U105" s="1"/>
  <c r="V105"/>
  <c r="X105" s="1"/>
  <c r="L105"/>
  <c r="Y105"/>
  <c r="AA105" s="1"/>
  <c r="M105"/>
  <c r="O105" s="1"/>
  <c r="P105"/>
  <c r="R105" s="1"/>
  <c r="V109" i="20"/>
  <c r="X109" s="1"/>
  <c r="P109"/>
  <c r="R109" s="1"/>
  <c r="L109"/>
  <c r="S109"/>
  <c r="U109" s="1"/>
  <c r="M109"/>
  <c r="O109" s="1"/>
  <c r="Y109"/>
  <c r="AA109" s="1"/>
  <c r="J110"/>
  <c r="I111"/>
  <c r="Y92" i="17"/>
  <c r="AA92" s="1"/>
  <c r="S92"/>
  <c r="U92" s="1"/>
  <c r="M92"/>
  <c r="O92" s="1"/>
  <c r="P92"/>
  <c r="R92" s="1"/>
  <c r="L92"/>
  <c r="V92"/>
  <c r="X92" s="1"/>
  <c r="J93"/>
  <c r="I94"/>
  <c r="V92" i="16"/>
  <c r="X92" s="1"/>
  <c r="P92"/>
  <c r="R92" s="1"/>
  <c r="L92"/>
  <c r="Y92"/>
  <c r="AA92" s="1"/>
  <c r="M92"/>
  <c r="O92" s="1"/>
  <c r="S92"/>
  <c r="U92" s="1"/>
  <c r="I94"/>
  <c r="J93"/>
  <c r="AA70" i="9"/>
  <c r="O70"/>
  <c r="J72"/>
  <c r="Y72" s="1"/>
  <c r="V71"/>
  <c r="X71" s="1"/>
  <c r="M71"/>
  <c r="L71"/>
  <c r="P71"/>
  <c r="R71" s="1"/>
  <c r="S71"/>
  <c r="U71" s="1"/>
  <c r="Y106" i="19" l="1"/>
  <c r="AA106" s="1"/>
  <c r="M106"/>
  <c r="O106" s="1"/>
  <c r="S106"/>
  <c r="U106" s="1"/>
  <c r="P106"/>
  <c r="R106" s="1"/>
  <c r="V106"/>
  <c r="X106" s="1"/>
  <c r="L106"/>
  <c r="J107"/>
  <c r="I108"/>
  <c r="I112" i="20"/>
  <c r="J111"/>
  <c r="Y110"/>
  <c r="AA110" s="1"/>
  <c r="S110"/>
  <c r="U110" s="1"/>
  <c r="M110"/>
  <c r="O110" s="1"/>
  <c r="V110"/>
  <c r="X110" s="1"/>
  <c r="P110"/>
  <c r="R110" s="1"/>
  <c r="L110"/>
  <c r="I95" i="17"/>
  <c r="J94"/>
  <c r="V93"/>
  <c r="X93" s="1"/>
  <c r="P93"/>
  <c r="R93" s="1"/>
  <c r="L93"/>
  <c r="Y93"/>
  <c r="AA93" s="1"/>
  <c r="M93"/>
  <c r="O93" s="1"/>
  <c r="S93"/>
  <c r="U93" s="1"/>
  <c r="Y93" i="16"/>
  <c r="AA93" s="1"/>
  <c r="S93"/>
  <c r="U93" s="1"/>
  <c r="M93"/>
  <c r="O93" s="1"/>
  <c r="P93"/>
  <c r="R93" s="1"/>
  <c r="L93"/>
  <c r="V93"/>
  <c r="X93" s="1"/>
  <c r="I95"/>
  <c r="J94"/>
  <c r="AA71" i="9"/>
  <c r="O71"/>
  <c r="J73"/>
  <c r="Y73" s="1"/>
  <c r="P72"/>
  <c r="R72" s="1"/>
  <c r="S72"/>
  <c r="U72" s="1"/>
  <c r="V72"/>
  <c r="X72" s="1"/>
  <c r="L72"/>
  <c r="M72"/>
  <c r="L107" i="19" l="1"/>
  <c r="S107"/>
  <c r="U107" s="1"/>
  <c r="V107"/>
  <c r="X107" s="1"/>
  <c r="P107"/>
  <c r="R107" s="1"/>
  <c r="Y107"/>
  <c r="AA107" s="1"/>
  <c r="M107"/>
  <c r="O107" s="1"/>
  <c r="J108"/>
  <c r="I109"/>
  <c r="V111" i="20"/>
  <c r="X111" s="1"/>
  <c r="P111"/>
  <c r="R111" s="1"/>
  <c r="L111"/>
  <c r="S111"/>
  <c r="U111" s="1"/>
  <c r="Y111"/>
  <c r="AA111" s="1"/>
  <c r="M111"/>
  <c r="O111" s="1"/>
  <c r="J112"/>
  <c r="I113"/>
  <c r="V94" i="17"/>
  <c r="X94" s="1"/>
  <c r="P94"/>
  <c r="R94" s="1"/>
  <c r="L94"/>
  <c r="S94"/>
  <c r="U94" s="1"/>
  <c r="Y94"/>
  <c r="AA94" s="1"/>
  <c r="M94"/>
  <c r="O94" s="1"/>
  <c r="J95"/>
  <c r="I96"/>
  <c r="V94" i="16"/>
  <c r="X94" s="1"/>
  <c r="P94"/>
  <c r="R94" s="1"/>
  <c r="L94"/>
  <c r="Y94"/>
  <c r="AA94" s="1"/>
  <c r="M94"/>
  <c r="O94" s="1"/>
  <c r="S94"/>
  <c r="U94" s="1"/>
  <c r="I96"/>
  <c r="J95"/>
  <c r="J74" i="9"/>
  <c r="Y74" s="1"/>
  <c r="AA72"/>
  <c r="O72"/>
  <c r="S73"/>
  <c r="U73" s="1"/>
  <c r="P73"/>
  <c r="R73" s="1"/>
  <c r="L73"/>
  <c r="M73"/>
  <c r="V73"/>
  <c r="X73" s="1"/>
  <c r="S108" i="19" l="1"/>
  <c r="U108" s="1"/>
  <c r="P108"/>
  <c r="R108" s="1"/>
  <c r="V108"/>
  <c r="X108" s="1"/>
  <c r="Y108"/>
  <c r="AA108" s="1"/>
  <c r="M108"/>
  <c r="O108" s="1"/>
  <c r="L108"/>
  <c r="I110"/>
  <c r="J109"/>
  <c r="I114" i="20"/>
  <c r="J113"/>
  <c r="Y112"/>
  <c r="AA112" s="1"/>
  <c r="S112"/>
  <c r="U112" s="1"/>
  <c r="M112"/>
  <c r="O112" s="1"/>
  <c r="V112"/>
  <c r="X112" s="1"/>
  <c r="L112"/>
  <c r="P112"/>
  <c r="R112" s="1"/>
  <c r="I97" i="17"/>
  <c r="J96"/>
  <c r="Y95"/>
  <c r="AA95" s="1"/>
  <c r="S95"/>
  <c r="U95" s="1"/>
  <c r="M95"/>
  <c r="O95" s="1"/>
  <c r="V95"/>
  <c r="X95" s="1"/>
  <c r="P95"/>
  <c r="R95" s="1"/>
  <c r="L95"/>
  <c r="Y95" i="16"/>
  <c r="AA95" s="1"/>
  <c r="S95"/>
  <c r="U95" s="1"/>
  <c r="M95"/>
  <c r="O95" s="1"/>
  <c r="P95"/>
  <c r="R95" s="1"/>
  <c r="L95"/>
  <c r="V95"/>
  <c r="X95" s="1"/>
  <c r="I97"/>
  <c r="J96"/>
  <c r="AA73" i="9"/>
  <c r="O73"/>
  <c r="J75"/>
  <c r="Y75" s="1"/>
  <c r="L74"/>
  <c r="V74"/>
  <c r="X74" s="1"/>
  <c r="M74"/>
  <c r="S74"/>
  <c r="U74" s="1"/>
  <c r="P74"/>
  <c r="R74" s="1"/>
  <c r="Y109" i="19" l="1"/>
  <c r="AA109" s="1"/>
  <c r="M109"/>
  <c r="O109" s="1"/>
  <c r="P109"/>
  <c r="R109" s="1"/>
  <c r="S109"/>
  <c r="U109" s="1"/>
  <c r="V109"/>
  <c r="X109" s="1"/>
  <c r="L109"/>
  <c r="I111"/>
  <c r="J110"/>
  <c r="V113" i="20"/>
  <c r="X113" s="1"/>
  <c r="P113"/>
  <c r="R113" s="1"/>
  <c r="L113"/>
  <c r="S113"/>
  <c r="U113" s="1"/>
  <c r="M113"/>
  <c r="O113" s="1"/>
  <c r="Y113"/>
  <c r="AA113" s="1"/>
  <c r="J114"/>
  <c r="I115"/>
  <c r="V96" i="17"/>
  <c r="X96" s="1"/>
  <c r="P96"/>
  <c r="R96" s="1"/>
  <c r="L96"/>
  <c r="S96"/>
  <c r="U96" s="1"/>
  <c r="Y96"/>
  <c r="AA96" s="1"/>
  <c r="M96"/>
  <c r="O96" s="1"/>
  <c r="I98"/>
  <c r="J97"/>
  <c r="V96" i="16"/>
  <c r="X96" s="1"/>
  <c r="P96"/>
  <c r="R96" s="1"/>
  <c r="L96"/>
  <c r="Y96"/>
  <c r="AA96" s="1"/>
  <c r="M96"/>
  <c r="O96" s="1"/>
  <c r="S96"/>
  <c r="U96" s="1"/>
  <c r="I98"/>
  <c r="J97"/>
  <c r="J76" i="9"/>
  <c r="Y76" s="1"/>
  <c r="O74"/>
  <c r="AA74"/>
  <c r="M75"/>
  <c r="V75"/>
  <c r="X75" s="1"/>
  <c r="S75"/>
  <c r="U75" s="1"/>
  <c r="P75"/>
  <c r="R75" s="1"/>
  <c r="L75"/>
  <c r="Y110" i="19" l="1"/>
  <c r="AA110" s="1"/>
  <c r="M110"/>
  <c r="O110" s="1"/>
  <c r="S110"/>
  <c r="U110" s="1"/>
  <c r="P110"/>
  <c r="R110" s="1"/>
  <c r="V110"/>
  <c r="X110" s="1"/>
  <c r="L110"/>
  <c r="I112"/>
  <c r="J111"/>
  <c r="I116" i="20"/>
  <c r="J115"/>
  <c r="Y114"/>
  <c r="AA114" s="1"/>
  <c r="S114"/>
  <c r="U114" s="1"/>
  <c r="M114"/>
  <c r="O114" s="1"/>
  <c r="V114"/>
  <c r="X114" s="1"/>
  <c r="P114"/>
  <c r="R114" s="1"/>
  <c r="L114"/>
  <c r="Y97" i="17"/>
  <c r="AA97" s="1"/>
  <c r="S97"/>
  <c r="U97" s="1"/>
  <c r="M97"/>
  <c r="O97" s="1"/>
  <c r="V97"/>
  <c r="X97" s="1"/>
  <c r="P97"/>
  <c r="R97" s="1"/>
  <c r="L97"/>
  <c r="I99"/>
  <c r="J98"/>
  <c r="Y97" i="16"/>
  <c r="AA97" s="1"/>
  <c r="S97"/>
  <c r="U97" s="1"/>
  <c r="M97"/>
  <c r="O97" s="1"/>
  <c r="P97"/>
  <c r="R97" s="1"/>
  <c r="L97"/>
  <c r="V97"/>
  <c r="X97" s="1"/>
  <c r="I99"/>
  <c r="J98"/>
  <c r="J77" i="9"/>
  <c r="Y77" s="1"/>
  <c r="AA75"/>
  <c r="O75"/>
  <c r="V76"/>
  <c r="X76" s="1"/>
  <c r="M76"/>
  <c r="P76"/>
  <c r="R76" s="1"/>
  <c r="L76"/>
  <c r="S76"/>
  <c r="U76" s="1"/>
  <c r="Y111" i="19" l="1"/>
  <c r="AA111" s="1"/>
  <c r="L111"/>
  <c r="S111"/>
  <c r="U111" s="1"/>
  <c r="V111"/>
  <c r="X111" s="1"/>
  <c r="P111"/>
  <c r="R111" s="1"/>
  <c r="M111"/>
  <c r="O111" s="1"/>
  <c r="J112"/>
  <c r="I113"/>
  <c r="V115" i="20"/>
  <c r="X115" s="1"/>
  <c r="P115"/>
  <c r="R115" s="1"/>
  <c r="L115"/>
  <c r="S115"/>
  <c r="U115" s="1"/>
  <c r="Y115"/>
  <c r="AA115" s="1"/>
  <c r="M115"/>
  <c r="O115" s="1"/>
  <c r="J116"/>
  <c r="I117"/>
  <c r="V98" i="17"/>
  <c r="X98" s="1"/>
  <c r="P98"/>
  <c r="R98" s="1"/>
  <c r="L98"/>
  <c r="Y98"/>
  <c r="AA98" s="1"/>
  <c r="M98"/>
  <c r="O98" s="1"/>
  <c r="S98"/>
  <c r="U98" s="1"/>
  <c r="I100"/>
  <c r="J99"/>
  <c r="V98" i="16"/>
  <c r="X98" s="1"/>
  <c r="P98"/>
  <c r="R98" s="1"/>
  <c r="L98"/>
  <c r="Y98"/>
  <c r="AA98" s="1"/>
  <c r="M98"/>
  <c r="O98" s="1"/>
  <c r="S98"/>
  <c r="U98" s="1"/>
  <c r="J99"/>
  <c r="I100"/>
  <c r="AA76" i="9"/>
  <c r="O76"/>
  <c r="Y78"/>
  <c r="S77"/>
  <c r="U77" s="1"/>
  <c r="P77"/>
  <c r="R77" s="1"/>
  <c r="V77"/>
  <c r="X77" s="1"/>
  <c r="M77"/>
  <c r="L77"/>
  <c r="J113" i="19" l="1"/>
  <c r="I114"/>
  <c r="Y112"/>
  <c r="AA112" s="1"/>
  <c r="M112"/>
  <c r="O112" s="1"/>
  <c r="L112"/>
  <c r="S112"/>
  <c r="U112" s="1"/>
  <c r="P112"/>
  <c r="R112" s="1"/>
  <c r="V112"/>
  <c r="X112" s="1"/>
  <c r="I118" i="20"/>
  <c r="J117"/>
  <c r="Y116"/>
  <c r="AA116" s="1"/>
  <c r="S116"/>
  <c r="U116" s="1"/>
  <c r="M116"/>
  <c r="O116" s="1"/>
  <c r="V116"/>
  <c r="X116" s="1"/>
  <c r="L116"/>
  <c r="P116"/>
  <c r="R116" s="1"/>
  <c r="Y99" i="17"/>
  <c r="AA99" s="1"/>
  <c r="S99"/>
  <c r="U99" s="1"/>
  <c r="M99"/>
  <c r="O99" s="1"/>
  <c r="P99"/>
  <c r="R99" s="1"/>
  <c r="L99"/>
  <c r="V99"/>
  <c r="X99" s="1"/>
  <c r="I101"/>
  <c r="J100"/>
  <c r="I101" i="16"/>
  <c r="J100"/>
  <c r="Y99"/>
  <c r="AA99" s="1"/>
  <c r="S99"/>
  <c r="U99" s="1"/>
  <c r="M99"/>
  <c r="O99" s="1"/>
  <c r="V99"/>
  <c r="X99" s="1"/>
  <c r="L99"/>
  <c r="P99"/>
  <c r="R99" s="1"/>
  <c r="AA77" i="9"/>
  <c r="O77"/>
  <c r="J79"/>
  <c r="Y79" s="1"/>
  <c r="P78"/>
  <c r="R78" s="1"/>
  <c r="M78"/>
  <c r="S78"/>
  <c r="U78" s="1"/>
  <c r="V78"/>
  <c r="X78" s="1"/>
  <c r="L78"/>
  <c r="J114" i="19" l="1"/>
  <c r="I115"/>
  <c r="S113"/>
  <c r="U113" s="1"/>
  <c r="V113"/>
  <c r="X113" s="1"/>
  <c r="L113"/>
  <c r="Y113"/>
  <c r="AA113" s="1"/>
  <c r="M113"/>
  <c r="O113" s="1"/>
  <c r="P113"/>
  <c r="R113" s="1"/>
  <c r="V117" i="20"/>
  <c r="X117" s="1"/>
  <c r="P117"/>
  <c r="R117" s="1"/>
  <c r="L117"/>
  <c r="S117"/>
  <c r="U117" s="1"/>
  <c r="M117"/>
  <c r="O117" s="1"/>
  <c r="Y117"/>
  <c r="AA117" s="1"/>
  <c r="J118"/>
  <c r="I119"/>
  <c r="V100" i="17"/>
  <c r="X100" s="1"/>
  <c r="P100"/>
  <c r="R100" s="1"/>
  <c r="L100"/>
  <c r="Y100"/>
  <c r="AA100" s="1"/>
  <c r="M100"/>
  <c r="O100" s="1"/>
  <c r="S100"/>
  <c r="U100" s="1"/>
  <c r="I102"/>
  <c r="J101"/>
  <c r="V100" i="16"/>
  <c r="X100" s="1"/>
  <c r="P100"/>
  <c r="R100" s="1"/>
  <c r="L100"/>
  <c r="S100"/>
  <c r="U100" s="1"/>
  <c r="M100"/>
  <c r="O100" s="1"/>
  <c r="Y100"/>
  <c r="AA100" s="1"/>
  <c r="J101"/>
  <c r="I102"/>
  <c r="AA78" i="9"/>
  <c r="O78"/>
  <c r="J80"/>
  <c r="Y80" s="1"/>
  <c r="S79"/>
  <c r="U79" s="1"/>
  <c r="L79"/>
  <c r="P79"/>
  <c r="R79" s="1"/>
  <c r="V79"/>
  <c r="X79" s="1"/>
  <c r="M79"/>
  <c r="J115" i="19" l="1"/>
  <c r="I116"/>
  <c r="Y114"/>
  <c r="AA114" s="1"/>
  <c r="L114"/>
  <c r="S114"/>
  <c r="U114" s="1"/>
  <c r="P114"/>
  <c r="R114" s="1"/>
  <c r="V114"/>
  <c r="X114" s="1"/>
  <c r="M114"/>
  <c r="O114" s="1"/>
  <c r="I120" i="20"/>
  <c r="J119"/>
  <c r="Y118"/>
  <c r="AA118" s="1"/>
  <c r="S118"/>
  <c r="U118" s="1"/>
  <c r="M118"/>
  <c r="O118" s="1"/>
  <c r="V118"/>
  <c r="X118" s="1"/>
  <c r="P118"/>
  <c r="R118" s="1"/>
  <c r="L118"/>
  <c r="Y101" i="17"/>
  <c r="AA101" s="1"/>
  <c r="S101"/>
  <c r="U101" s="1"/>
  <c r="M101"/>
  <c r="O101" s="1"/>
  <c r="P101"/>
  <c r="R101" s="1"/>
  <c r="L101"/>
  <c r="V101"/>
  <c r="X101" s="1"/>
  <c r="I103"/>
  <c r="J102"/>
  <c r="I103" i="16"/>
  <c r="J102"/>
  <c r="Y101"/>
  <c r="AA101" s="1"/>
  <c r="S101"/>
  <c r="U101" s="1"/>
  <c r="M101"/>
  <c r="O101" s="1"/>
  <c r="V101"/>
  <c r="X101" s="1"/>
  <c r="P101"/>
  <c r="R101" s="1"/>
  <c r="L101"/>
  <c r="V80" i="9"/>
  <c r="X80" s="1"/>
  <c r="M80"/>
  <c r="L80"/>
  <c r="S80"/>
  <c r="U80" s="1"/>
  <c r="P80"/>
  <c r="R80" s="1"/>
  <c r="O79"/>
  <c r="AA79"/>
  <c r="J81"/>
  <c r="Y81" s="1"/>
  <c r="I117" i="19" l="1"/>
  <c r="J116"/>
  <c r="Y115"/>
  <c r="AA115" s="1"/>
  <c r="M115"/>
  <c r="O115" s="1"/>
  <c r="L115"/>
  <c r="S115"/>
  <c r="U115" s="1"/>
  <c r="V115"/>
  <c r="X115" s="1"/>
  <c r="P115"/>
  <c r="R115" s="1"/>
  <c r="V119" i="20"/>
  <c r="X119" s="1"/>
  <c r="P119"/>
  <c r="R119" s="1"/>
  <c r="L119"/>
  <c r="S119"/>
  <c r="U119" s="1"/>
  <c r="Y119"/>
  <c r="AA119" s="1"/>
  <c r="M119"/>
  <c r="O119" s="1"/>
  <c r="J120"/>
  <c r="I121"/>
  <c r="V102" i="17"/>
  <c r="X102" s="1"/>
  <c r="P102"/>
  <c r="R102" s="1"/>
  <c r="L102"/>
  <c r="Y102"/>
  <c r="AA102" s="1"/>
  <c r="M102"/>
  <c r="O102" s="1"/>
  <c r="S102"/>
  <c r="U102" s="1"/>
  <c r="I104"/>
  <c r="J103"/>
  <c r="V102" i="16"/>
  <c r="X102" s="1"/>
  <c r="P102"/>
  <c r="R102" s="1"/>
  <c r="L102"/>
  <c r="S102"/>
  <c r="U102" s="1"/>
  <c r="Y102"/>
  <c r="AA102" s="1"/>
  <c r="M102"/>
  <c r="O102" s="1"/>
  <c r="J103"/>
  <c r="I104"/>
  <c r="P81" i="9"/>
  <c r="R81" s="1"/>
  <c r="V81"/>
  <c r="X81" s="1"/>
  <c r="S81"/>
  <c r="U81" s="1"/>
  <c r="M81"/>
  <c r="L81"/>
  <c r="O80"/>
  <c r="AA80"/>
  <c r="J82"/>
  <c r="Y82" s="1"/>
  <c r="M116" i="19" l="1"/>
  <c r="O116" s="1"/>
  <c r="S116"/>
  <c r="U116" s="1"/>
  <c r="P116"/>
  <c r="R116" s="1"/>
  <c r="V116"/>
  <c r="X116" s="1"/>
  <c r="Y116"/>
  <c r="AA116" s="1"/>
  <c r="L116"/>
  <c r="J117"/>
  <c r="I118"/>
  <c r="J121" i="20"/>
  <c r="I122"/>
  <c r="Y120"/>
  <c r="AA120" s="1"/>
  <c r="S120"/>
  <c r="U120" s="1"/>
  <c r="M120"/>
  <c r="O120" s="1"/>
  <c r="V120"/>
  <c r="X120" s="1"/>
  <c r="L120"/>
  <c r="P120"/>
  <c r="R120" s="1"/>
  <c r="Y103" i="17"/>
  <c r="AA103" s="1"/>
  <c r="S103"/>
  <c r="U103" s="1"/>
  <c r="M103"/>
  <c r="O103" s="1"/>
  <c r="P103"/>
  <c r="R103" s="1"/>
  <c r="L103"/>
  <c r="V103"/>
  <c r="X103" s="1"/>
  <c r="I105"/>
  <c r="J104"/>
  <c r="I105" i="16"/>
  <c r="J104"/>
  <c r="Y103"/>
  <c r="AA103" s="1"/>
  <c r="S103"/>
  <c r="U103" s="1"/>
  <c r="M103"/>
  <c r="O103" s="1"/>
  <c r="V103"/>
  <c r="X103" s="1"/>
  <c r="L103"/>
  <c r="P103"/>
  <c r="R103" s="1"/>
  <c r="M82" i="9"/>
  <c r="S82"/>
  <c r="U82" s="1"/>
  <c r="V82"/>
  <c r="X82" s="1"/>
  <c r="P82"/>
  <c r="R82" s="1"/>
  <c r="L82"/>
  <c r="O81"/>
  <c r="AA81"/>
  <c r="Y83"/>
  <c r="I119" i="19" l="1"/>
  <c r="J118"/>
  <c r="Y117"/>
  <c r="AA117" s="1"/>
  <c r="M117"/>
  <c r="O117" s="1"/>
  <c r="P117"/>
  <c r="R117" s="1"/>
  <c r="S117"/>
  <c r="U117" s="1"/>
  <c r="V117"/>
  <c r="X117" s="1"/>
  <c r="L117"/>
  <c r="I123" i="20"/>
  <c r="J122"/>
  <c r="V121"/>
  <c r="X121" s="1"/>
  <c r="P121"/>
  <c r="R121" s="1"/>
  <c r="L121"/>
  <c r="S121"/>
  <c r="U121" s="1"/>
  <c r="M121"/>
  <c r="O121" s="1"/>
  <c r="Y121"/>
  <c r="AA121" s="1"/>
  <c r="V104" i="17"/>
  <c r="X104" s="1"/>
  <c r="P104"/>
  <c r="R104" s="1"/>
  <c r="L104"/>
  <c r="Y104"/>
  <c r="AA104" s="1"/>
  <c r="M104"/>
  <c r="O104" s="1"/>
  <c r="S104"/>
  <c r="U104" s="1"/>
  <c r="I106"/>
  <c r="J105"/>
  <c r="V104" i="16"/>
  <c r="X104" s="1"/>
  <c r="P104"/>
  <c r="R104" s="1"/>
  <c r="L104"/>
  <c r="S104"/>
  <c r="U104" s="1"/>
  <c r="M104"/>
  <c r="O104" s="1"/>
  <c r="Y104"/>
  <c r="AA104" s="1"/>
  <c r="J105"/>
  <c r="I106"/>
  <c r="V83" i="9"/>
  <c r="X83" s="1"/>
  <c r="M83"/>
  <c r="P83"/>
  <c r="R83" s="1"/>
  <c r="S83"/>
  <c r="U83" s="1"/>
  <c r="L83"/>
  <c r="Y84"/>
  <c r="AA82"/>
  <c r="O82"/>
  <c r="Y118" i="19" l="1"/>
  <c r="AA118" s="1"/>
  <c r="S118"/>
  <c r="U118" s="1"/>
  <c r="P118"/>
  <c r="R118" s="1"/>
  <c r="V118"/>
  <c r="X118" s="1"/>
  <c r="M118"/>
  <c r="O118" s="1"/>
  <c r="L118"/>
  <c r="I120"/>
  <c r="J119"/>
  <c r="V122" i="20"/>
  <c r="X122" s="1"/>
  <c r="P122"/>
  <c r="R122" s="1"/>
  <c r="L122"/>
  <c r="S122"/>
  <c r="U122" s="1"/>
  <c r="M122"/>
  <c r="O122" s="1"/>
  <c r="Y122"/>
  <c r="AA122" s="1"/>
  <c r="J123"/>
  <c r="I124"/>
  <c r="Y105" i="17"/>
  <c r="AA105" s="1"/>
  <c r="S105"/>
  <c r="U105" s="1"/>
  <c r="M105"/>
  <c r="O105" s="1"/>
  <c r="P105"/>
  <c r="R105" s="1"/>
  <c r="L105"/>
  <c r="V105"/>
  <c r="X105" s="1"/>
  <c r="J106"/>
  <c r="I107"/>
  <c r="I107" i="16"/>
  <c r="J106"/>
  <c r="Y105"/>
  <c r="AA105" s="1"/>
  <c r="S105"/>
  <c r="U105" s="1"/>
  <c r="M105"/>
  <c r="O105" s="1"/>
  <c r="V105"/>
  <c r="X105" s="1"/>
  <c r="P105"/>
  <c r="R105" s="1"/>
  <c r="L105"/>
  <c r="J85" i="9"/>
  <c r="Y85" s="1"/>
  <c r="O83"/>
  <c r="AA83"/>
  <c r="P84"/>
  <c r="R84" s="1"/>
  <c r="S84"/>
  <c r="U84" s="1"/>
  <c r="L84"/>
  <c r="V84"/>
  <c r="X84" s="1"/>
  <c r="M84"/>
  <c r="I121" i="19" l="1"/>
  <c r="J120"/>
  <c r="S119"/>
  <c r="U119" s="1"/>
  <c r="V119"/>
  <c r="X119" s="1"/>
  <c r="P119"/>
  <c r="R119" s="1"/>
  <c r="Y119"/>
  <c r="AA119" s="1"/>
  <c r="M119"/>
  <c r="O119" s="1"/>
  <c r="L119"/>
  <c r="I125" i="20"/>
  <c r="J124"/>
  <c r="Y123"/>
  <c r="AA123" s="1"/>
  <c r="S123"/>
  <c r="U123" s="1"/>
  <c r="M123"/>
  <c r="O123" s="1"/>
  <c r="V123"/>
  <c r="X123" s="1"/>
  <c r="P123"/>
  <c r="R123" s="1"/>
  <c r="L123"/>
  <c r="I108" i="17"/>
  <c r="J107"/>
  <c r="Y106"/>
  <c r="AA106" s="1"/>
  <c r="S106"/>
  <c r="U106" s="1"/>
  <c r="M106"/>
  <c r="O106" s="1"/>
  <c r="V106"/>
  <c r="X106" s="1"/>
  <c r="L106"/>
  <c r="P106"/>
  <c r="R106" s="1"/>
  <c r="V106" i="16"/>
  <c r="X106" s="1"/>
  <c r="P106"/>
  <c r="R106" s="1"/>
  <c r="L106"/>
  <c r="S106"/>
  <c r="U106" s="1"/>
  <c r="Y106"/>
  <c r="AA106" s="1"/>
  <c r="M106"/>
  <c r="O106" s="1"/>
  <c r="J107"/>
  <c r="I108"/>
  <c r="V85" i="9"/>
  <c r="X85" s="1"/>
  <c r="M85"/>
  <c r="S85"/>
  <c r="U85" s="1"/>
  <c r="P85"/>
  <c r="R85" s="1"/>
  <c r="L85"/>
  <c r="O84"/>
  <c r="AA84"/>
  <c r="J86"/>
  <c r="Y86" s="1"/>
  <c r="M120" i="19" l="1"/>
  <c r="O120" s="1"/>
  <c r="S120"/>
  <c r="U120" s="1"/>
  <c r="P120"/>
  <c r="R120" s="1"/>
  <c r="V120"/>
  <c r="X120" s="1"/>
  <c r="Y120"/>
  <c r="AA120" s="1"/>
  <c r="L120"/>
  <c r="I122"/>
  <c r="J121"/>
  <c r="V124" i="20"/>
  <c r="X124" s="1"/>
  <c r="P124"/>
  <c r="R124" s="1"/>
  <c r="L124"/>
  <c r="S124"/>
  <c r="U124" s="1"/>
  <c r="Y124"/>
  <c r="AA124" s="1"/>
  <c r="M124"/>
  <c r="O124" s="1"/>
  <c r="J125"/>
  <c r="I126"/>
  <c r="V107" i="17"/>
  <c r="X107" s="1"/>
  <c r="P107"/>
  <c r="R107" s="1"/>
  <c r="L107"/>
  <c r="S107"/>
  <c r="U107" s="1"/>
  <c r="M107"/>
  <c r="O107" s="1"/>
  <c r="Y107"/>
  <c r="AA107" s="1"/>
  <c r="J108"/>
  <c r="I109"/>
  <c r="I109" i="16"/>
  <c r="J108"/>
  <c r="Y107"/>
  <c r="AA107" s="1"/>
  <c r="S107"/>
  <c r="U107" s="1"/>
  <c r="M107"/>
  <c r="O107" s="1"/>
  <c r="V107"/>
  <c r="X107" s="1"/>
  <c r="L107"/>
  <c r="P107"/>
  <c r="R107" s="1"/>
  <c r="J87" i="9"/>
  <c r="Y87" s="1"/>
  <c r="O85"/>
  <c r="AA85"/>
  <c r="V86"/>
  <c r="X86" s="1"/>
  <c r="P86"/>
  <c r="R86" s="1"/>
  <c r="M86"/>
  <c r="S86"/>
  <c r="U86" s="1"/>
  <c r="L86"/>
  <c r="V121" i="19" l="1"/>
  <c r="X121" s="1"/>
  <c r="M121"/>
  <c r="O121" s="1"/>
  <c r="Y121"/>
  <c r="AA121" s="1"/>
  <c r="L121"/>
  <c r="S121"/>
  <c r="U121" s="1"/>
  <c r="P121"/>
  <c r="R121" s="1"/>
  <c r="I123"/>
  <c r="J122"/>
  <c r="I127" i="20"/>
  <c r="J126"/>
  <c r="Y125"/>
  <c r="AA125" s="1"/>
  <c r="S125"/>
  <c r="U125" s="1"/>
  <c r="M125"/>
  <c r="O125" s="1"/>
  <c r="V125"/>
  <c r="X125" s="1"/>
  <c r="L125"/>
  <c r="P125"/>
  <c r="R125" s="1"/>
  <c r="I110" i="17"/>
  <c r="J109"/>
  <c r="Y108"/>
  <c r="AA108" s="1"/>
  <c r="S108"/>
  <c r="U108" s="1"/>
  <c r="M108"/>
  <c r="O108" s="1"/>
  <c r="V108"/>
  <c r="X108" s="1"/>
  <c r="P108"/>
  <c r="R108" s="1"/>
  <c r="L108"/>
  <c r="V108" i="16"/>
  <c r="X108" s="1"/>
  <c r="P108"/>
  <c r="R108" s="1"/>
  <c r="L108"/>
  <c r="S108"/>
  <c r="U108" s="1"/>
  <c r="M108"/>
  <c r="O108" s="1"/>
  <c r="Y108"/>
  <c r="AA108" s="1"/>
  <c r="J109"/>
  <c r="I110"/>
  <c r="M87" i="9"/>
  <c r="S87"/>
  <c r="U87" s="1"/>
  <c r="V87"/>
  <c r="X87" s="1"/>
  <c r="P87"/>
  <c r="R87" s="1"/>
  <c r="L87"/>
  <c r="AA86"/>
  <c r="O86"/>
  <c r="J88"/>
  <c r="Y88" s="1"/>
  <c r="P122" i="19" l="1"/>
  <c r="R122" s="1"/>
  <c r="Y122"/>
  <c r="AA122" s="1"/>
  <c r="S122"/>
  <c r="U122" s="1"/>
  <c r="V122"/>
  <c r="X122" s="1"/>
  <c r="L122"/>
  <c r="M122"/>
  <c r="O122" s="1"/>
  <c r="I124"/>
  <c r="J123"/>
  <c r="V126" i="20"/>
  <c r="X126" s="1"/>
  <c r="P126"/>
  <c r="R126" s="1"/>
  <c r="L126"/>
  <c r="S126"/>
  <c r="U126" s="1"/>
  <c r="M126"/>
  <c r="O126" s="1"/>
  <c r="Y126"/>
  <c r="AA126" s="1"/>
  <c r="J127"/>
  <c r="I128"/>
  <c r="V109" i="17"/>
  <c r="X109" s="1"/>
  <c r="P109"/>
  <c r="R109" s="1"/>
  <c r="L109"/>
  <c r="S109"/>
  <c r="U109" s="1"/>
  <c r="Y109"/>
  <c r="AA109" s="1"/>
  <c r="M109"/>
  <c r="O109" s="1"/>
  <c r="J110"/>
  <c r="I111"/>
  <c r="I111" i="16"/>
  <c r="J110"/>
  <c r="Y109"/>
  <c r="AA109" s="1"/>
  <c r="S109"/>
  <c r="U109" s="1"/>
  <c r="M109"/>
  <c r="O109" s="1"/>
  <c r="V109"/>
  <c r="X109" s="1"/>
  <c r="P109"/>
  <c r="R109" s="1"/>
  <c r="L109"/>
  <c r="L88" i="9"/>
  <c r="S88"/>
  <c r="U88" s="1"/>
  <c r="V88"/>
  <c r="X88" s="1"/>
  <c r="P88"/>
  <c r="R88" s="1"/>
  <c r="M88"/>
  <c r="J89"/>
  <c r="Y89" s="1"/>
  <c r="O87"/>
  <c r="AA87"/>
  <c r="L123" i="19" l="1"/>
  <c r="P123"/>
  <c r="R123" s="1"/>
  <c r="S123"/>
  <c r="U123" s="1"/>
  <c r="M123"/>
  <c r="O123" s="1"/>
  <c r="V123"/>
  <c r="X123" s="1"/>
  <c r="Y123"/>
  <c r="AA123" s="1"/>
  <c r="J124"/>
  <c r="I125"/>
  <c r="I129" i="20"/>
  <c r="J128"/>
  <c r="Y127"/>
  <c r="AA127" s="1"/>
  <c r="S127"/>
  <c r="U127" s="1"/>
  <c r="M127"/>
  <c r="O127" s="1"/>
  <c r="V127"/>
  <c r="X127" s="1"/>
  <c r="P127"/>
  <c r="R127" s="1"/>
  <c r="L127"/>
  <c r="I112" i="17"/>
  <c r="J111"/>
  <c r="Y110"/>
  <c r="AA110" s="1"/>
  <c r="S110"/>
  <c r="U110" s="1"/>
  <c r="M110"/>
  <c r="O110" s="1"/>
  <c r="V110"/>
  <c r="X110" s="1"/>
  <c r="L110"/>
  <c r="P110"/>
  <c r="R110" s="1"/>
  <c r="V110" i="16"/>
  <c r="X110" s="1"/>
  <c r="P110"/>
  <c r="R110" s="1"/>
  <c r="L110"/>
  <c r="S110"/>
  <c r="U110" s="1"/>
  <c r="Y110"/>
  <c r="AA110" s="1"/>
  <c r="M110"/>
  <c r="O110" s="1"/>
  <c r="J111"/>
  <c r="I112"/>
  <c r="V89" i="9"/>
  <c r="X89" s="1"/>
  <c r="L89"/>
  <c r="S89"/>
  <c r="U89" s="1"/>
  <c r="P89"/>
  <c r="R89" s="1"/>
  <c r="M89"/>
  <c r="J90"/>
  <c r="Y90" s="1"/>
  <c r="O88"/>
  <c r="AA88"/>
  <c r="I126" i="19" l="1"/>
  <c r="J125"/>
  <c r="M124"/>
  <c r="O124" s="1"/>
  <c r="P124"/>
  <c r="R124" s="1"/>
  <c r="Y124"/>
  <c r="AA124" s="1"/>
  <c r="S124"/>
  <c r="U124" s="1"/>
  <c r="V124"/>
  <c r="X124" s="1"/>
  <c r="L124"/>
  <c r="V128" i="20"/>
  <c r="X128" s="1"/>
  <c r="P128"/>
  <c r="R128" s="1"/>
  <c r="L128"/>
  <c r="S128"/>
  <c r="U128" s="1"/>
  <c r="Y128"/>
  <c r="AA128" s="1"/>
  <c r="M128"/>
  <c r="O128" s="1"/>
  <c r="J129"/>
  <c r="I130"/>
  <c r="J130" s="1"/>
  <c r="V111" i="17"/>
  <c r="X111" s="1"/>
  <c r="P111"/>
  <c r="R111" s="1"/>
  <c r="L111"/>
  <c r="S111"/>
  <c r="U111" s="1"/>
  <c r="M111"/>
  <c r="O111" s="1"/>
  <c r="Y111"/>
  <c r="AA111" s="1"/>
  <c r="J112"/>
  <c r="I113"/>
  <c r="I113" i="16"/>
  <c r="J112"/>
  <c r="Y111"/>
  <c r="AA111" s="1"/>
  <c r="S111"/>
  <c r="U111" s="1"/>
  <c r="M111"/>
  <c r="O111" s="1"/>
  <c r="V111"/>
  <c r="X111" s="1"/>
  <c r="L111"/>
  <c r="P111"/>
  <c r="R111" s="1"/>
  <c r="J91" i="9"/>
  <c r="Y91" s="1"/>
  <c r="M90"/>
  <c r="S90"/>
  <c r="U90" s="1"/>
  <c r="V90"/>
  <c r="X90" s="1"/>
  <c r="P90"/>
  <c r="R90" s="1"/>
  <c r="L90"/>
  <c r="AA89"/>
  <c r="O89"/>
  <c r="V125" i="19" l="1"/>
  <c r="X125" s="1"/>
  <c r="M125"/>
  <c r="O125" s="1"/>
  <c r="P125"/>
  <c r="R125" s="1"/>
  <c r="S125"/>
  <c r="U125" s="1"/>
  <c r="Y125"/>
  <c r="AA125" s="1"/>
  <c r="L125"/>
  <c r="J126"/>
  <c r="I127"/>
  <c r="V130" i="20"/>
  <c r="X130" s="1"/>
  <c r="P130"/>
  <c r="R130" s="1"/>
  <c r="L130"/>
  <c r="S130"/>
  <c r="U130" s="1"/>
  <c r="M130"/>
  <c r="O130" s="1"/>
  <c r="Y130"/>
  <c r="AA130" s="1"/>
  <c r="Y129"/>
  <c r="AA129" s="1"/>
  <c r="S129"/>
  <c r="U129" s="1"/>
  <c r="M129"/>
  <c r="O129" s="1"/>
  <c r="V129"/>
  <c r="X129" s="1"/>
  <c r="L129"/>
  <c r="P129"/>
  <c r="R129" s="1"/>
  <c r="I114" i="17"/>
  <c r="J113"/>
  <c r="Y112"/>
  <c r="AA112" s="1"/>
  <c r="S112"/>
  <c r="U112" s="1"/>
  <c r="M112"/>
  <c r="O112" s="1"/>
  <c r="V112"/>
  <c r="X112" s="1"/>
  <c r="P112"/>
  <c r="R112" s="1"/>
  <c r="L112"/>
  <c r="V112" i="16"/>
  <c r="X112" s="1"/>
  <c r="P112"/>
  <c r="R112" s="1"/>
  <c r="L112"/>
  <c r="S112"/>
  <c r="U112" s="1"/>
  <c r="M112"/>
  <c r="O112" s="1"/>
  <c r="Y112"/>
  <c r="AA112" s="1"/>
  <c r="J113"/>
  <c r="I114"/>
  <c r="Y92" i="9"/>
  <c r="AA90"/>
  <c r="O90"/>
  <c r="P91"/>
  <c r="R91" s="1"/>
  <c r="M91"/>
  <c r="S91"/>
  <c r="U91" s="1"/>
  <c r="V91"/>
  <c r="X91" s="1"/>
  <c r="L91"/>
  <c r="J127" i="19" l="1"/>
  <c r="I128"/>
  <c r="L126"/>
  <c r="P126"/>
  <c r="R126" s="1"/>
  <c r="Y126"/>
  <c r="AA126" s="1"/>
  <c r="S126"/>
  <c r="U126" s="1"/>
  <c r="V126"/>
  <c r="X126" s="1"/>
  <c r="M126"/>
  <c r="O126" s="1"/>
  <c r="V113" i="17"/>
  <c r="X113" s="1"/>
  <c r="P113"/>
  <c r="R113" s="1"/>
  <c r="L113"/>
  <c r="S113"/>
  <c r="U113" s="1"/>
  <c r="Y113"/>
  <c r="AA113" s="1"/>
  <c r="M113"/>
  <c r="O113" s="1"/>
  <c r="J114"/>
  <c r="I115"/>
  <c r="I115" i="16"/>
  <c r="J114"/>
  <c r="Y113"/>
  <c r="AA113" s="1"/>
  <c r="S113"/>
  <c r="U113" s="1"/>
  <c r="M113"/>
  <c r="O113" s="1"/>
  <c r="V113"/>
  <c r="X113" s="1"/>
  <c r="P113"/>
  <c r="R113" s="1"/>
  <c r="L113"/>
  <c r="AA91" i="9"/>
  <c r="O91"/>
  <c r="Y93"/>
  <c r="P92"/>
  <c r="R92" s="1"/>
  <c r="S92"/>
  <c r="U92" s="1"/>
  <c r="M92"/>
  <c r="V92"/>
  <c r="X92" s="1"/>
  <c r="L92"/>
  <c r="I129" i="19" l="1"/>
  <c r="J128"/>
  <c r="P127"/>
  <c r="R127" s="1"/>
  <c r="S127"/>
  <c r="U127" s="1"/>
  <c r="M127"/>
  <c r="O127" s="1"/>
  <c r="V127"/>
  <c r="X127" s="1"/>
  <c r="L127"/>
  <c r="Y127"/>
  <c r="AA127" s="1"/>
  <c r="I116" i="17"/>
  <c r="J115"/>
  <c r="Y114"/>
  <c r="AA114" s="1"/>
  <c r="S114"/>
  <c r="U114" s="1"/>
  <c r="M114"/>
  <c r="O114" s="1"/>
  <c r="V114"/>
  <c r="X114" s="1"/>
  <c r="L114"/>
  <c r="P114"/>
  <c r="R114" s="1"/>
  <c r="V114" i="16"/>
  <c r="X114" s="1"/>
  <c r="P114"/>
  <c r="R114" s="1"/>
  <c r="L114"/>
  <c r="S114"/>
  <c r="U114" s="1"/>
  <c r="Y114"/>
  <c r="AA114" s="1"/>
  <c r="M114"/>
  <c r="O114" s="1"/>
  <c r="J115"/>
  <c r="I116"/>
  <c r="J107" i="9"/>
  <c r="S107" s="1"/>
  <c r="U107" s="1"/>
  <c r="Y94"/>
  <c r="O92"/>
  <c r="AA92"/>
  <c r="P93"/>
  <c r="R93" s="1"/>
  <c r="L93"/>
  <c r="S93"/>
  <c r="U93" s="1"/>
  <c r="V93"/>
  <c r="X93" s="1"/>
  <c r="M93"/>
  <c r="J129" i="19" l="1"/>
  <c r="I130"/>
  <c r="J130" s="1"/>
  <c r="V128"/>
  <c r="X128" s="1"/>
  <c r="L128"/>
  <c r="M128"/>
  <c r="O128" s="1"/>
  <c r="P128"/>
  <c r="R128" s="1"/>
  <c r="Y128"/>
  <c r="AA128" s="1"/>
  <c r="S128"/>
  <c r="U128" s="1"/>
  <c r="V115" i="17"/>
  <c r="X115" s="1"/>
  <c r="P115"/>
  <c r="R115" s="1"/>
  <c r="L115"/>
  <c r="S115"/>
  <c r="U115" s="1"/>
  <c r="M115"/>
  <c r="O115" s="1"/>
  <c r="Y115"/>
  <c r="AA115" s="1"/>
  <c r="J116"/>
  <c r="I117"/>
  <c r="I117" i="16"/>
  <c r="J116"/>
  <c r="Y115"/>
  <c r="AA115" s="1"/>
  <c r="S115"/>
  <c r="U115" s="1"/>
  <c r="M115"/>
  <c r="O115" s="1"/>
  <c r="V115"/>
  <c r="X115" s="1"/>
  <c r="L115"/>
  <c r="P115"/>
  <c r="R115" s="1"/>
  <c r="P107" i="9"/>
  <c r="R107" s="1"/>
  <c r="Y107"/>
  <c r="AA107" s="1"/>
  <c r="M107"/>
  <c r="O107" s="1"/>
  <c r="V107"/>
  <c r="X107" s="1"/>
  <c r="L107"/>
  <c r="AA93"/>
  <c r="O93"/>
  <c r="P94"/>
  <c r="R94" s="1"/>
  <c r="V94"/>
  <c r="X94" s="1"/>
  <c r="M94"/>
  <c r="S94"/>
  <c r="U94" s="1"/>
  <c r="L94"/>
  <c r="V130" i="19" l="1"/>
  <c r="X130" s="1"/>
  <c r="L130"/>
  <c r="M130"/>
  <c r="O130" s="1"/>
  <c r="P130"/>
  <c r="R130" s="1"/>
  <c r="Y130"/>
  <c r="AA130" s="1"/>
  <c r="S130"/>
  <c r="U130" s="1"/>
  <c r="V129"/>
  <c r="X129" s="1"/>
  <c r="L129"/>
  <c r="M129"/>
  <c r="O129" s="1"/>
  <c r="P129"/>
  <c r="R129" s="1"/>
  <c r="S129"/>
  <c r="U129" s="1"/>
  <c r="Y129"/>
  <c r="AA129" s="1"/>
  <c r="J117" i="17"/>
  <c r="I118"/>
  <c r="Y116"/>
  <c r="AA116" s="1"/>
  <c r="S116"/>
  <c r="U116" s="1"/>
  <c r="M116"/>
  <c r="O116" s="1"/>
  <c r="V116"/>
  <c r="X116" s="1"/>
  <c r="P116"/>
  <c r="R116" s="1"/>
  <c r="L116"/>
  <c r="V116" i="16"/>
  <c r="X116" s="1"/>
  <c r="P116"/>
  <c r="R116" s="1"/>
  <c r="L116"/>
  <c r="S116"/>
  <c r="U116" s="1"/>
  <c r="M116"/>
  <c r="O116" s="1"/>
  <c r="Y116"/>
  <c r="AA116" s="1"/>
  <c r="J117"/>
  <c r="I118"/>
  <c r="J108" i="9"/>
  <c r="Y108" s="1"/>
  <c r="AA94"/>
  <c r="O94"/>
  <c r="J118" i="17" l="1"/>
  <c r="I119"/>
  <c r="V117"/>
  <c r="X117" s="1"/>
  <c r="P117"/>
  <c r="R117" s="1"/>
  <c r="L117"/>
  <c r="S117"/>
  <c r="U117" s="1"/>
  <c r="Y117"/>
  <c r="AA117" s="1"/>
  <c r="M117"/>
  <c r="O117" s="1"/>
  <c r="I119" i="16"/>
  <c r="J118"/>
  <c r="Y117"/>
  <c r="AA117" s="1"/>
  <c r="S117"/>
  <c r="U117" s="1"/>
  <c r="M117"/>
  <c r="O117" s="1"/>
  <c r="V117"/>
  <c r="X117" s="1"/>
  <c r="P117"/>
  <c r="R117" s="1"/>
  <c r="L117"/>
  <c r="J109" i="9"/>
  <c r="Y109" s="1"/>
  <c r="L108"/>
  <c r="V108"/>
  <c r="X108" s="1"/>
  <c r="S108"/>
  <c r="U108" s="1"/>
  <c r="M108"/>
  <c r="P108"/>
  <c r="R108" s="1"/>
  <c r="J119" i="17" l="1"/>
  <c r="I120"/>
  <c r="V118"/>
  <c r="X118" s="1"/>
  <c r="P118"/>
  <c r="R118" s="1"/>
  <c r="L118"/>
  <c r="Y118"/>
  <c r="AA118" s="1"/>
  <c r="M118"/>
  <c r="O118" s="1"/>
  <c r="S118"/>
  <c r="U118" s="1"/>
  <c r="V118" i="16"/>
  <c r="X118" s="1"/>
  <c r="P118"/>
  <c r="R118" s="1"/>
  <c r="L118"/>
  <c r="S118"/>
  <c r="U118" s="1"/>
  <c r="Y118"/>
  <c r="AA118" s="1"/>
  <c r="M118"/>
  <c r="O118" s="1"/>
  <c r="J119"/>
  <c r="I120"/>
  <c r="O108" i="9"/>
  <c r="AA108"/>
  <c r="J110"/>
  <c r="Y110" s="1"/>
  <c r="P109"/>
  <c r="R109" s="1"/>
  <c r="S109"/>
  <c r="U109" s="1"/>
  <c r="M109"/>
  <c r="V109"/>
  <c r="X109" s="1"/>
  <c r="L109"/>
  <c r="J120" i="17" l="1"/>
  <c r="I121"/>
  <c r="V119"/>
  <c r="X119" s="1"/>
  <c r="P119"/>
  <c r="R119" s="1"/>
  <c r="L119"/>
  <c r="Y119"/>
  <c r="AA119" s="1"/>
  <c r="M119"/>
  <c r="O119" s="1"/>
  <c r="S119"/>
  <c r="U119" s="1"/>
  <c r="I121" i="16"/>
  <c r="J120"/>
  <c r="Y119"/>
  <c r="AA119" s="1"/>
  <c r="S119"/>
  <c r="U119" s="1"/>
  <c r="M119"/>
  <c r="O119" s="1"/>
  <c r="V119"/>
  <c r="X119" s="1"/>
  <c r="L119"/>
  <c r="P119"/>
  <c r="R119" s="1"/>
  <c r="J111" i="9"/>
  <c r="Y111" s="1"/>
  <c r="O109"/>
  <c r="AA109"/>
  <c r="L110"/>
  <c r="S110"/>
  <c r="U110" s="1"/>
  <c r="M110"/>
  <c r="P110"/>
  <c r="R110" s="1"/>
  <c r="V110"/>
  <c r="X110" s="1"/>
  <c r="I122" i="17" l="1"/>
  <c r="J121"/>
  <c r="V120"/>
  <c r="X120" s="1"/>
  <c r="P120"/>
  <c r="R120" s="1"/>
  <c r="L120"/>
  <c r="Y120"/>
  <c r="AA120" s="1"/>
  <c r="M120"/>
  <c r="O120" s="1"/>
  <c r="S120"/>
  <c r="U120" s="1"/>
  <c r="V120" i="16"/>
  <c r="X120" s="1"/>
  <c r="P120"/>
  <c r="R120" s="1"/>
  <c r="L120"/>
  <c r="S120"/>
  <c r="U120" s="1"/>
  <c r="M120"/>
  <c r="O120" s="1"/>
  <c r="Y120"/>
  <c r="AA120" s="1"/>
  <c r="J121"/>
  <c r="I122"/>
  <c r="J112" i="9"/>
  <c r="Y112" s="1"/>
  <c r="AA110"/>
  <c r="O110"/>
  <c r="L111"/>
  <c r="V111"/>
  <c r="X111" s="1"/>
  <c r="S111"/>
  <c r="U111" s="1"/>
  <c r="P111"/>
  <c r="R111" s="1"/>
  <c r="M111"/>
  <c r="Y121" i="17" l="1"/>
  <c r="AA121" s="1"/>
  <c r="V121"/>
  <c r="X121" s="1"/>
  <c r="P121"/>
  <c r="R121" s="1"/>
  <c r="L121"/>
  <c r="M121"/>
  <c r="O121" s="1"/>
  <c r="S121"/>
  <c r="U121" s="1"/>
  <c r="I123"/>
  <c r="J122"/>
  <c r="I123" i="16"/>
  <c r="J122"/>
  <c r="Y121"/>
  <c r="AA121" s="1"/>
  <c r="S121"/>
  <c r="U121" s="1"/>
  <c r="V121"/>
  <c r="X121" s="1"/>
  <c r="M121"/>
  <c r="O121" s="1"/>
  <c r="P121"/>
  <c r="R121" s="1"/>
  <c r="L121"/>
  <c r="L112" i="9"/>
  <c r="M112"/>
  <c r="S112"/>
  <c r="U112" s="1"/>
  <c r="P112"/>
  <c r="R112" s="1"/>
  <c r="V112"/>
  <c r="X112" s="1"/>
  <c r="O111"/>
  <c r="AA111"/>
  <c r="J113"/>
  <c r="Y113" s="1"/>
  <c r="Y122" i="17" l="1"/>
  <c r="AA122" s="1"/>
  <c r="S122"/>
  <c r="U122" s="1"/>
  <c r="M122"/>
  <c r="O122" s="1"/>
  <c r="V122"/>
  <c r="X122" s="1"/>
  <c r="P122"/>
  <c r="R122" s="1"/>
  <c r="L122"/>
  <c r="I124"/>
  <c r="J123"/>
  <c r="V122" i="16"/>
  <c r="X122" s="1"/>
  <c r="P122"/>
  <c r="R122" s="1"/>
  <c r="L122"/>
  <c r="S122"/>
  <c r="U122" s="1"/>
  <c r="M122"/>
  <c r="O122" s="1"/>
  <c r="Y122"/>
  <c r="AA122" s="1"/>
  <c r="J123"/>
  <c r="I124"/>
  <c r="V113" i="9"/>
  <c r="X113" s="1"/>
  <c r="S113"/>
  <c r="U113" s="1"/>
  <c r="M113"/>
  <c r="L113"/>
  <c r="P113"/>
  <c r="R113" s="1"/>
  <c r="O112"/>
  <c r="AA112"/>
  <c r="J114"/>
  <c r="Y114" s="1"/>
  <c r="Y123" i="17" l="1"/>
  <c r="AA123" s="1"/>
  <c r="S123"/>
  <c r="U123" s="1"/>
  <c r="M123"/>
  <c r="O123" s="1"/>
  <c r="P123"/>
  <c r="R123" s="1"/>
  <c r="L123"/>
  <c r="V123"/>
  <c r="X123" s="1"/>
  <c r="I125"/>
  <c r="J124"/>
  <c r="I125" i="16"/>
  <c r="J124"/>
  <c r="Y123"/>
  <c r="AA123" s="1"/>
  <c r="S123"/>
  <c r="U123" s="1"/>
  <c r="M123"/>
  <c r="O123" s="1"/>
  <c r="V123"/>
  <c r="X123" s="1"/>
  <c r="P123"/>
  <c r="R123" s="1"/>
  <c r="L123"/>
  <c r="J115" i="9"/>
  <c r="Y115" s="1"/>
  <c r="V114"/>
  <c r="X114" s="1"/>
  <c r="M114"/>
  <c r="L114"/>
  <c r="S114"/>
  <c r="U114" s="1"/>
  <c r="P114"/>
  <c r="R114" s="1"/>
  <c r="AA113"/>
  <c r="O113"/>
  <c r="Y124" i="17" l="1"/>
  <c r="AA124" s="1"/>
  <c r="S124"/>
  <c r="U124" s="1"/>
  <c r="M124"/>
  <c r="O124" s="1"/>
  <c r="V124"/>
  <c r="X124" s="1"/>
  <c r="P124"/>
  <c r="R124" s="1"/>
  <c r="L124"/>
  <c r="I126"/>
  <c r="J125"/>
  <c r="V124" i="16"/>
  <c r="X124" s="1"/>
  <c r="P124"/>
  <c r="R124" s="1"/>
  <c r="L124"/>
  <c r="S124"/>
  <c r="U124" s="1"/>
  <c r="Y124"/>
  <c r="AA124" s="1"/>
  <c r="M124"/>
  <c r="O124" s="1"/>
  <c r="J125"/>
  <c r="I126"/>
  <c r="O114" i="9"/>
  <c r="AA114"/>
  <c r="V115"/>
  <c r="X115" s="1"/>
  <c r="M115"/>
  <c r="S115"/>
  <c r="U115" s="1"/>
  <c r="P115"/>
  <c r="R115" s="1"/>
  <c r="L115"/>
  <c r="J116"/>
  <c r="Y116" s="1"/>
  <c r="Y125" i="17" l="1"/>
  <c r="AA125" s="1"/>
  <c r="S125"/>
  <c r="U125" s="1"/>
  <c r="M125"/>
  <c r="O125" s="1"/>
  <c r="P125"/>
  <c r="R125" s="1"/>
  <c r="L125"/>
  <c r="V125"/>
  <c r="X125" s="1"/>
  <c r="I127"/>
  <c r="J126"/>
  <c r="I127" i="16"/>
  <c r="J126"/>
  <c r="Y125"/>
  <c r="AA125" s="1"/>
  <c r="S125"/>
  <c r="U125" s="1"/>
  <c r="M125"/>
  <c r="O125" s="1"/>
  <c r="V125"/>
  <c r="X125" s="1"/>
  <c r="L125"/>
  <c r="P125"/>
  <c r="R125" s="1"/>
  <c r="S116" i="9"/>
  <c r="U116" s="1"/>
  <c r="L116"/>
  <c r="V116"/>
  <c r="X116" s="1"/>
  <c r="P116"/>
  <c r="R116" s="1"/>
  <c r="M116"/>
  <c r="O115"/>
  <c r="AA115"/>
  <c r="J117"/>
  <c r="Y117" s="1"/>
  <c r="Y126" i="17" l="1"/>
  <c r="AA126" s="1"/>
  <c r="S126"/>
  <c r="U126" s="1"/>
  <c r="M126"/>
  <c r="O126" s="1"/>
  <c r="V126"/>
  <c r="X126" s="1"/>
  <c r="P126"/>
  <c r="R126" s="1"/>
  <c r="L126"/>
  <c r="I128"/>
  <c r="J127"/>
  <c r="V126" i="16"/>
  <c r="X126" s="1"/>
  <c r="P126"/>
  <c r="R126" s="1"/>
  <c r="L126"/>
  <c r="S126"/>
  <c r="U126" s="1"/>
  <c r="M126"/>
  <c r="O126" s="1"/>
  <c r="Y126"/>
  <c r="AA126" s="1"/>
  <c r="J127"/>
  <c r="I128"/>
  <c r="Y118" i="9"/>
  <c r="I119"/>
  <c r="J119" s="1"/>
  <c r="M117"/>
  <c r="V117"/>
  <c r="X117" s="1"/>
  <c r="L117"/>
  <c r="S117"/>
  <c r="U117" s="1"/>
  <c r="P117"/>
  <c r="R117" s="1"/>
  <c r="L118"/>
  <c r="P118"/>
  <c r="R118" s="1"/>
  <c r="V118"/>
  <c r="X118" s="1"/>
  <c r="M118"/>
  <c r="S118"/>
  <c r="U118" s="1"/>
  <c r="AA116"/>
  <c r="O116"/>
  <c r="Y127" i="17" l="1"/>
  <c r="AA127" s="1"/>
  <c r="S127"/>
  <c r="U127" s="1"/>
  <c r="M127"/>
  <c r="O127" s="1"/>
  <c r="P127"/>
  <c r="R127" s="1"/>
  <c r="L127"/>
  <c r="V127"/>
  <c r="X127" s="1"/>
  <c r="I129"/>
  <c r="J128"/>
  <c r="I129" i="16"/>
  <c r="J128"/>
  <c r="Y127"/>
  <c r="AA127" s="1"/>
  <c r="S127"/>
  <c r="U127" s="1"/>
  <c r="M127"/>
  <c r="O127" s="1"/>
  <c r="V127"/>
  <c r="X127" s="1"/>
  <c r="P127"/>
  <c r="R127" s="1"/>
  <c r="L127"/>
  <c r="I120" i="9"/>
  <c r="J120" s="1"/>
  <c r="AA118"/>
  <c r="O118"/>
  <c r="AA117"/>
  <c r="O117"/>
  <c r="Y128" i="17" l="1"/>
  <c r="AA128" s="1"/>
  <c r="S128"/>
  <c r="U128" s="1"/>
  <c r="M128"/>
  <c r="O128" s="1"/>
  <c r="V128"/>
  <c r="X128" s="1"/>
  <c r="P128"/>
  <c r="R128" s="1"/>
  <c r="L128"/>
  <c r="I130"/>
  <c r="J130" s="1"/>
  <c r="J129"/>
  <c r="V128" i="16"/>
  <c r="X128" s="1"/>
  <c r="P128"/>
  <c r="R128" s="1"/>
  <c r="L128"/>
  <c r="S128"/>
  <c r="U128" s="1"/>
  <c r="Y128"/>
  <c r="AA128" s="1"/>
  <c r="M128"/>
  <c r="O128" s="1"/>
  <c r="J129"/>
  <c r="I130"/>
  <c r="J130" s="1"/>
  <c r="I121" i="9"/>
  <c r="J121" s="1"/>
  <c r="Y129" i="17" l="1"/>
  <c r="AA129" s="1"/>
  <c r="S129"/>
  <c r="U129" s="1"/>
  <c r="M129"/>
  <c r="O129" s="1"/>
  <c r="P129"/>
  <c r="R129" s="1"/>
  <c r="L129"/>
  <c r="V129"/>
  <c r="X129" s="1"/>
  <c r="V130"/>
  <c r="X130" s="1"/>
  <c r="P130"/>
  <c r="R130" s="1"/>
  <c r="L130"/>
  <c r="Y130"/>
  <c r="AA130" s="1"/>
  <c r="M130"/>
  <c r="O130" s="1"/>
  <c r="S130"/>
  <c r="U130" s="1"/>
  <c r="V130" i="16"/>
  <c r="X130" s="1"/>
  <c r="P130"/>
  <c r="R130" s="1"/>
  <c r="L130"/>
  <c r="S130"/>
  <c r="U130" s="1"/>
  <c r="M130"/>
  <c r="O130" s="1"/>
  <c r="Y130"/>
  <c r="AA130" s="1"/>
  <c r="Y129"/>
  <c r="AA129" s="1"/>
  <c r="S129"/>
  <c r="U129" s="1"/>
  <c r="M129"/>
  <c r="O129" s="1"/>
  <c r="V129"/>
  <c r="X129" s="1"/>
  <c r="L129"/>
  <c r="P129"/>
  <c r="R129" s="1"/>
  <c r="M120" i="9"/>
  <c r="O120" s="1"/>
  <c r="Y120"/>
  <c r="AA120" s="1"/>
  <c r="P120"/>
  <c r="R120" s="1"/>
  <c r="S120"/>
  <c r="U120" s="1"/>
  <c r="L120"/>
  <c r="V120"/>
  <c r="X120" s="1"/>
  <c r="I122"/>
  <c r="J122" s="1"/>
  <c r="M121" l="1"/>
  <c r="O121" s="1"/>
  <c r="Y121"/>
  <c r="AA121" s="1"/>
  <c r="P121"/>
  <c r="R121" s="1"/>
  <c r="S121"/>
  <c r="U121" s="1"/>
  <c r="L121"/>
  <c r="V121"/>
  <c r="X121" s="1"/>
  <c r="I123"/>
  <c r="J123" s="1"/>
  <c r="I124" l="1"/>
  <c r="J124" s="1"/>
  <c r="L122"/>
  <c r="V122"/>
  <c r="X122" s="1"/>
  <c r="M122"/>
  <c r="O122" s="1"/>
  <c r="P122"/>
  <c r="R122" s="1"/>
  <c r="S122"/>
  <c r="U122" s="1"/>
  <c r="Y122"/>
  <c r="AA122" s="1"/>
  <c r="L123" l="1"/>
  <c r="V123"/>
  <c r="X123" s="1"/>
  <c r="M123"/>
  <c r="O123" s="1"/>
  <c r="P123"/>
  <c r="R123" s="1"/>
  <c r="S123"/>
  <c r="U123" s="1"/>
  <c r="Y123"/>
  <c r="AA123" s="1"/>
  <c r="I125"/>
  <c r="J125" s="1"/>
  <c r="M124" l="1"/>
  <c r="O124" s="1"/>
  <c r="Y124"/>
  <c r="AA124" s="1"/>
  <c r="P124"/>
  <c r="R124" s="1"/>
  <c r="S124"/>
  <c r="U124" s="1"/>
  <c r="L124"/>
  <c r="V124"/>
  <c r="X124" s="1"/>
  <c r="I126"/>
  <c r="J126" s="1"/>
  <c r="M125" l="1"/>
  <c r="O125" s="1"/>
  <c r="Y125"/>
  <c r="AA125" s="1"/>
  <c r="P125"/>
  <c r="R125" s="1"/>
  <c r="S125"/>
  <c r="U125" s="1"/>
  <c r="L125"/>
  <c r="V125"/>
  <c r="X125" s="1"/>
  <c r="I127"/>
  <c r="J127" s="1"/>
  <c r="I128" l="1"/>
  <c r="J128" s="1"/>
  <c r="L126"/>
  <c r="V126"/>
  <c r="X126" s="1"/>
  <c r="Y126"/>
  <c r="AA126" s="1"/>
  <c r="P126"/>
  <c r="R126" s="1"/>
  <c r="M126"/>
  <c r="O126" s="1"/>
  <c r="S126"/>
  <c r="U126" s="1"/>
  <c r="L127" l="1"/>
  <c r="V127"/>
  <c r="X127" s="1"/>
  <c r="Y127"/>
  <c r="AA127" s="1"/>
  <c r="P127"/>
  <c r="R127" s="1"/>
  <c r="M127"/>
  <c r="O127" s="1"/>
  <c r="S127"/>
  <c r="U127" s="1"/>
  <c r="I129"/>
  <c r="J129" s="1"/>
  <c r="I130" l="1"/>
  <c r="J130" s="1"/>
  <c r="L128"/>
  <c r="V128"/>
  <c r="X128" s="1"/>
  <c r="S128"/>
  <c r="U128" s="1"/>
  <c r="P128"/>
  <c r="R128" s="1"/>
  <c r="M128"/>
  <c r="O128" s="1"/>
  <c r="Y128"/>
  <c r="AA128" s="1"/>
  <c r="L129" l="1"/>
  <c r="V129"/>
  <c r="X129" s="1"/>
  <c r="S129"/>
  <c r="U129" s="1"/>
  <c r="P129"/>
  <c r="R129" s="1"/>
  <c r="M129"/>
  <c r="O129" s="1"/>
  <c r="Y129"/>
  <c r="AA129" s="1"/>
  <c r="M130"/>
  <c r="O130" s="1"/>
  <c r="Y130"/>
  <c r="AA130" s="1"/>
  <c r="P130"/>
  <c r="R130" s="1"/>
  <c r="S130"/>
  <c r="U130" s="1"/>
  <c r="L130"/>
  <c r="V130"/>
  <c r="X130" s="1"/>
  <c r="S119" l="1"/>
  <c r="U119" s="1"/>
  <c r="L119"/>
  <c r="Y119"/>
  <c r="AA119" s="1"/>
  <c r="M119"/>
  <c r="O119" s="1"/>
  <c r="V119"/>
  <c r="X119" s="1"/>
  <c r="P119"/>
  <c r="R119" s="1"/>
  <c r="AA12" i="15" l="1"/>
</calcChain>
</file>

<file path=xl/sharedStrings.xml><?xml version="1.0" encoding="utf-8"?>
<sst xmlns="http://schemas.openxmlformats.org/spreadsheetml/2006/main" count="477" uniqueCount="195">
  <si>
    <t>SOMA</t>
  </si>
  <si>
    <t>CÁLCULO DE PARCELAS RETROATIVAS - ORIENTAÇÃO PARA ACORDO JUDICIAL</t>
  </si>
  <si>
    <t>Advocacia Geral da União - Procuradoria Geral Federal</t>
  </si>
  <si>
    <t>OBS: SEM CORREÇÃO E SEM JUROS</t>
  </si>
  <si>
    <t>D.I.B.</t>
  </si>
  <si>
    <t>01/01/2010 R$</t>
  </si>
  <si>
    <t>01/02/2010 R$</t>
  </si>
  <si>
    <t>01/03/2010 R$</t>
  </si>
  <si>
    <t>01/04/2010 R$</t>
  </si>
  <si>
    <t>01/05/2010 R$</t>
  </si>
  <si>
    <t>01/06/2010 R$</t>
  </si>
  <si>
    <t>01/07/2010 R$</t>
  </si>
  <si>
    <t>01/08/2010 R$</t>
  </si>
  <si>
    <t>01/09/2010 R$</t>
  </si>
  <si>
    <t>01/10/2010 R$</t>
  </si>
  <si>
    <t>01/11/2010 R$</t>
  </si>
  <si>
    <t>01/12/2010 R$</t>
  </si>
  <si>
    <t>01/01/2011 R$</t>
  </si>
  <si>
    <t>01/02/2011 R$</t>
  </si>
  <si>
    <t>01/03/2011 R$</t>
  </si>
  <si>
    <t>01/04/2011 R$</t>
  </si>
  <si>
    <t>01/05/2011 R$</t>
  </si>
  <si>
    <t>01/06/2011 R$</t>
  </si>
  <si>
    <t>01/07/2011 R$</t>
  </si>
  <si>
    <t>01/08/2011 R$</t>
  </si>
  <si>
    <t>01/09/2011 R$</t>
  </si>
  <si>
    <t>01/10/2011 R$</t>
  </si>
  <si>
    <t>01/11/2011 R$</t>
  </si>
  <si>
    <t>01/12/2011 R$</t>
  </si>
  <si>
    <t>01/01/2012 R$</t>
  </si>
  <si>
    <t>01/02/2012 R$</t>
  </si>
  <si>
    <t>01/03/2012 R$</t>
  </si>
  <si>
    <t>01/04/2012 R$</t>
  </si>
  <si>
    <t>01/05/2012 R$</t>
  </si>
  <si>
    <t>01/06/2012 R$</t>
  </si>
  <si>
    <t>01/07/2012 R$</t>
  </si>
  <si>
    <t>Valor</t>
  </si>
  <si>
    <t>Indice</t>
  </si>
  <si>
    <t xml:space="preserve">Exerc. ant. </t>
  </si>
  <si>
    <t>Soma 90%</t>
  </si>
  <si>
    <t>SOMA EXERCÍCIO ATUAL EM:</t>
  </si>
  <si>
    <t>L O A S</t>
  </si>
  <si>
    <t>Nº Parcelas</t>
  </si>
  <si>
    <t>Valor Corr.</t>
  </si>
  <si>
    <t>Juros</t>
  </si>
  <si>
    <t>Valor Juros</t>
  </si>
  <si>
    <t>Soma 80%</t>
  </si>
  <si>
    <t>Soma 70%</t>
  </si>
  <si>
    <t>Soma 60%</t>
  </si>
  <si>
    <t>01/08/2012 R$</t>
  </si>
  <si>
    <t>01/09/2012 R$</t>
  </si>
  <si>
    <t>01/10/2012 R$</t>
  </si>
  <si>
    <t>01/11/2012 R$</t>
  </si>
  <si>
    <t>01/12/2012 R$</t>
  </si>
  <si>
    <t>01/01/2013 R$</t>
  </si>
  <si>
    <t>Soma 50%</t>
  </si>
  <si>
    <t>01/02/2013 R$</t>
  </si>
  <si>
    <t>01/03/2013 R$</t>
  </si>
  <si>
    <t>01/04/2013 R$</t>
  </si>
  <si>
    <t>01/05/2013 R$</t>
  </si>
  <si>
    <t>01/06/2013 R$</t>
  </si>
  <si>
    <t>01/07/2013 R$</t>
  </si>
  <si>
    <t>01/08/2013 R$</t>
  </si>
  <si>
    <t>Exerc atual</t>
  </si>
  <si>
    <t>01/09/2013 R$</t>
  </si>
  <si>
    <t>01/10/2013 R$</t>
  </si>
  <si>
    <t>01/11/2013 R$</t>
  </si>
  <si>
    <t>01/12/2013 R$</t>
  </si>
  <si>
    <t>S A L Á R I O   M A T E R N I D A D E</t>
  </si>
  <si>
    <t>TOTAL 100%</t>
  </si>
  <si>
    <t>13º 4/12</t>
  </si>
  <si>
    <t>01/01/2014 R$</t>
  </si>
  <si>
    <t>01/02/2014 R$</t>
  </si>
  <si>
    <t>01/03/2014 R$</t>
  </si>
  <si>
    <t>01/04/2014 R$</t>
  </si>
  <si>
    <t>01/05/2014 R$</t>
  </si>
  <si>
    <t>01/06/2014 R$</t>
  </si>
  <si>
    <t>01/07/2014 R$</t>
  </si>
  <si>
    <t>01/08/2014 R$</t>
  </si>
  <si>
    <t>01/09/2014 R$</t>
  </si>
  <si>
    <t>01/10/2014 R$</t>
  </si>
  <si>
    <t>01/11/2014 R$</t>
  </si>
  <si>
    <t>Exerc Atual</t>
  </si>
  <si>
    <t>01/12/2014 R$</t>
  </si>
  <si>
    <t>01/01/2015 R$</t>
  </si>
  <si>
    <t>Obs: D.I.P. (Data Início Pgto-Adm): SEM PAGAMENTO ADM.</t>
  </si>
  <si>
    <t>01/02/2015 R$</t>
  </si>
  <si>
    <t>01/03/2015 R$</t>
  </si>
  <si>
    <t>01/04/2015 R$</t>
  </si>
  <si>
    <t>01/05/2015 R$</t>
  </si>
  <si>
    <t>01/06/2015 R$</t>
  </si>
  <si>
    <t>01/07/2015 R$</t>
  </si>
  <si>
    <t>01/08/2015 R$</t>
  </si>
  <si>
    <t>01/09/2015 R$</t>
  </si>
  <si>
    <t>01/10/2015 R$</t>
  </si>
  <si>
    <t>01/11/2015 R$</t>
  </si>
  <si>
    <t>01/12/2015 R$</t>
  </si>
  <si>
    <t>01/01/2016 R$</t>
  </si>
  <si>
    <t>01/02/2016 R$</t>
  </si>
  <si>
    <t>01/03/2016 R$</t>
  </si>
  <si>
    <t>ATUALIZADO ATÉ COMPETÊNCIA:</t>
  </si>
  <si>
    <t>Obs: D.I.P. (Data Início Pgto-Adm) em:</t>
  </si>
  <si>
    <t>01/04/2016 R$</t>
  </si>
  <si>
    <t>01/05/2016 R$</t>
  </si>
  <si>
    <t>01/06/2016 R$</t>
  </si>
  <si>
    <t>01/07/2016 R$</t>
  </si>
  <si>
    <t>01/08/2016 R$</t>
  </si>
  <si>
    <t>01/09/2016 R$</t>
  </si>
  <si>
    <t>01/10/2016 R$</t>
  </si>
  <si>
    <t>01/11/2016 R$</t>
  </si>
  <si>
    <t>01/12/2016 R$</t>
  </si>
  <si>
    <t>01/01/2017 R$</t>
  </si>
  <si>
    <t>01/02/2017 R$</t>
  </si>
  <si>
    <t>01/03/2017 R$</t>
  </si>
  <si>
    <t>01/04/2017 R$</t>
  </si>
  <si>
    <t>01/05/2017 R$</t>
  </si>
  <si>
    <t>01/06/2017 R$</t>
  </si>
  <si>
    <t>01/07/2017 R$</t>
  </si>
  <si>
    <t>01/08/2017 R$</t>
  </si>
  <si>
    <t>01/09/2017 R$</t>
  </si>
  <si>
    <t>01/10/2017 R$</t>
  </si>
  <si>
    <t>01/11/2017 R$</t>
  </si>
  <si>
    <t>100% SEM  13º</t>
  </si>
  <si>
    <t>C/ 13º</t>
  </si>
  <si>
    <t xml:space="preserve">C/ 13º </t>
  </si>
  <si>
    <t>01/12/2017 R$</t>
  </si>
  <si>
    <t>01/01/2018 R$</t>
  </si>
  <si>
    <t>01/02/2018 R$</t>
  </si>
  <si>
    <t>01/03/2018 R$</t>
  </si>
  <si>
    <t>01/04/2018 R$</t>
  </si>
  <si>
    <t>01/05/2018 R$</t>
  </si>
  <si>
    <t>Exer  atual</t>
  </si>
  <si>
    <t xml:space="preserve">Exerc ant. </t>
  </si>
  <si>
    <t>Soma 95%</t>
  </si>
  <si>
    <t>01/06/2018 R$</t>
  </si>
  <si>
    <t>01/07/2018 R$</t>
  </si>
  <si>
    <t>01/08/2018 R$</t>
  </si>
  <si>
    <t>01/09/2018 R$</t>
  </si>
  <si>
    <t>01/10/2018 R$</t>
  </si>
  <si>
    <t>01/11/2018 R$</t>
  </si>
  <si>
    <t>01/12/2018 R$</t>
  </si>
  <si>
    <t>01/01/2019 R$</t>
  </si>
  <si>
    <t>01/02/2019 R$</t>
  </si>
  <si>
    <t>01/03/2019 R$</t>
  </si>
  <si>
    <t>01/04/2019 R$</t>
  </si>
  <si>
    <t>01/05/2019 R$</t>
  </si>
  <si>
    <t>I P C A - E após 03/2015</t>
  </si>
  <si>
    <t>01/06/2019 R$</t>
  </si>
  <si>
    <t>01/07/2019 R$</t>
  </si>
  <si>
    <t>01/08/2019 R$</t>
  </si>
  <si>
    <t>01/09/2019 R$</t>
  </si>
  <si>
    <t>jrs</t>
  </si>
  <si>
    <t>01/10/2019 R$</t>
  </si>
  <si>
    <t>01/11/2019 R$</t>
  </si>
  <si>
    <t>01/12/2019 R$</t>
  </si>
  <si>
    <t>TOTAL 100% (TETO)</t>
  </si>
  <si>
    <t>ATUALIZADO ATÉ:</t>
  </si>
  <si>
    <t xml:space="preserve">Soma </t>
  </si>
  <si>
    <t>SOMA TOTAL</t>
  </si>
  <si>
    <t>TOTAL SEM LIMITE</t>
  </si>
  <si>
    <t>Com 13º Integral 1º ano-Sem teto</t>
  </si>
  <si>
    <t>100% c/13º prop(teto)</t>
  </si>
  <si>
    <t>01/01/2020 R$</t>
  </si>
  <si>
    <t>LIMITE DE ALÇADA DO JEF (TETO):</t>
  </si>
  <si>
    <t>Jrs</t>
  </si>
  <si>
    <t>Vr jrs</t>
  </si>
  <si>
    <t>Exerc ant</t>
  </si>
  <si>
    <t>ORTN/OTN/BTN até 02/91 + INPC até 12/92 + IRSM até 02/94 + URV até 06/94 + IPCR até 06/95 + INPC até 04/96 + IGPDI até 09/2006 + INPC + TR + IPCA-E após 03/2015.</t>
  </si>
  <si>
    <r>
      <t xml:space="preserve">OBS: CORREÇÃO INPC+TR + IPCAE após 03/2015 - </t>
    </r>
    <r>
      <rPr>
        <b/>
        <u/>
        <sz val="9"/>
        <color indexed="10"/>
        <rFont val="Arial"/>
        <family val="2"/>
      </rPr>
      <t>S/ JUROS</t>
    </r>
  </si>
  <si>
    <r>
      <t xml:space="preserve">OBS: CORREÇÃO IPCA-E após 03/2015 - </t>
    </r>
    <r>
      <rPr>
        <b/>
        <u/>
        <sz val="9"/>
        <color indexed="10"/>
        <rFont val="Arial"/>
        <family val="2"/>
      </rPr>
      <t>S/ JUROS</t>
    </r>
  </si>
  <si>
    <t>SOMA EXERC. ANTERIOR. EM:</t>
  </si>
  <si>
    <t>01/02/2020 R$</t>
  </si>
  <si>
    <t>13º Integral-1º ano</t>
  </si>
  <si>
    <t>01/03/2020 R$</t>
  </si>
  <si>
    <t>Procuradoria Federal Especializada-INSS -Setor de Cálculos e Pagamentos Judiciais-INSS</t>
  </si>
  <si>
    <t>01/04/2020 R$</t>
  </si>
  <si>
    <t>01/05/2020 R$</t>
  </si>
  <si>
    <t>01/06/2020 R$</t>
  </si>
  <si>
    <t>01/07/2020 R$</t>
  </si>
  <si>
    <t>01/08/2020 R$</t>
  </si>
  <si>
    <t>01/09/2020 R$</t>
  </si>
  <si>
    <t>01/10/2020 R$</t>
  </si>
  <si>
    <t>01/11/2020 R$</t>
  </si>
  <si>
    <t xml:space="preserve">OBS: CORREÇÃO IPCA-E após 03/2015 - </t>
  </si>
  <si>
    <t xml:space="preserve">S E G U R O  -  D E F E S O </t>
  </si>
  <si>
    <t>IPCA-E após 03/2015.</t>
  </si>
  <si>
    <t>01/12/2020 R$</t>
  </si>
  <si>
    <t>Sem juros</t>
  </si>
  <si>
    <t>01/01/2021 R$</t>
  </si>
  <si>
    <t>01/02/2021 R$</t>
  </si>
  <si>
    <t>CITAÇÃO:</t>
  </si>
  <si>
    <r>
      <t xml:space="preserve">OBS: CORREÇÃO INPC+TR + IPCAE após 03/2015 - </t>
    </r>
    <r>
      <rPr>
        <b/>
        <u/>
        <sz val="9"/>
        <color indexed="10"/>
        <rFont val="Arial"/>
        <family val="2"/>
      </rPr>
      <t>c/ JUROS:</t>
    </r>
  </si>
  <si>
    <t>BPC / LOAS</t>
  </si>
  <si>
    <r>
      <t xml:space="preserve">OBS: CORREÇÃO INPC+TR + IPCAE após 03/2015 - </t>
    </r>
    <r>
      <rPr>
        <b/>
        <u/>
        <sz val="9"/>
        <color indexed="10"/>
        <rFont val="Arial"/>
        <family val="2"/>
      </rPr>
      <t>c/ JUROS</t>
    </r>
  </si>
  <si>
    <t>01/03/2021 R$</t>
  </si>
</sst>
</file>

<file path=xl/styles.xml><?xml version="1.0" encoding="utf-8"?>
<styleSheet xmlns="http://schemas.openxmlformats.org/spreadsheetml/2006/main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_(* #,##0.00_);_(* \(#,##0.00\);_(* &quot;-&quot;??_);_(@_)"/>
    <numFmt numFmtId="166" formatCode="mm/yyyy"/>
    <numFmt numFmtId="167" formatCode="0.000000000"/>
    <numFmt numFmtId="168" formatCode="_(* #,##0.0000000_);_(* \(#,##0.0000000\);_(* &quot;-&quot;??_);_(@_)"/>
    <numFmt numFmtId="169" formatCode="_(* #,##0.000000_);_(* \(#,##0.000000\);_(* &quot;-&quot;??_);_(@_)"/>
    <numFmt numFmtId="170" formatCode="_(* #,##0.00000_);_(* \(#,##0.00000\);_(* &quot;-&quot;??_);_(@_)"/>
    <numFmt numFmtId="171" formatCode="_(* #,##0.0000_);_(* \(#,##0.0000\);_(* &quot;-&quot;??_);_(@_)"/>
    <numFmt numFmtId="172" formatCode="0.0%"/>
    <numFmt numFmtId="173" formatCode="0.00000%"/>
  </numFmts>
  <fonts count="56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name val="Aparajita"/>
      <family val="2"/>
    </font>
    <font>
      <sz val="10"/>
      <color indexed="8"/>
      <name val="Arial"/>
      <family val="2"/>
    </font>
    <font>
      <b/>
      <sz val="8"/>
      <name val="Courier New"/>
      <family val="3"/>
    </font>
    <font>
      <b/>
      <sz val="7.5"/>
      <name val="Catriel"/>
    </font>
    <font>
      <sz val="6"/>
      <name val="Eras Light ITC"/>
      <family val="2"/>
    </font>
    <font>
      <b/>
      <sz val="6"/>
      <name val="Eras Light ITC"/>
      <family val="2"/>
    </font>
    <font>
      <b/>
      <sz val="6"/>
      <color indexed="10"/>
      <name val="Eras Light ITC"/>
      <family val="2"/>
    </font>
    <font>
      <sz val="9"/>
      <color indexed="10"/>
      <name val="Arial"/>
      <family val="2"/>
    </font>
    <font>
      <sz val="6"/>
      <color indexed="10"/>
      <name val="Eras Light ITC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6"/>
      <color indexed="8"/>
      <name val="Eras Light ITC"/>
      <family val="2"/>
    </font>
    <font>
      <sz val="6"/>
      <color indexed="8"/>
      <name val="Catriel"/>
    </font>
    <font>
      <sz val="6"/>
      <name val="Catriel"/>
    </font>
    <font>
      <sz val="7"/>
      <name val="Catriel"/>
    </font>
    <font>
      <b/>
      <sz val="6"/>
      <name val="Catriel"/>
    </font>
    <font>
      <b/>
      <u/>
      <sz val="9"/>
      <color indexed="10"/>
      <name val="Arial"/>
      <family val="2"/>
    </font>
    <font>
      <b/>
      <sz val="7"/>
      <name val="Catriel"/>
    </font>
    <font>
      <sz val="8"/>
      <color rgb="FF000000"/>
      <name val="Arial Narrow"/>
      <family val="2"/>
    </font>
    <font>
      <sz val="9"/>
      <color rgb="FF000000"/>
      <name val="Arial"/>
      <family val="2"/>
    </font>
    <font>
      <sz val="6"/>
      <color rgb="FF000000"/>
      <name val="Catriel"/>
    </font>
    <font>
      <strike/>
      <sz val="6"/>
      <color theme="1" tint="0.499984740745262"/>
      <name val="Catriel"/>
    </font>
    <font>
      <sz val="10"/>
      <color rgb="FFC00000"/>
      <name val="Aparajita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6"/>
      <color rgb="FFFF0000"/>
      <name val="Eras Light ITC"/>
      <family val="2"/>
    </font>
    <font>
      <b/>
      <sz val="9"/>
      <color rgb="FFC00000"/>
      <name val="Arial"/>
      <family val="2"/>
    </font>
    <font>
      <b/>
      <sz val="8"/>
      <color theme="1"/>
      <name val="Courier New"/>
      <family val="3"/>
    </font>
    <font>
      <sz val="6"/>
      <color theme="1"/>
      <name val="Catriel"/>
    </font>
    <font>
      <b/>
      <sz val="7"/>
      <name val="Courier New"/>
      <family val="3"/>
    </font>
    <font>
      <b/>
      <sz val="11"/>
      <color rgb="FFFF0000"/>
      <name val="Arial"/>
      <family val="2"/>
    </font>
    <font>
      <b/>
      <sz val="11"/>
      <color theme="2"/>
      <name val="Arial"/>
      <family val="2"/>
    </font>
    <font>
      <b/>
      <sz val="6"/>
      <color indexed="8"/>
      <name val="Catriel"/>
    </font>
    <font>
      <b/>
      <sz val="6"/>
      <color rgb="FFFF0000"/>
      <name val="Catriel"/>
    </font>
    <font>
      <b/>
      <sz val="6"/>
      <color theme="3" tint="0.59999389629810485"/>
      <name val="Catriel"/>
    </font>
    <font>
      <b/>
      <sz val="6"/>
      <name val="Courier New"/>
      <family val="3"/>
    </font>
    <font>
      <b/>
      <sz val="7.5"/>
      <color rgb="FFFF0000"/>
      <name val="Catriel"/>
    </font>
    <font>
      <strike/>
      <sz val="6"/>
      <name val="Catriel"/>
    </font>
    <font>
      <strike/>
      <sz val="6"/>
      <color theme="1"/>
      <name val="Catriel"/>
    </font>
    <font>
      <sz val="9"/>
      <color rgb="FFFF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10" fontId="10" fillId="0" borderId="0" xfId="0" applyNumberFormat="1" applyFont="1"/>
    <xf numFmtId="167" fontId="10" fillId="0" borderId="0" xfId="0" applyNumberFormat="1" applyFont="1"/>
    <xf numFmtId="165" fontId="10" fillId="0" borderId="0" xfId="4" applyFont="1"/>
    <xf numFmtId="165" fontId="10" fillId="0" borderId="0" xfId="0" applyNumberFormat="1" applyFont="1"/>
    <xf numFmtId="4" fontId="9" fillId="0" borderId="0" xfId="0" applyNumberFormat="1" applyFont="1"/>
    <xf numFmtId="4" fontId="10" fillId="0" borderId="0" xfId="0" applyNumberFormat="1" applyFont="1"/>
    <xf numFmtId="0" fontId="10" fillId="0" borderId="0" xfId="0" applyFont="1" applyBorder="1"/>
    <xf numFmtId="10" fontId="9" fillId="0" borderId="0" xfId="0" applyNumberFormat="1" applyFont="1"/>
    <xf numFmtId="0" fontId="30" fillId="0" borderId="0" xfId="0" applyFont="1"/>
    <xf numFmtId="10" fontId="30" fillId="0" borderId="0" xfId="0" applyNumberFormat="1" applyFont="1"/>
    <xf numFmtId="4" fontId="30" fillId="0" borderId="0" xfId="0" applyNumberFormat="1" applyFont="1"/>
    <xf numFmtId="0" fontId="3" fillId="3" borderId="0" xfId="0" applyFont="1" applyFill="1"/>
    <xf numFmtId="0" fontId="30" fillId="0" borderId="0" xfId="0" applyFont="1" applyAlignment="1">
      <alignment vertical="center"/>
    </xf>
    <xf numFmtId="10" fontId="30" fillId="0" borderId="0" xfId="0" applyNumberFormat="1" applyFont="1" applyAlignment="1">
      <alignment vertical="center"/>
    </xf>
    <xf numFmtId="0" fontId="1" fillId="0" borderId="0" xfId="0" applyFont="1"/>
    <xf numFmtId="0" fontId="12" fillId="0" borderId="0" xfId="0" applyFont="1"/>
    <xf numFmtId="165" fontId="12" fillId="0" borderId="0" xfId="4" applyFont="1" applyFill="1" applyBorder="1"/>
    <xf numFmtId="0" fontId="13" fillId="0" borderId="0" xfId="0" applyFont="1" applyBorder="1"/>
    <xf numFmtId="0" fontId="31" fillId="0" borderId="0" xfId="0" applyFont="1" applyAlignment="1">
      <alignment vertical="center"/>
    </xf>
    <xf numFmtId="0" fontId="31" fillId="0" borderId="0" xfId="0" applyFont="1"/>
    <xf numFmtId="0" fontId="0" fillId="4" borderId="0" xfId="0" applyFill="1"/>
    <xf numFmtId="0" fontId="16" fillId="0" borderId="0" xfId="0" applyFont="1"/>
    <xf numFmtId="4" fontId="18" fillId="0" borderId="0" xfId="0" applyNumberFormat="1" applyFont="1"/>
    <xf numFmtId="0" fontId="21" fillId="0" borderId="0" xfId="0" applyFont="1"/>
    <xf numFmtId="9" fontId="14" fillId="0" borderId="1" xfId="0" applyNumberFormat="1" applyFont="1" applyBorder="1" applyAlignment="1">
      <alignment horizontal="center" vertical="center" wrapText="1"/>
    </xf>
    <xf numFmtId="9" fontId="14" fillId="0" borderId="4" xfId="0" applyNumberFormat="1" applyFont="1" applyBorder="1" applyAlignment="1">
      <alignment horizontal="center" vertical="center" wrapText="1"/>
    </xf>
    <xf numFmtId="0" fontId="30" fillId="4" borderId="0" xfId="0" applyFont="1" applyFill="1"/>
    <xf numFmtId="10" fontId="30" fillId="4" borderId="0" xfId="0" applyNumberFormat="1" applyFont="1" applyFill="1"/>
    <xf numFmtId="4" fontId="20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center" vertical="center"/>
    </xf>
    <xf numFmtId="0" fontId="17" fillId="0" borderId="0" xfId="0" applyFont="1"/>
    <xf numFmtId="4" fontId="20" fillId="0" borderId="0" xfId="0" applyNumberFormat="1" applyFont="1" applyAlignment="1"/>
    <xf numFmtId="0" fontId="3" fillId="5" borderId="0" xfId="0" applyFont="1" applyFill="1"/>
    <xf numFmtId="166" fontId="24" fillId="0" borderId="5" xfId="0" applyNumberFormat="1" applyFont="1" applyFill="1" applyBorder="1" applyAlignment="1" applyProtection="1">
      <alignment horizontal="center"/>
    </xf>
    <xf numFmtId="165" fontId="24" fillId="0" borderId="6" xfId="4" applyFont="1" applyFill="1" applyBorder="1" applyProtection="1"/>
    <xf numFmtId="10" fontId="32" fillId="0" borderId="7" xfId="0" applyNumberFormat="1" applyFont="1" applyBorder="1"/>
    <xf numFmtId="165" fontId="25" fillId="2" borderId="8" xfId="4" applyFont="1" applyFill="1" applyBorder="1"/>
    <xf numFmtId="165" fontId="25" fillId="2" borderId="9" xfId="4" applyFont="1" applyFill="1" applyBorder="1"/>
    <xf numFmtId="165" fontId="25" fillId="2" borderId="5" xfId="4" applyFont="1" applyFill="1" applyBorder="1"/>
    <xf numFmtId="165" fontId="25" fillId="2" borderId="10" xfId="4" applyFont="1" applyFill="1" applyBorder="1"/>
    <xf numFmtId="165" fontId="25" fillId="2" borderId="11" xfId="4" applyFont="1" applyFill="1" applyBorder="1"/>
    <xf numFmtId="165" fontId="25" fillId="2" borderId="12" xfId="4" applyFont="1" applyFill="1" applyBorder="1"/>
    <xf numFmtId="165" fontId="25" fillId="2" borderId="13" xfId="4" applyFont="1" applyFill="1" applyBorder="1"/>
    <xf numFmtId="166" fontId="24" fillId="4" borderId="5" xfId="0" applyNumberFormat="1" applyFont="1" applyFill="1" applyBorder="1" applyAlignment="1" applyProtection="1">
      <alignment horizontal="center"/>
    </xf>
    <xf numFmtId="165" fontId="24" fillId="4" borderId="14" xfId="4" applyFont="1" applyFill="1" applyBorder="1" applyProtection="1"/>
    <xf numFmtId="4" fontId="24" fillId="4" borderId="11" xfId="0" applyNumberFormat="1" applyFont="1" applyFill="1" applyBorder="1" applyProtection="1"/>
    <xf numFmtId="10" fontId="32" fillId="4" borderId="14" xfId="0" applyNumberFormat="1" applyFont="1" applyFill="1" applyBorder="1"/>
    <xf numFmtId="4" fontId="24" fillId="4" borderId="14" xfId="0" applyNumberFormat="1" applyFont="1" applyFill="1" applyBorder="1" applyProtection="1"/>
    <xf numFmtId="165" fontId="24" fillId="4" borderId="11" xfId="4" applyFont="1" applyFill="1" applyBorder="1" applyProtection="1"/>
    <xf numFmtId="165" fontId="33" fillId="4" borderId="15" xfId="4" applyFont="1" applyFill="1" applyBorder="1"/>
    <xf numFmtId="165" fontId="25" fillId="4" borderId="8" xfId="4" applyFont="1" applyFill="1" applyBorder="1"/>
    <xf numFmtId="165" fontId="25" fillId="4" borderId="9" xfId="4" applyFont="1" applyFill="1" applyBorder="1"/>
    <xf numFmtId="165" fontId="25" fillId="4" borderId="5" xfId="4" applyFont="1" applyFill="1" applyBorder="1"/>
    <xf numFmtId="165" fontId="25" fillId="4" borderId="10" xfId="4" applyFont="1" applyFill="1" applyBorder="1"/>
    <xf numFmtId="165" fontId="25" fillId="4" borderId="11" xfId="4" applyFont="1" applyFill="1" applyBorder="1"/>
    <xf numFmtId="165" fontId="24" fillId="0" borderId="14" xfId="4" applyFont="1" applyFill="1" applyBorder="1" applyProtection="1"/>
    <xf numFmtId="4" fontId="24" fillId="0" borderId="11" xfId="0" applyNumberFormat="1" applyFont="1" applyFill="1" applyBorder="1" applyProtection="1"/>
    <xf numFmtId="4" fontId="24" fillId="0" borderId="14" xfId="0" applyNumberFormat="1" applyFont="1" applyFill="1" applyBorder="1" applyProtection="1"/>
    <xf numFmtId="165" fontId="24" fillId="0" borderId="11" xfId="4" applyFont="1" applyFill="1" applyBorder="1" applyProtection="1"/>
    <xf numFmtId="165" fontId="33" fillId="2" borderId="15" xfId="4" applyFont="1" applyFill="1" applyBorder="1"/>
    <xf numFmtId="165" fontId="25" fillId="3" borderId="8" xfId="4" applyFont="1" applyFill="1" applyBorder="1"/>
    <xf numFmtId="165" fontId="25" fillId="3" borderId="9" xfId="4" applyFont="1" applyFill="1" applyBorder="1"/>
    <xf numFmtId="165" fontId="25" fillId="4" borderId="9" xfId="4" applyFont="1" applyFill="1" applyBorder="1" applyAlignment="1">
      <alignment horizontal="center"/>
    </xf>
    <xf numFmtId="166" fontId="24" fillId="0" borderId="16" xfId="0" applyNumberFormat="1" applyFont="1" applyFill="1" applyBorder="1" applyAlignment="1" applyProtection="1">
      <alignment horizontal="center"/>
    </xf>
    <xf numFmtId="165" fontId="24" fillId="0" borderId="17" xfId="4" applyFont="1" applyFill="1" applyBorder="1" applyProtection="1"/>
    <xf numFmtId="167" fontId="24" fillId="0" borderId="17" xfId="0" applyNumberFormat="1" applyFont="1" applyFill="1" applyBorder="1" applyProtection="1"/>
    <xf numFmtId="10" fontId="24" fillId="0" borderId="17" xfId="3" applyNumberFormat="1" applyFont="1" applyFill="1" applyBorder="1" applyProtection="1"/>
    <xf numFmtId="4" fontId="24" fillId="0" borderId="17" xfId="0" applyNumberFormat="1" applyFont="1" applyFill="1" applyBorder="1" applyProtection="1"/>
    <xf numFmtId="165" fontId="24" fillId="0" borderId="18" xfId="4" applyFont="1" applyFill="1" applyBorder="1" applyProtection="1"/>
    <xf numFmtId="165" fontId="25" fillId="0" borderId="19" xfId="4" applyFont="1" applyFill="1" applyBorder="1"/>
    <xf numFmtId="165" fontId="25" fillId="0" borderId="17" xfId="4" applyFont="1" applyFill="1" applyBorder="1"/>
    <xf numFmtId="165" fontId="25" fillId="0" borderId="18" xfId="4" applyFont="1" applyFill="1" applyBorder="1"/>
    <xf numFmtId="165" fontId="25" fillId="0" borderId="16" xfId="4" applyFont="1" applyFill="1" applyBorder="1"/>
    <xf numFmtId="165" fontId="25" fillId="0" borderId="20" xfId="4" applyFont="1" applyFill="1" applyBorder="1"/>
    <xf numFmtId="4" fontId="24" fillId="0" borderId="6" xfId="0" applyNumberFormat="1" applyFont="1" applyFill="1" applyBorder="1" applyProtection="1"/>
    <xf numFmtId="10" fontId="32" fillId="0" borderId="6" xfId="0" applyNumberFormat="1" applyFont="1" applyBorder="1"/>
    <xf numFmtId="165" fontId="24" fillId="0" borderId="21" xfId="4" applyFont="1" applyFill="1" applyBorder="1" applyProtection="1"/>
    <xf numFmtId="165" fontId="33" fillId="2" borderId="22" xfId="4" applyFont="1" applyFill="1" applyBorder="1"/>
    <xf numFmtId="10" fontId="32" fillId="0" borderId="14" xfId="0" applyNumberFormat="1" applyFont="1" applyBorder="1"/>
    <xf numFmtId="165" fontId="33" fillId="3" borderId="15" xfId="4" applyFont="1" applyFill="1" applyBorder="1"/>
    <xf numFmtId="165" fontId="27" fillId="4" borderId="23" xfId="4" applyFont="1" applyFill="1" applyBorder="1"/>
    <xf numFmtId="165" fontId="25" fillId="4" borderId="19" xfId="4" applyFont="1" applyFill="1" applyBorder="1"/>
    <xf numFmtId="165" fontId="25" fillId="4" borderId="17" xfId="4" applyFont="1" applyFill="1" applyBorder="1"/>
    <xf numFmtId="168" fontId="32" fillId="0" borderId="7" xfId="4" applyNumberFormat="1" applyFont="1" applyBorder="1"/>
    <xf numFmtId="168" fontId="32" fillId="0" borderId="6" xfId="4" applyNumberFormat="1" applyFont="1" applyBorder="1"/>
    <xf numFmtId="165" fontId="34" fillId="0" borderId="0" xfId="4" applyFont="1" applyFill="1" applyBorder="1" applyProtection="1"/>
    <xf numFmtId="165" fontId="34" fillId="0" borderId="0" xfId="4" applyFont="1" applyFill="1" applyBorder="1"/>
    <xf numFmtId="165" fontId="25" fillId="3" borderId="6" xfId="4" applyFont="1" applyFill="1" applyBorder="1"/>
    <xf numFmtId="165" fontId="25" fillId="2" borderId="6" xfId="4" applyFont="1" applyFill="1" applyBorder="1" applyAlignment="1">
      <alignment horizontal="center"/>
    </xf>
    <xf numFmtId="165" fontId="25" fillId="4" borderId="14" xfId="4" applyFont="1" applyFill="1" applyBorder="1"/>
    <xf numFmtId="165" fontId="25" fillId="4" borderId="14" xfId="4" applyFont="1" applyFill="1" applyBorder="1" applyAlignment="1">
      <alignment horizontal="center"/>
    </xf>
    <xf numFmtId="165" fontId="25" fillId="3" borderId="14" xfId="4" applyFont="1" applyFill="1" applyBorder="1"/>
    <xf numFmtId="165" fontId="25" fillId="2" borderId="14" xfId="4" applyFont="1" applyFill="1" applyBorder="1" applyAlignment="1">
      <alignment horizontal="center"/>
    </xf>
    <xf numFmtId="165" fontId="25" fillId="4" borderId="15" xfId="4" applyFont="1" applyFill="1" applyBorder="1"/>
    <xf numFmtId="165" fontId="25" fillId="2" borderId="15" xfId="4" applyFont="1" applyFill="1" applyBorder="1"/>
    <xf numFmtId="165" fontId="25" fillId="2" borderId="22" xfId="4" applyFont="1" applyFill="1" applyBorder="1"/>
    <xf numFmtId="0" fontId="11" fillId="4" borderId="0" xfId="0" applyFont="1" applyFill="1"/>
    <xf numFmtId="0" fontId="3" fillId="4" borderId="0" xfId="0" applyFont="1" applyFill="1"/>
    <xf numFmtId="17" fontId="19" fillId="4" borderId="0" xfId="0" applyNumberFormat="1" applyFont="1" applyFill="1"/>
    <xf numFmtId="0" fontId="8" fillId="5" borderId="0" xfId="0" applyFont="1" applyFill="1"/>
    <xf numFmtId="0" fontId="4" fillId="5" borderId="0" xfId="0" applyFont="1" applyFill="1"/>
    <xf numFmtId="0" fontId="8" fillId="5" borderId="0" xfId="0" applyFont="1" applyFill="1" applyAlignment="1"/>
    <xf numFmtId="0" fontId="36" fillId="3" borderId="0" xfId="0" applyFont="1" applyFill="1"/>
    <xf numFmtId="0" fontId="26" fillId="0" borderId="23" xfId="0" applyFont="1" applyBorder="1"/>
    <xf numFmtId="0" fontId="26" fillId="0" borderId="15" xfId="0" applyFont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166" fontId="24" fillId="4" borderId="14" xfId="0" applyNumberFormat="1" applyFont="1" applyFill="1" applyBorder="1" applyAlignment="1" applyProtection="1">
      <alignment horizontal="center"/>
    </xf>
    <xf numFmtId="166" fontId="24" fillId="0" borderId="14" xfId="0" applyNumberFormat="1" applyFont="1" applyFill="1" applyBorder="1" applyAlignment="1" applyProtection="1">
      <alignment horizontal="center"/>
    </xf>
    <xf numFmtId="165" fontId="25" fillId="4" borderId="18" xfId="4" applyFont="1" applyFill="1" applyBorder="1"/>
    <xf numFmtId="165" fontId="25" fillId="2" borderId="14" xfId="4" applyFont="1" applyFill="1" applyBorder="1"/>
    <xf numFmtId="165" fontId="25" fillId="2" borderId="6" xfId="4" applyFont="1" applyFill="1" applyBorder="1"/>
    <xf numFmtId="0" fontId="26" fillId="4" borderId="26" xfId="0" applyFont="1" applyFill="1" applyBorder="1" applyAlignment="1">
      <alignment horizontal="center"/>
    </xf>
    <xf numFmtId="165" fontId="25" fillId="4" borderId="23" xfId="4" applyFont="1" applyFill="1" applyBorder="1"/>
    <xf numFmtId="165" fontId="25" fillId="2" borderId="21" xfId="4" applyFont="1" applyFill="1" applyBorder="1" applyAlignment="1">
      <alignment horizontal="center"/>
    </xf>
    <xf numFmtId="165" fontId="25" fillId="4" borderId="11" xfId="4" applyFont="1" applyFill="1" applyBorder="1" applyAlignment="1">
      <alignment horizontal="center"/>
    </xf>
    <xf numFmtId="165" fontId="25" fillId="3" borderId="28" xfId="4" applyFont="1" applyFill="1" applyBorder="1"/>
    <xf numFmtId="165" fontId="25" fillId="2" borderId="11" xfId="4" applyFont="1" applyFill="1" applyBorder="1" applyAlignment="1">
      <alignment horizontal="center"/>
    </xf>
    <xf numFmtId="165" fontId="25" fillId="3" borderId="10" xfId="4" applyFont="1" applyFill="1" applyBorder="1"/>
    <xf numFmtId="165" fontId="33" fillId="2" borderId="14" xfId="4" applyFont="1" applyFill="1" applyBorder="1"/>
    <xf numFmtId="165" fontId="33" fillId="4" borderId="14" xfId="4" applyFont="1" applyFill="1" applyBorder="1"/>
    <xf numFmtId="10" fontId="32" fillId="4" borderId="6" xfId="0" applyNumberFormat="1" applyFont="1" applyFill="1" applyBorder="1"/>
    <xf numFmtId="165" fontId="33" fillId="2" borderId="6" xfId="4" applyFont="1" applyFill="1" applyBorder="1"/>
    <xf numFmtId="0" fontId="4" fillId="0" borderId="0" xfId="0" applyFont="1"/>
    <xf numFmtId="165" fontId="25" fillId="0" borderId="23" xfId="4" applyFont="1" applyFill="1" applyBorder="1"/>
    <xf numFmtId="165" fontId="25" fillId="3" borderId="11" xfId="4" applyFont="1" applyFill="1" applyBorder="1" applyAlignment="1">
      <alignment horizontal="center"/>
    </xf>
    <xf numFmtId="165" fontId="25" fillId="3" borderId="5" xfId="4" applyFont="1" applyFill="1" applyBorder="1"/>
    <xf numFmtId="165" fontId="24" fillId="0" borderId="31" xfId="4" applyFont="1" applyFill="1" applyBorder="1" applyProtection="1"/>
    <xf numFmtId="165" fontId="25" fillId="4" borderId="32" xfId="4" applyFont="1" applyFill="1" applyBorder="1"/>
    <xf numFmtId="165" fontId="25" fillId="2" borderId="22" xfId="4" applyFont="1" applyFill="1" applyBorder="1" applyAlignment="1">
      <alignment horizontal="center"/>
    </xf>
    <xf numFmtId="165" fontId="25" fillId="4" borderId="15" xfId="4" applyFont="1" applyFill="1" applyBorder="1" applyAlignment="1">
      <alignment horizontal="center"/>
    </xf>
    <xf numFmtId="165" fontId="25" fillId="2" borderId="15" xfId="4" applyFont="1" applyFill="1" applyBorder="1" applyAlignment="1">
      <alignment horizontal="center"/>
    </xf>
    <xf numFmtId="4" fontId="24" fillId="0" borderId="31" xfId="0" applyNumberFormat="1" applyFont="1" applyFill="1" applyBorder="1" applyProtection="1"/>
    <xf numFmtId="165" fontId="40" fillId="2" borderId="9" xfId="4" applyFont="1" applyFill="1" applyBorder="1"/>
    <xf numFmtId="165" fontId="40" fillId="4" borderId="9" xfId="4" applyFont="1" applyFill="1" applyBorder="1"/>
    <xf numFmtId="165" fontId="40" fillId="3" borderId="9" xfId="4" applyFont="1" applyFill="1" applyBorder="1"/>
    <xf numFmtId="165" fontId="40" fillId="4" borderId="9" xfId="4" applyFont="1" applyFill="1" applyBorder="1" applyAlignment="1">
      <alignment horizontal="center"/>
    </xf>
    <xf numFmtId="9" fontId="14" fillId="6" borderId="4" xfId="0" quotePrefix="1" applyNumberFormat="1" applyFont="1" applyFill="1" applyBorder="1" applyAlignment="1"/>
    <xf numFmtId="9" fontId="14" fillId="0" borderId="24" xfId="0" applyNumberFormat="1" applyFont="1" applyBorder="1" applyAlignment="1"/>
    <xf numFmtId="9" fontId="14" fillId="0" borderId="35" xfId="0" applyNumberFormat="1" applyFont="1" applyBorder="1" applyAlignment="1"/>
    <xf numFmtId="9" fontId="14" fillId="0" borderId="4" xfId="0" applyNumberFormat="1" applyFont="1" applyBorder="1" applyAlignment="1"/>
    <xf numFmtId="9" fontId="14" fillId="5" borderId="24" xfId="0" applyNumberFormat="1" applyFont="1" applyFill="1" applyBorder="1" applyAlignment="1"/>
    <xf numFmtId="9" fontId="14" fillId="5" borderId="35" xfId="0" applyNumberFormat="1" applyFont="1" applyFill="1" applyBorder="1" applyAlignment="1"/>
    <xf numFmtId="9" fontId="14" fillId="5" borderId="4" xfId="0" applyNumberFormat="1" applyFont="1" applyFill="1" applyBorder="1" applyAlignment="1"/>
    <xf numFmtId="9" fontId="14" fillId="4" borderId="24" xfId="0" applyNumberFormat="1" applyFont="1" applyFill="1" applyBorder="1" applyAlignment="1"/>
    <xf numFmtId="9" fontId="14" fillId="4" borderId="4" xfId="0" applyNumberFormat="1" applyFont="1" applyFill="1" applyBorder="1" applyAlignment="1"/>
    <xf numFmtId="4" fontId="30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6" fontId="24" fillId="0" borderId="12" xfId="0" applyNumberFormat="1" applyFont="1" applyFill="1" applyBorder="1" applyAlignment="1" applyProtection="1">
      <alignment horizontal="center"/>
    </xf>
    <xf numFmtId="166" fontId="24" fillId="4" borderId="16" xfId="0" applyNumberFormat="1" applyFont="1" applyFill="1" applyBorder="1" applyAlignment="1" applyProtection="1">
      <alignment horizontal="center"/>
    </xf>
    <xf numFmtId="0" fontId="26" fillId="4" borderId="37" xfId="0" applyFont="1" applyFill="1" applyBorder="1" applyAlignment="1">
      <alignment horizontal="center"/>
    </xf>
    <xf numFmtId="4" fontId="24" fillId="0" borderId="21" xfId="0" applyNumberFormat="1" applyFont="1" applyFill="1" applyBorder="1" applyProtection="1"/>
    <xf numFmtId="165" fontId="24" fillId="4" borderId="6" xfId="4" applyFont="1" applyFill="1" applyBorder="1" applyProtection="1"/>
    <xf numFmtId="165" fontId="25" fillId="2" borderId="28" xfId="4" applyFont="1" applyFill="1" applyBorder="1"/>
    <xf numFmtId="165" fontId="25" fillId="2" borderId="21" xfId="4" applyFont="1" applyFill="1" applyBorder="1"/>
    <xf numFmtId="9" fontId="41" fillId="0" borderId="4" xfId="0" applyNumberFormat="1" applyFont="1" applyBorder="1" applyAlignment="1">
      <alignment horizontal="center" vertical="center" wrapText="1"/>
    </xf>
    <xf numFmtId="17" fontId="43" fillId="7" borderId="0" xfId="0" applyNumberFormat="1" applyFont="1" applyFill="1"/>
    <xf numFmtId="165" fontId="44" fillId="3" borderId="21" xfId="4" applyFont="1" applyFill="1" applyBorder="1" applyProtection="1"/>
    <xf numFmtId="165" fontId="44" fillId="4" borderId="11" xfId="4" applyFont="1" applyFill="1" applyBorder="1" applyProtection="1"/>
    <xf numFmtId="165" fontId="46" fillId="4" borderId="11" xfId="4" applyFont="1" applyFill="1" applyBorder="1" applyProtection="1"/>
    <xf numFmtId="9" fontId="47" fillId="0" borderId="2" xfId="0" applyNumberFormat="1" applyFont="1" applyBorder="1" applyAlignment="1">
      <alignment horizontal="center" vertical="center" wrapText="1"/>
    </xf>
    <xf numFmtId="17" fontId="0" fillId="0" borderId="0" xfId="0" applyNumberFormat="1"/>
    <xf numFmtId="165" fontId="24" fillId="4" borderId="27" xfId="4" applyFont="1" applyFill="1" applyBorder="1" applyProtection="1"/>
    <xf numFmtId="4" fontId="24" fillId="0" borderId="27" xfId="0" applyNumberFormat="1" applyFont="1" applyFill="1" applyBorder="1" applyProtection="1"/>
    <xf numFmtId="10" fontId="32" fillId="4" borderId="27" xfId="0" applyNumberFormat="1" applyFont="1" applyFill="1" applyBorder="1"/>
    <xf numFmtId="165" fontId="24" fillId="0" borderId="27" xfId="4" applyFont="1" applyFill="1" applyBorder="1" applyProtection="1"/>
    <xf numFmtId="165" fontId="33" fillId="2" borderId="27" xfId="4" applyFont="1" applyFill="1" applyBorder="1"/>
    <xf numFmtId="165" fontId="25" fillId="2" borderId="27" xfId="4" applyFont="1" applyFill="1" applyBorder="1"/>
    <xf numFmtId="165" fontId="25" fillId="3" borderId="27" xfId="4" applyFont="1" applyFill="1" applyBorder="1"/>
    <xf numFmtId="165" fontId="25" fillId="2" borderId="38" xfId="4" applyFont="1" applyFill="1" applyBorder="1"/>
    <xf numFmtId="0" fontId="26" fillId="4" borderId="14" xfId="0" applyFont="1" applyFill="1" applyBorder="1" applyAlignment="1">
      <alignment horizontal="center"/>
    </xf>
    <xf numFmtId="165" fontId="40" fillId="2" borderId="14" xfId="4" applyFont="1" applyFill="1" applyBorder="1"/>
    <xf numFmtId="165" fontId="40" fillId="4" borderId="14" xfId="4" applyFont="1" applyFill="1" applyBorder="1"/>
    <xf numFmtId="165" fontId="40" fillId="3" borderId="14" xfId="4" applyFont="1" applyFill="1" applyBorder="1"/>
    <xf numFmtId="165" fontId="40" fillId="4" borderId="14" xfId="4" applyFont="1" applyFill="1" applyBorder="1" applyAlignment="1">
      <alignment horizontal="center"/>
    </xf>
    <xf numFmtId="165" fontId="25" fillId="3" borderId="23" xfId="4" applyFont="1" applyFill="1" applyBorder="1"/>
    <xf numFmtId="165" fontId="25" fillId="3" borderId="9" xfId="4" applyFont="1" applyFill="1" applyBorder="1" applyAlignment="1">
      <alignment horizontal="center"/>
    </xf>
    <xf numFmtId="165" fontId="25" fillId="3" borderId="11" xfId="4" applyFont="1" applyFill="1" applyBorder="1"/>
    <xf numFmtId="165" fontId="45" fillId="5" borderId="11" xfId="4" applyFont="1" applyFill="1" applyBorder="1" applyProtection="1"/>
    <xf numFmtId="44" fontId="23" fillId="0" borderId="0" xfId="1" applyFont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166" fontId="37" fillId="0" borderId="0" xfId="0" applyNumberFormat="1" applyFont="1" applyFill="1" applyBorder="1" applyAlignment="1" applyProtection="1">
      <alignment horizontal="center" vertical="center"/>
    </xf>
    <xf numFmtId="9" fontId="14" fillId="0" borderId="36" xfId="0" applyNumberFormat="1" applyFont="1" applyBorder="1" applyAlignment="1">
      <alignment horizontal="center" vertical="center" wrapText="1"/>
    </xf>
    <xf numFmtId="166" fontId="23" fillId="0" borderId="0" xfId="0" applyNumberFormat="1" applyFont="1" applyFill="1" applyBorder="1" applyAlignment="1" applyProtection="1">
      <alignment horizontal="center" vertical="center"/>
    </xf>
    <xf numFmtId="165" fontId="25" fillId="2" borderId="40" xfId="4" applyFont="1" applyFill="1" applyBorder="1"/>
    <xf numFmtId="165" fontId="25" fillId="3" borderId="7" xfId="4" applyFont="1" applyFill="1" applyBorder="1"/>
    <xf numFmtId="165" fontId="40" fillId="2" borderId="7" xfId="4" applyFont="1" applyFill="1" applyBorder="1"/>
    <xf numFmtId="9" fontId="41" fillId="0" borderId="1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9" fontId="14" fillId="0" borderId="41" xfId="0" applyNumberFormat="1" applyFont="1" applyBorder="1" applyAlignment="1">
      <alignment horizontal="center" vertical="center" wrapText="1"/>
    </xf>
    <xf numFmtId="165" fontId="24" fillId="4" borderId="7" xfId="4" applyFont="1" applyFill="1" applyBorder="1" applyProtection="1"/>
    <xf numFmtId="4" fontId="24" fillId="0" borderId="7" xfId="0" applyNumberFormat="1" applyFont="1" applyFill="1" applyBorder="1" applyProtection="1"/>
    <xf numFmtId="165" fontId="24" fillId="0" borderId="7" xfId="4" applyFont="1" applyFill="1" applyBorder="1" applyProtection="1"/>
    <xf numFmtId="165" fontId="25" fillId="2" borderId="7" xfId="4" applyFont="1" applyFill="1" applyBorder="1"/>
    <xf numFmtId="9" fontId="41" fillId="0" borderId="2" xfId="0" applyNumberFormat="1" applyFont="1" applyBorder="1" applyAlignment="1">
      <alignment horizontal="center" vertical="center" wrapText="1"/>
    </xf>
    <xf numFmtId="9" fontId="41" fillId="6" borderId="3" xfId="0" applyNumberFormat="1" applyFont="1" applyFill="1" applyBorder="1" applyAlignment="1">
      <alignment horizontal="center" vertical="center" wrapText="1"/>
    </xf>
    <xf numFmtId="9" fontId="41" fillId="0" borderId="36" xfId="0" applyNumberFormat="1" applyFont="1" applyBorder="1" applyAlignment="1">
      <alignment horizontal="center" vertical="center" wrapText="1"/>
    </xf>
    <xf numFmtId="9" fontId="41" fillId="0" borderId="41" xfId="0" applyNumberFormat="1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/>
    </xf>
    <xf numFmtId="166" fontId="24" fillId="0" borderId="7" xfId="0" applyNumberFormat="1" applyFont="1" applyFill="1" applyBorder="1" applyAlignment="1" applyProtection="1">
      <alignment horizontal="center"/>
    </xf>
    <xf numFmtId="9" fontId="39" fillId="6" borderId="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/>
    <xf numFmtId="43" fontId="3" fillId="0" borderId="0" xfId="0" applyNumberFormat="1" applyFont="1"/>
    <xf numFmtId="166" fontId="24" fillId="0" borderId="28" xfId="0" applyNumberFormat="1" applyFont="1" applyFill="1" applyBorder="1" applyAlignment="1" applyProtection="1">
      <alignment horizontal="center"/>
    </xf>
    <xf numFmtId="166" fontId="24" fillId="4" borderId="8" xfId="0" applyNumberFormat="1" applyFont="1" applyFill="1" applyBorder="1" applyAlignment="1" applyProtection="1">
      <alignment horizontal="center"/>
    </xf>
    <xf numFmtId="166" fontId="24" fillId="0" borderId="8" xfId="0" applyNumberFormat="1" applyFont="1" applyFill="1" applyBorder="1" applyAlignment="1" applyProtection="1">
      <alignment horizontal="center"/>
    </xf>
    <xf numFmtId="166" fontId="24" fillId="0" borderId="43" xfId="0" applyNumberFormat="1" applyFont="1" applyFill="1" applyBorder="1" applyAlignment="1" applyProtection="1">
      <alignment horizontal="center"/>
    </xf>
    <xf numFmtId="0" fontId="26" fillId="4" borderId="22" xfId="0" applyFont="1" applyFill="1" applyBorder="1" applyAlignment="1">
      <alignment horizontal="center"/>
    </xf>
    <xf numFmtId="169" fontId="32" fillId="0" borderId="6" xfId="4" applyNumberFormat="1" applyFont="1" applyBorder="1"/>
    <xf numFmtId="169" fontId="32" fillId="4" borderId="14" xfId="4" applyNumberFormat="1" applyFont="1" applyFill="1" applyBorder="1"/>
    <xf numFmtId="169" fontId="32" fillId="0" borderId="14" xfId="4" applyNumberFormat="1" applyFont="1" applyBorder="1"/>
    <xf numFmtId="169" fontId="17" fillId="0" borderId="0" xfId="0" applyNumberFormat="1" applyFont="1" applyBorder="1" applyAlignment="1">
      <alignment vertical="center"/>
    </xf>
    <xf numFmtId="9" fontId="14" fillId="0" borderId="44" xfId="0" applyNumberFormat="1" applyFont="1" applyBorder="1" applyAlignment="1">
      <alignment horizontal="center" vertical="center" wrapText="1"/>
    </xf>
    <xf numFmtId="9" fontId="14" fillId="0" borderId="45" xfId="0" applyNumberFormat="1" applyFont="1" applyBorder="1" applyAlignment="1">
      <alignment horizontal="center" vertical="center" wrapText="1"/>
    </xf>
    <xf numFmtId="9" fontId="14" fillId="6" borderId="47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9" fontId="14" fillId="0" borderId="47" xfId="0" applyNumberFormat="1" applyFont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/>
    </xf>
    <xf numFmtId="166" fontId="24" fillId="4" borderId="19" xfId="0" applyNumberFormat="1" applyFont="1" applyFill="1" applyBorder="1" applyAlignment="1" applyProtection="1">
      <alignment horizontal="center"/>
    </xf>
    <xf numFmtId="165" fontId="24" fillId="4" borderId="17" xfId="4" applyFont="1" applyFill="1" applyBorder="1" applyProtection="1"/>
    <xf numFmtId="169" fontId="32" fillId="4" borderId="17" xfId="4" applyNumberFormat="1" applyFont="1" applyFill="1" applyBorder="1"/>
    <xf numFmtId="4" fontId="24" fillId="4" borderId="17" xfId="0" applyNumberFormat="1" applyFont="1" applyFill="1" applyBorder="1" applyProtection="1"/>
    <xf numFmtId="10" fontId="32" fillId="4" borderId="17" xfId="0" applyNumberFormat="1" applyFont="1" applyFill="1" applyBorder="1"/>
    <xf numFmtId="165" fontId="33" fillId="4" borderId="17" xfId="4" applyFont="1" applyFill="1" applyBorder="1"/>
    <xf numFmtId="165" fontId="25" fillId="4" borderId="17" xfId="4" applyFont="1" applyFill="1" applyBorder="1" applyAlignment="1">
      <alignment horizontal="center"/>
    </xf>
    <xf numFmtId="165" fontId="25" fillId="4" borderId="20" xfId="4" applyFont="1" applyFill="1" applyBorder="1"/>
    <xf numFmtId="0" fontId="26" fillId="0" borderId="22" xfId="0" applyFont="1" applyBorder="1" applyAlignment="1">
      <alignment horizontal="center"/>
    </xf>
    <xf numFmtId="169" fontId="32" fillId="4" borderId="6" xfId="4" applyNumberFormat="1" applyFont="1" applyFill="1" applyBorder="1"/>
    <xf numFmtId="169" fontId="17" fillId="0" borderId="0" xfId="0" applyNumberFormat="1" applyFont="1" applyAlignment="1">
      <alignment vertical="center"/>
    </xf>
    <xf numFmtId="169" fontId="32" fillId="0" borderId="27" xfId="4" applyNumberFormat="1" applyFont="1" applyBorder="1"/>
    <xf numFmtId="169" fontId="24" fillId="0" borderId="31" xfId="4" applyNumberFormat="1" applyFont="1" applyFill="1" applyBorder="1" applyProtection="1"/>
    <xf numFmtId="169" fontId="24" fillId="0" borderId="17" xfId="0" applyNumberFormat="1" applyFont="1" applyFill="1" applyBorder="1" applyProtection="1"/>
    <xf numFmtId="0" fontId="26" fillId="0" borderId="0" xfId="0" applyFont="1" applyBorder="1"/>
    <xf numFmtId="0" fontId="0" fillId="0" borderId="0" xfId="0" applyBorder="1"/>
    <xf numFmtId="166" fontId="24" fillId="0" borderId="39" xfId="0" applyNumberFormat="1" applyFont="1" applyFill="1" applyBorder="1" applyAlignment="1" applyProtection="1">
      <alignment horizontal="center"/>
    </xf>
    <xf numFmtId="4" fontId="24" fillId="4" borderId="27" xfId="0" applyNumberFormat="1" applyFont="1" applyFill="1" applyBorder="1" applyProtection="1"/>
    <xf numFmtId="0" fontId="26" fillId="0" borderId="24" xfId="0" applyFont="1" applyBorder="1"/>
    <xf numFmtId="0" fontId="17" fillId="0" borderId="35" xfId="0" applyFont="1" applyBorder="1" applyAlignment="1">
      <alignment vertical="center"/>
    </xf>
    <xf numFmtId="169" fontId="17" fillId="0" borderId="35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26" fillId="0" borderId="41" xfId="0" applyFont="1" applyBorder="1"/>
    <xf numFmtId="0" fontId="17" fillId="0" borderId="3" xfId="0" applyFont="1" applyBorder="1" applyAlignment="1">
      <alignment vertical="center"/>
    </xf>
    <xf numFmtId="169" fontId="17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5" fontId="40" fillId="2" borderId="48" xfId="4" applyFont="1" applyFill="1" applyBorder="1"/>
    <xf numFmtId="165" fontId="40" fillId="4" borderId="32" xfId="4" applyFont="1" applyFill="1" applyBorder="1" applyAlignment="1">
      <alignment horizontal="center"/>
    </xf>
    <xf numFmtId="165" fontId="25" fillId="4" borderId="16" xfId="4" applyFont="1" applyFill="1" applyBorder="1"/>
    <xf numFmtId="169" fontId="32" fillId="4" borderId="7" xfId="4" applyNumberFormat="1" applyFont="1" applyFill="1" applyBorder="1"/>
    <xf numFmtId="0" fontId="0" fillId="0" borderId="1" xfId="0" applyBorder="1"/>
    <xf numFmtId="165" fontId="24" fillId="0" borderId="13" xfId="4" applyFont="1" applyFill="1" applyBorder="1" applyProtection="1"/>
    <xf numFmtId="165" fontId="24" fillId="4" borderId="10" xfId="4" applyFont="1" applyFill="1" applyBorder="1" applyProtection="1"/>
    <xf numFmtId="165" fontId="24" fillId="0" borderId="20" xfId="4" applyFont="1" applyFill="1" applyBorder="1" applyProtection="1"/>
    <xf numFmtId="0" fontId="3" fillId="0" borderId="0" xfId="0" applyFont="1" applyBorder="1"/>
    <xf numFmtId="4" fontId="18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0" fontId="26" fillId="4" borderId="27" xfId="0" applyFont="1" applyFill="1" applyBorder="1" applyAlignment="1">
      <alignment horizontal="center"/>
    </xf>
    <xf numFmtId="166" fontId="24" fillId="4" borderId="27" xfId="0" applyNumberFormat="1" applyFont="1" applyFill="1" applyBorder="1" applyAlignment="1" applyProtection="1">
      <alignment horizontal="center"/>
    </xf>
    <xf numFmtId="0" fontId="26" fillId="4" borderId="42" xfId="0" applyFont="1" applyFill="1" applyBorder="1" applyAlignment="1">
      <alignment horizontal="center"/>
    </xf>
    <xf numFmtId="165" fontId="40" fillId="4" borderId="17" xfId="4" applyFont="1" applyFill="1" applyBorder="1" applyAlignment="1">
      <alignment horizontal="center"/>
    </xf>
    <xf numFmtId="0" fontId="0" fillId="3" borderId="0" xfId="0" applyFill="1"/>
    <xf numFmtId="0" fontId="36" fillId="4" borderId="0" xfId="0" applyFont="1" applyFill="1"/>
    <xf numFmtId="14" fontId="38" fillId="0" borderId="3" xfId="0" applyNumberFormat="1" applyFont="1" applyBorder="1" applyAlignment="1"/>
    <xf numFmtId="166" fontId="36" fillId="3" borderId="0" xfId="0" applyNumberFormat="1" applyFont="1" applyFill="1" applyAlignment="1"/>
    <xf numFmtId="0" fontId="26" fillId="4" borderId="29" xfId="0" applyFont="1" applyFill="1" applyBorder="1" applyAlignment="1">
      <alignment horizontal="center"/>
    </xf>
    <xf numFmtId="165" fontId="45" fillId="5" borderId="21" xfId="4" applyFont="1" applyFill="1" applyBorder="1" applyProtection="1"/>
    <xf numFmtId="165" fontId="25" fillId="2" borderId="48" xfId="4" applyFont="1" applyFill="1" applyBorder="1"/>
    <xf numFmtId="168" fontId="32" fillId="0" borderId="50" xfId="4" applyNumberFormat="1" applyFont="1" applyBorder="1"/>
    <xf numFmtId="4" fontId="24" fillId="4" borderId="18" xfId="0" applyNumberFormat="1" applyFont="1" applyFill="1" applyBorder="1" applyProtection="1"/>
    <xf numFmtId="165" fontId="45" fillId="5" borderId="18" xfId="4" applyFont="1" applyFill="1" applyBorder="1" applyProtection="1"/>
    <xf numFmtId="165" fontId="25" fillId="4" borderId="32" xfId="4" applyFont="1" applyFill="1" applyBorder="1" applyAlignment="1">
      <alignment horizontal="center"/>
    </xf>
    <xf numFmtId="4" fontId="24" fillId="4" borderId="21" xfId="0" applyNumberFormat="1" applyFont="1" applyFill="1" applyBorder="1" applyProtection="1"/>
    <xf numFmtId="4" fontId="24" fillId="4" borderId="6" xfId="0" applyNumberFormat="1" applyFont="1" applyFill="1" applyBorder="1" applyProtection="1"/>
    <xf numFmtId="166" fontId="24" fillId="4" borderId="17" xfId="0" applyNumberFormat="1" applyFont="1" applyFill="1" applyBorder="1" applyAlignment="1" applyProtection="1">
      <alignment horizontal="center"/>
    </xf>
    <xf numFmtId="0" fontId="26" fillId="4" borderId="5" xfId="0" applyFont="1" applyFill="1" applyBorder="1" applyAlignment="1">
      <alignment horizontal="center"/>
    </xf>
    <xf numFmtId="0" fontId="26" fillId="4" borderId="16" xfId="0" applyFont="1" applyFill="1" applyBorder="1" applyAlignment="1">
      <alignment horizontal="center"/>
    </xf>
    <xf numFmtId="165" fontId="24" fillId="4" borderId="18" xfId="4" applyFont="1" applyFill="1" applyBorder="1" applyProtection="1"/>
    <xf numFmtId="0" fontId="26" fillId="4" borderId="12" xfId="0" applyFont="1" applyFill="1" applyBorder="1" applyAlignment="1">
      <alignment horizontal="center"/>
    </xf>
    <xf numFmtId="165" fontId="24" fillId="4" borderId="21" xfId="4" applyFont="1" applyFill="1" applyBorder="1" applyProtection="1"/>
    <xf numFmtId="165" fontId="40" fillId="2" borderId="6" xfId="4" applyFont="1" applyFill="1" applyBorder="1"/>
    <xf numFmtId="165" fontId="40" fillId="4" borderId="17" xfId="4" applyFont="1" applyFill="1" applyBorder="1"/>
    <xf numFmtId="9" fontId="14" fillId="6" borderId="1" xfId="0" applyNumberFormat="1" applyFont="1" applyFill="1" applyBorder="1" applyAlignment="1">
      <alignment horizontal="center" vertical="center" wrapText="1"/>
    </xf>
    <xf numFmtId="165" fontId="49" fillId="2" borderId="6" xfId="4" applyFont="1" applyFill="1" applyBorder="1"/>
    <xf numFmtId="165" fontId="49" fillId="4" borderId="14" xfId="4" applyFont="1" applyFill="1" applyBorder="1"/>
    <xf numFmtId="165" fontId="49" fillId="2" borderId="14" xfId="4" applyFont="1" applyFill="1" applyBorder="1"/>
    <xf numFmtId="165" fontId="49" fillId="4" borderId="17" xfId="4" applyFont="1" applyFill="1" applyBorder="1"/>
    <xf numFmtId="165" fontId="49" fillId="2" borderId="7" xfId="4" applyFont="1" applyFill="1" applyBorder="1"/>
    <xf numFmtId="165" fontId="50" fillId="2" borderId="6" xfId="4" applyFont="1" applyFill="1" applyBorder="1"/>
    <xf numFmtId="165" fontId="50" fillId="4" borderId="14" xfId="4" applyFont="1" applyFill="1" applyBorder="1"/>
    <xf numFmtId="165" fontId="50" fillId="2" borderId="14" xfId="4" applyFont="1" applyFill="1" applyBorder="1"/>
    <xf numFmtId="165" fontId="50" fillId="4" borderId="17" xfId="4" applyFont="1" applyFill="1" applyBorder="1"/>
    <xf numFmtId="165" fontId="50" fillId="2" borderId="7" xfId="4" applyFont="1" applyFill="1" applyBorder="1"/>
    <xf numFmtId="165" fontId="50" fillId="4" borderId="27" xfId="4" applyFont="1" applyFill="1" applyBorder="1"/>
    <xf numFmtId="165" fontId="25" fillId="3" borderId="15" xfId="4" applyFont="1" applyFill="1" applyBorder="1"/>
    <xf numFmtId="170" fontId="32" fillId="0" borderId="14" xfId="4" applyNumberFormat="1" applyFont="1" applyBorder="1"/>
    <xf numFmtId="170" fontId="32" fillId="0" borderId="6" xfId="4" applyNumberFormat="1" applyFont="1" applyBorder="1"/>
    <xf numFmtId="170" fontId="17" fillId="0" borderId="35" xfId="0" applyNumberFormat="1" applyFont="1" applyBorder="1" applyAlignment="1">
      <alignment vertical="center"/>
    </xf>
    <xf numFmtId="170" fontId="17" fillId="0" borderId="0" xfId="0" applyNumberFormat="1" applyFont="1" applyBorder="1" applyAlignment="1">
      <alignment vertical="center"/>
    </xf>
    <xf numFmtId="171" fontId="32" fillId="0" borderId="6" xfId="4" applyNumberFormat="1" applyFont="1" applyBorder="1"/>
    <xf numFmtId="171" fontId="32" fillId="4" borderId="14" xfId="4" applyNumberFormat="1" applyFont="1" applyFill="1" applyBorder="1"/>
    <xf numFmtId="171" fontId="32" fillId="0" borderId="14" xfId="4" applyNumberFormat="1" applyFont="1" applyBorder="1"/>
    <xf numFmtId="171" fontId="32" fillId="4" borderId="27" xfId="4" applyNumberFormat="1" applyFont="1" applyFill="1" applyBorder="1"/>
    <xf numFmtId="171" fontId="32" fillId="4" borderId="17" xfId="4" applyNumberFormat="1" applyFont="1" applyFill="1" applyBorder="1"/>
    <xf numFmtId="171" fontId="17" fillId="0" borderId="35" xfId="0" applyNumberFormat="1" applyFont="1" applyBorder="1" applyAlignment="1">
      <alignment vertical="center"/>
    </xf>
    <xf numFmtId="171" fontId="17" fillId="0" borderId="0" xfId="0" applyNumberFormat="1" applyFont="1" applyBorder="1" applyAlignment="1">
      <alignment vertical="center"/>
    </xf>
    <xf numFmtId="170" fontId="32" fillId="0" borderId="7" xfId="4" applyNumberFormat="1" applyFont="1" applyBorder="1"/>
    <xf numFmtId="170" fontId="32" fillId="0" borderId="50" xfId="4" applyNumberFormat="1" applyFont="1" applyBorder="1"/>
    <xf numFmtId="170" fontId="32" fillId="0" borderId="49" xfId="4" applyNumberFormat="1" applyFont="1" applyBorder="1"/>
    <xf numFmtId="170" fontId="24" fillId="0" borderId="31" xfId="4" applyNumberFormat="1" applyFont="1" applyFill="1" applyBorder="1" applyProtection="1"/>
    <xf numFmtId="172" fontId="32" fillId="0" borderId="6" xfId="0" applyNumberFormat="1" applyFont="1" applyBorder="1"/>
    <xf numFmtId="172" fontId="32" fillId="0" borderId="7" xfId="0" applyNumberFormat="1" applyFont="1" applyBorder="1"/>
    <xf numFmtId="172" fontId="32" fillId="0" borderId="50" xfId="0" applyNumberFormat="1" applyFont="1" applyBorder="1"/>
    <xf numFmtId="172" fontId="32" fillId="0" borderId="14" xfId="0" applyNumberFormat="1" applyFont="1" applyBorder="1"/>
    <xf numFmtId="172" fontId="32" fillId="4" borderId="6" xfId="0" applyNumberFormat="1" applyFont="1" applyFill="1" applyBorder="1"/>
    <xf numFmtId="172" fontId="32" fillId="4" borderId="14" xfId="0" applyNumberFormat="1" applyFont="1" applyFill="1" applyBorder="1"/>
    <xf numFmtId="172" fontId="32" fillId="4" borderId="17" xfId="0" applyNumberFormat="1" applyFont="1" applyFill="1" applyBorder="1"/>
    <xf numFmtId="172" fontId="32" fillId="4" borderId="7" xfId="0" applyNumberFormat="1" applyFont="1" applyFill="1" applyBorder="1"/>
    <xf numFmtId="172" fontId="32" fillId="4" borderId="27" xfId="0" applyNumberFormat="1" applyFont="1" applyFill="1" applyBorder="1"/>
    <xf numFmtId="0" fontId="4" fillId="0" borderId="0" xfId="0" applyFont="1" applyAlignment="1">
      <alignment horizontal="right"/>
    </xf>
    <xf numFmtId="17" fontId="4" fillId="0" borderId="0" xfId="0" applyNumberFormat="1" applyFont="1"/>
    <xf numFmtId="165" fontId="25" fillId="4" borderId="37" xfId="4" applyFont="1" applyFill="1" applyBorder="1" applyAlignment="1">
      <alignment horizontal="center"/>
    </xf>
    <xf numFmtId="165" fontId="25" fillId="4" borderId="5" xfId="4" applyFont="1" applyFill="1" applyBorder="1" applyAlignment="1">
      <alignment horizontal="center"/>
    </xf>
    <xf numFmtId="165" fontId="25" fillId="4" borderId="8" xfId="4" applyFont="1" applyFill="1" applyBorder="1" applyAlignment="1">
      <alignment horizontal="center"/>
    </xf>
    <xf numFmtId="165" fontId="25" fillId="4" borderId="51" xfId="4" applyFont="1" applyFill="1" applyBorder="1" applyAlignment="1">
      <alignment horizontal="center"/>
    </xf>
    <xf numFmtId="10" fontId="32" fillId="0" borderId="50" xfId="0" applyNumberFormat="1" applyFont="1" applyBorder="1"/>
    <xf numFmtId="165" fontId="45" fillId="4" borderId="18" xfId="4" applyFont="1" applyFill="1" applyBorder="1" applyProtection="1"/>
    <xf numFmtId="165" fontId="25" fillId="4" borderId="52" xfId="4" applyFont="1" applyFill="1" applyBorder="1" applyAlignment="1"/>
    <xf numFmtId="0" fontId="35" fillId="8" borderId="0" xfId="0" applyFont="1" applyFill="1"/>
    <xf numFmtId="0" fontId="51" fillId="8" borderId="0" xfId="0" applyFont="1" applyFill="1"/>
    <xf numFmtId="166" fontId="24" fillId="4" borderId="12" xfId="0" applyNumberFormat="1" applyFont="1" applyFill="1" applyBorder="1" applyAlignment="1" applyProtection="1">
      <alignment horizontal="center"/>
    </xf>
    <xf numFmtId="169" fontId="32" fillId="4" borderId="27" xfId="4" applyNumberFormat="1" applyFont="1" applyFill="1" applyBorder="1"/>
    <xf numFmtId="165" fontId="49" fillId="4" borderId="27" xfId="4" applyFont="1" applyFill="1" applyBorder="1"/>
    <xf numFmtId="165" fontId="25" fillId="4" borderId="27" xfId="4" applyFont="1" applyFill="1" applyBorder="1"/>
    <xf numFmtId="165" fontId="40" fillId="4" borderId="27" xfId="4" applyFont="1" applyFill="1" applyBorder="1" applyAlignment="1">
      <alignment horizontal="center"/>
    </xf>
    <xf numFmtId="165" fontId="25" fillId="4" borderId="38" xfId="4" applyFont="1" applyFill="1" applyBorder="1"/>
    <xf numFmtId="4" fontId="24" fillId="4" borderId="7" xfId="0" applyNumberFormat="1" applyFont="1" applyFill="1" applyBorder="1" applyProtection="1"/>
    <xf numFmtId="165" fontId="24" fillId="4" borderId="49" xfId="4" applyFont="1" applyFill="1" applyBorder="1" applyProtection="1"/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164" fontId="31" fillId="0" borderId="0" xfId="0" applyNumberFormat="1" applyFont="1" applyAlignment="1">
      <alignment vertical="center"/>
    </xf>
    <xf numFmtId="164" fontId="54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165" fontId="33" fillId="2" borderId="42" xfId="4" applyFont="1" applyFill="1" applyBorder="1"/>
    <xf numFmtId="165" fontId="25" fillId="3" borderId="39" xfId="4" applyFont="1" applyFill="1" applyBorder="1"/>
    <xf numFmtId="165" fontId="25" fillId="2" borderId="53" xfId="4" applyFont="1" applyFill="1" applyBorder="1" applyAlignment="1">
      <alignment horizontal="center"/>
    </xf>
    <xf numFmtId="165" fontId="25" fillId="2" borderId="54" xfId="4" applyFont="1" applyFill="1" applyBorder="1"/>
    <xf numFmtId="166" fontId="42" fillId="3" borderId="0" xfId="0" applyNumberFormat="1" applyFont="1" applyFill="1" applyAlignment="1">
      <alignment horizontal="center"/>
    </xf>
    <xf numFmtId="9" fontId="14" fillId="0" borderId="36" xfId="0" applyNumberFormat="1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/>
    </xf>
    <xf numFmtId="173" fontId="32" fillId="0" borderId="6" xfId="4" applyNumberFormat="1" applyFont="1" applyBorder="1"/>
    <xf numFmtId="173" fontId="32" fillId="0" borderId="7" xfId="4" applyNumberFormat="1" applyFont="1" applyBorder="1"/>
    <xf numFmtId="173" fontId="32" fillId="0" borderId="50" xfId="4" applyNumberFormat="1" applyFont="1" applyBorder="1"/>
    <xf numFmtId="173" fontId="32" fillId="0" borderId="49" xfId="4" applyNumberFormat="1" applyFont="1" applyBorder="1"/>
    <xf numFmtId="17" fontId="36" fillId="4" borderId="0" xfId="0" applyNumberFormat="1" applyFont="1" applyFill="1"/>
    <xf numFmtId="17" fontId="36" fillId="4" borderId="0" xfId="0" applyNumberFormat="1" applyFont="1" applyFill="1" applyAlignment="1">
      <alignment horizontal="center"/>
    </xf>
    <xf numFmtId="166" fontId="42" fillId="3" borderId="0" xfId="0" applyNumberFormat="1" applyFont="1" applyFill="1" applyAlignment="1"/>
    <xf numFmtId="0" fontId="26" fillId="4" borderId="34" xfId="0" applyFont="1" applyFill="1" applyBorder="1" applyAlignment="1">
      <alignment horizontal="center"/>
    </xf>
    <xf numFmtId="4" fontId="24" fillId="0" borderId="53" xfId="0" applyNumberFormat="1" applyFont="1" applyFill="1" applyBorder="1" applyProtection="1"/>
    <xf numFmtId="165" fontId="45" fillId="5" borderId="53" xfId="4" applyFont="1" applyFill="1" applyBorder="1" applyProtection="1"/>
    <xf numFmtId="165" fontId="25" fillId="2" borderId="42" xfId="4" applyFont="1" applyFill="1" applyBorder="1"/>
    <xf numFmtId="165" fontId="25" fillId="2" borderId="39" xfId="4" applyFont="1" applyFill="1" applyBorder="1"/>
    <xf numFmtId="165" fontId="25" fillId="2" borderId="55" xfId="4" applyFont="1" applyFill="1" applyBorder="1"/>
    <xf numFmtId="165" fontId="25" fillId="2" borderId="53" xfId="4" applyFont="1" applyFill="1" applyBorder="1"/>
    <xf numFmtId="168" fontId="32" fillId="0" borderId="49" xfId="4" applyNumberFormat="1" applyFont="1" applyBorder="1"/>
    <xf numFmtId="4" fontId="24" fillId="4" borderId="56" xfId="0" applyNumberFormat="1" applyFont="1" applyFill="1" applyBorder="1" applyProtection="1"/>
    <xf numFmtId="165" fontId="45" fillId="5" borderId="56" xfId="4" applyFont="1" applyFill="1" applyBorder="1" applyProtection="1"/>
    <xf numFmtId="165" fontId="25" fillId="4" borderId="26" xfId="4" applyFont="1" applyFill="1" applyBorder="1"/>
    <xf numFmtId="165" fontId="25" fillId="4" borderId="43" xfId="4" applyFont="1" applyFill="1" applyBorder="1"/>
    <xf numFmtId="165" fontId="25" fillId="4" borderId="57" xfId="4" applyFont="1" applyFill="1" applyBorder="1"/>
    <xf numFmtId="165" fontId="25" fillId="4" borderId="58" xfId="4" applyFont="1" applyFill="1" applyBorder="1"/>
    <xf numFmtId="165" fontId="25" fillId="4" borderId="56" xfId="4" applyFont="1" applyFill="1" applyBorder="1"/>
    <xf numFmtId="166" fontId="24" fillId="4" borderId="28" xfId="0" applyNumberFormat="1" applyFont="1" applyFill="1" applyBorder="1" applyAlignment="1" applyProtection="1">
      <alignment horizontal="center"/>
    </xf>
    <xf numFmtId="165" fontId="25" fillId="4" borderId="57" xfId="4" applyFont="1" applyFill="1" applyBorder="1" applyAlignment="1">
      <alignment horizontal="center"/>
    </xf>
    <xf numFmtId="4" fontId="24" fillId="4" borderId="53" xfId="0" applyNumberFormat="1" applyFont="1" applyFill="1" applyBorder="1" applyProtection="1"/>
    <xf numFmtId="165" fontId="25" fillId="3" borderId="55" xfId="4" applyFont="1" applyFill="1" applyBorder="1" applyAlignment="1">
      <alignment horizontal="center"/>
    </xf>
    <xf numFmtId="165" fontId="25" fillId="3" borderId="54" xfId="4" applyFont="1" applyFill="1" applyBorder="1"/>
    <xf numFmtId="165" fontId="25" fillId="3" borderId="40" xfId="4" applyFont="1" applyFill="1" applyBorder="1"/>
    <xf numFmtId="165" fontId="25" fillId="3" borderId="53" xfId="4" applyFont="1" applyFill="1" applyBorder="1"/>
    <xf numFmtId="165" fontId="24" fillId="4" borderId="31" xfId="4" applyFont="1" applyFill="1" applyBorder="1" applyProtection="1"/>
    <xf numFmtId="166" fontId="42" fillId="3" borderId="0" xfId="0" applyNumberFormat="1" applyFont="1" applyFill="1" applyAlignment="1">
      <alignment horizontal="center"/>
    </xf>
    <xf numFmtId="14" fontId="35" fillId="0" borderId="3" xfId="0" applyNumberFormat="1" applyFont="1" applyBorder="1" applyAlignment="1">
      <alignment horizontal="center"/>
    </xf>
    <xf numFmtId="166" fontId="27" fillId="5" borderId="29" xfId="0" applyNumberFormat="1" applyFont="1" applyFill="1" applyBorder="1" applyAlignment="1" applyProtection="1">
      <alignment horizontal="center" vertical="center" textRotation="90" wrapText="1"/>
    </xf>
    <xf numFmtId="166" fontId="27" fillId="5" borderId="34" xfId="0" applyNumberFormat="1" applyFont="1" applyFill="1" applyBorder="1" applyAlignment="1" applyProtection="1">
      <alignment horizontal="center" vertical="center" textRotation="90" wrapText="1"/>
    </xf>
    <xf numFmtId="166" fontId="15" fillId="0" borderId="29" xfId="0" applyNumberFormat="1" applyFont="1" applyFill="1" applyBorder="1" applyAlignment="1" applyProtection="1">
      <alignment horizontal="center" vertical="center" wrapText="1"/>
    </xf>
    <xf numFmtId="166" fontId="15" fillId="0" borderId="36" xfId="0" applyNumberFormat="1" applyFont="1" applyFill="1" applyBorder="1" applyAlignment="1" applyProtection="1">
      <alignment horizontal="center" vertical="center" wrapText="1"/>
    </xf>
    <xf numFmtId="4" fontId="15" fillId="0" borderId="29" xfId="0" applyNumberFormat="1" applyFont="1" applyFill="1" applyBorder="1" applyAlignment="1" applyProtection="1">
      <alignment horizontal="center" vertical="center" wrapText="1"/>
    </xf>
    <xf numFmtId="4" fontId="15" fillId="0" borderId="36" xfId="0" applyNumberFormat="1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9" fontId="14" fillId="5" borderId="30" xfId="0" applyNumberFormat="1" applyFont="1" applyFill="1" applyBorder="1" applyAlignment="1">
      <alignment horizontal="center"/>
    </xf>
    <xf numFmtId="9" fontId="14" fillId="5" borderId="33" xfId="0" applyNumberFormat="1" applyFont="1" applyFill="1" applyBorder="1" applyAlignment="1">
      <alignment horizontal="center"/>
    </xf>
    <xf numFmtId="9" fontId="14" fillId="5" borderId="25" xfId="0" applyNumberFormat="1" applyFont="1" applyFill="1" applyBorder="1" applyAlignment="1">
      <alignment horizontal="center"/>
    </xf>
    <xf numFmtId="9" fontId="14" fillId="0" borderId="30" xfId="0" applyNumberFormat="1" applyFont="1" applyBorder="1" applyAlignment="1">
      <alignment horizontal="center"/>
    </xf>
    <xf numFmtId="9" fontId="14" fillId="0" borderId="33" xfId="0" applyNumberFormat="1" applyFont="1" applyBorder="1" applyAlignment="1">
      <alignment horizontal="center"/>
    </xf>
    <xf numFmtId="9" fontId="14" fillId="0" borderId="25" xfId="0" applyNumberFormat="1" applyFont="1" applyBorder="1" applyAlignment="1">
      <alignment horizontal="center"/>
    </xf>
    <xf numFmtId="4" fontId="15" fillId="0" borderId="29" xfId="0" applyNumberFormat="1" applyFont="1" applyBorder="1" applyAlignment="1" applyProtection="1">
      <alignment horizontal="center" vertical="center" wrapText="1"/>
    </xf>
    <xf numFmtId="4" fontId="15" fillId="0" borderId="36" xfId="0" applyNumberFormat="1" applyFont="1" applyBorder="1" applyAlignment="1" applyProtection="1">
      <alignment horizontal="center" vertical="center" wrapText="1"/>
    </xf>
    <xf numFmtId="9" fontId="14" fillId="0" borderId="29" xfId="0" applyNumberFormat="1" applyFont="1" applyBorder="1" applyAlignment="1">
      <alignment horizontal="center" vertical="justify" wrapText="1"/>
    </xf>
    <xf numFmtId="9" fontId="14" fillId="0" borderId="41" xfId="0" applyNumberFormat="1" applyFont="1" applyBorder="1" applyAlignment="1">
      <alignment horizontal="center" vertical="justify" wrapText="1"/>
    </xf>
    <xf numFmtId="9" fontId="14" fillId="6" borderId="33" xfId="0" quotePrefix="1" applyNumberFormat="1" applyFont="1" applyFill="1" applyBorder="1" applyAlignment="1">
      <alignment horizontal="center"/>
    </xf>
    <xf numFmtId="0" fontId="14" fillId="6" borderId="33" xfId="0" quotePrefix="1" applyFont="1" applyFill="1" applyBorder="1" applyAlignment="1">
      <alignment horizontal="center"/>
    </xf>
    <xf numFmtId="0" fontId="14" fillId="6" borderId="25" xfId="0" quotePrefix="1" applyFont="1" applyFill="1" applyBorder="1" applyAlignment="1">
      <alignment horizontal="center"/>
    </xf>
    <xf numFmtId="43" fontId="45" fillId="0" borderId="0" xfId="0" applyNumberFormat="1" applyFont="1" applyAlignment="1">
      <alignment horizontal="center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44" fontId="23" fillId="0" borderId="0" xfId="2" applyFont="1" applyAlignment="1">
      <alignment horizontal="center"/>
    </xf>
    <xf numFmtId="166" fontId="37" fillId="0" borderId="0" xfId="0" applyNumberFormat="1" applyFont="1" applyFill="1" applyAlignment="1" applyProtection="1">
      <alignment horizontal="center"/>
    </xf>
    <xf numFmtId="44" fontId="23" fillId="0" borderId="35" xfId="1" applyFont="1" applyBorder="1" applyAlignment="1">
      <alignment horizontal="center" vertical="center"/>
    </xf>
    <xf numFmtId="44" fontId="23" fillId="0" borderId="4" xfId="1" applyFont="1" applyBorder="1" applyAlignment="1">
      <alignment horizontal="center" vertical="center"/>
    </xf>
    <xf numFmtId="166" fontId="37" fillId="0" borderId="35" xfId="0" applyNumberFormat="1" applyFont="1" applyFill="1" applyBorder="1" applyAlignment="1" applyProtection="1">
      <alignment horizontal="center" vertical="center"/>
    </xf>
    <xf numFmtId="4" fontId="18" fillId="0" borderId="0" xfId="0" applyNumberFormat="1" applyFont="1" applyAlignment="1">
      <alignment horizontal="center"/>
    </xf>
    <xf numFmtId="44" fontId="23" fillId="0" borderId="0" xfId="1" applyFont="1" applyAlignment="1">
      <alignment horizontal="center"/>
    </xf>
    <xf numFmtId="166" fontId="29" fillId="5" borderId="29" xfId="0" applyNumberFormat="1" applyFont="1" applyFill="1" applyBorder="1" applyAlignment="1" applyProtection="1">
      <alignment horizontal="center" vertical="center" textRotation="90" wrapText="1"/>
    </xf>
    <xf numFmtId="166" fontId="29" fillId="5" borderId="34" xfId="0" applyNumberFormat="1" applyFont="1" applyFill="1" applyBorder="1" applyAlignment="1" applyProtection="1">
      <alignment horizontal="center" vertical="center" textRotation="90" wrapText="1"/>
    </xf>
    <xf numFmtId="44" fontId="23" fillId="0" borderId="3" xfId="1" applyFont="1" applyBorder="1" applyAlignment="1">
      <alignment horizontal="center" vertical="center"/>
    </xf>
    <xf numFmtId="44" fontId="23" fillId="0" borderId="2" xfId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 wrapText="1"/>
    </xf>
    <xf numFmtId="9" fontId="14" fillId="0" borderId="36" xfId="0" applyNumberFormat="1" applyFont="1" applyBorder="1" applyAlignment="1">
      <alignment horizontal="center" vertical="center" wrapText="1"/>
    </xf>
    <xf numFmtId="166" fontId="23" fillId="0" borderId="3" xfId="0" applyNumberFormat="1" applyFont="1" applyFill="1" applyBorder="1" applyAlignment="1" applyProtection="1">
      <alignment horizontal="center" vertical="center"/>
    </xf>
    <xf numFmtId="9" fontId="14" fillId="5" borderId="24" xfId="0" applyNumberFormat="1" applyFont="1" applyFill="1" applyBorder="1" applyAlignment="1">
      <alignment horizontal="center"/>
    </xf>
    <xf numFmtId="9" fontId="14" fillId="5" borderId="35" xfId="0" applyNumberFormat="1" applyFont="1" applyFill="1" applyBorder="1" applyAlignment="1">
      <alignment horizontal="center"/>
    </xf>
    <xf numFmtId="9" fontId="14" fillId="5" borderId="4" xfId="0" applyNumberFormat="1" applyFont="1" applyFill="1" applyBorder="1" applyAlignment="1">
      <alignment horizontal="center"/>
    </xf>
    <xf numFmtId="166" fontId="23" fillId="0" borderId="0" xfId="0" applyNumberFormat="1" applyFont="1" applyFill="1" applyAlignment="1" applyProtection="1">
      <alignment horizontal="center"/>
    </xf>
    <xf numFmtId="14" fontId="38" fillId="0" borderId="3" xfId="0" applyNumberFormat="1" applyFont="1" applyBorder="1" applyAlignment="1">
      <alignment horizontal="center"/>
    </xf>
    <xf numFmtId="9" fontId="14" fillId="0" borderId="24" xfId="0" applyNumberFormat="1" applyFont="1" applyBorder="1" applyAlignment="1">
      <alignment horizontal="center"/>
    </xf>
    <xf numFmtId="9" fontId="14" fillId="0" borderId="35" xfId="0" applyNumberFormat="1" applyFont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36" fillId="3" borderId="0" xfId="0" applyFont="1" applyFill="1" applyAlignment="1">
      <alignment horizontal="center"/>
    </xf>
    <xf numFmtId="9" fontId="14" fillId="6" borderId="24" xfId="0" quotePrefix="1" applyNumberFormat="1" applyFont="1" applyFill="1" applyBorder="1" applyAlignment="1">
      <alignment horizontal="center"/>
    </xf>
    <xf numFmtId="9" fontId="14" fillId="6" borderId="35" xfId="0" quotePrefix="1" applyNumberFormat="1" applyFont="1" applyFill="1" applyBorder="1" applyAlignment="1">
      <alignment horizontal="center"/>
    </xf>
    <xf numFmtId="9" fontId="14" fillId="6" borderId="4" xfId="0" quotePrefix="1" applyNumberFormat="1" applyFont="1" applyFill="1" applyBorder="1" applyAlignment="1">
      <alignment horizontal="center"/>
    </xf>
    <xf numFmtId="9" fontId="41" fillId="5" borderId="24" xfId="0" applyNumberFormat="1" applyFont="1" applyFill="1" applyBorder="1" applyAlignment="1">
      <alignment horizontal="center"/>
    </xf>
    <xf numFmtId="9" fontId="41" fillId="5" borderId="35" xfId="0" applyNumberFormat="1" applyFont="1" applyFill="1" applyBorder="1" applyAlignment="1">
      <alignment horizontal="center"/>
    </xf>
    <xf numFmtId="9" fontId="41" fillId="5" borderId="4" xfId="0" applyNumberFormat="1" applyFont="1" applyFill="1" applyBorder="1" applyAlignment="1">
      <alignment horizontal="center"/>
    </xf>
    <xf numFmtId="166" fontId="23" fillId="0" borderId="35" xfId="0" applyNumberFormat="1" applyFont="1" applyFill="1" applyBorder="1" applyAlignment="1" applyProtection="1">
      <alignment horizontal="center" vertical="center"/>
    </xf>
    <xf numFmtId="9" fontId="41" fillId="0" borderId="24" xfId="0" applyNumberFormat="1" applyFont="1" applyBorder="1" applyAlignment="1">
      <alignment horizontal="center"/>
    </xf>
    <xf numFmtId="9" fontId="41" fillId="0" borderId="35" xfId="0" applyNumberFormat="1" applyFont="1" applyBorder="1" applyAlignment="1">
      <alignment horizontal="center"/>
    </xf>
    <xf numFmtId="9" fontId="41" fillId="0" borderId="4" xfId="0" applyNumberFormat="1" applyFont="1" applyBorder="1" applyAlignment="1">
      <alignment horizontal="center"/>
    </xf>
    <xf numFmtId="9" fontId="41" fillId="0" borderId="29" xfId="0" applyNumberFormat="1" applyFont="1" applyBorder="1" applyAlignment="1">
      <alignment horizontal="center" vertical="justify" wrapText="1"/>
    </xf>
    <xf numFmtId="9" fontId="41" fillId="0" borderId="36" xfId="0" applyNumberFormat="1" applyFont="1" applyBorder="1" applyAlignment="1">
      <alignment horizontal="center" vertical="justify" wrapText="1"/>
    </xf>
    <xf numFmtId="0" fontId="14" fillId="6" borderId="35" xfId="0" quotePrefix="1" applyFont="1" applyFill="1" applyBorder="1" applyAlignment="1">
      <alignment horizontal="center"/>
    </xf>
    <xf numFmtId="0" fontId="14" fillId="6" borderId="4" xfId="0" quotePrefix="1" applyFont="1" applyFill="1" applyBorder="1" applyAlignment="1">
      <alignment horizontal="center"/>
    </xf>
    <xf numFmtId="166" fontId="29" fillId="0" borderId="29" xfId="0" applyNumberFormat="1" applyFont="1" applyFill="1" applyBorder="1" applyAlignment="1" applyProtection="1">
      <alignment horizontal="center" vertical="center" wrapText="1"/>
    </xf>
    <xf numFmtId="166" fontId="29" fillId="0" borderId="36" xfId="0" applyNumberFormat="1" applyFont="1" applyFill="1" applyBorder="1" applyAlignment="1" applyProtection="1">
      <alignment horizontal="center" vertical="center" wrapText="1"/>
    </xf>
    <xf numFmtId="4" fontId="29" fillId="0" borderId="29" xfId="0" applyNumberFormat="1" applyFont="1" applyFill="1" applyBorder="1" applyAlignment="1" applyProtection="1">
      <alignment horizontal="center" vertical="center" wrapText="1"/>
    </xf>
    <xf numFmtId="4" fontId="29" fillId="0" borderId="36" xfId="0" applyNumberFormat="1" applyFont="1" applyFill="1" applyBorder="1" applyAlignment="1" applyProtection="1">
      <alignment horizontal="center" vertical="center" wrapText="1"/>
    </xf>
    <xf numFmtId="0" fontId="29" fillId="0" borderId="29" xfId="0" applyFont="1" applyFill="1" applyBorder="1" applyAlignment="1" applyProtection="1">
      <alignment horizontal="center" vertical="center" wrapText="1"/>
    </xf>
    <xf numFmtId="0" fontId="29" fillId="0" borderId="36" xfId="0" applyFont="1" applyFill="1" applyBorder="1" applyAlignment="1" applyProtection="1">
      <alignment horizontal="center" vertical="center" wrapText="1"/>
    </xf>
    <xf numFmtId="166" fontId="27" fillId="5" borderId="36" xfId="0" applyNumberFormat="1" applyFont="1" applyFill="1" applyBorder="1" applyAlignment="1" applyProtection="1">
      <alignment horizontal="center" vertical="center" textRotation="90" wrapText="1"/>
    </xf>
    <xf numFmtId="166" fontId="15" fillId="0" borderId="25" xfId="0" applyNumberFormat="1" applyFont="1" applyFill="1" applyBorder="1" applyAlignment="1" applyProtection="1">
      <alignment horizontal="center" vertical="center" wrapText="1"/>
    </xf>
    <xf numFmtId="166" fontId="15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166" fontId="23" fillId="0" borderId="4" xfId="0" applyNumberFormat="1" applyFont="1" applyFill="1" applyBorder="1" applyAlignment="1" applyProtection="1">
      <alignment horizontal="center" vertical="center"/>
    </xf>
    <xf numFmtId="44" fontId="23" fillId="0" borderId="0" xfId="2" applyFont="1" applyBorder="1" applyAlignment="1">
      <alignment horizontal="center" vertical="center"/>
    </xf>
    <xf numFmtId="166" fontId="29" fillId="5" borderId="36" xfId="0" applyNumberFormat="1" applyFont="1" applyFill="1" applyBorder="1" applyAlignment="1" applyProtection="1">
      <alignment horizontal="center" vertical="center" textRotation="90" wrapText="1"/>
    </xf>
    <xf numFmtId="4" fontId="48" fillId="5" borderId="29" xfId="0" applyNumberFormat="1" applyFont="1" applyFill="1" applyBorder="1" applyAlignment="1" applyProtection="1">
      <alignment horizontal="center" vertical="center" wrapText="1"/>
    </xf>
    <xf numFmtId="4" fontId="48" fillId="5" borderId="36" xfId="0" applyNumberFormat="1" applyFont="1" applyFill="1" applyBorder="1" applyAlignment="1" applyProtection="1">
      <alignment horizontal="center" vertical="center" wrapText="1"/>
    </xf>
    <xf numFmtId="9" fontId="14" fillId="0" borderId="36" xfId="0" applyNumberFormat="1" applyFont="1" applyBorder="1" applyAlignment="1">
      <alignment horizontal="center" vertical="justify" wrapText="1"/>
    </xf>
    <xf numFmtId="17" fontId="36" fillId="4" borderId="0" xfId="0" applyNumberFormat="1" applyFont="1" applyFill="1" applyAlignment="1">
      <alignment horizontal="center"/>
    </xf>
    <xf numFmtId="9" fontId="14" fillId="5" borderId="29" xfId="0" applyNumberFormat="1" applyFont="1" applyFill="1" applyBorder="1" applyAlignment="1">
      <alignment horizontal="center" vertical="center"/>
    </xf>
    <xf numFmtId="9" fontId="14" fillId="5" borderId="36" xfId="0" applyNumberFormat="1" applyFont="1" applyFill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9" fontId="14" fillId="0" borderId="36" xfId="0" applyNumberFormat="1" applyFont="1" applyBorder="1" applyAlignment="1">
      <alignment horizontal="center" vertical="center"/>
    </xf>
    <xf numFmtId="9" fontId="14" fillId="4" borderId="29" xfId="0" applyNumberFormat="1" applyFont="1" applyFill="1" applyBorder="1" applyAlignment="1">
      <alignment horizontal="center" vertical="center"/>
    </xf>
    <xf numFmtId="9" fontId="14" fillId="4" borderId="36" xfId="0" applyNumberFormat="1" applyFont="1" applyFill="1" applyBorder="1" applyAlignment="1">
      <alignment horizontal="center" vertical="center"/>
    </xf>
    <xf numFmtId="9" fontId="14" fillId="6" borderId="29" xfId="0" quotePrefix="1" applyNumberFormat="1" applyFont="1" applyFill="1" applyBorder="1" applyAlignment="1">
      <alignment horizontal="center" vertical="center"/>
    </xf>
    <xf numFmtId="9" fontId="14" fillId="6" borderId="36" xfId="0" quotePrefix="1" applyNumberFormat="1" applyFont="1" applyFill="1" applyBorder="1" applyAlignment="1">
      <alignment horizontal="center" vertical="center"/>
    </xf>
    <xf numFmtId="9" fontId="14" fillId="0" borderId="25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36" fillId="5" borderId="0" xfId="0" applyFont="1" applyFill="1" applyAlignment="1">
      <alignment horizontal="center"/>
    </xf>
  </cellXfs>
  <cellStyles count="5">
    <cellStyle name="Moeda" xfId="1" builtinId="4"/>
    <cellStyle name="Moeda 2" xfId="2"/>
    <cellStyle name="Normal" xfId="0" builtinId="0"/>
    <cellStyle name="Porcentagem" xfId="3" builtinId="5"/>
    <cellStyle name="Separador de milhares" xfId="4" builtinId="3"/>
  </cellStyles>
  <dxfs count="328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1029" name="Object 1" hidden="1"/>
        <xdr:cNvSpPr>
          <a:spLocks noChangeArrowheads="1"/>
        </xdr:cNvSpPr>
      </xdr:nvSpPr>
      <xdr:spPr bwMode="auto">
        <a:xfrm>
          <a:off x="2790825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9525</xdr:rowOff>
    </xdr:from>
    <xdr:to>
      <xdr:col>8</xdr:col>
      <xdr:colOff>409575</xdr:colOff>
      <xdr:row>1</xdr:row>
      <xdr:rowOff>142875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90825" y="9525"/>
          <a:ext cx="333375" cy="295275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77934</xdr:colOff>
      <xdr:row>7</xdr:row>
      <xdr:rowOff>51955</xdr:rowOff>
    </xdr:from>
    <xdr:to>
      <xdr:col>14</xdr:col>
      <xdr:colOff>277093</xdr:colOff>
      <xdr:row>8</xdr:row>
      <xdr:rowOff>147205</xdr:rowOff>
    </xdr:to>
    <xdr:sp macro="" textlink="">
      <xdr:nvSpPr>
        <xdr:cNvPr id="4" name="Seta para baixo 6"/>
        <xdr:cNvSpPr/>
      </xdr:nvSpPr>
      <xdr:spPr bwMode="auto">
        <a:xfrm>
          <a:off x="5195457" y="1013114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86591</xdr:colOff>
      <xdr:row>7</xdr:row>
      <xdr:rowOff>60614</xdr:rowOff>
    </xdr:from>
    <xdr:to>
      <xdr:col>17</xdr:col>
      <xdr:colOff>285750</xdr:colOff>
      <xdr:row>9</xdr:row>
      <xdr:rowOff>1</xdr:rowOff>
    </xdr:to>
    <xdr:sp macro="" textlink="">
      <xdr:nvSpPr>
        <xdr:cNvPr id="5" name="Seta para baixo 6"/>
        <xdr:cNvSpPr/>
      </xdr:nvSpPr>
      <xdr:spPr bwMode="auto">
        <a:xfrm>
          <a:off x="6788727" y="1004455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112568</xdr:colOff>
      <xdr:row>7</xdr:row>
      <xdr:rowOff>51954</xdr:rowOff>
    </xdr:from>
    <xdr:to>
      <xdr:col>20</xdr:col>
      <xdr:colOff>311727</xdr:colOff>
      <xdr:row>8</xdr:row>
      <xdr:rowOff>147204</xdr:rowOff>
    </xdr:to>
    <xdr:sp macro="" textlink="">
      <xdr:nvSpPr>
        <xdr:cNvPr id="6" name="Seta para baixo 6"/>
        <xdr:cNvSpPr/>
      </xdr:nvSpPr>
      <xdr:spPr bwMode="auto">
        <a:xfrm>
          <a:off x="8113568" y="995795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129886</xdr:colOff>
      <xdr:row>7</xdr:row>
      <xdr:rowOff>51955</xdr:rowOff>
    </xdr:from>
    <xdr:to>
      <xdr:col>26</xdr:col>
      <xdr:colOff>329045</xdr:colOff>
      <xdr:row>8</xdr:row>
      <xdr:rowOff>147205</xdr:rowOff>
    </xdr:to>
    <xdr:sp macro="" textlink="">
      <xdr:nvSpPr>
        <xdr:cNvPr id="7" name="Seta para baixo 6"/>
        <xdr:cNvSpPr/>
      </xdr:nvSpPr>
      <xdr:spPr bwMode="auto">
        <a:xfrm>
          <a:off x="9516341" y="995796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216478</xdr:colOff>
      <xdr:row>6</xdr:row>
      <xdr:rowOff>121226</xdr:rowOff>
    </xdr:from>
    <xdr:to>
      <xdr:col>11</xdr:col>
      <xdr:colOff>355024</xdr:colOff>
      <xdr:row>7</xdr:row>
      <xdr:rowOff>164521</xdr:rowOff>
    </xdr:to>
    <xdr:sp macro="" textlink="">
      <xdr:nvSpPr>
        <xdr:cNvPr id="8" name="Seta para baixo 5"/>
        <xdr:cNvSpPr/>
      </xdr:nvSpPr>
      <xdr:spPr bwMode="auto">
        <a:xfrm>
          <a:off x="4121728" y="891885"/>
          <a:ext cx="138546" cy="233795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155860</xdr:colOff>
      <xdr:row>7</xdr:row>
      <xdr:rowOff>51954</xdr:rowOff>
    </xdr:from>
    <xdr:to>
      <xdr:col>23</xdr:col>
      <xdr:colOff>355019</xdr:colOff>
      <xdr:row>9</xdr:row>
      <xdr:rowOff>0</xdr:rowOff>
    </xdr:to>
    <xdr:sp macro="" textlink="">
      <xdr:nvSpPr>
        <xdr:cNvPr id="9" name="Seta para baixo 6"/>
        <xdr:cNvSpPr/>
      </xdr:nvSpPr>
      <xdr:spPr bwMode="auto">
        <a:xfrm>
          <a:off x="8979474" y="1013113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28575</xdr:rowOff>
    </xdr:from>
    <xdr:to>
      <xdr:col>9</xdr:col>
      <xdr:colOff>0</xdr:colOff>
      <xdr:row>2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181350" y="190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055" name="Object 1" hidden="1"/>
        <xdr:cNvSpPr>
          <a:spLocks noChangeArrowheads="1"/>
        </xdr:cNvSpPr>
      </xdr:nvSpPr>
      <xdr:spPr bwMode="auto">
        <a:xfrm>
          <a:off x="287655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056" name="Object 2" hidden="1"/>
        <xdr:cNvSpPr>
          <a:spLocks noChangeArrowheads="1"/>
        </xdr:cNvSpPr>
      </xdr:nvSpPr>
      <xdr:spPr bwMode="auto">
        <a:xfrm>
          <a:off x="287655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2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112567</xdr:colOff>
      <xdr:row>7</xdr:row>
      <xdr:rowOff>60615</xdr:rowOff>
    </xdr:from>
    <xdr:to>
      <xdr:col>14</xdr:col>
      <xdr:colOff>311726</xdr:colOff>
      <xdr:row>8</xdr:row>
      <xdr:rowOff>155865</xdr:rowOff>
    </xdr:to>
    <xdr:sp macro="" textlink="">
      <xdr:nvSpPr>
        <xdr:cNvPr id="5" name="Seta para baixo 4"/>
        <xdr:cNvSpPr/>
      </xdr:nvSpPr>
      <xdr:spPr bwMode="auto">
        <a:xfrm>
          <a:off x="5593772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112567</xdr:colOff>
      <xdr:row>7</xdr:row>
      <xdr:rowOff>60615</xdr:rowOff>
    </xdr:from>
    <xdr:to>
      <xdr:col>17</xdr:col>
      <xdr:colOff>311726</xdr:colOff>
      <xdr:row>8</xdr:row>
      <xdr:rowOff>155865</xdr:rowOff>
    </xdr:to>
    <xdr:sp macro="" textlink="">
      <xdr:nvSpPr>
        <xdr:cNvPr id="6" name="Seta para baixo 5"/>
        <xdr:cNvSpPr/>
      </xdr:nvSpPr>
      <xdr:spPr bwMode="auto">
        <a:xfrm>
          <a:off x="6866658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112567</xdr:colOff>
      <xdr:row>7</xdr:row>
      <xdr:rowOff>60615</xdr:rowOff>
    </xdr:from>
    <xdr:to>
      <xdr:col>20</xdr:col>
      <xdr:colOff>311726</xdr:colOff>
      <xdr:row>8</xdr:row>
      <xdr:rowOff>155865</xdr:rowOff>
    </xdr:to>
    <xdr:sp macro="" textlink="">
      <xdr:nvSpPr>
        <xdr:cNvPr id="7" name="Seta para baixo 6"/>
        <xdr:cNvSpPr/>
      </xdr:nvSpPr>
      <xdr:spPr bwMode="auto">
        <a:xfrm>
          <a:off x="8139544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117764</xdr:colOff>
      <xdr:row>7</xdr:row>
      <xdr:rowOff>65812</xdr:rowOff>
    </xdr:from>
    <xdr:to>
      <xdr:col>23</xdr:col>
      <xdr:colOff>316923</xdr:colOff>
      <xdr:row>8</xdr:row>
      <xdr:rowOff>161062</xdr:rowOff>
    </xdr:to>
    <xdr:sp macro="" textlink="">
      <xdr:nvSpPr>
        <xdr:cNvPr id="8" name="Seta para baixo 7"/>
        <xdr:cNvSpPr/>
      </xdr:nvSpPr>
      <xdr:spPr bwMode="auto">
        <a:xfrm>
          <a:off x="9434946" y="1044289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112568</xdr:colOff>
      <xdr:row>7</xdr:row>
      <xdr:rowOff>60615</xdr:rowOff>
    </xdr:from>
    <xdr:to>
      <xdr:col>26</xdr:col>
      <xdr:colOff>311727</xdr:colOff>
      <xdr:row>8</xdr:row>
      <xdr:rowOff>155865</xdr:rowOff>
    </xdr:to>
    <xdr:sp macro="" textlink="">
      <xdr:nvSpPr>
        <xdr:cNvPr id="9" name="Seta para baixo 8"/>
        <xdr:cNvSpPr/>
      </xdr:nvSpPr>
      <xdr:spPr bwMode="auto">
        <a:xfrm>
          <a:off x="9447068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199159</xdr:colOff>
      <xdr:row>6</xdr:row>
      <xdr:rowOff>173182</xdr:rowOff>
    </xdr:from>
    <xdr:to>
      <xdr:col>11</xdr:col>
      <xdr:colOff>372341</xdr:colOff>
      <xdr:row>8</xdr:row>
      <xdr:rowOff>60614</xdr:rowOff>
    </xdr:to>
    <xdr:sp macro="" textlink="">
      <xdr:nvSpPr>
        <xdr:cNvPr id="10" name="Seta para baixo 5"/>
        <xdr:cNvSpPr/>
      </xdr:nvSpPr>
      <xdr:spPr bwMode="auto">
        <a:xfrm>
          <a:off x="4433454" y="943841"/>
          <a:ext cx="173182" cy="25111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800350" y="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00350" y="0"/>
          <a:ext cx="342900" cy="314325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173182</xdr:colOff>
      <xdr:row>7</xdr:row>
      <xdr:rowOff>165387</xdr:rowOff>
    </xdr:from>
    <xdr:to>
      <xdr:col>14</xdr:col>
      <xdr:colOff>320387</xdr:colOff>
      <xdr:row>8</xdr:row>
      <xdr:rowOff>163657</xdr:rowOff>
    </xdr:to>
    <xdr:sp macro="" textlink="">
      <xdr:nvSpPr>
        <xdr:cNvPr id="7" name="Seta para baixo 6"/>
        <xdr:cNvSpPr/>
      </xdr:nvSpPr>
      <xdr:spPr bwMode="auto">
        <a:xfrm>
          <a:off x="5290705" y="1117887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277091</xdr:colOff>
      <xdr:row>8</xdr:row>
      <xdr:rowOff>155863</xdr:rowOff>
    </xdr:from>
    <xdr:to>
      <xdr:col>11</xdr:col>
      <xdr:colOff>424294</xdr:colOff>
      <xdr:row>9</xdr:row>
      <xdr:rowOff>155864</xdr:rowOff>
    </xdr:to>
    <xdr:sp macro="" textlink="">
      <xdr:nvSpPr>
        <xdr:cNvPr id="9" name="Seta para baixo 5"/>
        <xdr:cNvSpPr/>
      </xdr:nvSpPr>
      <xdr:spPr bwMode="auto">
        <a:xfrm>
          <a:off x="4165023" y="1281545"/>
          <a:ext cx="147203" cy="16452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8</xdr:row>
      <xdr:rowOff>863</xdr:rowOff>
    </xdr:from>
    <xdr:to>
      <xdr:col>17</xdr:col>
      <xdr:colOff>346362</xdr:colOff>
      <xdr:row>9</xdr:row>
      <xdr:rowOff>7792</xdr:rowOff>
    </xdr:to>
    <xdr:sp macro="" textlink="">
      <xdr:nvSpPr>
        <xdr:cNvPr id="10" name="Seta para baixo 6"/>
        <xdr:cNvSpPr/>
      </xdr:nvSpPr>
      <xdr:spPr bwMode="auto">
        <a:xfrm>
          <a:off x="6546271" y="1126545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199159</xdr:colOff>
      <xdr:row>7</xdr:row>
      <xdr:rowOff>164523</xdr:rowOff>
    </xdr:from>
    <xdr:to>
      <xdr:col>20</xdr:col>
      <xdr:colOff>346364</xdr:colOff>
      <xdr:row>8</xdr:row>
      <xdr:rowOff>162793</xdr:rowOff>
    </xdr:to>
    <xdr:sp macro="" textlink="">
      <xdr:nvSpPr>
        <xdr:cNvPr id="11" name="Seta para baixo 6"/>
        <xdr:cNvSpPr/>
      </xdr:nvSpPr>
      <xdr:spPr bwMode="auto">
        <a:xfrm>
          <a:off x="7775864" y="1117023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199159</xdr:colOff>
      <xdr:row>7</xdr:row>
      <xdr:rowOff>164523</xdr:rowOff>
    </xdr:from>
    <xdr:to>
      <xdr:col>23</xdr:col>
      <xdr:colOff>346364</xdr:colOff>
      <xdr:row>8</xdr:row>
      <xdr:rowOff>162793</xdr:rowOff>
    </xdr:to>
    <xdr:sp macro="" textlink="">
      <xdr:nvSpPr>
        <xdr:cNvPr id="12" name="Seta para baixo 6"/>
        <xdr:cNvSpPr/>
      </xdr:nvSpPr>
      <xdr:spPr bwMode="auto">
        <a:xfrm>
          <a:off x="9005454" y="1117023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216478</xdr:colOff>
      <xdr:row>8</xdr:row>
      <xdr:rowOff>0</xdr:rowOff>
    </xdr:from>
    <xdr:to>
      <xdr:col>26</xdr:col>
      <xdr:colOff>363683</xdr:colOff>
      <xdr:row>9</xdr:row>
      <xdr:rowOff>6929</xdr:rowOff>
    </xdr:to>
    <xdr:sp macro="" textlink="">
      <xdr:nvSpPr>
        <xdr:cNvPr id="13" name="Seta para baixo 6"/>
        <xdr:cNvSpPr/>
      </xdr:nvSpPr>
      <xdr:spPr bwMode="auto">
        <a:xfrm>
          <a:off x="10252364" y="1125682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89560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289560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95600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147204</xdr:colOff>
      <xdr:row>7</xdr:row>
      <xdr:rowOff>164524</xdr:rowOff>
    </xdr:from>
    <xdr:to>
      <xdr:col>14</xdr:col>
      <xdr:colOff>294409</xdr:colOff>
      <xdr:row>9</xdr:row>
      <xdr:rowOff>1</xdr:rowOff>
    </xdr:to>
    <xdr:sp macro="" textlink="">
      <xdr:nvSpPr>
        <xdr:cNvPr id="5" name="Seta para baixo 4"/>
        <xdr:cNvSpPr/>
      </xdr:nvSpPr>
      <xdr:spPr bwMode="auto">
        <a:xfrm>
          <a:off x="5273386" y="1117024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294408</xdr:colOff>
      <xdr:row>7</xdr:row>
      <xdr:rowOff>164523</xdr:rowOff>
    </xdr:from>
    <xdr:to>
      <xdr:col>11</xdr:col>
      <xdr:colOff>432953</xdr:colOff>
      <xdr:row>8</xdr:row>
      <xdr:rowOff>147204</xdr:rowOff>
    </xdr:to>
    <xdr:sp macro="" textlink="">
      <xdr:nvSpPr>
        <xdr:cNvPr id="10" name="Seta para baixo 5"/>
        <xdr:cNvSpPr/>
      </xdr:nvSpPr>
      <xdr:spPr bwMode="auto">
        <a:xfrm>
          <a:off x="4190999" y="1117023"/>
          <a:ext cx="138545" cy="155863"/>
        </a:xfrm>
        <a:prstGeom prst="downArrow">
          <a:avLst>
            <a:gd name="adj1" fmla="val 50000"/>
            <a:gd name="adj2" fmla="val 5303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7</xdr:row>
      <xdr:rowOff>164523</xdr:rowOff>
    </xdr:from>
    <xdr:to>
      <xdr:col>17</xdr:col>
      <xdr:colOff>346362</xdr:colOff>
      <xdr:row>9</xdr:row>
      <xdr:rowOff>0</xdr:rowOff>
    </xdr:to>
    <xdr:sp macro="" textlink="">
      <xdr:nvSpPr>
        <xdr:cNvPr id="12" name="Seta para baixo 4"/>
        <xdr:cNvSpPr/>
      </xdr:nvSpPr>
      <xdr:spPr bwMode="auto">
        <a:xfrm>
          <a:off x="6554930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7</xdr:row>
      <xdr:rowOff>164522</xdr:rowOff>
    </xdr:from>
    <xdr:to>
      <xdr:col>20</xdr:col>
      <xdr:colOff>363682</xdr:colOff>
      <xdr:row>8</xdr:row>
      <xdr:rowOff>164522</xdr:rowOff>
    </xdr:to>
    <xdr:sp macro="" textlink="">
      <xdr:nvSpPr>
        <xdr:cNvPr id="13" name="Seta para baixo 4"/>
        <xdr:cNvSpPr/>
      </xdr:nvSpPr>
      <xdr:spPr bwMode="auto">
        <a:xfrm>
          <a:off x="7801841" y="1117022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199158</xdr:colOff>
      <xdr:row>7</xdr:row>
      <xdr:rowOff>164523</xdr:rowOff>
    </xdr:from>
    <xdr:to>
      <xdr:col>23</xdr:col>
      <xdr:colOff>346363</xdr:colOff>
      <xdr:row>9</xdr:row>
      <xdr:rowOff>0</xdr:rowOff>
    </xdr:to>
    <xdr:sp macro="" textlink="">
      <xdr:nvSpPr>
        <xdr:cNvPr id="14" name="Seta para baixo 4"/>
        <xdr:cNvSpPr/>
      </xdr:nvSpPr>
      <xdr:spPr bwMode="auto">
        <a:xfrm>
          <a:off x="9014113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216477</xdr:colOff>
      <xdr:row>7</xdr:row>
      <xdr:rowOff>164523</xdr:rowOff>
    </xdr:from>
    <xdr:to>
      <xdr:col>26</xdr:col>
      <xdr:colOff>363682</xdr:colOff>
      <xdr:row>9</xdr:row>
      <xdr:rowOff>0</xdr:rowOff>
    </xdr:to>
    <xdr:sp macro="" textlink="">
      <xdr:nvSpPr>
        <xdr:cNvPr id="15" name="Seta para baixo 4"/>
        <xdr:cNvSpPr/>
      </xdr:nvSpPr>
      <xdr:spPr bwMode="auto">
        <a:xfrm>
          <a:off x="10261022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476500" y="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0" y="0"/>
          <a:ext cx="342900" cy="314325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173182</xdr:colOff>
      <xdr:row>7</xdr:row>
      <xdr:rowOff>165387</xdr:rowOff>
    </xdr:from>
    <xdr:to>
      <xdr:col>14</xdr:col>
      <xdr:colOff>320387</xdr:colOff>
      <xdr:row>8</xdr:row>
      <xdr:rowOff>163657</xdr:rowOff>
    </xdr:to>
    <xdr:sp macro="" textlink="">
      <xdr:nvSpPr>
        <xdr:cNvPr id="4" name="Seta para baixo 6"/>
        <xdr:cNvSpPr/>
      </xdr:nvSpPr>
      <xdr:spPr bwMode="auto">
        <a:xfrm>
          <a:off x="5326207" y="1070262"/>
          <a:ext cx="147205" cy="16972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277091</xdr:colOff>
      <xdr:row>8</xdr:row>
      <xdr:rowOff>155863</xdr:rowOff>
    </xdr:from>
    <xdr:to>
      <xdr:col>11</xdr:col>
      <xdr:colOff>424294</xdr:colOff>
      <xdr:row>9</xdr:row>
      <xdr:rowOff>155864</xdr:rowOff>
    </xdr:to>
    <xdr:sp macro="" textlink="">
      <xdr:nvSpPr>
        <xdr:cNvPr id="5" name="Seta para baixo 5"/>
        <xdr:cNvSpPr/>
      </xdr:nvSpPr>
      <xdr:spPr bwMode="auto">
        <a:xfrm>
          <a:off x="4087091" y="1232188"/>
          <a:ext cx="147203" cy="161926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8</xdr:row>
      <xdr:rowOff>863</xdr:rowOff>
    </xdr:from>
    <xdr:to>
      <xdr:col>17</xdr:col>
      <xdr:colOff>346362</xdr:colOff>
      <xdr:row>9</xdr:row>
      <xdr:rowOff>7792</xdr:rowOff>
    </xdr:to>
    <xdr:sp macro="" textlink="">
      <xdr:nvSpPr>
        <xdr:cNvPr id="6" name="Seta para baixo 6"/>
        <xdr:cNvSpPr/>
      </xdr:nvSpPr>
      <xdr:spPr bwMode="auto">
        <a:xfrm>
          <a:off x="6695207" y="1077188"/>
          <a:ext cx="147205" cy="16885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199159</xdr:colOff>
      <xdr:row>7</xdr:row>
      <xdr:rowOff>164523</xdr:rowOff>
    </xdr:from>
    <xdr:to>
      <xdr:col>20</xdr:col>
      <xdr:colOff>346364</xdr:colOff>
      <xdr:row>8</xdr:row>
      <xdr:rowOff>162793</xdr:rowOff>
    </xdr:to>
    <xdr:sp macro="" textlink="">
      <xdr:nvSpPr>
        <xdr:cNvPr id="7" name="Seta para baixo 6"/>
        <xdr:cNvSpPr/>
      </xdr:nvSpPr>
      <xdr:spPr bwMode="auto">
        <a:xfrm>
          <a:off x="8038234" y="1069398"/>
          <a:ext cx="147205" cy="16972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199159</xdr:colOff>
      <xdr:row>7</xdr:row>
      <xdr:rowOff>164523</xdr:rowOff>
    </xdr:from>
    <xdr:to>
      <xdr:col>23</xdr:col>
      <xdr:colOff>346364</xdr:colOff>
      <xdr:row>8</xdr:row>
      <xdr:rowOff>162793</xdr:rowOff>
    </xdr:to>
    <xdr:sp macro="" textlink="">
      <xdr:nvSpPr>
        <xdr:cNvPr id="8" name="Seta para baixo 6"/>
        <xdr:cNvSpPr/>
      </xdr:nvSpPr>
      <xdr:spPr bwMode="auto">
        <a:xfrm>
          <a:off x="9381259" y="1069398"/>
          <a:ext cx="147205" cy="16972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216478</xdr:colOff>
      <xdr:row>8</xdr:row>
      <xdr:rowOff>0</xdr:rowOff>
    </xdr:from>
    <xdr:to>
      <xdr:col>26</xdr:col>
      <xdr:colOff>363683</xdr:colOff>
      <xdr:row>9</xdr:row>
      <xdr:rowOff>6929</xdr:rowOff>
    </xdr:to>
    <xdr:sp macro="" textlink="">
      <xdr:nvSpPr>
        <xdr:cNvPr id="9" name="Seta para baixo 6"/>
        <xdr:cNvSpPr/>
      </xdr:nvSpPr>
      <xdr:spPr bwMode="auto">
        <a:xfrm>
          <a:off x="10741603" y="1076325"/>
          <a:ext cx="147205" cy="16885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581275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2581275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1275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147204</xdr:colOff>
      <xdr:row>7</xdr:row>
      <xdr:rowOff>164524</xdr:rowOff>
    </xdr:from>
    <xdr:to>
      <xdr:col>14</xdr:col>
      <xdr:colOff>294409</xdr:colOff>
      <xdr:row>9</xdr:row>
      <xdr:rowOff>1</xdr:rowOff>
    </xdr:to>
    <xdr:sp macro="" textlink="">
      <xdr:nvSpPr>
        <xdr:cNvPr id="5" name="Seta para baixo 4"/>
        <xdr:cNvSpPr/>
      </xdr:nvSpPr>
      <xdr:spPr bwMode="auto">
        <a:xfrm>
          <a:off x="5281179" y="1117024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294408</xdr:colOff>
      <xdr:row>7</xdr:row>
      <xdr:rowOff>164523</xdr:rowOff>
    </xdr:from>
    <xdr:to>
      <xdr:col>11</xdr:col>
      <xdr:colOff>432953</xdr:colOff>
      <xdr:row>8</xdr:row>
      <xdr:rowOff>147204</xdr:rowOff>
    </xdr:to>
    <xdr:sp macro="" textlink="">
      <xdr:nvSpPr>
        <xdr:cNvPr id="6" name="Seta para baixo 5"/>
        <xdr:cNvSpPr/>
      </xdr:nvSpPr>
      <xdr:spPr bwMode="auto">
        <a:xfrm>
          <a:off x="4152033" y="1117023"/>
          <a:ext cx="138545" cy="154131"/>
        </a:xfrm>
        <a:prstGeom prst="downArrow">
          <a:avLst>
            <a:gd name="adj1" fmla="val 50000"/>
            <a:gd name="adj2" fmla="val 5303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7</xdr:row>
      <xdr:rowOff>164523</xdr:rowOff>
    </xdr:from>
    <xdr:to>
      <xdr:col>17</xdr:col>
      <xdr:colOff>346362</xdr:colOff>
      <xdr:row>9</xdr:row>
      <xdr:rowOff>0</xdr:rowOff>
    </xdr:to>
    <xdr:sp macro="" textlink="">
      <xdr:nvSpPr>
        <xdr:cNvPr id="7" name="Seta para baixo 4"/>
        <xdr:cNvSpPr/>
      </xdr:nvSpPr>
      <xdr:spPr bwMode="auto">
        <a:xfrm>
          <a:off x="6619007" y="1117023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7</xdr:row>
      <xdr:rowOff>164522</xdr:rowOff>
    </xdr:from>
    <xdr:to>
      <xdr:col>20</xdr:col>
      <xdr:colOff>363682</xdr:colOff>
      <xdr:row>8</xdr:row>
      <xdr:rowOff>164522</xdr:rowOff>
    </xdr:to>
    <xdr:sp macro="" textlink="">
      <xdr:nvSpPr>
        <xdr:cNvPr id="8" name="Seta para baixo 4"/>
        <xdr:cNvSpPr/>
      </xdr:nvSpPr>
      <xdr:spPr bwMode="auto">
        <a:xfrm>
          <a:off x="7903152" y="1117022"/>
          <a:ext cx="147205" cy="17145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199158</xdr:colOff>
      <xdr:row>7</xdr:row>
      <xdr:rowOff>164523</xdr:rowOff>
    </xdr:from>
    <xdr:to>
      <xdr:col>23</xdr:col>
      <xdr:colOff>346363</xdr:colOff>
      <xdr:row>9</xdr:row>
      <xdr:rowOff>0</xdr:rowOff>
    </xdr:to>
    <xdr:sp macro="" textlink="">
      <xdr:nvSpPr>
        <xdr:cNvPr id="9" name="Seta para baixo 4"/>
        <xdr:cNvSpPr/>
      </xdr:nvSpPr>
      <xdr:spPr bwMode="auto">
        <a:xfrm>
          <a:off x="9133608" y="1117023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216477</xdr:colOff>
      <xdr:row>7</xdr:row>
      <xdr:rowOff>164523</xdr:rowOff>
    </xdr:from>
    <xdr:to>
      <xdr:col>26</xdr:col>
      <xdr:colOff>363682</xdr:colOff>
      <xdr:row>9</xdr:row>
      <xdr:rowOff>0</xdr:rowOff>
    </xdr:to>
    <xdr:sp macro="" textlink="">
      <xdr:nvSpPr>
        <xdr:cNvPr id="10" name="Seta para baixo 4"/>
        <xdr:cNvSpPr/>
      </xdr:nvSpPr>
      <xdr:spPr bwMode="auto">
        <a:xfrm>
          <a:off x="10398702" y="1117023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28575</xdr:rowOff>
    </xdr:from>
    <xdr:to>
      <xdr:col>8</xdr:col>
      <xdr:colOff>409575</xdr:colOff>
      <xdr:row>2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009900" y="19050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361950</xdr:colOff>
      <xdr:row>2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90850" y="19050"/>
          <a:ext cx="314325" cy="276225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233796</xdr:colOff>
      <xdr:row>8</xdr:row>
      <xdr:rowOff>164523</xdr:rowOff>
    </xdr:from>
    <xdr:to>
      <xdr:col>14</xdr:col>
      <xdr:colOff>372341</xdr:colOff>
      <xdr:row>9</xdr:row>
      <xdr:rowOff>147205</xdr:rowOff>
    </xdr:to>
    <xdr:sp macro="" textlink="">
      <xdr:nvSpPr>
        <xdr:cNvPr id="4" name="Seta para baixo 6"/>
        <xdr:cNvSpPr/>
      </xdr:nvSpPr>
      <xdr:spPr bwMode="auto">
        <a:xfrm>
          <a:off x="5377296" y="1107498"/>
          <a:ext cx="138545" cy="1541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8</xdr:row>
      <xdr:rowOff>155865</xdr:rowOff>
    </xdr:from>
    <xdr:to>
      <xdr:col>20</xdr:col>
      <xdr:colOff>355018</xdr:colOff>
      <xdr:row>10</xdr:row>
      <xdr:rowOff>0</xdr:rowOff>
    </xdr:to>
    <xdr:sp macro="" textlink="">
      <xdr:nvSpPr>
        <xdr:cNvPr id="5" name="Seta para baixo 6"/>
        <xdr:cNvSpPr/>
      </xdr:nvSpPr>
      <xdr:spPr bwMode="auto">
        <a:xfrm>
          <a:off x="7560252" y="1098840"/>
          <a:ext cx="138541" cy="167985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216477</xdr:colOff>
      <xdr:row>8</xdr:row>
      <xdr:rowOff>155863</xdr:rowOff>
    </xdr:from>
    <xdr:to>
      <xdr:col>17</xdr:col>
      <xdr:colOff>355018</xdr:colOff>
      <xdr:row>9</xdr:row>
      <xdr:rowOff>155861</xdr:rowOff>
    </xdr:to>
    <xdr:sp macro="" textlink="">
      <xdr:nvSpPr>
        <xdr:cNvPr id="6" name="Seta para baixo 6"/>
        <xdr:cNvSpPr/>
      </xdr:nvSpPr>
      <xdr:spPr bwMode="auto">
        <a:xfrm>
          <a:off x="6464877" y="1098838"/>
          <a:ext cx="138541" cy="171448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216475</xdr:colOff>
      <xdr:row>8</xdr:row>
      <xdr:rowOff>155863</xdr:rowOff>
    </xdr:from>
    <xdr:to>
      <xdr:col>23</xdr:col>
      <xdr:colOff>355016</xdr:colOff>
      <xdr:row>9</xdr:row>
      <xdr:rowOff>155861</xdr:rowOff>
    </xdr:to>
    <xdr:sp macro="" textlink="">
      <xdr:nvSpPr>
        <xdr:cNvPr id="7" name="Seta para baixo 6"/>
        <xdr:cNvSpPr/>
      </xdr:nvSpPr>
      <xdr:spPr bwMode="auto">
        <a:xfrm>
          <a:off x="8674675" y="1098838"/>
          <a:ext cx="138541" cy="171448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242452</xdr:colOff>
      <xdr:row>8</xdr:row>
      <xdr:rowOff>155863</xdr:rowOff>
    </xdr:from>
    <xdr:to>
      <xdr:col>26</xdr:col>
      <xdr:colOff>380993</xdr:colOff>
      <xdr:row>9</xdr:row>
      <xdr:rowOff>155861</xdr:rowOff>
    </xdr:to>
    <xdr:sp macro="" textlink="">
      <xdr:nvSpPr>
        <xdr:cNvPr id="8" name="Seta para baixo 6"/>
        <xdr:cNvSpPr/>
      </xdr:nvSpPr>
      <xdr:spPr bwMode="auto">
        <a:xfrm>
          <a:off x="9805552" y="1098838"/>
          <a:ext cx="138541" cy="171448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28575</xdr:rowOff>
    </xdr:from>
    <xdr:to>
      <xdr:col>8</xdr:col>
      <xdr:colOff>409575</xdr:colOff>
      <xdr:row>2</xdr:row>
      <xdr:rowOff>152400</xdr:rowOff>
    </xdr:to>
    <xdr:sp macro="" textlink="">
      <xdr:nvSpPr>
        <xdr:cNvPr id="19461" name="Object 1" hidden="1"/>
        <xdr:cNvSpPr>
          <a:spLocks noChangeArrowheads="1"/>
        </xdr:cNvSpPr>
      </xdr:nvSpPr>
      <xdr:spPr bwMode="auto">
        <a:xfrm>
          <a:off x="2867025" y="285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361950</xdr:colOff>
      <xdr:row>2</xdr:row>
      <xdr:rowOff>133350</xdr:rowOff>
    </xdr:to>
    <xdr:pic>
      <xdr:nvPicPr>
        <xdr:cNvPr id="19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47975" y="47625"/>
          <a:ext cx="314325" cy="295275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233796</xdr:colOff>
      <xdr:row>8</xdr:row>
      <xdr:rowOff>164523</xdr:rowOff>
    </xdr:from>
    <xdr:to>
      <xdr:col>14</xdr:col>
      <xdr:colOff>372341</xdr:colOff>
      <xdr:row>9</xdr:row>
      <xdr:rowOff>147205</xdr:rowOff>
    </xdr:to>
    <xdr:sp macro="" textlink="">
      <xdr:nvSpPr>
        <xdr:cNvPr id="4" name="Seta para baixo 6"/>
        <xdr:cNvSpPr/>
      </xdr:nvSpPr>
      <xdr:spPr bwMode="auto">
        <a:xfrm>
          <a:off x="5385955" y="1108364"/>
          <a:ext cx="138545" cy="15586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8</xdr:row>
      <xdr:rowOff>155865</xdr:rowOff>
    </xdr:from>
    <xdr:to>
      <xdr:col>20</xdr:col>
      <xdr:colOff>355018</xdr:colOff>
      <xdr:row>10</xdr:row>
      <xdr:rowOff>0</xdr:rowOff>
    </xdr:to>
    <xdr:sp macro="" textlink="">
      <xdr:nvSpPr>
        <xdr:cNvPr id="8" name="Seta para baixo 6"/>
        <xdr:cNvSpPr/>
      </xdr:nvSpPr>
      <xdr:spPr bwMode="auto">
        <a:xfrm>
          <a:off x="7559386" y="1099706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216477</xdr:colOff>
      <xdr:row>8</xdr:row>
      <xdr:rowOff>155863</xdr:rowOff>
    </xdr:from>
    <xdr:to>
      <xdr:col>17</xdr:col>
      <xdr:colOff>355018</xdr:colOff>
      <xdr:row>9</xdr:row>
      <xdr:rowOff>155861</xdr:rowOff>
    </xdr:to>
    <xdr:sp macro="" textlink="">
      <xdr:nvSpPr>
        <xdr:cNvPr id="9" name="Seta para baixo 6"/>
        <xdr:cNvSpPr/>
      </xdr:nvSpPr>
      <xdr:spPr bwMode="auto">
        <a:xfrm>
          <a:off x="6468341" y="1099704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216475</xdr:colOff>
      <xdr:row>8</xdr:row>
      <xdr:rowOff>155863</xdr:rowOff>
    </xdr:from>
    <xdr:to>
      <xdr:col>23</xdr:col>
      <xdr:colOff>355016</xdr:colOff>
      <xdr:row>9</xdr:row>
      <xdr:rowOff>155861</xdr:rowOff>
    </xdr:to>
    <xdr:sp macro="" textlink="">
      <xdr:nvSpPr>
        <xdr:cNvPr id="10" name="Seta para baixo 6"/>
        <xdr:cNvSpPr/>
      </xdr:nvSpPr>
      <xdr:spPr bwMode="auto">
        <a:xfrm>
          <a:off x="8667748" y="1099704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242452</xdr:colOff>
      <xdr:row>8</xdr:row>
      <xdr:rowOff>155863</xdr:rowOff>
    </xdr:from>
    <xdr:to>
      <xdr:col>26</xdr:col>
      <xdr:colOff>380993</xdr:colOff>
      <xdr:row>9</xdr:row>
      <xdr:rowOff>155861</xdr:rowOff>
    </xdr:to>
    <xdr:sp macro="" textlink="">
      <xdr:nvSpPr>
        <xdr:cNvPr id="11" name="Seta para baixo 6"/>
        <xdr:cNvSpPr/>
      </xdr:nvSpPr>
      <xdr:spPr bwMode="auto">
        <a:xfrm>
          <a:off x="9793429" y="1099704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28575</xdr:rowOff>
    </xdr:from>
    <xdr:to>
      <xdr:col>9</xdr:col>
      <xdr:colOff>0</xdr:colOff>
      <xdr:row>2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181350" y="190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218"/>
  <sheetViews>
    <sheetView view="pageBreakPreview" zoomScale="110" zoomScaleNormal="110" zoomScaleSheetLayoutView="110" workbookViewId="0">
      <pane ySplit="10" topLeftCell="A125" activePane="bottomLeft" state="frozen"/>
      <selection activeCell="I135" sqref="I135"/>
      <selection pane="bottomLeft" activeCell="O137" sqref="O137"/>
    </sheetView>
  </sheetViews>
  <sheetFormatPr defaultRowHeight="12.75"/>
  <cols>
    <col min="1" max="1" width="3.140625" customWidth="1"/>
    <col min="2" max="2" width="5.28515625" style="1" customWidth="1"/>
    <col min="3" max="3" width="5.85546875" style="1" customWidth="1"/>
    <col min="4" max="4" width="4.7109375" style="1" customWidth="1"/>
    <col min="5" max="5" width="5.28515625" style="1" customWidth="1"/>
    <col min="6" max="6" width="3.7109375" style="1" customWidth="1"/>
    <col min="7" max="7" width="3" style="1" customWidth="1"/>
    <col min="8" max="8" width="6" style="1" customWidth="1"/>
    <col min="9" max="9" width="6.85546875" style="1" customWidth="1"/>
    <col min="10" max="10" width="6.5703125" style="1" customWidth="1"/>
    <col min="11" max="12" width="6.42578125" style="1" customWidth="1"/>
    <col min="13" max="13" width="6.5703125" style="1" customWidth="1"/>
    <col min="14" max="14" width="6.28515625" style="1" customWidth="1"/>
    <col min="15" max="15" width="6.42578125" style="1" customWidth="1"/>
    <col min="16" max="16" width="6.5703125" style="1" customWidth="1"/>
    <col min="17" max="17" width="6.28515625" customWidth="1"/>
    <col min="18" max="18" width="6.42578125" customWidth="1"/>
    <col min="19" max="19" width="6.5703125" customWidth="1"/>
    <col min="20" max="22" width="6.42578125" customWidth="1"/>
    <col min="23" max="23" width="6" customWidth="1"/>
    <col min="24" max="25" width="6.42578125" customWidth="1"/>
    <col min="26" max="26" width="5.85546875" customWidth="1"/>
    <col min="27" max="27" width="6.5703125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174</v>
      </c>
      <c r="L4" s="2"/>
      <c r="M4" s="2"/>
    </row>
    <row r="5" spans="1:27">
      <c r="I5" s="4" t="s">
        <v>1</v>
      </c>
    </row>
    <row r="6" spans="1:27" ht="3" customHeight="1"/>
    <row r="7" spans="1:27" ht="13.5" customHeight="1">
      <c r="B7" s="112" t="s">
        <v>3</v>
      </c>
      <c r="C7" s="113"/>
      <c r="D7" s="45"/>
      <c r="E7" s="45"/>
      <c r="F7" s="45"/>
      <c r="G7" s="45"/>
      <c r="H7" s="45"/>
      <c r="T7" s="115" t="s">
        <v>156</v>
      </c>
      <c r="U7" s="21"/>
      <c r="V7" s="21"/>
      <c r="W7" s="393">
        <f>'base(indices)'!H1</f>
        <v>44287</v>
      </c>
      <c r="X7" s="393"/>
    </row>
    <row r="8" spans="1:27" ht="13.5" thickBot="1">
      <c r="B8" s="6" t="s">
        <v>101</v>
      </c>
      <c r="I8" s="394">
        <f>W7</f>
        <v>44287</v>
      </c>
      <c r="J8" s="394"/>
      <c r="K8" s="109"/>
      <c r="L8" s="109"/>
      <c r="M8" s="110"/>
      <c r="N8" s="111"/>
      <c r="O8" s="110"/>
      <c r="P8" s="110"/>
      <c r="Q8" s="30"/>
    </row>
    <row r="9" spans="1:27" ht="12.75" customHeight="1" thickBot="1">
      <c r="A9" s="395" t="s">
        <v>42</v>
      </c>
      <c r="B9" s="397" t="s">
        <v>4</v>
      </c>
      <c r="C9" s="399" t="s">
        <v>36</v>
      </c>
      <c r="D9" s="401" t="s">
        <v>37</v>
      </c>
      <c r="E9" s="401" t="s">
        <v>43</v>
      </c>
      <c r="F9" s="417" t="s">
        <v>164</v>
      </c>
      <c r="G9" s="417" t="s">
        <v>165</v>
      </c>
      <c r="H9" s="409" t="s">
        <v>157</v>
      </c>
      <c r="I9" s="411" t="s">
        <v>172</v>
      </c>
      <c r="J9" s="413" t="s">
        <v>155</v>
      </c>
      <c r="K9" s="414"/>
      <c r="L9" s="415"/>
      <c r="M9" s="406">
        <v>0.95</v>
      </c>
      <c r="N9" s="407"/>
      <c r="O9" s="408"/>
      <c r="P9" s="403">
        <v>0.9</v>
      </c>
      <c r="Q9" s="404"/>
      <c r="R9" s="405"/>
      <c r="S9" s="406">
        <v>0.8</v>
      </c>
      <c r="T9" s="407"/>
      <c r="U9" s="408"/>
      <c r="V9" s="403">
        <v>0.7</v>
      </c>
      <c r="W9" s="404"/>
      <c r="X9" s="405"/>
      <c r="Y9" s="403">
        <v>0.6</v>
      </c>
      <c r="Z9" s="404"/>
      <c r="AA9" s="405"/>
    </row>
    <row r="10" spans="1:27" ht="31.5" customHeight="1" thickBot="1">
      <c r="A10" s="396"/>
      <c r="B10" s="398"/>
      <c r="C10" s="400"/>
      <c r="D10" s="402"/>
      <c r="E10" s="402"/>
      <c r="F10" s="418"/>
      <c r="G10" s="418"/>
      <c r="H10" s="410"/>
      <c r="I10" s="412"/>
      <c r="J10" s="225" t="s">
        <v>166</v>
      </c>
      <c r="K10" s="226" t="s">
        <v>63</v>
      </c>
      <c r="L10" s="227" t="s">
        <v>0</v>
      </c>
      <c r="M10" s="225" t="s">
        <v>166</v>
      </c>
      <c r="N10" s="226" t="s">
        <v>63</v>
      </c>
      <c r="O10" s="229" t="s">
        <v>133</v>
      </c>
      <c r="P10" s="225" t="s">
        <v>166</v>
      </c>
      <c r="Q10" s="226" t="s">
        <v>63</v>
      </c>
      <c r="R10" s="228" t="s">
        <v>39</v>
      </c>
      <c r="S10" s="225" t="s">
        <v>166</v>
      </c>
      <c r="T10" s="226" t="s">
        <v>63</v>
      </c>
      <c r="U10" s="228" t="s">
        <v>46</v>
      </c>
      <c r="V10" s="225" t="s">
        <v>166</v>
      </c>
      <c r="W10" s="226" t="s">
        <v>63</v>
      </c>
      <c r="X10" s="228" t="s">
        <v>47</v>
      </c>
      <c r="Y10" s="225" t="s">
        <v>166</v>
      </c>
      <c r="Z10" s="226" t="s">
        <v>63</v>
      </c>
      <c r="AA10" s="228" t="s">
        <v>48</v>
      </c>
    </row>
    <row r="11" spans="1:27" ht="13.5" customHeight="1">
      <c r="A11" s="220">
        <v>120</v>
      </c>
      <c r="B11" s="216">
        <v>40544</v>
      </c>
      <c r="C11" s="47">
        <v>540</v>
      </c>
      <c r="D11" s="311">
        <v>1</v>
      </c>
      <c r="E11" s="87">
        <f t="shared" ref="E11:E69" si="0">C11*D11</f>
        <v>540</v>
      </c>
      <c r="F11" s="133">
        <v>0</v>
      </c>
      <c r="G11" s="87">
        <f t="shared" ref="G11:G68" si="1">E11*F11</f>
        <v>0</v>
      </c>
      <c r="H11" s="47">
        <f t="shared" ref="H11:H42" si="2">E11+G11</f>
        <v>540</v>
      </c>
      <c r="I11" s="134">
        <f>H131</f>
        <v>106207</v>
      </c>
      <c r="J11" s="206">
        <f>IF((I11-H$21+(H$21/12*12))+K11&gt;=H149,H149-K11,(I11-H$21+(H$21/12*12)))</f>
        <v>62700</v>
      </c>
      <c r="K11" s="206">
        <f t="shared" ref="K11:K42" si="3">H$148</f>
        <v>3300</v>
      </c>
      <c r="L11" s="206">
        <f t="shared" ref="L11:L20" si="4">J11+K11</f>
        <v>66000</v>
      </c>
      <c r="M11" s="206">
        <f t="shared" ref="M11:M20" si="5">J11*M$9</f>
        <v>59565</v>
      </c>
      <c r="N11" s="206">
        <f t="shared" ref="N11:N20" si="6">K11*M$9</f>
        <v>3135</v>
      </c>
      <c r="O11" s="206">
        <f t="shared" ref="O11:O20" si="7">M11+N11</f>
        <v>62700</v>
      </c>
      <c r="P11" s="198">
        <f t="shared" ref="P11:P29" si="8">J11*$P$9</f>
        <v>56430</v>
      </c>
      <c r="Q11" s="206">
        <f t="shared" ref="Q11:Q70" si="9">K11*P$9</f>
        <v>2970</v>
      </c>
      <c r="R11" s="206">
        <f t="shared" ref="R11:R36" si="10">P11+Q11</f>
        <v>59400</v>
      </c>
      <c r="S11" s="206">
        <f t="shared" ref="S11:S23" si="11">J11*S$9</f>
        <v>50160</v>
      </c>
      <c r="T11" s="206">
        <f t="shared" ref="T11:T70" si="12">K11*S$9</f>
        <v>2640</v>
      </c>
      <c r="U11" s="206">
        <f t="shared" ref="U11:U23" si="13">S11+T11</f>
        <v>52800</v>
      </c>
      <c r="V11" s="206">
        <f t="shared" ref="V11:V22" si="14">J11*V$9</f>
        <v>43890</v>
      </c>
      <c r="W11" s="206">
        <f t="shared" ref="W11:W70" si="15">K11*V$9</f>
        <v>2310</v>
      </c>
      <c r="X11" s="206">
        <f t="shared" ref="X11:X22" si="16">V11+W11</f>
        <v>46200</v>
      </c>
      <c r="Y11" s="206">
        <f t="shared" ref="Y11:Y42" si="17">J11*Y$9</f>
        <v>37620</v>
      </c>
      <c r="Z11" s="206">
        <f t="shared" ref="Z11:Z42" si="18">K11*Y$9</f>
        <v>1980</v>
      </c>
      <c r="AA11" s="197">
        <f t="shared" ref="AA11:AA69" si="19">Y11+Z11</f>
        <v>39600</v>
      </c>
    </row>
    <row r="12" spans="1:27" ht="13.5" customHeight="1">
      <c r="A12" s="118">
        <v>119</v>
      </c>
      <c r="B12" s="217">
        <v>40575</v>
      </c>
      <c r="C12" s="68">
        <v>540</v>
      </c>
      <c r="D12" s="312">
        <v>1</v>
      </c>
      <c r="E12" s="60">
        <f t="shared" si="0"/>
        <v>540</v>
      </c>
      <c r="F12" s="59">
        <v>0</v>
      </c>
      <c r="G12" s="60">
        <f t="shared" si="1"/>
        <v>0</v>
      </c>
      <c r="H12" s="57">
        <f t="shared" si="2"/>
        <v>540</v>
      </c>
      <c r="I12" s="132">
        <f>I11-H11</f>
        <v>105667</v>
      </c>
      <c r="J12" s="102">
        <f>IF((I12-H$21+(H$21/12*11))+K12&gt;H149,H149-K12,(I12-H$21+(H$21/12*11)))</f>
        <v>62700</v>
      </c>
      <c r="K12" s="102">
        <f t="shared" si="3"/>
        <v>3300</v>
      </c>
      <c r="L12" s="102">
        <f t="shared" si="4"/>
        <v>66000</v>
      </c>
      <c r="M12" s="102">
        <f t="shared" si="5"/>
        <v>59565</v>
      </c>
      <c r="N12" s="102">
        <f t="shared" si="6"/>
        <v>3135</v>
      </c>
      <c r="O12" s="102">
        <f t="shared" si="7"/>
        <v>62700</v>
      </c>
      <c r="P12" s="102">
        <f t="shared" si="8"/>
        <v>56430</v>
      </c>
      <c r="Q12" s="102">
        <f t="shared" si="9"/>
        <v>2970</v>
      </c>
      <c r="R12" s="102">
        <f t="shared" si="10"/>
        <v>59400</v>
      </c>
      <c r="S12" s="102">
        <f t="shared" si="11"/>
        <v>50160</v>
      </c>
      <c r="T12" s="102">
        <f t="shared" si="12"/>
        <v>2640</v>
      </c>
      <c r="U12" s="102">
        <f t="shared" si="13"/>
        <v>52800</v>
      </c>
      <c r="V12" s="102">
        <f t="shared" si="14"/>
        <v>43890</v>
      </c>
      <c r="W12" s="102">
        <f t="shared" si="15"/>
        <v>2310</v>
      </c>
      <c r="X12" s="102">
        <f t="shared" si="16"/>
        <v>46200</v>
      </c>
      <c r="Y12" s="102">
        <f t="shared" si="17"/>
        <v>37620</v>
      </c>
      <c r="Z12" s="102">
        <f t="shared" si="18"/>
        <v>1980</v>
      </c>
      <c r="AA12" s="66">
        <f t="shared" si="19"/>
        <v>39600</v>
      </c>
    </row>
    <row r="13" spans="1:27" ht="13.5" customHeight="1">
      <c r="A13" s="118">
        <v>118</v>
      </c>
      <c r="B13" s="218">
        <v>40603</v>
      </c>
      <c r="C13" s="68">
        <v>545</v>
      </c>
      <c r="D13" s="313">
        <v>1</v>
      </c>
      <c r="E13" s="70">
        <f t="shared" si="0"/>
        <v>545</v>
      </c>
      <c r="F13" s="59">
        <v>0</v>
      </c>
      <c r="G13" s="70">
        <f t="shared" si="1"/>
        <v>0</v>
      </c>
      <c r="H13" s="68">
        <f t="shared" si="2"/>
        <v>545</v>
      </c>
      <c r="I13" s="131">
        <f t="shared" ref="I13:I76" si="20">I12-H12</f>
        <v>105127</v>
      </c>
      <c r="J13" s="122">
        <f>IF((I13-H$21+(H$21/12*10))+K13&gt;H149,H149-K13,(I13-H$21+(H$21/12*10)))</f>
        <v>62700</v>
      </c>
      <c r="K13" s="122">
        <f t="shared" si="3"/>
        <v>3300</v>
      </c>
      <c r="L13" s="122">
        <f t="shared" si="4"/>
        <v>66000</v>
      </c>
      <c r="M13" s="122">
        <f t="shared" si="5"/>
        <v>59565</v>
      </c>
      <c r="N13" s="122">
        <f t="shared" si="6"/>
        <v>3135</v>
      </c>
      <c r="O13" s="122">
        <f t="shared" si="7"/>
        <v>62700</v>
      </c>
      <c r="P13" s="104">
        <f t="shared" si="8"/>
        <v>56430</v>
      </c>
      <c r="Q13" s="122">
        <f t="shared" si="9"/>
        <v>2970</v>
      </c>
      <c r="R13" s="122">
        <f t="shared" si="10"/>
        <v>59400</v>
      </c>
      <c r="S13" s="122">
        <f t="shared" si="11"/>
        <v>50160</v>
      </c>
      <c r="T13" s="122">
        <f t="shared" si="12"/>
        <v>2640</v>
      </c>
      <c r="U13" s="122">
        <f t="shared" si="13"/>
        <v>52800</v>
      </c>
      <c r="V13" s="122">
        <f t="shared" si="14"/>
        <v>43890</v>
      </c>
      <c r="W13" s="122">
        <f t="shared" si="15"/>
        <v>2310</v>
      </c>
      <c r="X13" s="122">
        <f t="shared" si="16"/>
        <v>46200</v>
      </c>
      <c r="Y13" s="122">
        <f t="shared" si="17"/>
        <v>37620</v>
      </c>
      <c r="Z13" s="122">
        <f t="shared" si="18"/>
        <v>1980</v>
      </c>
      <c r="AA13" s="52">
        <f t="shared" si="19"/>
        <v>39600</v>
      </c>
    </row>
    <row r="14" spans="1:27" ht="13.5" customHeight="1">
      <c r="A14" s="118">
        <v>117</v>
      </c>
      <c r="B14" s="217">
        <v>40634</v>
      </c>
      <c r="C14" s="68">
        <v>545</v>
      </c>
      <c r="D14" s="312">
        <v>1</v>
      </c>
      <c r="E14" s="60">
        <f t="shared" si="0"/>
        <v>545</v>
      </c>
      <c r="F14" s="59">
        <v>0</v>
      </c>
      <c r="G14" s="60">
        <f t="shared" si="1"/>
        <v>0</v>
      </c>
      <c r="H14" s="57">
        <f t="shared" si="2"/>
        <v>545</v>
      </c>
      <c r="I14" s="132">
        <f t="shared" si="20"/>
        <v>104582</v>
      </c>
      <c r="J14" s="102">
        <f>IF((I14-H$21+(H$21/12*9))+K14&gt;H149,H149-K14,(I14-H$21+(H$21/12*9)))</f>
        <v>62700</v>
      </c>
      <c r="K14" s="102">
        <f t="shared" si="3"/>
        <v>3300</v>
      </c>
      <c r="L14" s="102">
        <f t="shared" si="4"/>
        <v>66000</v>
      </c>
      <c r="M14" s="102">
        <f t="shared" si="5"/>
        <v>59565</v>
      </c>
      <c r="N14" s="102">
        <f t="shared" si="6"/>
        <v>3135</v>
      </c>
      <c r="O14" s="102">
        <f t="shared" si="7"/>
        <v>62700</v>
      </c>
      <c r="P14" s="102">
        <f t="shared" si="8"/>
        <v>56430</v>
      </c>
      <c r="Q14" s="102">
        <f t="shared" si="9"/>
        <v>2970</v>
      </c>
      <c r="R14" s="102">
        <f t="shared" si="10"/>
        <v>59400</v>
      </c>
      <c r="S14" s="102">
        <f t="shared" si="11"/>
        <v>50160</v>
      </c>
      <c r="T14" s="102">
        <f t="shared" si="12"/>
        <v>2640</v>
      </c>
      <c r="U14" s="102">
        <f t="shared" si="13"/>
        <v>52800</v>
      </c>
      <c r="V14" s="102">
        <f t="shared" si="14"/>
        <v>43890</v>
      </c>
      <c r="W14" s="102">
        <f t="shared" si="15"/>
        <v>2310</v>
      </c>
      <c r="X14" s="102">
        <f t="shared" si="16"/>
        <v>46200</v>
      </c>
      <c r="Y14" s="102">
        <f t="shared" si="17"/>
        <v>37620</v>
      </c>
      <c r="Z14" s="102">
        <f t="shared" si="18"/>
        <v>1980</v>
      </c>
      <c r="AA14" s="66">
        <f t="shared" si="19"/>
        <v>39600</v>
      </c>
    </row>
    <row r="15" spans="1:27" ht="13.5" customHeight="1">
      <c r="A15" s="118">
        <v>116</v>
      </c>
      <c r="B15" s="218">
        <v>40664</v>
      </c>
      <c r="C15" s="68">
        <v>545</v>
      </c>
      <c r="D15" s="313">
        <v>1</v>
      </c>
      <c r="E15" s="70">
        <f t="shared" si="0"/>
        <v>545</v>
      </c>
      <c r="F15" s="59">
        <v>0</v>
      </c>
      <c r="G15" s="70">
        <f t="shared" si="1"/>
        <v>0</v>
      </c>
      <c r="H15" s="68">
        <f t="shared" si="2"/>
        <v>545</v>
      </c>
      <c r="I15" s="131">
        <f t="shared" si="20"/>
        <v>104037</v>
      </c>
      <c r="J15" s="122">
        <f>IF((I15-H$21+(H$21/12*8))+K15&gt;H149,H149-K15,(I15-H$21+(H$21/12*8)))</f>
        <v>62700</v>
      </c>
      <c r="K15" s="122">
        <f t="shared" si="3"/>
        <v>3300</v>
      </c>
      <c r="L15" s="122">
        <f t="shared" si="4"/>
        <v>66000</v>
      </c>
      <c r="M15" s="122">
        <f t="shared" si="5"/>
        <v>59565</v>
      </c>
      <c r="N15" s="122">
        <f t="shared" si="6"/>
        <v>3135</v>
      </c>
      <c r="O15" s="122">
        <f t="shared" si="7"/>
        <v>62700</v>
      </c>
      <c r="P15" s="104">
        <f t="shared" si="8"/>
        <v>56430</v>
      </c>
      <c r="Q15" s="122">
        <f t="shared" si="9"/>
        <v>2970</v>
      </c>
      <c r="R15" s="122">
        <f t="shared" si="10"/>
        <v>59400</v>
      </c>
      <c r="S15" s="122">
        <f t="shared" si="11"/>
        <v>50160</v>
      </c>
      <c r="T15" s="122">
        <f t="shared" si="12"/>
        <v>2640</v>
      </c>
      <c r="U15" s="122">
        <f t="shared" si="13"/>
        <v>52800</v>
      </c>
      <c r="V15" s="122">
        <f t="shared" si="14"/>
        <v>43890</v>
      </c>
      <c r="W15" s="122">
        <f t="shared" si="15"/>
        <v>2310</v>
      </c>
      <c r="X15" s="122">
        <f t="shared" si="16"/>
        <v>46200</v>
      </c>
      <c r="Y15" s="122">
        <f t="shared" si="17"/>
        <v>37620</v>
      </c>
      <c r="Z15" s="122">
        <f t="shared" si="18"/>
        <v>1980</v>
      </c>
      <c r="AA15" s="52">
        <f t="shared" si="19"/>
        <v>39600</v>
      </c>
    </row>
    <row r="16" spans="1:27" ht="13.5" customHeight="1">
      <c r="A16" s="118">
        <v>115</v>
      </c>
      <c r="B16" s="217">
        <v>40695</v>
      </c>
      <c r="C16" s="68">
        <v>545</v>
      </c>
      <c r="D16" s="312">
        <v>1</v>
      </c>
      <c r="E16" s="60">
        <f t="shared" si="0"/>
        <v>545</v>
      </c>
      <c r="F16" s="59">
        <v>0</v>
      </c>
      <c r="G16" s="60">
        <f t="shared" si="1"/>
        <v>0</v>
      </c>
      <c r="H16" s="57">
        <f t="shared" si="2"/>
        <v>545</v>
      </c>
      <c r="I16" s="132">
        <f t="shared" si="20"/>
        <v>103492</v>
      </c>
      <c r="J16" s="102">
        <f>IF((I16-H$21+(H$21/12*7))+K16&gt;H149,H149-K16,(I16-H$21+(H$21/12*7)))</f>
        <v>62700</v>
      </c>
      <c r="K16" s="102">
        <f t="shared" si="3"/>
        <v>3300</v>
      </c>
      <c r="L16" s="102">
        <f t="shared" si="4"/>
        <v>66000</v>
      </c>
      <c r="M16" s="102">
        <f t="shared" si="5"/>
        <v>59565</v>
      </c>
      <c r="N16" s="102">
        <f t="shared" si="6"/>
        <v>3135</v>
      </c>
      <c r="O16" s="102">
        <f t="shared" si="7"/>
        <v>62700</v>
      </c>
      <c r="P16" s="102">
        <f t="shared" si="8"/>
        <v>56430</v>
      </c>
      <c r="Q16" s="102">
        <f t="shared" si="9"/>
        <v>2970</v>
      </c>
      <c r="R16" s="102">
        <f t="shared" si="10"/>
        <v>59400</v>
      </c>
      <c r="S16" s="102">
        <f t="shared" si="11"/>
        <v>50160</v>
      </c>
      <c r="T16" s="102">
        <f t="shared" si="12"/>
        <v>2640</v>
      </c>
      <c r="U16" s="102">
        <f t="shared" si="13"/>
        <v>52800</v>
      </c>
      <c r="V16" s="102">
        <f t="shared" si="14"/>
        <v>43890</v>
      </c>
      <c r="W16" s="102">
        <f t="shared" si="15"/>
        <v>2310</v>
      </c>
      <c r="X16" s="102">
        <f t="shared" si="16"/>
        <v>46200</v>
      </c>
      <c r="Y16" s="102">
        <f t="shared" si="17"/>
        <v>37620</v>
      </c>
      <c r="Z16" s="102">
        <f t="shared" si="18"/>
        <v>1980</v>
      </c>
      <c r="AA16" s="66">
        <f t="shared" si="19"/>
        <v>39600</v>
      </c>
    </row>
    <row r="17" spans="1:27" ht="13.5" customHeight="1">
      <c r="A17" s="118">
        <v>114</v>
      </c>
      <c r="B17" s="218">
        <v>40725</v>
      </c>
      <c r="C17" s="68">
        <v>545</v>
      </c>
      <c r="D17" s="312">
        <v>1</v>
      </c>
      <c r="E17" s="70">
        <f t="shared" si="0"/>
        <v>545</v>
      </c>
      <c r="F17" s="59">
        <v>0</v>
      </c>
      <c r="G17" s="70">
        <f t="shared" si="1"/>
        <v>0</v>
      </c>
      <c r="H17" s="68">
        <f t="shared" si="2"/>
        <v>545</v>
      </c>
      <c r="I17" s="131">
        <f t="shared" si="20"/>
        <v>102947</v>
      </c>
      <c r="J17" s="122">
        <f>IF((I17-H$21+(H$21/12*6))+K17&gt;H149,H149-K17,(I17-H$21+(H$21/12*6)))</f>
        <v>62700</v>
      </c>
      <c r="K17" s="122">
        <f t="shared" si="3"/>
        <v>3300</v>
      </c>
      <c r="L17" s="122">
        <f t="shared" si="4"/>
        <v>66000</v>
      </c>
      <c r="M17" s="122">
        <f t="shared" si="5"/>
        <v>59565</v>
      </c>
      <c r="N17" s="122">
        <f t="shared" si="6"/>
        <v>3135</v>
      </c>
      <c r="O17" s="122">
        <f t="shared" si="7"/>
        <v>62700</v>
      </c>
      <c r="P17" s="104">
        <f t="shared" si="8"/>
        <v>56430</v>
      </c>
      <c r="Q17" s="122">
        <f t="shared" si="9"/>
        <v>2970</v>
      </c>
      <c r="R17" s="122">
        <f t="shared" si="10"/>
        <v>59400</v>
      </c>
      <c r="S17" s="122">
        <f t="shared" si="11"/>
        <v>50160</v>
      </c>
      <c r="T17" s="122">
        <f t="shared" si="12"/>
        <v>2640</v>
      </c>
      <c r="U17" s="122">
        <f t="shared" si="13"/>
        <v>52800</v>
      </c>
      <c r="V17" s="122">
        <f t="shared" si="14"/>
        <v>43890</v>
      </c>
      <c r="W17" s="122">
        <f t="shared" si="15"/>
        <v>2310</v>
      </c>
      <c r="X17" s="122">
        <f t="shared" si="16"/>
        <v>46200</v>
      </c>
      <c r="Y17" s="122">
        <f t="shared" si="17"/>
        <v>37620</v>
      </c>
      <c r="Z17" s="122">
        <f t="shared" si="18"/>
        <v>1980</v>
      </c>
      <c r="AA17" s="52">
        <f t="shared" si="19"/>
        <v>39600</v>
      </c>
    </row>
    <row r="18" spans="1:27" ht="13.5" customHeight="1">
      <c r="A18" s="118">
        <v>113</v>
      </c>
      <c r="B18" s="217">
        <v>40756</v>
      </c>
      <c r="C18" s="68">
        <v>545</v>
      </c>
      <c r="D18" s="312">
        <v>1</v>
      </c>
      <c r="E18" s="60">
        <f t="shared" si="0"/>
        <v>545</v>
      </c>
      <c r="F18" s="59">
        <v>0</v>
      </c>
      <c r="G18" s="60">
        <f t="shared" si="1"/>
        <v>0</v>
      </c>
      <c r="H18" s="57">
        <f t="shared" si="2"/>
        <v>545</v>
      </c>
      <c r="I18" s="132">
        <f t="shared" si="20"/>
        <v>102402</v>
      </c>
      <c r="J18" s="102">
        <f>IF((I18-H$21+(H$21/12*5))+K18&gt;H149,H149-K18,(I18-H$21+(H$21/12*5)))</f>
        <v>62700</v>
      </c>
      <c r="K18" s="102">
        <f t="shared" si="3"/>
        <v>3300</v>
      </c>
      <c r="L18" s="102">
        <f t="shared" si="4"/>
        <v>66000</v>
      </c>
      <c r="M18" s="102">
        <f t="shared" si="5"/>
        <v>59565</v>
      </c>
      <c r="N18" s="102">
        <f t="shared" si="6"/>
        <v>3135</v>
      </c>
      <c r="O18" s="102">
        <f t="shared" si="7"/>
        <v>62700</v>
      </c>
      <c r="P18" s="102">
        <f>J18*$P$9</f>
        <v>56430</v>
      </c>
      <c r="Q18" s="102">
        <f t="shared" si="9"/>
        <v>2970</v>
      </c>
      <c r="R18" s="102">
        <f t="shared" si="10"/>
        <v>59400</v>
      </c>
      <c r="S18" s="102">
        <f t="shared" si="11"/>
        <v>50160</v>
      </c>
      <c r="T18" s="102">
        <f t="shared" si="12"/>
        <v>2640</v>
      </c>
      <c r="U18" s="102">
        <f t="shared" si="13"/>
        <v>52800</v>
      </c>
      <c r="V18" s="102">
        <f t="shared" si="14"/>
        <v>43890</v>
      </c>
      <c r="W18" s="102">
        <f t="shared" si="15"/>
        <v>2310</v>
      </c>
      <c r="X18" s="102">
        <f t="shared" si="16"/>
        <v>46200</v>
      </c>
      <c r="Y18" s="102">
        <f t="shared" si="17"/>
        <v>37620</v>
      </c>
      <c r="Z18" s="102">
        <f t="shared" si="18"/>
        <v>1980</v>
      </c>
      <c r="AA18" s="66">
        <f t="shared" si="19"/>
        <v>39600</v>
      </c>
    </row>
    <row r="19" spans="1:27" ht="13.5" customHeight="1">
      <c r="A19" s="118">
        <v>112</v>
      </c>
      <c r="B19" s="218">
        <v>40787</v>
      </c>
      <c r="C19" s="68">
        <v>545</v>
      </c>
      <c r="D19" s="312">
        <v>1</v>
      </c>
      <c r="E19" s="70">
        <f t="shared" si="0"/>
        <v>545</v>
      </c>
      <c r="F19" s="59">
        <v>0</v>
      </c>
      <c r="G19" s="70">
        <f t="shared" si="1"/>
        <v>0</v>
      </c>
      <c r="H19" s="68">
        <f t="shared" si="2"/>
        <v>545</v>
      </c>
      <c r="I19" s="131">
        <f t="shared" si="20"/>
        <v>101857</v>
      </c>
      <c r="J19" s="122">
        <f>IF((I19-H$21+(H$21/12*4))+K19&gt;H149,H149-K19,(I19-H$21+(H$21/12*4)))</f>
        <v>62700</v>
      </c>
      <c r="K19" s="122">
        <f t="shared" si="3"/>
        <v>3300</v>
      </c>
      <c r="L19" s="122">
        <f t="shared" si="4"/>
        <v>66000</v>
      </c>
      <c r="M19" s="122">
        <f t="shared" si="5"/>
        <v>59565</v>
      </c>
      <c r="N19" s="122">
        <f t="shared" si="6"/>
        <v>3135</v>
      </c>
      <c r="O19" s="122">
        <f t="shared" si="7"/>
        <v>62700</v>
      </c>
      <c r="P19" s="104">
        <f t="shared" si="8"/>
        <v>56430</v>
      </c>
      <c r="Q19" s="122">
        <f t="shared" si="9"/>
        <v>2970</v>
      </c>
      <c r="R19" s="122">
        <f t="shared" si="10"/>
        <v>59400</v>
      </c>
      <c r="S19" s="122">
        <f t="shared" si="11"/>
        <v>50160</v>
      </c>
      <c r="T19" s="122">
        <f t="shared" si="12"/>
        <v>2640</v>
      </c>
      <c r="U19" s="122">
        <f t="shared" si="13"/>
        <v>52800</v>
      </c>
      <c r="V19" s="122">
        <f t="shared" si="14"/>
        <v>43890</v>
      </c>
      <c r="W19" s="122">
        <f t="shared" si="15"/>
        <v>2310</v>
      </c>
      <c r="X19" s="122">
        <f t="shared" si="16"/>
        <v>46200</v>
      </c>
      <c r="Y19" s="122">
        <f t="shared" si="17"/>
        <v>37620</v>
      </c>
      <c r="Z19" s="122">
        <f t="shared" si="18"/>
        <v>1980</v>
      </c>
      <c r="AA19" s="52">
        <f t="shared" si="19"/>
        <v>39600</v>
      </c>
    </row>
    <row r="20" spans="1:27" ht="13.5" customHeight="1">
      <c r="A20" s="118">
        <v>111</v>
      </c>
      <c r="B20" s="217">
        <v>40817</v>
      </c>
      <c r="C20" s="68">
        <v>545</v>
      </c>
      <c r="D20" s="312">
        <v>1</v>
      </c>
      <c r="E20" s="60">
        <f t="shared" si="0"/>
        <v>545</v>
      </c>
      <c r="F20" s="59">
        <v>0</v>
      </c>
      <c r="G20" s="60">
        <f t="shared" si="1"/>
        <v>0</v>
      </c>
      <c r="H20" s="57">
        <f t="shared" si="2"/>
        <v>545</v>
      </c>
      <c r="I20" s="132">
        <f t="shared" si="20"/>
        <v>101312</v>
      </c>
      <c r="J20" s="102">
        <f>IF((I20-H$21+(H$21/12*3))+K20&gt;H149,H149-K20,(I20-H$21+(H$21/12*3)))</f>
        <v>62700</v>
      </c>
      <c r="K20" s="102">
        <f t="shared" si="3"/>
        <v>3300</v>
      </c>
      <c r="L20" s="102">
        <f t="shared" si="4"/>
        <v>66000</v>
      </c>
      <c r="M20" s="102">
        <f t="shared" si="5"/>
        <v>59565</v>
      </c>
      <c r="N20" s="102">
        <f t="shared" si="6"/>
        <v>3135</v>
      </c>
      <c r="O20" s="102">
        <f t="shared" si="7"/>
        <v>62700</v>
      </c>
      <c r="P20" s="102">
        <f t="shared" si="8"/>
        <v>56430</v>
      </c>
      <c r="Q20" s="102">
        <f t="shared" si="9"/>
        <v>2970</v>
      </c>
      <c r="R20" s="102">
        <f t="shared" si="10"/>
        <v>59400</v>
      </c>
      <c r="S20" s="102">
        <f t="shared" si="11"/>
        <v>50160</v>
      </c>
      <c r="T20" s="102">
        <f t="shared" si="12"/>
        <v>2640</v>
      </c>
      <c r="U20" s="102">
        <f t="shared" si="13"/>
        <v>52800</v>
      </c>
      <c r="V20" s="102">
        <f t="shared" si="14"/>
        <v>43890</v>
      </c>
      <c r="W20" s="102">
        <f t="shared" si="15"/>
        <v>2310</v>
      </c>
      <c r="X20" s="102">
        <f t="shared" si="16"/>
        <v>46200</v>
      </c>
      <c r="Y20" s="102">
        <f t="shared" si="17"/>
        <v>37620</v>
      </c>
      <c r="Z20" s="102">
        <f t="shared" si="18"/>
        <v>1980</v>
      </c>
      <c r="AA20" s="66">
        <f t="shared" si="19"/>
        <v>39600</v>
      </c>
    </row>
    <row r="21" spans="1:27" ht="13.5" customHeight="1">
      <c r="A21" s="118">
        <v>110</v>
      </c>
      <c r="B21" s="218">
        <v>40848</v>
      </c>
      <c r="C21" s="68">
        <v>545</v>
      </c>
      <c r="D21" s="312">
        <v>1</v>
      </c>
      <c r="E21" s="70">
        <f t="shared" si="0"/>
        <v>545</v>
      </c>
      <c r="F21" s="59">
        <v>0</v>
      </c>
      <c r="G21" s="70">
        <f t="shared" si="1"/>
        <v>0</v>
      </c>
      <c r="H21" s="68">
        <f t="shared" si="2"/>
        <v>545</v>
      </c>
      <c r="I21" s="131">
        <f t="shared" si="20"/>
        <v>100767</v>
      </c>
      <c r="J21" s="122">
        <f>IF((I21-H$21+(H$21/12*2))+K21&gt;H149,H149-K21,(I21-H$21+(H$21/12*2)))</f>
        <v>62700</v>
      </c>
      <c r="K21" s="122">
        <f t="shared" si="3"/>
        <v>3300</v>
      </c>
      <c r="L21" s="122">
        <f>J21+K21</f>
        <v>66000</v>
      </c>
      <c r="M21" s="122">
        <f>J21*M$9</f>
        <v>59565</v>
      </c>
      <c r="N21" s="122">
        <f>K21*M$9</f>
        <v>3135</v>
      </c>
      <c r="O21" s="122">
        <f>M21+N21</f>
        <v>62700</v>
      </c>
      <c r="P21" s="104">
        <f t="shared" si="8"/>
        <v>56430</v>
      </c>
      <c r="Q21" s="122">
        <f t="shared" si="9"/>
        <v>2970</v>
      </c>
      <c r="R21" s="122">
        <f t="shared" si="10"/>
        <v>59400</v>
      </c>
      <c r="S21" s="122">
        <f t="shared" si="11"/>
        <v>50160</v>
      </c>
      <c r="T21" s="122">
        <f t="shared" si="12"/>
        <v>2640</v>
      </c>
      <c r="U21" s="122">
        <f t="shared" si="13"/>
        <v>52800</v>
      </c>
      <c r="V21" s="122">
        <f t="shared" si="14"/>
        <v>43890</v>
      </c>
      <c r="W21" s="122">
        <f t="shared" si="15"/>
        <v>2310</v>
      </c>
      <c r="X21" s="122">
        <f t="shared" si="16"/>
        <v>46200</v>
      </c>
      <c r="Y21" s="122">
        <f t="shared" si="17"/>
        <v>37620</v>
      </c>
      <c r="Z21" s="122">
        <f t="shared" si="18"/>
        <v>1980</v>
      </c>
      <c r="AA21" s="52">
        <f t="shared" si="19"/>
        <v>39600</v>
      </c>
    </row>
    <row r="22" spans="1:27" ht="13.5" customHeight="1">
      <c r="A22" s="118">
        <v>109</v>
      </c>
      <c r="B22" s="217">
        <v>40878</v>
      </c>
      <c r="C22" s="68">
        <v>1090</v>
      </c>
      <c r="D22" s="312">
        <v>1</v>
      </c>
      <c r="E22" s="60">
        <f t="shared" si="0"/>
        <v>1090</v>
      </c>
      <c r="F22" s="59">
        <v>0</v>
      </c>
      <c r="G22" s="60">
        <f t="shared" si="1"/>
        <v>0</v>
      </c>
      <c r="H22" s="57">
        <f t="shared" si="2"/>
        <v>1090</v>
      </c>
      <c r="I22" s="132">
        <f>I21-H21</f>
        <v>100222</v>
      </c>
      <c r="J22" s="102">
        <f>IF((I22-H$21+(H21/12*1))+K22&gt;H149,H149-K22,(I22-H$21+(H$21/12*1)))</f>
        <v>62700</v>
      </c>
      <c r="K22" s="102">
        <f t="shared" si="3"/>
        <v>3300</v>
      </c>
      <c r="L22" s="102">
        <f>J22+K22</f>
        <v>66000</v>
      </c>
      <c r="M22" s="102">
        <f>J22*M$9</f>
        <v>59565</v>
      </c>
      <c r="N22" s="102">
        <f t="shared" ref="N22:N53" si="21">K22*M$9</f>
        <v>3135</v>
      </c>
      <c r="O22" s="102">
        <f t="shared" ref="O22:O53" si="22">M22+N22</f>
        <v>62700</v>
      </c>
      <c r="P22" s="102">
        <f t="shared" si="8"/>
        <v>56430</v>
      </c>
      <c r="Q22" s="102">
        <f t="shared" si="9"/>
        <v>2970</v>
      </c>
      <c r="R22" s="102">
        <f t="shared" si="10"/>
        <v>59400</v>
      </c>
      <c r="S22" s="102">
        <f t="shared" si="11"/>
        <v>50160</v>
      </c>
      <c r="T22" s="102">
        <f t="shared" si="12"/>
        <v>2640</v>
      </c>
      <c r="U22" s="102">
        <f t="shared" si="13"/>
        <v>52800</v>
      </c>
      <c r="V22" s="102">
        <f t="shared" si="14"/>
        <v>43890</v>
      </c>
      <c r="W22" s="102">
        <f t="shared" si="15"/>
        <v>2310</v>
      </c>
      <c r="X22" s="102">
        <f t="shared" si="16"/>
        <v>46200</v>
      </c>
      <c r="Y22" s="102">
        <f t="shared" si="17"/>
        <v>37620</v>
      </c>
      <c r="Z22" s="102">
        <f t="shared" si="18"/>
        <v>1980</v>
      </c>
      <c r="AA22" s="66">
        <f t="shared" si="19"/>
        <v>39600</v>
      </c>
    </row>
    <row r="23" spans="1:27" ht="13.5" customHeight="1">
      <c r="A23" s="118">
        <v>108</v>
      </c>
      <c r="B23" s="218">
        <v>40909</v>
      </c>
      <c r="C23" s="68">
        <v>622</v>
      </c>
      <c r="D23" s="312">
        <v>1</v>
      </c>
      <c r="E23" s="70">
        <f t="shared" si="0"/>
        <v>622</v>
      </c>
      <c r="F23" s="59">
        <v>0</v>
      </c>
      <c r="G23" s="70">
        <f t="shared" si="1"/>
        <v>0</v>
      </c>
      <c r="H23" s="68">
        <f t="shared" si="2"/>
        <v>622</v>
      </c>
      <c r="I23" s="131">
        <f t="shared" si="20"/>
        <v>99132</v>
      </c>
      <c r="J23" s="122">
        <f>IF((I23-H$33+(H$33/12*12))+K23&gt;H149,H149-K23,(I23-H$33+(H$33/12*12)))</f>
        <v>62700</v>
      </c>
      <c r="K23" s="122">
        <f t="shared" si="3"/>
        <v>3300</v>
      </c>
      <c r="L23" s="122">
        <f t="shared" ref="L23:L37" si="23">J23+K23</f>
        <v>66000</v>
      </c>
      <c r="M23" s="122">
        <f t="shared" ref="M23:M54" si="24">J23*M$9</f>
        <v>59565</v>
      </c>
      <c r="N23" s="122">
        <f t="shared" si="21"/>
        <v>3135</v>
      </c>
      <c r="O23" s="122">
        <f t="shared" si="22"/>
        <v>62700</v>
      </c>
      <c r="P23" s="104">
        <f>J23*$P$9</f>
        <v>56430</v>
      </c>
      <c r="Q23" s="122">
        <f t="shared" si="9"/>
        <v>2970</v>
      </c>
      <c r="R23" s="122">
        <f t="shared" si="10"/>
        <v>59400</v>
      </c>
      <c r="S23" s="122">
        <f t="shared" si="11"/>
        <v>50160</v>
      </c>
      <c r="T23" s="122">
        <f t="shared" si="12"/>
        <v>2640</v>
      </c>
      <c r="U23" s="122">
        <f t="shared" si="13"/>
        <v>52800</v>
      </c>
      <c r="V23" s="122">
        <f t="shared" ref="V23:V86" si="25">J23*V$9</f>
        <v>43890</v>
      </c>
      <c r="W23" s="122">
        <f t="shared" si="15"/>
        <v>2310</v>
      </c>
      <c r="X23" s="122">
        <f t="shared" ref="X23:X86" si="26">V23+W23</f>
        <v>46200</v>
      </c>
      <c r="Y23" s="122">
        <f t="shared" si="17"/>
        <v>37620</v>
      </c>
      <c r="Z23" s="122">
        <f t="shared" si="18"/>
        <v>1980</v>
      </c>
      <c r="AA23" s="52">
        <f t="shared" si="19"/>
        <v>39600</v>
      </c>
    </row>
    <row r="24" spans="1:27" ht="13.5" customHeight="1">
      <c r="A24" s="118">
        <v>107</v>
      </c>
      <c r="B24" s="217">
        <v>40940</v>
      </c>
      <c r="C24" s="68">
        <v>622</v>
      </c>
      <c r="D24" s="312">
        <v>1</v>
      </c>
      <c r="E24" s="60">
        <f t="shared" si="0"/>
        <v>622</v>
      </c>
      <c r="F24" s="59">
        <v>0</v>
      </c>
      <c r="G24" s="60">
        <f t="shared" si="1"/>
        <v>0</v>
      </c>
      <c r="H24" s="57">
        <f t="shared" si="2"/>
        <v>622</v>
      </c>
      <c r="I24" s="132">
        <f t="shared" si="20"/>
        <v>98510</v>
      </c>
      <c r="J24" s="102">
        <f>IF((I24-H$33+(H$33/12*11))+K24&gt;H149,H149-K24,(I24-H$33+(H$33/12*11)))</f>
        <v>62700</v>
      </c>
      <c r="K24" s="102">
        <f t="shared" si="3"/>
        <v>3300</v>
      </c>
      <c r="L24" s="102">
        <f t="shared" si="23"/>
        <v>66000</v>
      </c>
      <c r="M24" s="102">
        <f t="shared" si="24"/>
        <v>59565</v>
      </c>
      <c r="N24" s="102">
        <f t="shared" si="21"/>
        <v>3135</v>
      </c>
      <c r="O24" s="102">
        <f t="shared" si="22"/>
        <v>62700</v>
      </c>
      <c r="P24" s="102">
        <f t="shared" si="8"/>
        <v>56430</v>
      </c>
      <c r="Q24" s="102">
        <f t="shared" si="9"/>
        <v>2970</v>
      </c>
      <c r="R24" s="102">
        <f t="shared" si="10"/>
        <v>59400</v>
      </c>
      <c r="S24" s="102">
        <f t="shared" ref="S24:S39" si="27">J24*S$9</f>
        <v>50160</v>
      </c>
      <c r="T24" s="102">
        <f t="shared" si="12"/>
        <v>2640</v>
      </c>
      <c r="U24" s="102">
        <f t="shared" ref="U24:U39" si="28">S24+T24</f>
        <v>52800</v>
      </c>
      <c r="V24" s="102">
        <f t="shared" si="25"/>
        <v>43890</v>
      </c>
      <c r="W24" s="102">
        <f t="shared" si="15"/>
        <v>2310</v>
      </c>
      <c r="X24" s="102">
        <f t="shared" si="26"/>
        <v>46200</v>
      </c>
      <c r="Y24" s="102">
        <f t="shared" si="17"/>
        <v>37620</v>
      </c>
      <c r="Z24" s="102">
        <f t="shared" si="18"/>
        <v>1980</v>
      </c>
      <c r="AA24" s="66">
        <f t="shared" si="19"/>
        <v>39600</v>
      </c>
    </row>
    <row r="25" spans="1:27" ht="13.5" customHeight="1">
      <c r="A25" s="118">
        <v>106</v>
      </c>
      <c r="B25" s="217">
        <v>40969</v>
      </c>
      <c r="C25" s="68">
        <v>622</v>
      </c>
      <c r="D25" s="312">
        <v>1</v>
      </c>
      <c r="E25" s="70">
        <f t="shared" si="0"/>
        <v>622</v>
      </c>
      <c r="F25" s="59">
        <v>0</v>
      </c>
      <c r="G25" s="70">
        <f t="shared" si="1"/>
        <v>0</v>
      </c>
      <c r="H25" s="68">
        <f t="shared" si="2"/>
        <v>622</v>
      </c>
      <c r="I25" s="131">
        <f t="shared" si="20"/>
        <v>97888</v>
      </c>
      <c r="J25" s="122">
        <f>IF((I25-H$33+(H$33/12*10))+K25&gt;H149,H149-K25,(I25-H$33+(H$33/12*10)))</f>
        <v>62700</v>
      </c>
      <c r="K25" s="122">
        <f t="shared" si="3"/>
        <v>3300</v>
      </c>
      <c r="L25" s="122">
        <f t="shared" si="23"/>
        <v>66000</v>
      </c>
      <c r="M25" s="122">
        <f t="shared" si="24"/>
        <v>59565</v>
      </c>
      <c r="N25" s="122">
        <f t="shared" si="21"/>
        <v>3135</v>
      </c>
      <c r="O25" s="122">
        <f t="shared" si="22"/>
        <v>62700</v>
      </c>
      <c r="P25" s="104">
        <f t="shared" si="8"/>
        <v>56430</v>
      </c>
      <c r="Q25" s="122">
        <f t="shared" si="9"/>
        <v>2970</v>
      </c>
      <c r="R25" s="122">
        <f t="shared" si="10"/>
        <v>59400</v>
      </c>
      <c r="S25" s="122">
        <f t="shared" si="27"/>
        <v>50160</v>
      </c>
      <c r="T25" s="122">
        <f t="shared" si="12"/>
        <v>2640</v>
      </c>
      <c r="U25" s="122">
        <f t="shared" si="28"/>
        <v>52800</v>
      </c>
      <c r="V25" s="122">
        <f t="shared" si="25"/>
        <v>43890</v>
      </c>
      <c r="W25" s="122">
        <f t="shared" si="15"/>
        <v>2310</v>
      </c>
      <c r="X25" s="122">
        <f t="shared" si="26"/>
        <v>46200</v>
      </c>
      <c r="Y25" s="122">
        <f t="shared" si="17"/>
        <v>37620</v>
      </c>
      <c r="Z25" s="122">
        <f t="shared" si="18"/>
        <v>1980</v>
      </c>
      <c r="AA25" s="52">
        <f t="shared" si="19"/>
        <v>39600</v>
      </c>
    </row>
    <row r="26" spans="1:27" ht="11.25" customHeight="1">
      <c r="A26" s="118">
        <v>105</v>
      </c>
      <c r="B26" s="218">
        <v>41000</v>
      </c>
      <c r="C26" s="68">
        <v>622</v>
      </c>
      <c r="D26" s="312">
        <v>1</v>
      </c>
      <c r="E26" s="60">
        <f t="shared" si="0"/>
        <v>622</v>
      </c>
      <c r="F26" s="59">
        <v>0</v>
      </c>
      <c r="G26" s="60">
        <f t="shared" si="1"/>
        <v>0</v>
      </c>
      <c r="H26" s="57">
        <f t="shared" si="2"/>
        <v>622</v>
      </c>
      <c r="I26" s="132">
        <f t="shared" si="20"/>
        <v>97266</v>
      </c>
      <c r="J26" s="102">
        <f>IF((I26-H$33+(H$33/12*9))+K26&gt;H149,H149-K26,(I26-H$33+(H$33/12*9)))</f>
        <v>62700</v>
      </c>
      <c r="K26" s="102">
        <f t="shared" si="3"/>
        <v>3300</v>
      </c>
      <c r="L26" s="102">
        <f t="shared" si="23"/>
        <v>66000</v>
      </c>
      <c r="M26" s="102">
        <f t="shared" si="24"/>
        <v>59565</v>
      </c>
      <c r="N26" s="102">
        <f t="shared" si="21"/>
        <v>3135</v>
      </c>
      <c r="O26" s="102">
        <f t="shared" si="22"/>
        <v>62700</v>
      </c>
      <c r="P26" s="102">
        <f t="shared" si="8"/>
        <v>56430</v>
      </c>
      <c r="Q26" s="102">
        <f t="shared" si="9"/>
        <v>2970</v>
      </c>
      <c r="R26" s="102">
        <f t="shared" si="10"/>
        <v>59400</v>
      </c>
      <c r="S26" s="102">
        <f t="shared" si="27"/>
        <v>50160</v>
      </c>
      <c r="T26" s="102">
        <f t="shared" si="12"/>
        <v>2640</v>
      </c>
      <c r="U26" s="102">
        <f t="shared" si="28"/>
        <v>52800</v>
      </c>
      <c r="V26" s="102">
        <f t="shared" si="25"/>
        <v>43890</v>
      </c>
      <c r="W26" s="102">
        <f t="shared" si="15"/>
        <v>2310</v>
      </c>
      <c r="X26" s="102">
        <f t="shared" si="26"/>
        <v>46200</v>
      </c>
      <c r="Y26" s="102">
        <f t="shared" si="17"/>
        <v>37620</v>
      </c>
      <c r="Z26" s="102">
        <f t="shared" si="18"/>
        <v>1980</v>
      </c>
      <c r="AA26" s="66">
        <f t="shared" si="19"/>
        <v>39600</v>
      </c>
    </row>
    <row r="27" spans="1:27" ht="11.25" customHeight="1">
      <c r="A27" s="118">
        <v>104</v>
      </c>
      <c r="B27" s="217">
        <v>41030</v>
      </c>
      <c r="C27" s="68">
        <v>622</v>
      </c>
      <c r="D27" s="312">
        <v>1</v>
      </c>
      <c r="E27" s="70">
        <f t="shared" si="0"/>
        <v>622</v>
      </c>
      <c r="F27" s="59">
        <v>0</v>
      </c>
      <c r="G27" s="70">
        <f t="shared" si="1"/>
        <v>0</v>
      </c>
      <c r="H27" s="68">
        <f t="shared" si="2"/>
        <v>622</v>
      </c>
      <c r="I27" s="131">
        <f t="shared" si="20"/>
        <v>96644</v>
      </c>
      <c r="J27" s="122">
        <f>IF((I27-H$33+(H$33/12*8))+K27&gt;H149,H149-K27,(I27-H$33+(H$33/12*8)))</f>
        <v>62700</v>
      </c>
      <c r="K27" s="122">
        <f t="shared" si="3"/>
        <v>3300</v>
      </c>
      <c r="L27" s="122">
        <f t="shared" si="23"/>
        <v>66000</v>
      </c>
      <c r="M27" s="122">
        <f t="shared" si="24"/>
        <v>59565</v>
      </c>
      <c r="N27" s="122">
        <f t="shared" si="21"/>
        <v>3135</v>
      </c>
      <c r="O27" s="122">
        <f t="shared" si="22"/>
        <v>62700</v>
      </c>
      <c r="P27" s="104">
        <f t="shared" si="8"/>
        <v>56430</v>
      </c>
      <c r="Q27" s="122">
        <f t="shared" si="9"/>
        <v>2970</v>
      </c>
      <c r="R27" s="122">
        <f t="shared" si="10"/>
        <v>59400</v>
      </c>
      <c r="S27" s="122">
        <f t="shared" si="27"/>
        <v>50160</v>
      </c>
      <c r="T27" s="122">
        <f t="shared" si="12"/>
        <v>2640</v>
      </c>
      <c r="U27" s="122">
        <f t="shared" si="28"/>
        <v>52800</v>
      </c>
      <c r="V27" s="122">
        <f t="shared" si="25"/>
        <v>43890</v>
      </c>
      <c r="W27" s="122">
        <f t="shared" si="15"/>
        <v>2310</v>
      </c>
      <c r="X27" s="122">
        <f t="shared" si="26"/>
        <v>46200</v>
      </c>
      <c r="Y27" s="122">
        <f t="shared" si="17"/>
        <v>37620</v>
      </c>
      <c r="Z27" s="122">
        <f t="shared" si="18"/>
        <v>1980</v>
      </c>
      <c r="AA27" s="52">
        <f t="shared" si="19"/>
        <v>39600</v>
      </c>
    </row>
    <row r="28" spans="1:27" ht="13.5" customHeight="1">
      <c r="A28" s="118">
        <v>103</v>
      </c>
      <c r="B28" s="218">
        <v>41061</v>
      </c>
      <c r="C28" s="68">
        <v>622</v>
      </c>
      <c r="D28" s="312">
        <v>1</v>
      </c>
      <c r="E28" s="60">
        <f t="shared" si="0"/>
        <v>622</v>
      </c>
      <c r="F28" s="59">
        <v>0</v>
      </c>
      <c r="G28" s="60">
        <f t="shared" si="1"/>
        <v>0</v>
      </c>
      <c r="H28" s="57">
        <f t="shared" si="2"/>
        <v>622</v>
      </c>
      <c r="I28" s="132">
        <f t="shared" si="20"/>
        <v>96022</v>
      </c>
      <c r="J28" s="102">
        <f>IF((I28-H$33+(H$33/12*7))+K28&gt;H149,H149-K28,(I28-H$33+(H$33/12*7)))</f>
        <v>62700</v>
      </c>
      <c r="K28" s="102">
        <f t="shared" si="3"/>
        <v>3300</v>
      </c>
      <c r="L28" s="102">
        <f t="shared" si="23"/>
        <v>66000</v>
      </c>
      <c r="M28" s="102">
        <f t="shared" si="24"/>
        <v>59565</v>
      </c>
      <c r="N28" s="102">
        <f t="shared" si="21"/>
        <v>3135</v>
      </c>
      <c r="O28" s="102">
        <f t="shared" si="22"/>
        <v>62700</v>
      </c>
      <c r="P28" s="102">
        <f t="shared" si="8"/>
        <v>56430</v>
      </c>
      <c r="Q28" s="102">
        <f t="shared" si="9"/>
        <v>2970</v>
      </c>
      <c r="R28" s="102">
        <f t="shared" si="10"/>
        <v>59400</v>
      </c>
      <c r="S28" s="102">
        <f t="shared" si="27"/>
        <v>50160</v>
      </c>
      <c r="T28" s="102">
        <f t="shared" si="12"/>
        <v>2640</v>
      </c>
      <c r="U28" s="102">
        <f t="shared" si="28"/>
        <v>52800</v>
      </c>
      <c r="V28" s="102">
        <f t="shared" si="25"/>
        <v>43890</v>
      </c>
      <c r="W28" s="102">
        <f t="shared" si="15"/>
        <v>2310</v>
      </c>
      <c r="X28" s="102">
        <f t="shared" si="26"/>
        <v>46200</v>
      </c>
      <c r="Y28" s="102">
        <f t="shared" si="17"/>
        <v>37620</v>
      </c>
      <c r="Z28" s="102">
        <f t="shared" si="18"/>
        <v>1980</v>
      </c>
      <c r="AA28" s="66">
        <f t="shared" si="19"/>
        <v>39600</v>
      </c>
    </row>
    <row r="29" spans="1:27" ht="13.5" customHeight="1">
      <c r="A29" s="118">
        <v>102</v>
      </c>
      <c r="B29" s="217">
        <v>41091</v>
      </c>
      <c r="C29" s="68">
        <v>622</v>
      </c>
      <c r="D29" s="312">
        <v>1</v>
      </c>
      <c r="E29" s="70">
        <f>C29*D29</f>
        <v>622</v>
      </c>
      <c r="F29" s="59">
        <v>0</v>
      </c>
      <c r="G29" s="70">
        <f t="shared" si="1"/>
        <v>0</v>
      </c>
      <c r="H29" s="68">
        <f t="shared" si="2"/>
        <v>622</v>
      </c>
      <c r="I29" s="131">
        <f t="shared" si="20"/>
        <v>95400</v>
      </c>
      <c r="J29" s="122">
        <f>IF((I29-H$33+(H$33/12*6))+K29&gt;H149,H149-K29,(I29-H$33+(H$33/12*6)))</f>
        <v>62700</v>
      </c>
      <c r="K29" s="122">
        <f t="shared" si="3"/>
        <v>3300</v>
      </c>
      <c r="L29" s="122">
        <f t="shared" si="23"/>
        <v>66000</v>
      </c>
      <c r="M29" s="122">
        <f t="shared" si="24"/>
        <v>59565</v>
      </c>
      <c r="N29" s="122">
        <f t="shared" si="21"/>
        <v>3135</v>
      </c>
      <c r="O29" s="122">
        <f t="shared" si="22"/>
        <v>62700</v>
      </c>
      <c r="P29" s="104">
        <f t="shared" si="8"/>
        <v>56430</v>
      </c>
      <c r="Q29" s="122">
        <f t="shared" si="9"/>
        <v>2970</v>
      </c>
      <c r="R29" s="122">
        <f t="shared" si="10"/>
        <v>59400</v>
      </c>
      <c r="S29" s="122">
        <f t="shared" si="27"/>
        <v>50160</v>
      </c>
      <c r="T29" s="122">
        <f t="shared" si="12"/>
        <v>2640</v>
      </c>
      <c r="U29" s="122">
        <f t="shared" si="28"/>
        <v>52800</v>
      </c>
      <c r="V29" s="122">
        <f t="shared" si="25"/>
        <v>43890</v>
      </c>
      <c r="W29" s="122">
        <f t="shared" si="15"/>
        <v>2310</v>
      </c>
      <c r="X29" s="122">
        <f t="shared" si="26"/>
        <v>46200</v>
      </c>
      <c r="Y29" s="122">
        <f t="shared" si="17"/>
        <v>37620</v>
      </c>
      <c r="Z29" s="122">
        <f t="shared" si="18"/>
        <v>1980</v>
      </c>
      <c r="AA29" s="52">
        <f t="shared" si="19"/>
        <v>39600</v>
      </c>
    </row>
    <row r="30" spans="1:27" ht="13.5" customHeight="1">
      <c r="A30" s="118">
        <v>101</v>
      </c>
      <c r="B30" s="218">
        <v>41122</v>
      </c>
      <c r="C30" s="68">
        <v>622</v>
      </c>
      <c r="D30" s="312">
        <v>1</v>
      </c>
      <c r="E30" s="60">
        <f t="shared" si="0"/>
        <v>622</v>
      </c>
      <c r="F30" s="59">
        <v>0</v>
      </c>
      <c r="G30" s="60">
        <f t="shared" si="1"/>
        <v>0</v>
      </c>
      <c r="H30" s="57">
        <f t="shared" si="2"/>
        <v>622</v>
      </c>
      <c r="I30" s="132">
        <f t="shared" si="20"/>
        <v>94778</v>
      </c>
      <c r="J30" s="102">
        <f>IF((I30-H$33+(H$33/12*5))+K30&gt;H149,H149-K30,(I30-H$33+(H$33/12*5)))</f>
        <v>62700</v>
      </c>
      <c r="K30" s="102">
        <f t="shared" si="3"/>
        <v>3300</v>
      </c>
      <c r="L30" s="102">
        <f t="shared" si="23"/>
        <v>66000</v>
      </c>
      <c r="M30" s="102">
        <f t="shared" si="24"/>
        <v>59565</v>
      </c>
      <c r="N30" s="102">
        <f t="shared" si="21"/>
        <v>3135</v>
      </c>
      <c r="O30" s="102">
        <f t="shared" si="22"/>
        <v>62700</v>
      </c>
      <c r="P30" s="102">
        <f>J30*$P$9</f>
        <v>56430</v>
      </c>
      <c r="Q30" s="102">
        <f t="shared" si="9"/>
        <v>2970</v>
      </c>
      <c r="R30" s="102">
        <f t="shared" si="10"/>
        <v>59400</v>
      </c>
      <c r="S30" s="102">
        <f t="shared" si="27"/>
        <v>50160</v>
      </c>
      <c r="T30" s="102">
        <f t="shared" si="12"/>
        <v>2640</v>
      </c>
      <c r="U30" s="102">
        <f t="shared" si="28"/>
        <v>52800</v>
      </c>
      <c r="V30" s="102">
        <f t="shared" si="25"/>
        <v>43890</v>
      </c>
      <c r="W30" s="102">
        <f t="shared" si="15"/>
        <v>2310</v>
      </c>
      <c r="X30" s="102">
        <f t="shared" si="26"/>
        <v>46200</v>
      </c>
      <c r="Y30" s="102">
        <f t="shared" si="17"/>
        <v>37620</v>
      </c>
      <c r="Z30" s="102">
        <f t="shared" si="18"/>
        <v>1980</v>
      </c>
      <c r="AA30" s="66">
        <f t="shared" si="19"/>
        <v>39600</v>
      </c>
    </row>
    <row r="31" spans="1:27" ht="13.5" customHeight="1">
      <c r="A31" s="118">
        <v>100</v>
      </c>
      <c r="B31" s="217">
        <v>41153</v>
      </c>
      <c r="C31" s="68">
        <v>622</v>
      </c>
      <c r="D31" s="312">
        <v>1</v>
      </c>
      <c r="E31" s="70">
        <f t="shared" si="0"/>
        <v>622</v>
      </c>
      <c r="F31" s="59">
        <v>0</v>
      </c>
      <c r="G31" s="70">
        <f t="shared" si="1"/>
        <v>0</v>
      </c>
      <c r="H31" s="68">
        <f t="shared" si="2"/>
        <v>622</v>
      </c>
      <c r="I31" s="131">
        <f t="shared" si="20"/>
        <v>94156</v>
      </c>
      <c r="J31" s="122">
        <f>IF((I31-H$33+(H$33/12*4))+K31&gt;H149,H149-K31,(I31-H$33+(H$33/12*4)))</f>
        <v>62700</v>
      </c>
      <c r="K31" s="122">
        <f t="shared" si="3"/>
        <v>3300</v>
      </c>
      <c r="L31" s="122">
        <f t="shared" si="23"/>
        <v>66000</v>
      </c>
      <c r="M31" s="122">
        <f t="shared" si="24"/>
        <v>59565</v>
      </c>
      <c r="N31" s="122">
        <f t="shared" si="21"/>
        <v>3135</v>
      </c>
      <c r="O31" s="122">
        <f t="shared" si="22"/>
        <v>62700</v>
      </c>
      <c r="P31" s="104">
        <f>J31*$P$9</f>
        <v>56430</v>
      </c>
      <c r="Q31" s="122">
        <f t="shared" si="9"/>
        <v>2970</v>
      </c>
      <c r="R31" s="122">
        <f t="shared" si="10"/>
        <v>59400</v>
      </c>
      <c r="S31" s="122">
        <f t="shared" si="27"/>
        <v>50160</v>
      </c>
      <c r="T31" s="122">
        <f t="shared" si="12"/>
        <v>2640</v>
      </c>
      <c r="U31" s="122">
        <f t="shared" si="28"/>
        <v>52800</v>
      </c>
      <c r="V31" s="122">
        <f t="shared" si="25"/>
        <v>43890</v>
      </c>
      <c r="W31" s="122">
        <f t="shared" si="15"/>
        <v>2310</v>
      </c>
      <c r="X31" s="122">
        <f t="shared" si="26"/>
        <v>46200</v>
      </c>
      <c r="Y31" s="122">
        <f t="shared" si="17"/>
        <v>37620</v>
      </c>
      <c r="Z31" s="122">
        <f t="shared" si="18"/>
        <v>1980</v>
      </c>
      <c r="AA31" s="52">
        <f t="shared" si="19"/>
        <v>39600</v>
      </c>
    </row>
    <row r="32" spans="1:27" ht="13.5" customHeight="1">
      <c r="A32" s="118">
        <v>99</v>
      </c>
      <c r="B32" s="218">
        <v>41183</v>
      </c>
      <c r="C32" s="68">
        <v>622</v>
      </c>
      <c r="D32" s="312">
        <v>1</v>
      </c>
      <c r="E32" s="60">
        <f t="shared" si="0"/>
        <v>622</v>
      </c>
      <c r="F32" s="59">
        <v>0</v>
      </c>
      <c r="G32" s="60">
        <f t="shared" si="1"/>
        <v>0</v>
      </c>
      <c r="H32" s="57">
        <f t="shared" si="2"/>
        <v>622</v>
      </c>
      <c r="I32" s="132">
        <f t="shared" si="20"/>
        <v>93534</v>
      </c>
      <c r="J32" s="102">
        <f>IF((I32-H$33+(H$33/12*3))+K32&gt;H149,H149-K32,(I32-H$33+(H$33/12*3)))</f>
        <v>62700</v>
      </c>
      <c r="K32" s="102">
        <f t="shared" si="3"/>
        <v>3300</v>
      </c>
      <c r="L32" s="102">
        <f t="shared" si="23"/>
        <v>66000</v>
      </c>
      <c r="M32" s="102">
        <f t="shared" si="24"/>
        <v>59565</v>
      </c>
      <c r="N32" s="102">
        <f t="shared" si="21"/>
        <v>3135</v>
      </c>
      <c r="O32" s="102">
        <f t="shared" si="22"/>
        <v>62700</v>
      </c>
      <c r="P32" s="102">
        <f t="shared" ref="P32:P49" si="29">J32*$P$9</f>
        <v>56430</v>
      </c>
      <c r="Q32" s="102">
        <f t="shared" si="9"/>
        <v>2970</v>
      </c>
      <c r="R32" s="102">
        <f t="shared" si="10"/>
        <v>59400</v>
      </c>
      <c r="S32" s="102">
        <f t="shared" si="27"/>
        <v>50160</v>
      </c>
      <c r="T32" s="102">
        <f t="shared" si="12"/>
        <v>2640</v>
      </c>
      <c r="U32" s="102">
        <f t="shared" si="28"/>
        <v>52800</v>
      </c>
      <c r="V32" s="102">
        <f t="shared" si="25"/>
        <v>43890</v>
      </c>
      <c r="W32" s="102">
        <f t="shared" si="15"/>
        <v>2310</v>
      </c>
      <c r="X32" s="102">
        <f t="shared" si="26"/>
        <v>46200</v>
      </c>
      <c r="Y32" s="102">
        <f t="shared" si="17"/>
        <v>37620</v>
      </c>
      <c r="Z32" s="102">
        <f t="shared" si="18"/>
        <v>1980</v>
      </c>
      <c r="AA32" s="66">
        <f t="shared" si="19"/>
        <v>39600</v>
      </c>
    </row>
    <row r="33" spans="1:27" ht="13.5" customHeight="1">
      <c r="A33" s="118">
        <v>98</v>
      </c>
      <c r="B33" s="217">
        <v>41214</v>
      </c>
      <c r="C33" s="68">
        <v>622</v>
      </c>
      <c r="D33" s="312">
        <v>1</v>
      </c>
      <c r="E33" s="70">
        <f t="shared" si="0"/>
        <v>622</v>
      </c>
      <c r="F33" s="59">
        <v>0</v>
      </c>
      <c r="G33" s="70">
        <f t="shared" si="1"/>
        <v>0</v>
      </c>
      <c r="H33" s="68">
        <f t="shared" si="2"/>
        <v>622</v>
      </c>
      <c r="I33" s="131">
        <f t="shared" si="20"/>
        <v>92912</v>
      </c>
      <c r="J33" s="122">
        <f>IF((I33-H$33+(H$33/12*2))+K33&gt;H149,H149-K33,(I33-H$33+(H$33/12*2)))</f>
        <v>62700</v>
      </c>
      <c r="K33" s="122">
        <f t="shared" si="3"/>
        <v>3300</v>
      </c>
      <c r="L33" s="122">
        <f t="shared" si="23"/>
        <v>66000</v>
      </c>
      <c r="M33" s="122">
        <f t="shared" si="24"/>
        <v>59565</v>
      </c>
      <c r="N33" s="122">
        <f t="shared" si="21"/>
        <v>3135</v>
      </c>
      <c r="O33" s="122">
        <f t="shared" si="22"/>
        <v>62700</v>
      </c>
      <c r="P33" s="104">
        <f t="shared" si="29"/>
        <v>56430</v>
      </c>
      <c r="Q33" s="122">
        <f t="shared" si="9"/>
        <v>2970</v>
      </c>
      <c r="R33" s="122">
        <f t="shared" si="10"/>
        <v>59400</v>
      </c>
      <c r="S33" s="122">
        <f t="shared" si="27"/>
        <v>50160</v>
      </c>
      <c r="T33" s="122">
        <f t="shared" si="12"/>
        <v>2640</v>
      </c>
      <c r="U33" s="122">
        <f t="shared" si="28"/>
        <v>52800</v>
      </c>
      <c r="V33" s="122">
        <f t="shared" si="25"/>
        <v>43890</v>
      </c>
      <c r="W33" s="122">
        <f t="shared" si="15"/>
        <v>2310</v>
      </c>
      <c r="X33" s="122">
        <f t="shared" si="26"/>
        <v>46200</v>
      </c>
      <c r="Y33" s="122">
        <f t="shared" si="17"/>
        <v>37620</v>
      </c>
      <c r="Z33" s="122">
        <f t="shared" si="18"/>
        <v>1980</v>
      </c>
      <c r="AA33" s="52">
        <f t="shared" si="19"/>
        <v>39600</v>
      </c>
    </row>
    <row r="34" spans="1:27" ht="13.5" customHeight="1">
      <c r="A34" s="118">
        <v>97</v>
      </c>
      <c r="B34" s="218">
        <v>41244</v>
      </c>
      <c r="C34" s="68">
        <f>622*2</f>
        <v>1244</v>
      </c>
      <c r="D34" s="312">
        <v>1</v>
      </c>
      <c r="E34" s="60">
        <f t="shared" si="0"/>
        <v>1244</v>
      </c>
      <c r="F34" s="59">
        <v>0</v>
      </c>
      <c r="G34" s="60">
        <f t="shared" si="1"/>
        <v>0</v>
      </c>
      <c r="H34" s="57">
        <f t="shared" si="2"/>
        <v>1244</v>
      </c>
      <c r="I34" s="132">
        <f t="shared" si="20"/>
        <v>92290</v>
      </c>
      <c r="J34" s="102">
        <f>IF((I34-H$33+(H$33/12*1))+K34&gt;H149,H149-K34,(I34-H$33+(H$33/12*1)))</f>
        <v>62700</v>
      </c>
      <c r="K34" s="102">
        <f t="shared" si="3"/>
        <v>3300</v>
      </c>
      <c r="L34" s="102">
        <f t="shared" si="23"/>
        <v>66000</v>
      </c>
      <c r="M34" s="102">
        <f t="shared" si="24"/>
        <v>59565</v>
      </c>
      <c r="N34" s="102">
        <f t="shared" si="21"/>
        <v>3135</v>
      </c>
      <c r="O34" s="102">
        <f t="shared" si="22"/>
        <v>62700</v>
      </c>
      <c r="P34" s="102">
        <f t="shared" si="29"/>
        <v>56430</v>
      </c>
      <c r="Q34" s="102">
        <f t="shared" si="9"/>
        <v>2970</v>
      </c>
      <c r="R34" s="102">
        <f t="shared" si="10"/>
        <v>59400</v>
      </c>
      <c r="S34" s="102">
        <f t="shared" si="27"/>
        <v>50160</v>
      </c>
      <c r="T34" s="102">
        <f t="shared" si="12"/>
        <v>2640</v>
      </c>
      <c r="U34" s="102">
        <f t="shared" si="28"/>
        <v>52800</v>
      </c>
      <c r="V34" s="102">
        <f t="shared" si="25"/>
        <v>43890</v>
      </c>
      <c r="W34" s="102">
        <f t="shared" si="15"/>
        <v>2310</v>
      </c>
      <c r="X34" s="102">
        <f t="shared" si="26"/>
        <v>46200</v>
      </c>
      <c r="Y34" s="102">
        <f t="shared" si="17"/>
        <v>37620</v>
      </c>
      <c r="Z34" s="102">
        <f t="shared" si="18"/>
        <v>1980</v>
      </c>
      <c r="AA34" s="66">
        <f t="shared" si="19"/>
        <v>39600</v>
      </c>
    </row>
    <row r="35" spans="1:27" ht="13.5" customHeight="1">
      <c r="A35" s="118">
        <v>96</v>
      </c>
      <c r="B35" s="217">
        <v>41275</v>
      </c>
      <c r="C35" s="68">
        <v>678</v>
      </c>
      <c r="D35" s="312">
        <v>1</v>
      </c>
      <c r="E35" s="70">
        <f t="shared" si="0"/>
        <v>678</v>
      </c>
      <c r="F35" s="59">
        <v>0</v>
      </c>
      <c r="G35" s="70">
        <f t="shared" si="1"/>
        <v>0</v>
      </c>
      <c r="H35" s="68">
        <f t="shared" si="2"/>
        <v>678</v>
      </c>
      <c r="I35" s="131">
        <f t="shared" si="20"/>
        <v>91046</v>
      </c>
      <c r="J35" s="122">
        <f>IF((I35-H$45+(H$45))+K35&gt;H149,H149-K35,(I35-H$45+(H$45)))</f>
        <v>62700</v>
      </c>
      <c r="K35" s="122">
        <f t="shared" si="3"/>
        <v>3300</v>
      </c>
      <c r="L35" s="122">
        <f t="shared" si="23"/>
        <v>66000</v>
      </c>
      <c r="M35" s="122">
        <f t="shared" si="24"/>
        <v>59565</v>
      </c>
      <c r="N35" s="122">
        <f t="shared" si="21"/>
        <v>3135</v>
      </c>
      <c r="O35" s="122">
        <f t="shared" si="22"/>
        <v>62700</v>
      </c>
      <c r="P35" s="104">
        <f t="shared" si="29"/>
        <v>56430</v>
      </c>
      <c r="Q35" s="122">
        <f t="shared" si="9"/>
        <v>2970</v>
      </c>
      <c r="R35" s="122">
        <f t="shared" si="10"/>
        <v>59400</v>
      </c>
      <c r="S35" s="122">
        <f t="shared" si="27"/>
        <v>50160</v>
      </c>
      <c r="T35" s="122">
        <f t="shared" si="12"/>
        <v>2640</v>
      </c>
      <c r="U35" s="122">
        <f t="shared" si="28"/>
        <v>52800</v>
      </c>
      <c r="V35" s="122">
        <f t="shared" si="25"/>
        <v>43890</v>
      </c>
      <c r="W35" s="122">
        <f t="shared" si="15"/>
        <v>2310</v>
      </c>
      <c r="X35" s="122">
        <f t="shared" si="26"/>
        <v>46200</v>
      </c>
      <c r="Y35" s="122">
        <f t="shared" si="17"/>
        <v>37620</v>
      </c>
      <c r="Z35" s="122">
        <f t="shared" si="18"/>
        <v>1980</v>
      </c>
      <c r="AA35" s="52">
        <f t="shared" si="19"/>
        <v>39600</v>
      </c>
    </row>
    <row r="36" spans="1:27" ht="13.5" customHeight="1">
      <c r="A36" s="118">
        <v>95</v>
      </c>
      <c r="B36" s="218">
        <v>41306</v>
      </c>
      <c r="C36" s="68">
        <v>678</v>
      </c>
      <c r="D36" s="312">
        <v>1</v>
      </c>
      <c r="E36" s="60">
        <f t="shared" si="0"/>
        <v>678</v>
      </c>
      <c r="F36" s="59">
        <v>0</v>
      </c>
      <c r="G36" s="60">
        <f t="shared" si="1"/>
        <v>0</v>
      </c>
      <c r="H36" s="57">
        <f t="shared" si="2"/>
        <v>678</v>
      </c>
      <c r="I36" s="132">
        <f t="shared" si="20"/>
        <v>90368</v>
      </c>
      <c r="J36" s="102">
        <f>IF((I36-H$45+(H$45/12*11))+K36&gt;H149,H149-K36,(I36-H$45+(H$45/12*11)))</f>
        <v>62700</v>
      </c>
      <c r="K36" s="102">
        <f t="shared" si="3"/>
        <v>3300</v>
      </c>
      <c r="L36" s="102">
        <f t="shared" si="23"/>
        <v>66000</v>
      </c>
      <c r="M36" s="102">
        <f t="shared" si="24"/>
        <v>59565</v>
      </c>
      <c r="N36" s="102">
        <f t="shared" si="21"/>
        <v>3135</v>
      </c>
      <c r="O36" s="102">
        <f t="shared" si="22"/>
        <v>62700</v>
      </c>
      <c r="P36" s="102">
        <f t="shared" si="29"/>
        <v>56430</v>
      </c>
      <c r="Q36" s="102">
        <f t="shared" si="9"/>
        <v>2970</v>
      </c>
      <c r="R36" s="102">
        <f t="shared" si="10"/>
        <v>59400</v>
      </c>
      <c r="S36" s="102">
        <f t="shared" si="27"/>
        <v>50160</v>
      </c>
      <c r="T36" s="102">
        <f t="shared" si="12"/>
        <v>2640</v>
      </c>
      <c r="U36" s="102">
        <f t="shared" si="28"/>
        <v>52800</v>
      </c>
      <c r="V36" s="102">
        <f t="shared" si="25"/>
        <v>43890</v>
      </c>
      <c r="W36" s="102">
        <f t="shared" si="15"/>
        <v>2310</v>
      </c>
      <c r="X36" s="102">
        <f t="shared" si="26"/>
        <v>46200</v>
      </c>
      <c r="Y36" s="102">
        <f t="shared" si="17"/>
        <v>37620</v>
      </c>
      <c r="Z36" s="102">
        <f t="shared" si="18"/>
        <v>1980</v>
      </c>
      <c r="AA36" s="66">
        <f t="shared" si="19"/>
        <v>39600</v>
      </c>
    </row>
    <row r="37" spans="1:27" ht="13.5" customHeight="1">
      <c r="A37" s="118">
        <v>94</v>
      </c>
      <c r="B37" s="217">
        <v>41334</v>
      </c>
      <c r="C37" s="68">
        <v>678</v>
      </c>
      <c r="D37" s="312">
        <v>1</v>
      </c>
      <c r="E37" s="70">
        <f t="shared" si="0"/>
        <v>678</v>
      </c>
      <c r="F37" s="59">
        <v>0</v>
      </c>
      <c r="G37" s="70">
        <f t="shared" si="1"/>
        <v>0</v>
      </c>
      <c r="H37" s="68">
        <f t="shared" si="2"/>
        <v>678</v>
      </c>
      <c r="I37" s="131">
        <f t="shared" si="20"/>
        <v>89690</v>
      </c>
      <c r="J37" s="122">
        <f>IF((I37-H$45+(H$45/12*10))+K37&gt;H149,H149-K37,(I37-H$45+(H$45/12*10)))</f>
        <v>62700</v>
      </c>
      <c r="K37" s="104">
        <f t="shared" si="3"/>
        <v>3300</v>
      </c>
      <c r="L37" s="104">
        <f t="shared" si="23"/>
        <v>66000</v>
      </c>
      <c r="M37" s="122">
        <f t="shared" si="24"/>
        <v>59565</v>
      </c>
      <c r="N37" s="122">
        <f t="shared" si="21"/>
        <v>3135</v>
      </c>
      <c r="O37" s="122">
        <f t="shared" si="22"/>
        <v>62700</v>
      </c>
      <c r="P37" s="104">
        <f t="shared" si="29"/>
        <v>56430</v>
      </c>
      <c r="Q37" s="122">
        <f t="shared" si="9"/>
        <v>2970</v>
      </c>
      <c r="R37" s="122">
        <f>P37+Q37</f>
        <v>59400</v>
      </c>
      <c r="S37" s="122">
        <f t="shared" si="27"/>
        <v>50160</v>
      </c>
      <c r="T37" s="122">
        <f t="shared" si="12"/>
        <v>2640</v>
      </c>
      <c r="U37" s="122">
        <f t="shared" si="28"/>
        <v>52800</v>
      </c>
      <c r="V37" s="122">
        <f t="shared" si="25"/>
        <v>43890</v>
      </c>
      <c r="W37" s="122">
        <f t="shared" si="15"/>
        <v>2310</v>
      </c>
      <c r="X37" s="122">
        <f t="shared" si="26"/>
        <v>46200</v>
      </c>
      <c r="Y37" s="122">
        <f t="shared" si="17"/>
        <v>37620</v>
      </c>
      <c r="Z37" s="122">
        <f t="shared" si="18"/>
        <v>1980</v>
      </c>
      <c r="AA37" s="52">
        <f t="shared" si="19"/>
        <v>39600</v>
      </c>
    </row>
    <row r="38" spans="1:27" ht="13.5" customHeight="1">
      <c r="A38" s="118">
        <v>93</v>
      </c>
      <c r="B38" s="217">
        <v>41365</v>
      </c>
      <c r="C38" s="68">
        <v>678</v>
      </c>
      <c r="D38" s="312">
        <v>1</v>
      </c>
      <c r="E38" s="60">
        <f t="shared" si="0"/>
        <v>678</v>
      </c>
      <c r="F38" s="59">
        <v>0</v>
      </c>
      <c r="G38" s="60">
        <f t="shared" si="1"/>
        <v>0</v>
      </c>
      <c r="H38" s="57">
        <f t="shared" si="2"/>
        <v>678</v>
      </c>
      <c r="I38" s="132">
        <f t="shared" si="20"/>
        <v>89012</v>
      </c>
      <c r="J38" s="102">
        <f>IF((I38-H$45+(H$45/12*9))+K38&gt;H149,H149-K38,(I38-H$45+(H$45/12*9)))</f>
        <v>62700</v>
      </c>
      <c r="K38" s="102">
        <f t="shared" si="3"/>
        <v>3300</v>
      </c>
      <c r="L38" s="103">
        <f t="shared" ref="L38:L69" si="30">J38+K38</f>
        <v>66000</v>
      </c>
      <c r="M38" s="102">
        <f t="shared" si="24"/>
        <v>59565</v>
      </c>
      <c r="N38" s="102">
        <f t="shared" si="21"/>
        <v>3135</v>
      </c>
      <c r="O38" s="102">
        <f t="shared" si="22"/>
        <v>62700</v>
      </c>
      <c r="P38" s="102">
        <f>J38*$P$9</f>
        <v>56430</v>
      </c>
      <c r="Q38" s="102">
        <f t="shared" si="9"/>
        <v>2970</v>
      </c>
      <c r="R38" s="102">
        <f t="shared" ref="R38:R53" si="31">P38+Q38</f>
        <v>59400</v>
      </c>
      <c r="S38" s="102">
        <f t="shared" si="27"/>
        <v>50160</v>
      </c>
      <c r="T38" s="102">
        <f t="shared" si="12"/>
        <v>2640</v>
      </c>
      <c r="U38" s="102">
        <f t="shared" si="28"/>
        <v>52800</v>
      </c>
      <c r="V38" s="102">
        <f t="shared" si="25"/>
        <v>43890</v>
      </c>
      <c r="W38" s="102">
        <f t="shared" si="15"/>
        <v>2310</v>
      </c>
      <c r="X38" s="102">
        <f t="shared" si="26"/>
        <v>46200</v>
      </c>
      <c r="Y38" s="102">
        <f t="shared" si="17"/>
        <v>37620</v>
      </c>
      <c r="Z38" s="102">
        <f t="shared" si="18"/>
        <v>1980</v>
      </c>
      <c r="AA38" s="66">
        <f t="shared" si="19"/>
        <v>39600</v>
      </c>
    </row>
    <row r="39" spans="1:27" ht="13.5" customHeight="1">
      <c r="A39" s="118">
        <v>92</v>
      </c>
      <c r="B39" s="218">
        <v>41395</v>
      </c>
      <c r="C39" s="68">
        <v>678</v>
      </c>
      <c r="D39" s="312">
        <v>1</v>
      </c>
      <c r="E39" s="70">
        <f t="shared" si="0"/>
        <v>678</v>
      </c>
      <c r="F39" s="59">
        <v>0</v>
      </c>
      <c r="G39" s="70">
        <f t="shared" si="1"/>
        <v>0</v>
      </c>
      <c r="H39" s="68">
        <f t="shared" si="2"/>
        <v>678</v>
      </c>
      <c r="I39" s="131">
        <f t="shared" si="20"/>
        <v>88334</v>
      </c>
      <c r="J39" s="122">
        <f>IF((I39-H$45+(H$45/12*8))+K39&gt;H149,H149-K39,(I39-H$45+(H$45/12*8)))</f>
        <v>62700</v>
      </c>
      <c r="K39" s="122">
        <f t="shared" si="3"/>
        <v>3300</v>
      </c>
      <c r="L39" s="122">
        <f t="shared" si="30"/>
        <v>66000</v>
      </c>
      <c r="M39" s="122">
        <f t="shared" si="24"/>
        <v>59565</v>
      </c>
      <c r="N39" s="122">
        <f t="shared" si="21"/>
        <v>3135</v>
      </c>
      <c r="O39" s="122">
        <f t="shared" si="22"/>
        <v>62700</v>
      </c>
      <c r="P39" s="104">
        <f t="shared" si="29"/>
        <v>56430</v>
      </c>
      <c r="Q39" s="122">
        <f t="shared" si="9"/>
        <v>2970</v>
      </c>
      <c r="R39" s="122">
        <f t="shared" si="31"/>
        <v>59400</v>
      </c>
      <c r="S39" s="122">
        <f t="shared" si="27"/>
        <v>50160</v>
      </c>
      <c r="T39" s="122">
        <f t="shared" si="12"/>
        <v>2640</v>
      </c>
      <c r="U39" s="122">
        <f t="shared" si="28"/>
        <v>52800</v>
      </c>
      <c r="V39" s="122">
        <f t="shared" si="25"/>
        <v>43890</v>
      </c>
      <c r="W39" s="122">
        <f t="shared" si="15"/>
        <v>2310</v>
      </c>
      <c r="X39" s="122">
        <f t="shared" si="26"/>
        <v>46200</v>
      </c>
      <c r="Y39" s="122">
        <f t="shared" si="17"/>
        <v>37620</v>
      </c>
      <c r="Z39" s="122">
        <f t="shared" si="18"/>
        <v>1980</v>
      </c>
      <c r="AA39" s="52">
        <f t="shared" si="19"/>
        <v>39600</v>
      </c>
    </row>
    <row r="40" spans="1:27" ht="13.5" customHeight="1">
      <c r="A40" s="118">
        <v>91</v>
      </c>
      <c r="B40" s="217">
        <v>41426</v>
      </c>
      <c r="C40" s="68">
        <v>678</v>
      </c>
      <c r="D40" s="312">
        <v>1</v>
      </c>
      <c r="E40" s="60">
        <f t="shared" si="0"/>
        <v>678</v>
      </c>
      <c r="F40" s="59">
        <v>0</v>
      </c>
      <c r="G40" s="60">
        <f t="shared" si="1"/>
        <v>0</v>
      </c>
      <c r="H40" s="57">
        <f t="shared" si="2"/>
        <v>678</v>
      </c>
      <c r="I40" s="132">
        <f t="shared" si="20"/>
        <v>87656</v>
      </c>
      <c r="J40" s="102">
        <f>IF((I40-H$45+(H$45/12*7))+K40&gt;H149,H149-K40,(I40-H$45+(H$45/12*7)))</f>
        <v>62700</v>
      </c>
      <c r="K40" s="102">
        <f t="shared" si="3"/>
        <v>3300</v>
      </c>
      <c r="L40" s="103">
        <f t="shared" si="30"/>
        <v>66000</v>
      </c>
      <c r="M40" s="102">
        <f t="shared" si="24"/>
        <v>59565</v>
      </c>
      <c r="N40" s="102">
        <f t="shared" si="21"/>
        <v>3135</v>
      </c>
      <c r="O40" s="102">
        <f t="shared" si="22"/>
        <v>62700</v>
      </c>
      <c r="P40" s="102">
        <f t="shared" si="29"/>
        <v>56430</v>
      </c>
      <c r="Q40" s="102">
        <f t="shared" si="9"/>
        <v>2970</v>
      </c>
      <c r="R40" s="102">
        <f t="shared" si="31"/>
        <v>59400</v>
      </c>
      <c r="S40" s="102">
        <f t="shared" ref="S40:S93" si="32">J40*S$9</f>
        <v>50160</v>
      </c>
      <c r="T40" s="102">
        <f t="shared" si="12"/>
        <v>2640</v>
      </c>
      <c r="U40" s="102">
        <f t="shared" ref="U40:U93" si="33">S40+T40</f>
        <v>52800</v>
      </c>
      <c r="V40" s="102">
        <f t="shared" si="25"/>
        <v>43890</v>
      </c>
      <c r="W40" s="102">
        <f t="shared" si="15"/>
        <v>2310</v>
      </c>
      <c r="X40" s="102">
        <f t="shared" si="26"/>
        <v>46200</v>
      </c>
      <c r="Y40" s="102">
        <f t="shared" si="17"/>
        <v>37620</v>
      </c>
      <c r="Z40" s="102">
        <f t="shared" si="18"/>
        <v>1980</v>
      </c>
      <c r="AA40" s="66">
        <f t="shared" si="19"/>
        <v>39600</v>
      </c>
    </row>
    <row r="41" spans="1:27" ht="13.5" customHeight="1">
      <c r="A41" s="118">
        <v>90</v>
      </c>
      <c r="B41" s="218">
        <v>41456</v>
      </c>
      <c r="C41" s="68">
        <v>678</v>
      </c>
      <c r="D41" s="312">
        <v>1</v>
      </c>
      <c r="E41" s="70">
        <f t="shared" si="0"/>
        <v>678</v>
      </c>
      <c r="F41" s="59">
        <v>0</v>
      </c>
      <c r="G41" s="70">
        <f t="shared" si="1"/>
        <v>0</v>
      </c>
      <c r="H41" s="68">
        <f t="shared" si="2"/>
        <v>678</v>
      </c>
      <c r="I41" s="131">
        <f t="shared" si="20"/>
        <v>86978</v>
      </c>
      <c r="J41" s="122">
        <f>IF((I41-H$45+(H$45/12*6))+K41&gt;H149,H149-K41,(I41-H$45+(H$45/12*6)))</f>
        <v>62700</v>
      </c>
      <c r="K41" s="122">
        <f t="shared" si="3"/>
        <v>3300</v>
      </c>
      <c r="L41" s="122">
        <f t="shared" si="30"/>
        <v>66000</v>
      </c>
      <c r="M41" s="122">
        <f t="shared" si="24"/>
        <v>59565</v>
      </c>
      <c r="N41" s="122">
        <f t="shared" si="21"/>
        <v>3135</v>
      </c>
      <c r="O41" s="122">
        <f t="shared" si="22"/>
        <v>62700</v>
      </c>
      <c r="P41" s="104">
        <f t="shared" si="29"/>
        <v>56430</v>
      </c>
      <c r="Q41" s="122">
        <f t="shared" si="9"/>
        <v>2970</v>
      </c>
      <c r="R41" s="122">
        <f t="shared" si="31"/>
        <v>59400</v>
      </c>
      <c r="S41" s="122">
        <f t="shared" si="32"/>
        <v>50160</v>
      </c>
      <c r="T41" s="122">
        <f t="shared" si="12"/>
        <v>2640</v>
      </c>
      <c r="U41" s="122">
        <f t="shared" si="33"/>
        <v>52800</v>
      </c>
      <c r="V41" s="122">
        <f t="shared" si="25"/>
        <v>43890</v>
      </c>
      <c r="W41" s="122">
        <f t="shared" si="15"/>
        <v>2310</v>
      </c>
      <c r="X41" s="122">
        <f t="shared" si="26"/>
        <v>46200</v>
      </c>
      <c r="Y41" s="122">
        <f t="shared" si="17"/>
        <v>37620</v>
      </c>
      <c r="Z41" s="122">
        <f t="shared" si="18"/>
        <v>1980</v>
      </c>
      <c r="AA41" s="52">
        <f t="shared" si="19"/>
        <v>39600</v>
      </c>
    </row>
    <row r="42" spans="1:27" ht="13.5" customHeight="1">
      <c r="A42" s="118">
        <v>89</v>
      </c>
      <c r="B42" s="217">
        <v>41487</v>
      </c>
      <c r="C42" s="68">
        <v>678</v>
      </c>
      <c r="D42" s="312">
        <v>1</v>
      </c>
      <c r="E42" s="60">
        <f t="shared" si="0"/>
        <v>678</v>
      </c>
      <c r="F42" s="59">
        <v>0</v>
      </c>
      <c r="G42" s="60">
        <f t="shared" si="1"/>
        <v>0</v>
      </c>
      <c r="H42" s="57">
        <f t="shared" si="2"/>
        <v>678</v>
      </c>
      <c r="I42" s="132">
        <f t="shared" si="20"/>
        <v>86300</v>
      </c>
      <c r="J42" s="102">
        <f>IF((I42-H$45+(H$45/12*5))+K42&gt;H149,H149-K42,(I42-H$45+(H$45/12*5)))</f>
        <v>62700</v>
      </c>
      <c r="K42" s="102">
        <f t="shared" si="3"/>
        <v>3300</v>
      </c>
      <c r="L42" s="103">
        <f t="shared" si="30"/>
        <v>66000</v>
      </c>
      <c r="M42" s="102">
        <f t="shared" si="24"/>
        <v>59565</v>
      </c>
      <c r="N42" s="102">
        <f t="shared" si="21"/>
        <v>3135</v>
      </c>
      <c r="O42" s="102">
        <f t="shared" si="22"/>
        <v>62700</v>
      </c>
      <c r="P42" s="102">
        <f t="shared" si="29"/>
        <v>56430</v>
      </c>
      <c r="Q42" s="102">
        <f t="shared" si="9"/>
        <v>2970</v>
      </c>
      <c r="R42" s="102">
        <f t="shared" si="31"/>
        <v>59400</v>
      </c>
      <c r="S42" s="102">
        <f t="shared" si="32"/>
        <v>50160</v>
      </c>
      <c r="T42" s="102">
        <f t="shared" si="12"/>
        <v>2640</v>
      </c>
      <c r="U42" s="102">
        <f t="shared" si="33"/>
        <v>52800</v>
      </c>
      <c r="V42" s="102">
        <f t="shared" si="25"/>
        <v>43890</v>
      </c>
      <c r="W42" s="102">
        <f t="shared" si="15"/>
        <v>2310</v>
      </c>
      <c r="X42" s="102">
        <f t="shared" si="26"/>
        <v>46200</v>
      </c>
      <c r="Y42" s="102">
        <f t="shared" si="17"/>
        <v>37620</v>
      </c>
      <c r="Z42" s="102">
        <f t="shared" si="18"/>
        <v>1980</v>
      </c>
      <c r="AA42" s="66">
        <f t="shared" si="19"/>
        <v>39600</v>
      </c>
    </row>
    <row r="43" spans="1:27" ht="13.5" customHeight="1">
      <c r="A43" s="118">
        <v>88</v>
      </c>
      <c r="B43" s="218">
        <v>41518</v>
      </c>
      <c r="C43" s="68">
        <v>678</v>
      </c>
      <c r="D43" s="312">
        <v>1</v>
      </c>
      <c r="E43" s="70">
        <f t="shared" si="0"/>
        <v>678</v>
      </c>
      <c r="F43" s="59">
        <v>0</v>
      </c>
      <c r="G43" s="70">
        <f t="shared" si="1"/>
        <v>0</v>
      </c>
      <c r="H43" s="68">
        <f t="shared" ref="H43:H74" si="34">E43+G43</f>
        <v>678</v>
      </c>
      <c r="I43" s="131">
        <f t="shared" si="20"/>
        <v>85622</v>
      </c>
      <c r="J43" s="122">
        <f>IF((I43-H$45+(H$45/12*4))+K43&gt;H149,H149-K43,(I43-H$45+(H$45/12*4)))</f>
        <v>62700</v>
      </c>
      <c r="K43" s="122">
        <f t="shared" ref="K43:K74" si="35">H$148</f>
        <v>3300</v>
      </c>
      <c r="L43" s="122">
        <f t="shared" si="30"/>
        <v>66000</v>
      </c>
      <c r="M43" s="122">
        <f t="shared" si="24"/>
        <v>59565</v>
      </c>
      <c r="N43" s="122">
        <f t="shared" si="21"/>
        <v>3135</v>
      </c>
      <c r="O43" s="122">
        <f t="shared" si="22"/>
        <v>62700</v>
      </c>
      <c r="P43" s="104">
        <f t="shared" si="29"/>
        <v>56430</v>
      </c>
      <c r="Q43" s="122">
        <f t="shared" si="9"/>
        <v>2970</v>
      </c>
      <c r="R43" s="122">
        <f t="shared" si="31"/>
        <v>59400</v>
      </c>
      <c r="S43" s="122">
        <f t="shared" si="32"/>
        <v>50160</v>
      </c>
      <c r="T43" s="122">
        <f t="shared" si="12"/>
        <v>2640</v>
      </c>
      <c r="U43" s="122">
        <f t="shared" si="33"/>
        <v>52800</v>
      </c>
      <c r="V43" s="122">
        <f t="shared" si="25"/>
        <v>43890</v>
      </c>
      <c r="W43" s="122">
        <f t="shared" si="15"/>
        <v>2310</v>
      </c>
      <c r="X43" s="122">
        <f t="shared" si="26"/>
        <v>46200</v>
      </c>
      <c r="Y43" s="122">
        <f t="shared" ref="Y43:Y74" si="36">J43*Y$9</f>
        <v>37620</v>
      </c>
      <c r="Z43" s="122">
        <f t="shared" ref="Z43:Z74" si="37">K43*Y$9</f>
        <v>1980</v>
      </c>
      <c r="AA43" s="52">
        <f t="shared" si="19"/>
        <v>39600</v>
      </c>
    </row>
    <row r="44" spans="1:27" ht="13.5" customHeight="1">
      <c r="A44" s="118">
        <v>87</v>
      </c>
      <c r="B44" s="217">
        <v>41548</v>
      </c>
      <c r="C44" s="68">
        <v>678</v>
      </c>
      <c r="D44" s="312">
        <v>1</v>
      </c>
      <c r="E44" s="60">
        <f t="shared" si="0"/>
        <v>678</v>
      </c>
      <c r="F44" s="59">
        <v>0</v>
      </c>
      <c r="G44" s="60">
        <f t="shared" si="1"/>
        <v>0</v>
      </c>
      <c r="H44" s="57">
        <f t="shared" si="34"/>
        <v>678</v>
      </c>
      <c r="I44" s="132">
        <f t="shared" si="20"/>
        <v>84944</v>
      </c>
      <c r="J44" s="102">
        <f>IF((I44-H$45+(H$45/12*3))+K44&gt;H149,H149-K44,(I44-H$45+(H$45/12*3)))</f>
        <v>62700</v>
      </c>
      <c r="K44" s="102">
        <f t="shared" si="35"/>
        <v>3300</v>
      </c>
      <c r="L44" s="103">
        <f t="shared" si="30"/>
        <v>66000</v>
      </c>
      <c r="M44" s="102">
        <f t="shared" si="24"/>
        <v>59565</v>
      </c>
      <c r="N44" s="102">
        <f t="shared" si="21"/>
        <v>3135</v>
      </c>
      <c r="O44" s="102">
        <f t="shared" si="22"/>
        <v>62700</v>
      </c>
      <c r="P44" s="102">
        <f t="shared" si="29"/>
        <v>56430</v>
      </c>
      <c r="Q44" s="102">
        <f t="shared" si="9"/>
        <v>2970</v>
      </c>
      <c r="R44" s="102">
        <f t="shared" si="31"/>
        <v>59400</v>
      </c>
      <c r="S44" s="102">
        <f t="shared" si="32"/>
        <v>50160</v>
      </c>
      <c r="T44" s="102">
        <f t="shared" si="12"/>
        <v>2640</v>
      </c>
      <c r="U44" s="102">
        <f t="shared" si="33"/>
        <v>52800</v>
      </c>
      <c r="V44" s="102">
        <f t="shared" si="25"/>
        <v>43890</v>
      </c>
      <c r="W44" s="102">
        <f t="shared" si="15"/>
        <v>2310</v>
      </c>
      <c r="X44" s="102">
        <f t="shared" si="26"/>
        <v>46200</v>
      </c>
      <c r="Y44" s="102">
        <f t="shared" si="36"/>
        <v>37620</v>
      </c>
      <c r="Z44" s="102">
        <f t="shared" si="37"/>
        <v>1980</v>
      </c>
      <c r="AA44" s="66">
        <f t="shared" si="19"/>
        <v>39600</v>
      </c>
    </row>
    <row r="45" spans="1:27" ht="13.5" customHeight="1">
      <c r="A45" s="118">
        <v>86</v>
      </c>
      <c r="B45" s="218">
        <v>41579</v>
      </c>
      <c r="C45" s="68">
        <v>678</v>
      </c>
      <c r="D45" s="312">
        <v>1</v>
      </c>
      <c r="E45" s="70">
        <f t="shared" si="0"/>
        <v>678</v>
      </c>
      <c r="F45" s="59">
        <v>0</v>
      </c>
      <c r="G45" s="70">
        <f t="shared" si="1"/>
        <v>0</v>
      </c>
      <c r="H45" s="68">
        <f t="shared" si="34"/>
        <v>678</v>
      </c>
      <c r="I45" s="131">
        <f t="shared" si="20"/>
        <v>84266</v>
      </c>
      <c r="J45" s="122">
        <f>IF((I45-H$45+(H$45/12*2))+K45&gt;H149,H149-K45,(I45-H$45+(H$45/12*2)))</f>
        <v>62700</v>
      </c>
      <c r="K45" s="122">
        <f t="shared" si="35"/>
        <v>3300</v>
      </c>
      <c r="L45" s="122">
        <f t="shared" si="30"/>
        <v>66000</v>
      </c>
      <c r="M45" s="122">
        <f t="shared" si="24"/>
        <v>59565</v>
      </c>
      <c r="N45" s="122">
        <f t="shared" si="21"/>
        <v>3135</v>
      </c>
      <c r="O45" s="122">
        <f t="shared" si="22"/>
        <v>62700</v>
      </c>
      <c r="P45" s="104">
        <f t="shared" si="29"/>
        <v>56430</v>
      </c>
      <c r="Q45" s="122">
        <f t="shared" si="9"/>
        <v>2970</v>
      </c>
      <c r="R45" s="122">
        <f t="shared" si="31"/>
        <v>59400</v>
      </c>
      <c r="S45" s="122">
        <f t="shared" si="32"/>
        <v>50160</v>
      </c>
      <c r="T45" s="122">
        <f t="shared" si="12"/>
        <v>2640</v>
      </c>
      <c r="U45" s="122">
        <f t="shared" si="33"/>
        <v>52800</v>
      </c>
      <c r="V45" s="122">
        <f t="shared" si="25"/>
        <v>43890</v>
      </c>
      <c r="W45" s="122">
        <f t="shared" si="15"/>
        <v>2310</v>
      </c>
      <c r="X45" s="122">
        <f t="shared" si="26"/>
        <v>46200</v>
      </c>
      <c r="Y45" s="122">
        <f t="shared" si="36"/>
        <v>37620</v>
      </c>
      <c r="Z45" s="122">
        <f t="shared" si="37"/>
        <v>1980</v>
      </c>
      <c r="AA45" s="52">
        <f t="shared" si="19"/>
        <v>39600</v>
      </c>
    </row>
    <row r="46" spans="1:27" ht="13.5" customHeight="1">
      <c r="A46" s="118">
        <v>85</v>
      </c>
      <c r="B46" s="217">
        <v>41609</v>
      </c>
      <c r="C46" s="68">
        <f>678*2</f>
        <v>1356</v>
      </c>
      <c r="D46" s="312">
        <v>1</v>
      </c>
      <c r="E46" s="60">
        <f>C46*D46</f>
        <v>1356</v>
      </c>
      <c r="F46" s="59">
        <v>0</v>
      </c>
      <c r="G46" s="60">
        <f t="shared" si="1"/>
        <v>0</v>
      </c>
      <c r="H46" s="57">
        <f t="shared" si="34"/>
        <v>1356</v>
      </c>
      <c r="I46" s="132">
        <f t="shared" si="20"/>
        <v>83588</v>
      </c>
      <c r="J46" s="102">
        <f>IF((I46-H$45+(H$45/12*1))+K46&gt;H149,H149-K46,(I46-H$45+(H$45/12*1)))</f>
        <v>62700</v>
      </c>
      <c r="K46" s="102">
        <f t="shared" si="35"/>
        <v>3300</v>
      </c>
      <c r="L46" s="103">
        <f t="shared" si="30"/>
        <v>66000</v>
      </c>
      <c r="M46" s="102">
        <f t="shared" si="24"/>
        <v>59565</v>
      </c>
      <c r="N46" s="102">
        <f t="shared" si="21"/>
        <v>3135</v>
      </c>
      <c r="O46" s="102">
        <f t="shared" si="22"/>
        <v>62700</v>
      </c>
      <c r="P46" s="102">
        <f t="shared" si="29"/>
        <v>56430</v>
      </c>
      <c r="Q46" s="102">
        <f t="shared" si="9"/>
        <v>2970</v>
      </c>
      <c r="R46" s="102">
        <f t="shared" si="31"/>
        <v>59400</v>
      </c>
      <c r="S46" s="102">
        <f t="shared" si="32"/>
        <v>50160</v>
      </c>
      <c r="T46" s="102">
        <f t="shared" si="12"/>
        <v>2640</v>
      </c>
      <c r="U46" s="102">
        <f t="shared" si="33"/>
        <v>52800</v>
      </c>
      <c r="V46" s="102">
        <f t="shared" si="25"/>
        <v>43890</v>
      </c>
      <c r="W46" s="102">
        <f t="shared" si="15"/>
        <v>2310</v>
      </c>
      <c r="X46" s="102">
        <f t="shared" si="26"/>
        <v>46200</v>
      </c>
      <c r="Y46" s="102">
        <f t="shared" si="36"/>
        <v>37620</v>
      </c>
      <c r="Z46" s="102">
        <f t="shared" si="37"/>
        <v>1980</v>
      </c>
      <c r="AA46" s="66">
        <f t="shared" si="19"/>
        <v>39600</v>
      </c>
    </row>
    <row r="47" spans="1:27" ht="13.5" customHeight="1">
      <c r="A47" s="118">
        <v>84</v>
      </c>
      <c r="B47" s="218">
        <v>41640</v>
      </c>
      <c r="C47" s="68">
        <v>724</v>
      </c>
      <c r="D47" s="312">
        <v>1</v>
      </c>
      <c r="E47" s="70">
        <f t="shared" si="0"/>
        <v>724</v>
      </c>
      <c r="F47" s="59">
        <v>0</v>
      </c>
      <c r="G47" s="70">
        <f t="shared" si="1"/>
        <v>0</v>
      </c>
      <c r="H47" s="68">
        <f t="shared" si="34"/>
        <v>724</v>
      </c>
      <c r="I47" s="131">
        <f t="shared" si="20"/>
        <v>82232</v>
      </c>
      <c r="J47" s="122">
        <f>IF((I47-H$57+(H$57))+K47&gt;H149,H149-K47,(I47-H$57+(H$57)))</f>
        <v>62700</v>
      </c>
      <c r="K47" s="122">
        <f t="shared" si="35"/>
        <v>3300</v>
      </c>
      <c r="L47" s="122">
        <f t="shared" si="30"/>
        <v>66000</v>
      </c>
      <c r="M47" s="122">
        <f t="shared" si="24"/>
        <v>59565</v>
      </c>
      <c r="N47" s="122">
        <f t="shared" si="21"/>
        <v>3135</v>
      </c>
      <c r="O47" s="122">
        <f t="shared" si="22"/>
        <v>62700</v>
      </c>
      <c r="P47" s="104">
        <f t="shared" si="29"/>
        <v>56430</v>
      </c>
      <c r="Q47" s="122">
        <f t="shared" si="9"/>
        <v>2970</v>
      </c>
      <c r="R47" s="122">
        <f t="shared" si="31"/>
        <v>59400</v>
      </c>
      <c r="S47" s="122">
        <f t="shared" si="32"/>
        <v>50160</v>
      </c>
      <c r="T47" s="122">
        <f t="shared" si="12"/>
        <v>2640</v>
      </c>
      <c r="U47" s="122">
        <f t="shared" si="33"/>
        <v>52800</v>
      </c>
      <c r="V47" s="122">
        <f t="shared" si="25"/>
        <v>43890</v>
      </c>
      <c r="W47" s="122">
        <f t="shared" si="15"/>
        <v>2310</v>
      </c>
      <c r="X47" s="122">
        <f t="shared" si="26"/>
        <v>46200</v>
      </c>
      <c r="Y47" s="122">
        <f t="shared" si="36"/>
        <v>37620</v>
      </c>
      <c r="Z47" s="122">
        <f t="shared" si="37"/>
        <v>1980</v>
      </c>
      <c r="AA47" s="52">
        <f t="shared" si="19"/>
        <v>39600</v>
      </c>
    </row>
    <row r="48" spans="1:27" ht="13.5" customHeight="1">
      <c r="A48" s="118">
        <v>83</v>
      </c>
      <c r="B48" s="217">
        <v>41671</v>
      </c>
      <c r="C48" s="68">
        <v>724</v>
      </c>
      <c r="D48" s="312">
        <v>1</v>
      </c>
      <c r="E48" s="60">
        <f t="shared" si="0"/>
        <v>724</v>
      </c>
      <c r="F48" s="59">
        <v>0</v>
      </c>
      <c r="G48" s="60">
        <f t="shared" si="1"/>
        <v>0</v>
      </c>
      <c r="H48" s="57">
        <f t="shared" si="34"/>
        <v>724</v>
      </c>
      <c r="I48" s="132">
        <f t="shared" si="20"/>
        <v>81508</v>
      </c>
      <c r="J48" s="102">
        <f>IF((I48-H$57+(H$57/12*11))+K48&gt;H149,H149-K48,(I48-H$57+(H$57/12*11)))</f>
        <v>62700</v>
      </c>
      <c r="K48" s="102">
        <f t="shared" si="35"/>
        <v>3300</v>
      </c>
      <c r="L48" s="103">
        <f t="shared" si="30"/>
        <v>66000</v>
      </c>
      <c r="M48" s="102">
        <f t="shared" si="24"/>
        <v>59565</v>
      </c>
      <c r="N48" s="102">
        <f t="shared" si="21"/>
        <v>3135</v>
      </c>
      <c r="O48" s="102">
        <f t="shared" si="22"/>
        <v>62700</v>
      </c>
      <c r="P48" s="102">
        <f t="shared" si="29"/>
        <v>56430</v>
      </c>
      <c r="Q48" s="102">
        <f t="shared" si="9"/>
        <v>2970</v>
      </c>
      <c r="R48" s="102">
        <f t="shared" si="31"/>
        <v>59400</v>
      </c>
      <c r="S48" s="102">
        <f t="shared" si="32"/>
        <v>50160</v>
      </c>
      <c r="T48" s="102">
        <f t="shared" si="12"/>
        <v>2640</v>
      </c>
      <c r="U48" s="102">
        <f t="shared" si="33"/>
        <v>52800</v>
      </c>
      <c r="V48" s="102">
        <f t="shared" si="25"/>
        <v>43890</v>
      </c>
      <c r="W48" s="102">
        <f t="shared" si="15"/>
        <v>2310</v>
      </c>
      <c r="X48" s="102">
        <f t="shared" si="26"/>
        <v>46200</v>
      </c>
      <c r="Y48" s="102">
        <f t="shared" si="36"/>
        <v>37620</v>
      </c>
      <c r="Z48" s="102">
        <f t="shared" si="37"/>
        <v>1980</v>
      </c>
      <c r="AA48" s="66">
        <f t="shared" si="19"/>
        <v>39600</v>
      </c>
    </row>
    <row r="49" spans="1:27" ht="13.5" customHeight="1">
      <c r="A49" s="118">
        <v>82</v>
      </c>
      <c r="B49" s="218">
        <v>41699</v>
      </c>
      <c r="C49" s="68">
        <v>724</v>
      </c>
      <c r="D49" s="312">
        <v>1</v>
      </c>
      <c r="E49" s="70">
        <f t="shared" si="0"/>
        <v>724</v>
      </c>
      <c r="F49" s="59">
        <v>0</v>
      </c>
      <c r="G49" s="70">
        <f t="shared" si="1"/>
        <v>0</v>
      </c>
      <c r="H49" s="68">
        <f t="shared" si="34"/>
        <v>724</v>
      </c>
      <c r="I49" s="131">
        <f t="shared" si="20"/>
        <v>80784</v>
      </c>
      <c r="J49" s="122">
        <f>IF((I49-H$57+(H$57/12*10))+K49&gt;H149,H149-K49,(I49-H$57+(H$57/12*10)))</f>
        <v>62700</v>
      </c>
      <c r="K49" s="122">
        <f t="shared" si="35"/>
        <v>3300</v>
      </c>
      <c r="L49" s="122">
        <f t="shared" si="30"/>
        <v>66000</v>
      </c>
      <c r="M49" s="122">
        <f t="shared" si="24"/>
        <v>59565</v>
      </c>
      <c r="N49" s="122">
        <f t="shared" si="21"/>
        <v>3135</v>
      </c>
      <c r="O49" s="122">
        <f t="shared" si="22"/>
        <v>62700</v>
      </c>
      <c r="P49" s="104">
        <f t="shared" si="29"/>
        <v>56430</v>
      </c>
      <c r="Q49" s="122">
        <f t="shared" si="9"/>
        <v>2970</v>
      </c>
      <c r="R49" s="122">
        <f t="shared" si="31"/>
        <v>59400</v>
      </c>
      <c r="S49" s="122">
        <f t="shared" si="32"/>
        <v>50160</v>
      </c>
      <c r="T49" s="122">
        <f t="shared" si="12"/>
        <v>2640</v>
      </c>
      <c r="U49" s="122">
        <f t="shared" si="33"/>
        <v>52800</v>
      </c>
      <c r="V49" s="122">
        <f t="shared" si="25"/>
        <v>43890</v>
      </c>
      <c r="W49" s="122">
        <f t="shared" si="15"/>
        <v>2310</v>
      </c>
      <c r="X49" s="122">
        <f t="shared" si="26"/>
        <v>46200</v>
      </c>
      <c r="Y49" s="122">
        <f t="shared" si="36"/>
        <v>37620</v>
      </c>
      <c r="Z49" s="122">
        <f t="shared" si="37"/>
        <v>1980</v>
      </c>
      <c r="AA49" s="52">
        <f t="shared" si="19"/>
        <v>39600</v>
      </c>
    </row>
    <row r="50" spans="1:27" ht="13.5" customHeight="1">
      <c r="A50" s="118">
        <v>81</v>
      </c>
      <c r="B50" s="217">
        <v>41730</v>
      </c>
      <c r="C50" s="68">
        <v>724</v>
      </c>
      <c r="D50" s="312">
        <v>1</v>
      </c>
      <c r="E50" s="60">
        <f t="shared" si="0"/>
        <v>724</v>
      </c>
      <c r="F50" s="59">
        <v>0</v>
      </c>
      <c r="G50" s="60">
        <f t="shared" si="1"/>
        <v>0</v>
      </c>
      <c r="H50" s="57">
        <f t="shared" si="34"/>
        <v>724</v>
      </c>
      <c r="I50" s="132">
        <f t="shared" si="20"/>
        <v>80060</v>
      </c>
      <c r="J50" s="102">
        <f>IF((I50-H$57+(H$57/12*9))+K50&gt;H149,H149-K50,(I50-H$57+(H$57/12*9)))</f>
        <v>62700</v>
      </c>
      <c r="K50" s="102">
        <f t="shared" si="35"/>
        <v>3300</v>
      </c>
      <c r="L50" s="103">
        <f t="shared" si="30"/>
        <v>66000</v>
      </c>
      <c r="M50" s="102">
        <f t="shared" si="24"/>
        <v>59565</v>
      </c>
      <c r="N50" s="102">
        <f t="shared" si="21"/>
        <v>3135</v>
      </c>
      <c r="O50" s="102">
        <f t="shared" si="22"/>
        <v>62700</v>
      </c>
      <c r="P50" s="102">
        <f>J50*$P$9</f>
        <v>56430</v>
      </c>
      <c r="Q50" s="102">
        <f t="shared" si="9"/>
        <v>2970</v>
      </c>
      <c r="R50" s="102">
        <f t="shared" si="31"/>
        <v>59400</v>
      </c>
      <c r="S50" s="102">
        <f t="shared" si="32"/>
        <v>50160</v>
      </c>
      <c r="T50" s="102">
        <f t="shared" si="12"/>
        <v>2640</v>
      </c>
      <c r="U50" s="102">
        <f t="shared" si="33"/>
        <v>52800</v>
      </c>
      <c r="V50" s="102">
        <f t="shared" si="25"/>
        <v>43890</v>
      </c>
      <c r="W50" s="102">
        <f t="shared" si="15"/>
        <v>2310</v>
      </c>
      <c r="X50" s="102">
        <f t="shared" si="26"/>
        <v>46200</v>
      </c>
      <c r="Y50" s="102">
        <f t="shared" si="36"/>
        <v>37620</v>
      </c>
      <c r="Z50" s="102">
        <f t="shared" si="37"/>
        <v>1980</v>
      </c>
      <c r="AA50" s="66">
        <f t="shared" si="19"/>
        <v>39600</v>
      </c>
    </row>
    <row r="51" spans="1:27" ht="13.5" customHeight="1">
      <c r="A51" s="118">
        <v>80</v>
      </c>
      <c r="B51" s="217">
        <v>41760</v>
      </c>
      <c r="C51" s="68">
        <v>724</v>
      </c>
      <c r="D51" s="312">
        <v>1</v>
      </c>
      <c r="E51" s="70">
        <f t="shared" si="0"/>
        <v>724</v>
      </c>
      <c r="F51" s="59">
        <v>0</v>
      </c>
      <c r="G51" s="70">
        <f t="shared" si="1"/>
        <v>0</v>
      </c>
      <c r="H51" s="68">
        <f t="shared" si="34"/>
        <v>724</v>
      </c>
      <c r="I51" s="131">
        <f t="shared" si="20"/>
        <v>79336</v>
      </c>
      <c r="J51" s="122">
        <f>IF((I51-H$57+(H$57/12*8))+K51&gt;H149,H149-K51,(I51-H$57+(H$57/12*8)))</f>
        <v>62700</v>
      </c>
      <c r="K51" s="122">
        <f t="shared" si="35"/>
        <v>3300</v>
      </c>
      <c r="L51" s="122">
        <f t="shared" si="30"/>
        <v>66000</v>
      </c>
      <c r="M51" s="122">
        <f t="shared" si="24"/>
        <v>59565</v>
      </c>
      <c r="N51" s="122">
        <f t="shared" si="21"/>
        <v>3135</v>
      </c>
      <c r="O51" s="122">
        <f t="shared" si="22"/>
        <v>62700</v>
      </c>
      <c r="P51" s="104">
        <f>J51*$P$9</f>
        <v>56430</v>
      </c>
      <c r="Q51" s="122">
        <f t="shared" si="9"/>
        <v>2970</v>
      </c>
      <c r="R51" s="122">
        <f t="shared" si="31"/>
        <v>59400</v>
      </c>
      <c r="S51" s="122">
        <f t="shared" si="32"/>
        <v>50160</v>
      </c>
      <c r="T51" s="122">
        <f t="shared" si="12"/>
        <v>2640</v>
      </c>
      <c r="U51" s="122">
        <f t="shared" si="33"/>
        <v>52800</v>
      </c>
      <c r="V51" s="122">
        <f t="shared" si="25"/>
        <v>43890</v>
      </c>
      <c r="W51" s="122">
        <f t="shared" si="15"/>
        <v>2310</v>
      </c>
      <c r="X51" s="122">
        <f t="shared" si="26"/>
        <v>46200</v>
      </c>
      <c r="Y51" s="122">
        <f t="shared" si="36"/>
        <v>37620</v>
      </c>
      <c r="Z51" s="122">
        <f t="shared" si="37"/>
        <v>1980</v>
      </c>
      <c r="AA51" s="52">
        <f t="shared" si="19"/>
        <v>39600</v>
      </c>
    </row>
    <row r="52" spans="1:27" ht="13.5" customHeight="1">
      <c r="A52" s="118">
        <v>79</v>
      </c>
      <c r="B52" s="218">
        <v>41791</v>
      </c>
      <c r="C52" s="68">
        <v>724</v>
      </c>
      <c r="D52" s="312">
        <v>1</v>
      </c>
      <c r="E52" s="60">
        <f t="shared" si="0"/>
        <v>724</v>
      </c>
      <c r="F52" s="59">
        <v>0</v>
      </c>
      <c r="G52" s="60">
        <f t="shared" si="1"/>
        <v>0</v>
      </c>
      <c r="H52" s="57">
        <f t="shared" si="34"/>
        <v>724</v>
      </c>
      <c r="I52" s="132">
        <f t="shared" si="20"/>
        <v>78612</v>
      </c>
      <c r="J52" s="102">
        <f>IF((I52-H$57+(H$57/12*7))+K52&gt;H149,H149-K52,(I52-H$57+(H$57/12*7)))</f>
        <v>62700</v>
      </c>
      <c r="K52" s="102">
        <f t="shared" si="35"/>
        <v>3300</v>
      </c>
      <c r="L52" s="103">
        <f t="shared" si="30"/>
        <v>66000</v>
      </c>
      <c r="M52" s="102">
        <f t="shared" si="24"/>
        <v>59565</v>
      </c>
      <c r="N52" s="102">
        <f t="shared" si="21"/>
        <v>3135</v>
      </c>
      <c r="O52" s="102">
        <f t="shared" si="22"/>
        <v>62700</v>
      </c>
      <c r="P52" s="102">
        <f t="shared" ref="P52:P71" si="38">J52*$P$9</f>
        <v>56430</v>
      </c>
      <c r="Q52" s="102">
        <f t="shared" si="9"/>
        <v>2970</v>
      </c>
      <c r="R52" s="102">
        <f t="shared" si="31"/>
        <v>59400</v>
      </c>
      <c r="S52" s="102">
        <f t="shared" si="32"/>
        <v>50160</v>
      </c>
      <c r="T52" s="102">
        <f t="shared" si="12"/>
        <v>2640</v>
      </c>
      <c r="U52" s="102">
        <f t="shared" si="33"/>
        <v>52800</v>
      </c>
      <c r="V52" s="102">
        <f t="shared" si="25"/>
        <v>43890</v>
      </c>
      <c r="W52" s="102">
        <f t="shared" si="15"/>
        <v>2310</v>
      </c>
      <c r="X52" s="102">
        <f t="shared" si="26"/>
        <v>46200</v>
      </c>
      <c r="Y52" s="102">
        <f t="shared" si="36"/>
        <v>37620</v>
      </c>
      <c r="Z52" s="102">
        <f t="shared" si="37"/>
        <v>1980</v>
      </c>
      <c r="AA52" s="66">
        <f t="shared" si="19"/>
        <v>39600</v>
      </c>
    </row>
    <row r="53" spans="1:27" ht="13.5" customHeight="1">
      <c r="A53" s="118">
        <v>78</v>
      </c>
      <c r="B53" s="217">
        <v>41821</v>
      </c>
      <c r="C53" s="68">
        <v>724</v>
      </c>
      <c r="D53" s="312">
        <v>1</v>
      </c>
      <c r="E53" s="70">
        <f t="shared" si="0"/>
        <v>724</v>
      </c>
      <c r="F53" s="59">
        <v>0</v>
      </c>
      <c r="G53" s="70">
        <f t="shared" si="1"/>
        <v>0</v>
      </c>
      <c r="H53" s="68">
        <f t="shared" si="34"/>
        <v>724</v>
      </c>
      <c r="I53" s="131">
        <f t="shared" si="20"/>
        <v>77888</v>
      </c>
      <c r="J53" s="122">
        <f>IF((I53-H$57+(H$57/12*6))+K53&gt;H149,H149-K53,(I53-H$57+(H$57/12*6)))</f>
        <v>62700</v>
      </c>
      <c r="K53" s="122">
        <f t="shared" si="35"/>
        <v>3300</v>
      </c>
      <c r="L53" s="122">
        <f t="shared" si="30"/>
        <v>66000</v>
      </c>
      <c r="M53" s="122">
        <f t="shared" si="24"/>
        <v>59565</v>
      </c>
      <c r="N53" s="122">
        <f t="shared" si="21"/>
        <v>3135</v>
      </c>
      <c r="O53" s="122">
        <f t="shared" si="22"/>
        <v>62700</v>
      </c>
      <c r="P53" s="104">
        <f t="shared" si="38"/>
        <v>56430</v>
      </c>
      <c r="Q53" s="122">
        <f t="shared" si="9"/>
        <v>2970</v>
      </c>
      <c r="R53" s="122">
        <f t="shared" si="31"/>
        <v>59400</v>
      </c>
      <c r="S53" s="122">
        <f t="shared" si="32"/>
        <v>50160</v>
      </c>
      <c r="T53" s="122">
        <f t="shared" si="12"/>
        <v>2640</v>
      </c>
      <c r="U53" s="122">
        <f t="shared" si="33"/>
        <v>52800</v>
      </c>
      <c r="V53" s="122">
        <f t="shared" si="25"/>
        <v>43890</v>
      </c>
      <c r="W53" s="122">
        <f t="shared" si="15"/>
        <v>2310</v>
      </c>
      <c r="X53" s="122">
        <f t="shared" si="26"/>
        <v>46200</v>
      </c>
      <c r="Y53" s="122">
        <f t="shared" si="36"/>
        <v>37620</v>
      </c>
      <c r="Z53" s="122">
        <f t="shared" si="37"/>
        <v>1980</v>
      </c>
      <c r="AA53" s="52">
        <f t="shared" si="19"/>
        <v>39600</v>
      </c>
    </row>
    <row r="54" spans="1:27" ht="13.5" customHeight="1">
      <c r="A54" s="118">
        <v>77</v>
      </c>
      <c r="B54" s="218">
        <v>41852</v>
      </c>
      <c r="C54" s="68">
        <v>724</v>
      </c>
      <c r="D54" s="312">
        <v>1</v>
      </c>
      <c r="E54" s="60">
        <f t="shared" si="0"/>
        <v>724</v>
      </c>
      <c r="F54" s="59">
        <v>0</v>
      </c>
      <c r="G54" s="60">
        <f t="shared" si="1"/>
        <v>0</v>
      </c>
      <c r="H54" s="57">
        <f t="shared" si="34"/>
        <v>724</v>
      </c>
      <c r="I54" s="132">
        <f t="shared" si="20"/>
        <v>77164</v>
      </c>
      <c r="J54" s="102">
        <f>IF((I54-H$57+(H$57/12*5))+K54&gt;H149,H149-K54,(I54-H$57+(H$57/12*5)))</f>
        <v>62700</v>
      </c>
      <c r="K54" s="102">
        <f t="shared" si="35"/>
        <v>3300</v>
      </c>
      <c r="L54" s="103">
        <f t="shared" si="30"/>
        <v>66000</v>
      </c>
      <c r="M54" s="102">
        <f t="shared" si="24"/>
        <v>59565</v>
      </c>
      <c r="N54" s="102">
        <f t="shared" ref="N54:N94" si="39">K54*M$9</f>
        <v>3135</v>
      </c>
      <c r="O54" s="102">
        <f t="shared" ref="O54:O94" si="40">M54+N54</f>
        <v>62700</v>
      </c>
      <c r="P54" s="102">
        <f t="shared" si="38"/>
        <v>56430</v>
      </c>
      <c r="Q54" s="102">
        <f t="shared" si="9"/>
        <v>2970</v>
      </c>
      <c r="R54" s="102">
        <f>P54+Q54</f>
        <v>59400</v>
      </c>
      <c r="S54" s="102">
        <f t="shared" si="32"/>
        <v>50160</v>
      </c>
      <c r="T54" s="102">
        <f t="shared" si="12"/>
        <v>2640</v>
      </c>
      <c r="U54" s="102">
        <f t="shared" si="33"/>
        <v>52800</v>
      </c>
      <c r="V54" s="102">
        <f t="shared" si="25"/>
        <v>43890</v>
      </c>
      <c r="W54" s="102">
        <f t="shared" si="15"/>
        <v>2310</v>
      </c>
      <c r="X54" s="102">
        <f t="shared" si="26"/>
        <v>46200</v>
      </c>
      <c r="Y54" s="102">
        <f t="shared" si="36"/>
        <v>37620</v>
      </c>
      <c r="Z54" s="102">
        <f t="shared" si="37"/>
        <v>1980</v>
      </c>
      <c r="AA54" s="66">
        <f t="shared" si="19"/>
        <v>39600</v>
      </c>
    </row>
    <row r="55" spans="1:27" ht="13.5" customHeight="1">
      <c r="A55" s="118">
        <v>76</v>
      </c>
      <c r="B55" s="217">
        <v>41883</v>
      </c>
      <c r="C55" s="68">
        <v>724</v>
      </c>
      <c r="D55" s="312">
        <v>1</v>
      </c>
      <c r="E55" s="70">
        <f t="shared" si="0"/>
        <v>724</v>
      </c>
      <c r="F55" s="59">
        <v>0</v>
      </c>
      <c r="G55" s="70">
        <f t="shared" si="1"/>
        <v>0</v>
      </c>
      <c r="H55" s="68">
        <f t="shared" si="34"/>
        <v>724</v>
      </c>
      <c r="I55" s="131">
        <f t="shared" si="20"/>
        <v>76440</v>
      </c>
      <c r="J55" s="122">
        <f>IF((I55-H$57+(H$57/12*4))+K55&gt;H149,H149-K55,(I55-H$57+(H$57/12*4)))</f>
        <v>62700</v>
      </c>
      <c r="K55" s="122">
        <f t="shared" si="35"/>
        <v>3300</v>
      </c>
      <c r="L55" s="122">
        <f t="shared" si="30"/>
        <v>66000</v>
      </c>
      <c r="M55" s="122">
        <f t="shared" ref="M55:M94" si="41">J55*M$9</f>
        <v>59565</v>
      </c>
      <c r="N55" s="122">
        <f t="shared" si="39"/>
        <v>3135</v>
      </c>
      <c r="O55" s="122">
        <f t="shared" si="40"/>
        <v>62700</v>
      </c>
      <c r="P55" s="104">
        <f t="shared" si="38"/>
        <v>56430</v>
      </c>
      <c r="Q55" s="122">
        <f t="shared" si="9"/>
        <v>2970</v>
      </c>
      <c r="R55" s="122">
        <f t="shared" ref="R55:R73" si="42">P55+Q55</f>
        <v>59400</v>
      </c>
      <c r="S55" s="122">
        <f t="shared" si="32"/>
        <v>50160</v>
      </c>
      <c r="T55" s="122">
        <f t="shared" si="12"/>
        <v>2640</v>
      </c>
      <c r="U55" s="122">
        <f t="shared" si="33"/>
        <v>52800</v>
      </c>
      <c r="V55" s="122">
        <f t="shared" si="25"/>
        <v>43890</v>
      </c>
      <c r="W55" s="122">
        <f t="shared" si="15"/>
        <v>2310</v>
      </c>
      <c r="X55" s="122">
        <f t="shared" si="26"/>
        <v>46200</v>
      </c>
      <c r="Y55" s="122">
        <f t="shared" si="36"/>
        <v>37620</v>
      </c>
      <c r="Z55" s="122">
        <f t="shared" si="37"/>
        <v>1980</v>
      </c>
      <c r="AA55" s="52">
        <f t="shared" si="19"/>
        <v>39600</v>
      </c>
    </row>
    <row r="56" spans="1:27" ht="13.5" customHeight="1">
      <c r="A56" s="118">
        <v>75</v>
      </c>
      <c r="B56" s="218">
        <v>41913</v>
      </c>
      <c r="C56" s="68">
        <v>724</v>
      </c>
      <c r="D56" s="312">
        <v>1</v>
      </c>
      <c r="E56" s="60">
        <f t="shared" si="0"/>
        <v>724</v>
      </c>
      <c r="F56" s="59">
        <v>0</v>
      </c>
      <c r="G56" s="60">
        <f t="shared" si="1"/>
        <v>0</v>
      </c>
      <c r="H56" s="57">
        <f t="shared" si="34"/>
        <v>724</v>
      </c>
      <c r="I56" s="132">
        <f t="shared" si="20"/>
        <v>75716</v>
      </c>
      <c r="J56" s="102">
        <f>IF((I56-H$57+(H$57/12*3))+K56&gt;H149,H149-K56,(I56-H$57+(H$57/12*3)))</f>
        <v>62700</v>
      </c>
      <c r="K56" s="102">
        <f t="shared" si="35"/>
        <v>3300</v>
      </c>
      <c r="L56" s="103">
        <f t="shared" si="30"/>
        <v>66000</v>
      </c>
      <c r="M56" s="102">
        <f t="shared" si="41"/>
        <v>59565</v>
      </c>
      <c r="N56" s="102">
        <f t="shared" si="39"/>
        <v>3135</v>
      </c>
      <c r="O56" s="102">
        <f t="shared" si="40"/>
        <v>62700</v>
      </c>
      <c r="P56" s="102">
        <f t="shared" si="38"/>
        <v>56430</v>
      </c>
      <c r="Q56" s="102">
        <f t="shared" si="9"/>
        <v>2970</v>
      </c>
      <c r="R56" s="102">
        <f t="shared" si="42"/>
        <v>59400</v>
      </c>
      <c r="S56" s="102">
        <f t="shared" si="32"/>
        <v>50160</v>
      </c>
      <c r="T56" s="102">
        <f t="shared" si="12"/>
        <v>2640</v>
      </c>
      <c r="U56" s="102">
        <f t="shared" si="33"/>
        <v>52800</v>
      </c>
      <c r="V56" s="102">
        <f t="shared" si="25"/>
        <v>43890</v>
      </c>
      <c r="W56" s="102">
        <f t="shared" si="15"/>
        <v>2310</v>
      </c>
      <c r="X56" s="102">
        <f t="shared" si="26"/>
        <v>46200</v>
      </c>
      <c r="Y56" s="102">
        <f t="shared" si="36"/>
        <v>37620</v>
      </c>
      <c r="Z56" s="102">
        <f t="shared" si="37"/>
        <v>1980</v>
      </c>
      <c r="AA56" s="66">
        <f t="shared" si="19"/>
        <v>39600</v>
      </c>
    </row>
    <row r="57" spans="1:27" ht="13.5" customHeight="1">
      <c r="A57" s="118">
        <v>74</v>
      </c>
      <c r="B57" s="217">
        <v>41944</v>
      </c>
      <c r="C57" s="68">
        <v>724</v>
      </c>
      <c r="D57" s="312">
        <v>1</v>
      </c>
      <c r="E57" s="70">
        <f t="shared" si="0"/>
        <v>724</v>
      </c>
      <c r="F57" s="59">
        <v>0</v>
      </c>
      <c r="G57" s="70">
        <f t="shared" si="1"/>
        <v>0</v>
      </c>
      <c r="H57" s="68">
        <f t="shared" si="34"/>
        <v>724</v>
      </c>
      <c r="I57" s="131">
        <f t="shared" si="20"/>
        <v>74992</v>
      </c>
      <c r="J57" s="122">
        <f>IF((I57-H$57+(H$57/12*2))+K57&gt;H149,H149-K57,(I57-H$57+(H$57/12*2)))</f>
        <v>62700</v>
      </c>
      <c r="K57" s="122">
        <f t="shared" si="35"/>
        <v>3300</v>
      </c>
      <c r="L57" s="122">
        <f t="shared" si="30"/>
        <v>66000</v>
      </c>
      <c r="M57" s="122">
        <f t="shared" si="41"/>
        <v>59565</v>
      </c>
      <c r="N57" s="122">
        <f t="shared" si="39"/>
        <v>3135</v>
      </c>
      <c r="O57" s="122">
        <f t="shared" si="40"/>
        <v>62700</v>
      </c>
      <c r="P57" s="104">
        <f t="shared" si="38"/>
        <v>56430</v>
      </c>
      <c r="Q57" s="122">
        <f t="shared" si="9"/>
        <v>2970</v>
      </c>
      <c r="R57" s="122">
        <f t="shared" si="42"/>
        <v>59400</v>
      </c>
      <c r="S57" s="122">
        <f t="shared" si="32"/>
        <v>50160</v>
      </c>
      <c r="T57" s="122">
        <f t="shared" si="12"/>
        <v>2640</v>
      </c>
      <c r="U57" s="122">
        <f t="shared" si="33"/>
        <v>52800</v>
      </c>
      <c r="V57" s="122">
        <f t="shared" si="25"/>
        <v>43890</v>
      </c>
      <c r="W57" s="122">
        <f t="shared" si="15"/>
        <v>2310</v>
      </c>
      <c r="X57" s="122">
        <f t="shared" si="26"/>
        <v>46200</v>
      </c>
      <c r="Y57" s="122">
        <f t="shared" si="36"/>
        <v>37620</v>
      </c>
      <c r="Z57" s="122">
        <f t="shared" si="37"/>
        <v>1980</v>
      </c>
      <c r="AA57" s="52">
        <f t="shared" si="19"/>
        <v>39600</v>
      </c>
    </row>
    <row r="58" spans="1:27" ht="13.5" customHeight="1">
      <c r="A58" s="118">
        <v>73</v>
      </c>
      <c r="B58" s="218">
        <v>41974</v>
      </c>
      <c r="C58" s="68">
        <f>724*2</f>
        <v>1448</v>
      </c>
      <c r="D58" s="312">
        <v>1</v>
      </c>
      <c r="E58" s="60">
        <f t="shared" si="0"/>
        <v>1448</v>
      </c>
      <c r="F58" s="59">
        <v>0</v>
      </c>
      <c r="G58" s="60">
        <f t="shared" si="1"/>
        <v>0</v>
      </c>
      <c r="H58" s="57">
        <f t="shared" si="34"/>
        <v>1448</v>
      </c>
      <c r="I58" s="132">
        <f t="shared" si="20"/>
        <v>74268</v>
      </c>
      <c r="J58" s="102">
        <f>IF((I58-H$57+(H$57/12*1))+K58&gt;H149,H149-K58,(I58-H$57+(H$57/12*1)))</f>
        <v>62700</v>
      </c>
      <c r="K58" s="102">
        <f t="shared" si="35"/>
        <v>3300</v>
      </c>
      <c r="L58" s="103">
        <f t="shared" si="30"/>
        <v>66000</v>
      </c>
      <c r="M58" s="102">
        <f t="shared" si="41"/>
        <v>59565</v>
      </c>
      <c r="N58" s="102">
        <f t="shared" si="39"/>
        <v>3135</v>
      </c>
      <c r="O58" s="102">
        <f t="shared" si="40"/>
        <v>62700</v>
      </c>
      <c r="P58" s="102">
        <f t="shared" si="38"/>
        <v>56430</v>
      </c>
      <c r="Q58" s="102">
        <f t="shared" si="9"/>
        <v>2970</v>
      </c>
      <c r="R58" s="102">
        <f t="shared" si="42"/>
        <v>59400</v>
      </c>
      <c r="S58" s="102">
        <f t="shared" si="32"/>
        <v>50160</v>
      </c>
      <c r="T58" s="102">
        <f t="shared" si="12"/>
        <v>2640</v>
      </c>
      <c r="U58" s="102">
        <f t="shared" si="33"/>
        <v>52800</v>
      </c>
      <c r="V58" s="102">
        <f t="shared" si="25"/>
        <v>43890</v>
      </c>
      <c r="W58" s="102">
        <f t="shared" si="15"/>
        <v>2310</v>
      </c>
      <c r="X58" s="102">
        <f t="shared" si="26"/>
        <v>46200</v>
      </c>
      <c r="Y58" s="102">
        <f t="shared" si="36"/>
        <v>37620</v>
      </c>
      <c r="Z58" s="102">
        <f t="shared" si="37"/>
        <v>1980</v>
      </c>
      <c r="AA58" s="66">
        <f t="shared" si="19"/>
        <v>39600</v>
      </c>
    </row>
    <row r="59" spans="1:27" ht="13.5" customHeight="1">
      <c r="A59" s="118">
        <v>72</v>
      </c>
      <c r="B59" s="217">
        <v>42005</v>
      </c>
      <c r="C59" s="68">
        <v>788</v>
      </c>
      <c r="D59" s="312">
        <v>1</v>
      </c>
      <c r="E59" s="70">
        <f t="shared" si="0"/>
        <v>788</v>
      </c>
      <c r="F59" s="59">
        <v>0</v>
      </c>
      <c r="G59" s="70">
        <f t="shared" si="1"/>
        <v>0</v>
      </c>
      <c r="H59" s="68">
        <f t="shared" si="34"/>
        <v>788</v>
      </c>
      <c r="I59" s="131">
        <f t="shared" si="20"/>
        <v>72820</v>
      </c>
      <c r="J59" s="122">
        <f>IF((I59-H$69+(H$69))+K59&gt;H149,H149-K59,(I59-H$69+(H$69)))</f>
        <v>62700</v>
      </c>
      <c r="K59" s="122">
        <f t="shared" si="35"/>
        <v>3300</v>
      </c>
      <c r="L59" s="122">
        <f t="shared" si="30"/>
        <v>66000</v>
      </c>
      <c r="M59" s="122">
        <f t="shared" si="41"/>
        <v>59565</v>
      </c>
      <c r="N59" s="122">
        <f t="shared" si="39"/>
        <v>3135</v>
      </c>
      <c r="O59" s="122">
        <f t="shared" si="40"/>
        <v>62700</v>
      </c>
      <c r="P59" s="104">
        <f t="shared" si="38"/>
        <v>56430</v>
      </c>
      <c r="Q59" s="122">
        <f t="shared" si="9"/>
        <v>2970</v>
      </c>
      <c r="R59" s="122">
        <f t="shared" si="42"/>
        <v>59400</v>
      </c>
      <c r="S59" s="122">
        <f t="shared" si="32"/>
        <v>50160</v>
      </c>
      <c r="T59" s="122">
        <f t="shared" si="12"/>
        <v>2640</v>
      </c>
      <c r="U59" s="122">
        <f t="shared" si="33"/>
        <v>52800</v>
      </c>
      <c r="V59" s="122">
        <f t="shared" si="25"/>
        <v>43890</v>
      </c>
      <c r="W59" s="122">
        <f t="shared" si="15"/>
        <v>2310</v>
      </c>
      <c r="X59" s="122">
        <f t="shared" si="26"/>
        <v>46200</v>
      </c>
      <c r="Y59" s="122">
        <f t="shared" si="36"/>
        <v>37620</v>
      </c>
      <c r="Z59" s="122">
        <f t="shared" si="37"/>
        <v>1980</v>
      </c>
      <c r="AA59" s="52">
        <f t="shared" si="19"/>
        <v>39600</v>
      </c>
    </row>
    <row r="60" spans="1:27" ht="13.5" customHeight="1">
      <c r="A60" s="118">
        <v>71</v>
      </c>
      <c r="B60" s="218">
        <v>42036</v>
      </c>
      <c r="C60" s="68">
        <v>788</v>
      </c>
      <c r="D60" s="312">
        <v>1</v>
      </c>
      <c r="E60" s="60">
        <f t="shared" si="0"/>
        <v>788</v>
      </c>
      <c r="F60" s="59">
        <v>0</v>
      </c>
      <c r="G60" s="60">
        <f t="shared" si="1"/>
        <v>0</v>
      </c>
      <c r="H60" s="57">
        <f t="shared" si="34"/>
        <v>788</v>
      </c>
      <c r="I60" s="132">
        <f t="shared" si="20"/>
        <v>72032</v>
      </c>
      <c r="J60" s="102">
        <f>IF((I60-H$69+(H$69/12*11))+K60&gt;H149,H149-K60,(I60-H$69+(H$69/12*11)))</f>
        <v>62700</v>
      </c>
      <c r="K60" s="102">
        <f t="shared" si="35"/>
        <v>3300</v>
      </c>
      <c r="L60" s="103">
        <f t="shared" si="30"/>
        <v>66000</v>
      </c>
      <c r="M60" s="102">
        <f t="shared" si="41"/>
        <v>59565</v>
      </c>
      <c r="N60" s="102">
        <f t="shared" si="39"/>
        <v>3135</v>
      </c>
      <c r="O60" s="102">
        <f t="shared" si="40"/>
        <v>62700</v>
      </c>
      <c r="P60" s="102">
        <f t="shared" si="38"/>
        <v>56430</v>
      </c>
      <c r="Q60" s="102">
        <f t="shared" si="9"/>
        <v>2970</v>
      </c>
      <c r="R60" s="102">
        <f t="shared" si="42"/>
        <v>59400</v>
      </c>
      <c r="S60" s="102">
        <f t="shared" si="32"/>
        <v>50160</v>
      </c>
      <c r="T60" s="102">
        <f t="shared" si="12"/>
        <v>2640</v>
      </c>
      <c r="U60" s="102">
        <f t="shared" si="33"/>
        <v>52800</v>
      </c>
      <c r="V60" s="102">
        <f t="shared" si="25"/>
        <v>43890</v>
      </c>
      <c r="W60" s="102">
        <f t="shared" si="15"/>
        <v>2310</v>
      </c>
      <c r="X60" s="102">
        <f t="shared" si="26"/>
        <v>46200</v>
      </c>
      <c r="Y60" s="102">
        <f t="shared" si="36"/>
        <v>37620</v>
      </c>
      <c r="Z60" s="102">
        <f t="shared" si="37"/>
        <v>1980</v>
      </c>
      <c r="AA60" s="66">
        <f t="shared" si="19"/>
        <v>39600</v>
      </c>
    </row>
    <row r="61" spans="1:27" ht="13.5" customHeight="1">
      <c r="A61" s="118">
        <v>70</v>
      </c>
      <c r="B61" s="217">
        <v>42064</v>
      </c>
      <c r="C61" s="68">
        <v>788</v>
      </c>
      <c r="D61" s="312">
        <v>1</v>
      </c>
      <c r="E61" s="70">
        <f t="shared" si="0"/>
        <v>788</v>
      </c>
      <c r="F61" s="59">
        <v>0</v>
      </c>
      <c r="G61" s="70">
        <f t="shared" si="1"/>
        <v>0</v>
      </c>
      <c r="H61" s="68">
        <f t="shared" si="34"/>
        <v>788</v>
      </c>
      <c r="I61" s="131">
        <f t="shared" si="20"/>
        <v>71244</v>
      </c>
      <c r="J61" s="122">
        <f>IF((I61-H$69+(H$69/12*10))+K61&gt;H149,H149-K61,(I61-H$69+(H$69/12*10)))</f>
        <v>62700</v>
      </c>
      <c r="K61" s="122">
        <f t="shared" si="35"/>
        <v>3300</v>
      </c>
      <c r="L61" s="122">
        <f t="shared" si="30"/>
        <v>66000</v>
      </c>
      <c r="M61" s="122">
        <f t="shared" si="41"/>
        <v>59565</v>
      </c>
      <c r="N61" s="122">
        <f t="shared" si="39"/>
        <v>3135</v>
      </c>
      <c r="O61" s="122">
        <f t="shared" si="40"/>
        <v>62700</v>
      </c>
      <c r="P61" s="104">
        <f t="shared" si="38"/>
        <v>56430</v>
      </c>
      <c r="Q61" s="122">
        <f t="shared" si="9"/>
        <v>2970</v>
      </c>
      <c r="R61" s="122">
        <f t="shared" si="42"/>
        <v>59400</v>
      </c>
      <c r="S61" s="122">
        <f t="shared" si="32"/>
        <v>50160</v>
      </c>
      <c r="T61" s="122">
        <f t="shared" si="12"/>
        <v>2640</v>
      </c>
      <c r="U61" s="122">
        <f t="shared" si="33"/>
        <v>52800</v>
      </c>
      <c r="V61" s="122">
        <f t="shared" si="25"/>
        <v>43890</v>
      </c>
      <c r="W61" s="122">
        <f t="shared" si="15"/>
        <v>2310</v>
      </c>
      <c r="X61" s="122">
        <f t="shared" si="26"/>
        <v>46200</v>
      </c>
      <c r="Y61" s="122">
        <f t="shared" si="36"/>
        <v>37620</v>
      </c>
      <c r="Z61" s="122">
        <f t="shared" si="37"/>
        <v>1980</v>
      </c>
      <c r="AA61" s="52">
        <f t="shared" si="19"/>
        <v>39600</v>
      </c>
    </row>
    <row r="62" spans="1:27" ht="13.5" customHeight="1">
      <c r="A62" s="118">
        <v>69</v>
      </c>
      <c r="B62" s="218">
        <v>42095</v>
      </c>
      <c r="C62" s="68">
        <v>788</v>
      </c>
      <c r="D62" s="312">
        <v>1</v>
      </c>
      <c r="E62" s="60">
        <f t="shared" si="0"/>
        <v>788</v>
      </c>
      <c r="F62" s="59">
        <v>0</v>
      </c>
      <c r="G62" s="60">
        <f t="shared" si="1"/>
        <v>0</v>
      </c>
      <c r="H62" s="57">
        <f t="shared" si="34"/>
        <v>788</v>
      </c>
      <c r="I62" s="132">
        <f t="shared" si="20"/>
        <v>70456</v>
      </c>
      <c r="J62" s="102">
        <f>IF((I62-H$69+(H$69/12*9))+K62&gt;H149,H149-K62,(I62-H$69+(H$69/12*9)))</f>
        <v>62700</v>
      </c>
      <c r="K62" s="102">
        <f t="shared" si="35"/>
        <v>3300</v>
      </c>
      <c r="L62" s="103">
        <f t="shared" si="30"/>
        <v>66000</v>
      </c>
      <c r="M62" s="102">
        <f t="shared" si="41"/>
        <v>59565</v>
      </c>
      <c r="N62" s="102">
        <f t="shared" si="39"/>
        <v>3135</v>
      </c>
      <c r="O62" s="102">
        <f t="shared" si="40"/>
        <v>62700</v>
      </c>
      <c r="P62" s="102">
        <f t="shared" si="38"/>
        <v>56430</v>
      </c>
      <c r="Q62" s="102">
        <f t="shared" si="9"/>
        <v>2970</v>
      </c>
      <c r="R62" s="102">
        <f t="shared" si="42"/>
        <v>59400</v>
      </c>
      <c r="S62" s="102">
        <f t="shared" si="32"/>
        <v>50160</v>
      </c>
      <c r="T62" s="102">
        <f t="shared" si="12"/>
        <v>2640</v>
      </c>
      <c r="U62" s="102">
        <f t="shared" si="33"/>
        <v>52800</v>
      </c>
      <c r="V62" s="102">
        <f t="shared" si="25"/>
        <v>43890</v>
      </c>
      <c r="W62" s="102">
        <f t="shared" si="15"/>
        <v>2310</v>
      </c>
      <c r="X62" s="102">
        <f t="shared" si="26"/>
        <v>46200</v>
      </c>
      <c r="Y62" s="102">
        <f t="shared" si="36"/>
        <v>37620</v>
      </c>
      <c r="Z62" s="102">
        <f t="shared" si="37"/>
        <v>1980</v>
      </c>
      <c r="AA62" s="66">
        <f t="shared" si="19"/>
        <v>39600</v>
      </c>
    </row>
    <row r="63" spans="1:27" ht="13.5" customHeight="1">
      <c r="A63" s="118">
        <v>68</v>
      </c>
      <c r="B63" s="217">
        <v>42125</v>
      </c>
      <c r="C63" s="68">
        <v>788</v>
      </c>
      <c r="D63" s="312">
        <v>1</v>
      </c>
      <c r="E63" s="70">
        <f t="shared" si="0"/>
        <v>788</v>
      </c>
      <c r="F63" s="59">
        <v>0</v>
      </c>
      <c r="G63" s="70">
        <f t="shared" si="1"/>
        <v>0</v>
      </c>
      <c r="H63" s="68">
        <f t="shared" si="34"/>
        <v>788</v>
      </c>
      <c r="I63" s="131">
        <f t="shared" si="20"/>
        <v>69668</v>
      </c>
      <c r="J63" s="122">
        <f>IF((I63-H$69+(H$69/12*8))+K63&gt;H149,H149-K63,(I63-H$69+(H$69/12*8)))</f>
        <v>62700</v>
      </c>
      <c r="K63" s="122">
        <f t="shared" si="35"/>
        <v>3300</v>
      </c>
      <c r="L63" s="122">
        <f t="shared" si="30"/>
        <v>66000</v>
      </c>
      <c r="M63" s="122">
        <f t="shared" si="41"/>
        <v>59565</v>
      </c>
      <c r="N63" s="122">
        <f t="shared" si="39"/>
        <v>3135</v>
      </c>
      <c r="O63" s="122">
        <f t="shared" si="40"/>
        <v>62700</v>
      </c>
      <c r="P63" s="104">
        <f t="shared" si="38"/>
        <v>56430</v>
      </c>
      <c r="Q63" s="122">
        <f t="shared" si="9"/>
        <v>2970</v>
      </c>
      <c r="R63" s="122">
        <f t="shared" si="42"/>
        <v>59400</v>
      </c>
      <c r="S63" s="122">
        <f t="shared" si="32"/>
        <v>50160</v>
      </c>
      <c r="T63" s="122">
        <f t="shared" si="12"/>
        <v>2640</v>
      </c>
      <c r="U63" s="122">
        <f t="shared" si="33"/>
        <v>52800</v>
      </c>
      <c r="V63" s="122">
        <f t="shared" si="25"/>
        <v>43890</v>
      </c>
      <c r="W63" s="122">
        <f t="shared" si="15"/>
        <v>2310</v>
      </c>
      <c r="X63" s="122">
        <f t="shared" si="26"/>
        <v>46200</v>
      </c>
      <c r="Y63" s="122">
        <f t="shared" si="36"/>
        <v>37620</v>
      </c>
      <c r="Z63" s="122">
        <f t="shared" si="37"/>
        <v>1980</v>
      </c>
      <c r="AA63" s="52">
        <f t="shared" si="19"/>
        <v>39600</v>
      </c>
    </row>
    <row r="64" spans="1:27" ht="13.5" customHeight="1">
      <c r="A64" s="118">
        <v>67</v>
      </c>
      <c r="B64" s="217">
        <v>42156</v>
      </c>
      <c r="C64" s="68">
        <v>788</v>
      </c>
      <c r="D64" s="312">
        <v>1</v>
      </c>
      <c r="E64" s="60">
        <f t="shared" si="0"/>
        <v>788</v>
      </c>
      <c r="F64" s="59">
        <v>0</v>
      </c>
      <c r="G64" s="60">
        <f t="shared" si="1"/>
        <v>0</v>
      </c>
      <c r="H64" s="57">
        <f t="shared" si="34"/>
        <v>788</v>
      </c>
      <c r="I64" s="132">
        <f t="shared" si="20"/>
        <v>68880</v>
      </c>
      <c r="J64" s="102">
        <f>IF((I64-H$69+(H$69/12*7))+K64&gt;H149,H149-K64,(I64-H$69+(H$69/12*7)))</f>
        <v>62700</v>
      </c>
      <c r="K64" s="102">
        <f t="shared" si="35"/>
        <v>3300</v>
      </c>
      <c r="L64" s="103">
        <f t="shared" si="30"/>
        <v>66000</v>
      </c>
      <c r="M64" s="102">
        <f t="shared" si="41"/>
        <v>59565</v>
      </c>
      <c r="N64" s="102">
        <f t="shared" si="39"/>
        <v>3135</v>
      </c>
      <c r="O64" s="102">
        <f t="shared" si="40"/>
        <v>62700</v>
      </c>
      <c r="P64" s="102">
        <f t="shared" si="38"/>
        <v>56430</v>
      </c>
      <c r="Q64" s="102">
        <f t="shared" si="9"/>
        <v>2970</v>
      </c>
      <c r="R64" s="102">
        <f t="shared" si="42"/>
        <v>59400</v>
      </c>
      <c r="S64" s="102">
        <f t="shared" si="32"/>
        <v>50160</v>
      </c>
      <c r="T64" s="102">
        <f t="shared" si="12"/>
        <v>2640</v>
      </c>
      <c r="U64" s="102">
        <f t="shared" si="33"/>
        <v>52800</v>
      </c>
      <c r="V64" s="102">
        <f t="shared" si="25"/>
        <v>43890</v>
      </c>
      <c r="W64" s="102">
        <f t="shared" si="15"/>
        <v>2310</v>
      </c>
      <c r="X64" s="102">
        <f t="shared" si="26"/>
        <v>46200</v>
      </c>
      <c r="Y64" s="102">
        <f t="shared" si="36"/>
        <v>37620</v>
      </c>
      <c r="Z64" s="102">
        <f t="shared" si="37"/>
        <v>1980</v>
      </c>
      <c r="AA64" s="66">
        <f t="shared" si="19"/>
        <v>39600</v>
      </c>
    </row>
    <row r="65" spans="1:27" ht="13.5" customHeight="1">
      <c r="A65" s="118">
        <v>66</v>
      </c>
      <c r="B65" s="218">
        <v>42186</v>
      </c>
      <c r="C65" s="68">
        <v>788</v>
      </c>
      <c r="D65" s="312">
        <v>1</v>
      </c>
      <c r="E65" s="70">
        <f t="shared" si="0"/>
        <v>788</v>
      </c>
      <c r="F65" s="59">
        <v>0</v>
      </c>
      <c r="G65" s="70">
        <f t="shared" si="1"/>
        <v>0</v>
      </c>
      <c r="H65" s="68">
        <f t="shared" si="34"/>
        <v>788</v>
      </c>
      <c r="I65" s="131">
        <f t="shared" si="20"/>
        <v>68092</v>
      </c>
      <c r="J65" s="122">
        <f>IF((I65-H$69+(H$69/12*6))+K65&gt;H149,H149-K65,(I65-H$69+(H$69/12*6)))</f>
        <v>62700</v>
      </c>
      <c r="K65" s="122">
        <f t="shared" si="35"/>
        <v>3300</v>
      </c>
      <c r="L65" s="122">
        <f t="shared" si="30"/>
        <v>66000</v>
      </c>
      <c r="M65" s="122">
        <f t="shared" si="41"/>
        <v>59565</v>
      </c>
      <c r="N65" s="122">
        <f t="shared" si="39"/>
        <v>3135</v>
      </c>
      <c r="O65" s="122">
        <f t="shared" si="40"/>
        <v>62700</v>
      </c>
      <c r="P65" s="104">
        <f t="shared" si="38"/>
        <v>56430</v>
      </c>
      <c r="Q65" s="122">
        <f t="shared" si="9"/>
        <v>2970</v>
      </c>
      <c r="R65" s="122">
        <f t="shared" si="42"/>
        <v>59400</v>
      </c>
      <c r="S65" s="122">
        <f t="shared" si="32"/>
        <v>50160</v>
      </c>
      <c r="T65" s="122">
        <f t="shared" si="12"/>
        <v>2640</v>
      </c>
      <c r="U65" s="122">
        <f t="shared" si="33"/>
        <v>52800</v>
      </c>
      <c r="V65" s="122">
        <f t="shared" si="25"/>
        <v>43890</v>
      </c>
      <c r="W65" s="122">
        <f t="shared" si="15"/>
        <v>2310</v>
      </c>
      <c r="X65" s="122">
        <f t="shared" si="26"/>
        <v>46200</v>
      </c>
      <c r="Y65" s="122">
        <f t="shared" si="36"/>
        <v>37620</v>
      </c>
      <c r="Z65" s="122">
        <f t="shared" si="37"/>
        <v>1980</v>
      </c>
      <c r="AA65" s="52">
        <f t="shared" si="19"/>
        <v>39600</v>
      </c>
    </row>
    <row r="66" spans="1:27" ht="13.5" customHeight="1">
      <c r="A66" s="118">
        <v>65</v>
      </c>
      <c r="B66" s="217">
        <v>42217</v>
      </c>
      <c r="C66" s="68">
        <v>788</v>
      </c>
      <c r="D66" s="312">
        <v>1</v>
      </c>
      <c r="E66" s="60">
        <f t="shared" si="0"/>
        <v>788</v>
      </c>
      <c r="F66" s="59">
        <v>0</v>
      </c>
      <c r="G66" s="60">
        <f t="shared" si="1"/>
        <v>0</v>
      </c>
      <c r="H66" s="57">
        <f t="shared" si="34"/>
        <v>788</v>
      </c>
      <c r="I66" s="132">
        <f t="shared" si="20"/>
        <v>67304</v>
      </c>
      <c r="J66" s="102">
        <f>IF((I66-H$69+(H$69/12*5))+K66&gt;H149,H149-K66,(I66-H$69+(H$69/12*5)))</f>
        <v>62700</v>
      </c>
      <c r="K66" s="102">
        <f t="shared" si="35"/>
        <v>3300</v>
      </c>
      <c r="L66" s="103">
        <f t="shared" si="30"/>
        <v>66000</v>
      </c>
      <c r="M66" s="102">
        <f t="shared" si="41"/>
        <v>59565</v>
      </c>
      <c r="N66" s="102">
        <f t="shared" si="39"/>
        <v>3135</v>
      </c>
      <c r="O66" s="102">
        <f t="shared" si="40"/>
        <v>62700</v>
      </c>
      <c r="P66" s="102">
        <f t="shared" si="38"/>
        <v>56430</v>
      </c>
      <c r="Q66" s="102">
        <f t="shared" si="9"/>
        <v>2970</v>
      </c>
      <c r="R66" s="102">
        <f t="shared" si="42"/>
        <v>59400</v>
      </c>
      <c r="S66" s="102">
        <f t="shared" si="32"/>
        <v>50160</v>
      </c>
      <c r="T66" s="102">
        <f t="shared" si="12"/>
        <v>2640</v>
      </c>
      <c r="U66" s="102">
        <f t="shared" si="33"/>
        <v>52800</v>
      </c>
      <c r="V66" s="102">
        <f t="shared" si="25"/>
        <v>43890</v>
      </c>
      <c r="W66" s="102">
        <f t="shared" si="15"/>
        <v>2310</v>
      </c>
      <c r="X66" s="102">
        <f t="shared" si="26"/>
        <v>46200</v>
      </c>
      <c r="Y66" s="102">
        <f t="shared" si="36"/>
        <v>37620</v>
      </c>
      <c r="Z66" s="102">
        <f t="shared" si="37"/>
        <v>1980</v>
      </c>
      <c r="AA66" s="66">
        <f t="shared" si="19"/>
        <v>39600</v>
      </c>
    </row>
    <row r="67" spans="1:27" ht="13.5" customHeight="1">
      <c r="A67" s="118">
        <v>64</v>
      </c>
      <c r="B67" s="218">
        <v>42248</v>
      </c>
      <c r="C67" s="68">
        <v>788</v>
      </c>
      <c r="D67" s="312">
        <v>1</v>
      </c>
      <c r="E67" s="70">
        <f t="shared" si="0"/>
        <v>788</v>
      </c>
      <c r="F67" s="59">
        <v>0</v>
      </c>
      <c r="G67" s="70">
        <f t="shared" si="1"/>
        <v>0</v>
      </c>
      <c r="H67" s="68">
        <f t="shared" si="34"/>
        <v>788</v>
      </c>
      <c r="I67" s="131">
        <f t="shared" si="20"/>
        <v>66516</v>
      </c>
      <c r="J67" s="122">
        <f>IF((I67-H$69+(H$69/12*4))+K67&gt;H149,H149-K67,(I67-H$69+(H$69/12*4)))</f>
        <v>62700</v>
      </c>
      <c r="K67" s="122">
        <f t="shared" si="35"/>
        <v>3300</v>
      </c>
      <c r="L67" s="122">
        <f t="shared" si="30"/>
        <v>66000</v>
      </c>
      <c r="M67" s="122">
        <f t="shared" si="41"/>
        <v>59565</v>
      </c>
      <c r="N67" s="122">
        <f t="shared" si="39"/>
        <v>3135</v>
      </c>
      <c r="O67" s="122">
        <f t="shared" si="40"/>
        <v>62700</v>
      </c>
      <c r="P67" s="104">
        <f t="shared" si="38"/>
        <v>56430</v>
      </c>
      <c r="Q67" s="122">
        <f t="shared" si="9"/>
        <v>2970</v>
      </c>
      <c r="R67" s="122">
        <f t="shared" si="42"/>
        <v>59400</v>
      </c>
      <c r="S67" s="122">
        <f t="shared" si="32"/>
        <v>50160</v>
      </c>
      <c r="T67" s="122">
        <f t="shared" si="12"/>
        <v>2640</v>
      </c>
      <c r="U67" s="122">
        <f t="shared" si="33"/>
        <v>52800</v>
      </c>
      <c r="V67" s="122">
        <f t="shared" si="25"/>
        <v>43890</v>
      </c>
      <c r="W67" s="122">
        <f t="shared" si="15"/>
        <v>2310</v>
      </c>
      <c r="X67" s="122">
        <f t="shared" si="26"/>
        <v>46200</v>
      </c>
      <c r="Y67" s="122">
        <f t="shared" si="36"/>
        <v>37620</v>
      </c>
      <c r="Z67" s="122">
        <f t="shared" si="37"/>
        <v>1980</v>
      </c>
      <c r="AA67" s="52">
        <f t="shared" si="19"/>
        <v>39600</v>
      </c>
    </row>
    <row r="68" spans="1:27" ht="13.5" customHeight="1">
      <c r="A68" s="118">
        <v>63</v>
      </c>
      <c r="B68" s="217">
        <v>42278</v>
      </c>
      <c r="C68" s="68">
        <v>788</v>
      </c>
      <c r="D68" s="312">
        <v>1</v>
      </c>
      <c r="E68" s="60">
        <f t="shared" si="0"/>
        <v>788</v>
      </c>
      <c r="F68" s="59">
        <v>0</v>
      </c>
      <c r="G68" s="60">
        <f t="shared" si="1"/>
        <v>0</v>
      </c>
      <c r="H68" s="57">
        <f t="shared" si="34"/>
        <v>788</v>
      </c>
      <c r="I68" s="132">
        <f t="shared" si="20"/>
        <v>65728</v>
      </c>
      <c r="J68" s="102">
        <f>IF((I68-H$69+(H$69/12*3))+K68&gt;H149,H149-K68,(I68-H$69+(H$69/12*3)))</f>
        <v>62700</v>
      </c>
      <c r="K68" s="102">
        <f t="shared" si="35"/>
        <v>3300</v>
      </c>
      <c r="L68" s="103">
        <f t="shared" si="30"/>
        <v>66000</v>
      </c>
      <c r="M68" s="102">
        <f t="shared" si="41"/>
        <v>59565</v>
      </c>
      <c r="N68" s="102">
        <f t="shared" si="39"/>
        <v>3135</v>
      </c>
      <c r="O68" s="102">
        <f t="shared" si="40"/>
        <v>62700</v>
      </c>
      <c r="P68" s="102">
        <f t="shared" si="38"/>
        <v>56430</v>
      </c>
      <c r="Q68" s="102">
        <f t="shared" si="9"/>
        <v>2970</v>
      </c>
      <c r="R68" s="102">
        <f t="shared" si="42"/>
        <v>59400</v>
      </c>
      <c r="S68" s="102">
        <f t="shared" si="32"/>
        <v>50160</v>
      </c>
      <c r="T68" s="102">
        <f t="shared" si="12"/>
        <v>2640</v>
      </c>
      <c r="U68" s="102">
        <f t="shared" si="33"/>
        <v>52800</v>
      </c>
      <c r="V68" s="102">
        <f t="shared" si="25"/>
        <v>43890</v>
      </c>
      <c r="W68" s="102">
        <f t="shared" si="15"/>
        <v>2310</v>
      </c>
      <c r="X68" s="102">
        <f t="shared" si="26"/>
        <v>46200</v>
      </c>
      <c r="Y68" s="102">
        <f t="shared" si="36"/>
        <v>37620</v>
      </c>
      <c r="Z68" s="102">
        <f t="shared" si="37"/>
        <v>1980</v>
      </c>
      <c r="AA68" s="66">
        <f t="shared" si="19"/>
        <v>39600</v>
      </c>
    </row>
    <row r="69" spans="1:27" ht="13.5" customHeight="1">
      <c r="A69" s="118">
        <v>62</v>
      </c>
      <c r="B69" s="218">
        <v>42309</v>
      </c>
      <c r="C69" s="68">
        <v>788</v>
      </c>
      <c r="D69" s="312">
        <v>1</v>
      </c>
      <c r="E69" s="70">
        <f t="shared" si="0"/>
        <v>788</v>
      </c>
      <c r="F69" s="59">
        <v>0</v>
      </c>
      <c r="G69" s="70">
        <f t="shared" ref="G69:G94" si="43">E69*F69</f>
        <v>0</v>
      </c>
      <c r="H69" s="68">
        <f t="shared" si="34"/>
        <v>788</v>
      </c>
      <c r="I69" s="131">
        <f t="shared" si="20"/>
        <v>64940</v>
      </c>
      <c r="J69" s="122">
        <f>IF((I69-H$69+(H$69/12*2))+K69&gt;H149,H149-K69,(I69-H$69+(H$69/12*2)))</f>
        <v>62700</v>
      </c>
      <c r="K69" s="122">
        <f t="shared" si="35"/>
        <v>3300</v>
      </c>
      <c r="L69" s="122">
        <f t="shared" si="30"/>
        <v>66000</v>
      </c>
      <c r="M69" s="122">
        <f t="shared" si="41"/>
        <v>59565</v>
      </c>
      <c r="N69" s="122">
        <f t="shared" si="39"/>
        <v>3135</v>
      </c>
      <c r="O69" s="122">
        <f t="shared" si="40"/>
        <v>62700</v>
      </c>
      <c r="P69" s="104">
        <f t="shared" si="38"/>
        <v>56430</v>
      </c>
      <c r="Q69" s="122">
        <f t="shared" si="9"/>
        <v>2970</v>
      </c>
      <c r="R69" s="122">
        <f t="shared" si="42"/>
        <v>59400</v>
      </c>
      <c r="S69" s="122">
        <f t="shared" si="32"/>
        <v>50160</v>
      </c>
      <c r="T69" s="122">
        <f t="shared" si="12"/>
        <v>2640</v>
      </c>
      <c r="U69" s="122">
        <f t="shared" si="33"/>
        <v>52800</v>
      </c>
      <c r="V69" s="122">
        <f t="shared" si="25"/>
        <v>43890</v>
      </c>
      <c r="W69" s="122">
        <f t="shared" si="15"/>
        <v>2310</v>
      </c>
      <c r="X69" s="122">
        <f t="shared" si="26"/>
        <v>46200</v>
      </c>
      <c r="Y69" s="122">
        <f t="shared" si="36"/>
        <v>37620</v>
      </c>
      <c r="Z69" s="122">
        <f t="shared" si="37"/>
        <v>1980</v>
      </c>
      <c r="AA69" s="52">
        <f t="shared" si="19"/>
        <v>39600</v>
      </c>
    </row>
    <row r="70" spans="1:27" ht="13.5" customHeight="1">
      <c r="A70" s="118">
        <v>61</v>
      </c>
      <c r="B70" s="217">
        <v>42339</v>
      </c>
      <c r="C70" s="68">
        <f>788*2</f>
        <v>1576</v>
      </c>
      <c r="D70" s="312">
        <v>1</v>
      </c>
      <c r="E70" s="60">
        <f t="shared" ref="E70:E106" si="44">C70*D70</f>
        <v>1576</v>
      </c>
      <c r="F70" s="59">
        <v>0</v>
      </c>
      <c r="G70" s="60">
        <f t="shared" si="43"/>
        <v>0</v>
      </c>
      <c r="H70" s="57">
        <f t="shared" si="34"/>
        <v>1576</v>
      </c>
      <c r="I70" s="132">
        <f t="shared" si="20"/>
        <v>64152</v>
      </c>
      <c r="J70" s="102">
        <f>IF((I70-H$69+(H$69/12*1))+K70&gt;H149,H149-K70,(I70-H$69+(H$69/12*1)))</f>
        <v>62700</v>
      </c>
      <c r="K70" s="102">
        <f t="shared" si="35"/>
        <v>3300</v>
      </c>
      <c r="L70" s="103">
        <f t="shared" ref="L70:L94" si="45">J70+K70</f>
        <v>66000</v>
      </c>
      <c r="M70" s="102">
        <f t="shared" si="41"/>
        <v>59565</v>
      </c>
      <c r="N70" s="102">
        <f t="shared" si="39"/>
        <v>3135</v>
      </c>
      <c r="O70" s="102">
        <f t="shared" si="40"/>
        <v>62700</v>
      </c>
      <c r="P70" s="102">
        <f t="shared" si="38"/>
        <v>56430</v>
      </c>
      <c r="Q70" s="102">
        <f t="shared" si="9"/>
        <v>2970</v>
      </c>
      <c r="R70" s="102">
        <f t="shared" si="42"/>
        <v>59400</v>
      </c>
      <c r="S70" s="102">
        <f t="shared" si="32"/>
        <v>50160</v>
      </c>
      <c r="T70" s="102">
        <f t="shared" si="12"/>
        <v>2640</v>
      </c>
      <c r="U70" s="102">
        <f t="shared" si="33"/>
        <v>52800</v>
      </c>
      <c r="V70" s="102">
        <f t="shared" si="25"/>
        <v>43890</v>
      </c>
      <c r="W70" s="102">
        <f t="shared" si="15"/>
        <v>2310</v>
      </c>
      <c r="X70" s="102">
        <f t="shared" si="26"/>
        <v>46200</v>
      </c>
      <c r="Y70" s="102">
        <f t="shared" si="36"/>
        <v>37620</v>
      </c>
      <c r="Z70" s="102">
        <f t="shared" si="37"/>
        <v>1980</v>
      </c>
      <c r="AA70" s="66">
        <f t="shared" ref="AA70:AA118" si="46">Y70+Z70</f>
        <v>39600</v>
      </c>
    </row>
    <row r="71" spans="1:27" ht="13.5" customHeight="1">
      <c r="A71" s="118">
        <v>60</v>
      </c>
      <c r="B71" s="218">
        <v>42370</v>
      </c>
      <c r="C71" s="68">
        <v>880</v>
      </c>
      <c r="D71" s="312">
        <v>1</v>
      </c>
      <c r="E71" s="70">
        <f t="shared" si="44"/>
        <v>880</v>
      </c>
      <c r="F71" s="59">
        <v>0</v>
      </c>
      <c r="G71" s="70">
        <f t="shared" si="43"/>
        <v>0</v>
      </c>
      <c r="H71" s="68">
        <f t="shared" si="34"/>
        <v>880</v>
      </c>
      <c r="I71" s="131">
        <f t="shared" si="20"/>
        <v>62576</v>
      </c>
      <c r="J71" s="122">
        <f>IF((I71-H$81+(H$81))+K71&gt;H149,H149-K71,(I71-H$81+(H$81)))</f>
        <v>62576</v>
      </c>
      <c r="K71" s="122">
        <f t="shared" si="35"/>
        <v>3300</v>
      </c>
      <c r="L71" s="122">
        <f t="shared" si="45"/>
        <v>65876</v>
      </c>
      <c r="M71" s="122">
        <f t="shared" si="41"/>
        <v>59447.199999999997</v>
      </c>
      <c r="N71" s="122">
        <f t="shared" si="39"/>
        <v>3135</v>
      </c>
      <c r="O71" s="122">
        <f t="shared" si="40"/>
        <v>62582.2</v>
      </c>
      <c r="P71" s="104">
        <f t="shared" si="38"/>
        <v>56318.400000000001</v>
      </c>
      <c r="Q71" s="122">
        <f t="shared" ref="Q71:Q94" si="47">K71*P$9</f>
        <v>2970</v>
      </c>
      <c r="R71" s="122">
        <f t="shared" si="42"/>
        <v>59288.4</v>
      </c>
      <c r="S71" s="122">
        <f t="shared" si="32"/>
        <v>50060.800000000003</v>
      </c>
      <c r="T71" s="122">
        <f t="shared" ref="T71:T94" si="48">K71*S$9</f>
        <v>2640</v>
      </c>
      <c r="U71" s="122">
        <f t="shared" si="33"/>
        <v>52700.800000000003</v>
      </c>
      <c r="V71" s="122">
        <f t="shared" si="25"/>
        <v>43803.199999999997</v>
      </c>
      <c r="W71" s="122">
        <f t="shared" ref="W71:W93" si="49">K71*V$9</f>
        <v>2310</v>
      </c>
      <c r="X71" s="122">
        <f t="shared" si="26"/>
        <v>46113.2</v>
      </c>
      <c r="Y71" s="122">
        <f t="shared" si="36"/>
        <v>37545.599999999999</v>
      </c>
      <c r="Z71" s="122">
        <f t="shared" si="37"/>
        <v>1980</v>
      </c>
      <c r="AA71" s="52">
        <f t="shared" si="46"/>
        <v>39525.599999999999</v>
      </c>
    </row>
    <row r="72" spans="1:27" ht="13.5" customHeight="1">
      <c r="A72" s="118">
        <v>59</v>
      </c>
      <c r="B72" s="217">
        <v>42401</v>
      </c>
      <c r="C72" s="68">
        <v>880</v>
      </c>
      <c r="D72" s="312">
        <v>1</v>
      </c>
      <c r="E72" s="60">
        <f t="shared" si="44"/>
        <v>880</v>
      </c>
      <c r="F72" s="59">
        <v>0</v>
      </c>
      <c r="G72" s="60">
        <f t="shared" si="43"/>
        <v>0</v>
      </c>
      <c r="H72" s="57">
        <f t="shared" si="34"/>
        <v>880</v>
      </c>
      <c r="I72" s="132">
        <f t="shared" si="20"/>
        <v>61696</v>
      </c>
      <c r="J72" s="102">
        <f>IF((I72-H$81+(H$81/12*11))+K72&gt;H149,H149-K72,(I72-H$81+(H$81/12*11)))</f>
        <v>61622.666666666664</v>
      </c>
      <c r="K72" s="102">
        <f t="shared" si="35"/>
        <v>3300</v>
      </c>
      <c r="L72" s="103">
        <f t="shared" si="45"/>
        <v>64922.666666666664</v>
      </c>
      <c r="M72" s="102">
        <f t="shared" si="41"/>
        <v>58541.533333333326</v>
      </c>
      <c r="N72" s="102">
        <f t="shared" si="39"/>
        <v>3135</v>
      </c>
      <c r="O72" s="102">
        <f t="shared" si="40"/>
        <v>61676.533333333326</v>
      </c>
      <c r="P72" s="102">
        <f>J72*$P$9</f>
        <v>55460.4</v>
      </c>
      <c r="Q72" s="102">
        <f t="shared" si="47"/>
        <v>2970</v>
      </c>
      <c r="R72" s="102">
        <f t="shared" si="42"/>
        <v>58430.400000000001</v>
      </c>
      <c r="S72" s="102">
        <f t="shared" si="32"/>
        <v>49298.133333333331</v>
      </c>
      <c r="T72" s="102">
        <f t="shared" si="48"/>
        <v>2640</v>
      </c>
      <c r="U72" s="102">
        <f t="shared" si="33"/>
        <v>51938.133333333331</v>
      </c>
      <c r="V72" s="102">
        <f t="shared" si="25"/>
        <v>43135.866666666661</v>
      </c>
      <c r="W72" s="102">
        <f t="shared" si="49"/>
        <v>2310</v>
      </c>
      <c r="X72" s="102">
        <f t="shared" si="26"/>
        <v>45445.866666666661</v>
      </c>
      <c r="Y72" s="102">
        <f t="shared" si="36"/>
        <v>36973.599999999999</v>
      </c>
      <c r="Z72" s="102">
        <f t="shared" si="37"/>
        <v>1980</v>
      </c>
      <c r="AA72" s="66">
        <f t="shared" si="46"/>
        <v>38953.599999999999</v>
      </c>
    </row>
    <row r="73" spans="1:27" ht="13.5" customHeight="1">
      <c r="A73" s="118">
        <v>58</v>
      </c>
      <c r="B73" s="218">
        <v>42430</v>
      </c>
      <c r="C73" s="68">
        <v>880</v>
      </c>
      <c r="D73" s="312">
        <v>1</v>
      </c>
      <c r="E73" s="70">
        <f t="shared" si="44"/>
        <v>880</v>
      </c>
      <c r="F73" s="59">
        <v>0</v>
      </c>
      <c r="G73" s="70">
        <f t="shared" si="43"/>
        <v>0</v>
      </c>
      <c r="H73" s="68">
        <f t="shared" si="34"/>
        <v>880</v>
      </c>
      <c r="I73" s="131">
        <f t="shared" si="20"/>
        <v>60816</v>
      </c>
      <c r="J73" s="122">
        <f>IF((I73-H$81+(H$81/12*10))+K73&gt;H149,H149-K73,(I73-H$81+(H$81/12*10)))</f>
        <v>60669.333333333336</v>
      </c>
      <c r="K73" s="122">
        <f t="shared" si="35"/>
        <v>3300</v>
      </c>
      <c r="L73" s="122">
        <f t="shared" si="45"/>
        <v>63969.333333333336</v>
      </c>
      <c r="M73" s="122">
        <f t="shared" si="41"/>
        <v>57635.866666666669</v>
      </c>
      <c r="N73" s="122">
        <f t="shared" si="39"/>
        <v>3135</v>
      </c>
      <c r="O73" s="122">
        <f t="shared" si="40"/>
        <v>60770.866666666669</v>
      </c>
      <c r="P73" s="104">
        <f>J73*$P$9</f>
        <v>54602.400000000001</v>
      </c>
      <c r="Q73" s="122">
        <f t="shared" si="47"/>
        <v>2970</v>
      </c>
      <c r="R73" s="122">
        <f t="shared" si="42"/>
        <v>57572.4</v>
      </c>
      <c r="S73" s="122">
        <f t="shared" si="32"/>
        <v>48535.466666666674</v>
      </c>
      <c r="T73" s="122">
        <f t="shared" si="48"/>
        <v>2640</v>
      </c>
      <c r="U73" s="122">
        <f t="shared" si="33"/>
        <v>51175.466666666674</v>
      </c>
      <c r="V73" s="122">
        <f t="shared" si="25"/>
        <v>42468.533333333333</v>
      </c>
      <c r="W73" s="122">
        <f t="shared" si="49"/>
        <v>2310</v>
      </c>
      <c r="X73" s="122">
        <f t="shared" si="26"/>
        <v>44778.533333333333</v>
      </c>
      <c r="Y73" s="122">
        <f t="shared" si="36"/>
        <v>36401.599999999999</v>
      </c>
      <c r="Z73" s="122">
        <f t="shared" si="37"/>
        <v>1980</v>
      </c>
      <c r="AA73" s="52">
        <f t="shared" si="46"/>
        <v>38381.599999999999</v>
      </c>
    </row>
    <row r="74" spans="1:27" ht="13.5" customHeight="1">
      <c r="A74" s="118">
        <v>57</v>
      </c>
      <c r="B74" s="217">
        <v>42461</v>
      </c>
      <c r="C74" s="68">
        <v>880</v>
      </c>
      <c r="D74" s="312">
        <v>1</v>
      </c>
      <c r="E74" s="60">
        <f t="shared" si="44"/>
        <v>880</v>
      </c>
      <c r="F74" s="59">
        <v>0</v>
      </c>
      <c r="G74" s="60">
        <f t="shared" si="43"/>
        <v>0</v>
      </c>
      <c r="H74" s="57">
        <f t="shared" si="34"/>
        <v>880</v>
      </c>
      <c r="I74" s="132">
        <f t="shared" si="20"/>
        <v>59936</v>
      </c>
      <c r="J74" s="102">
        <f>IF((I74-H$81+(H$81/12*9))+K74&gt;H149,H149-K74,(I74-H$81+(H$81/12*9)))</f>
        <v>59716</v>
      </c>
      <c r="K74" s="102">
        <f t="shared" si="35"/>
        <v>3300</v>
      </c>
      <c r="L74" s="103">
        <f t="shared" si="45"/>
        <v>63016</v>
      </c>
      <c r="M74" s="102">
        <f t="shared" si="41"/>
        <v>56730.2</v>
      </c>
      <c r="N74" s="102">
        <f t="shared" si="39"/>
        <v>3135</v>
      </c>
      <c r="O74" s="102">
        <f t="shared" si="40"/>
        <v>59865.2</v>
      </c>
      <c r="P74" s="102">
        <f t="shared" ref="P74:P87" si="50">J74*$P$9</f>
        <v>53744.4</v>
      </c>
      <c r="Q74" s="102">
        <f t="shared" si="47"/>
        <v>2970</v>
      </c>
      <c r="R74" s="102">
        <f>P74+Q74</f>
        <v>56714.400000000001</v>
      </c>
      <c r="S74" s="102">
        <f t="shared" si="32"/>
        <v>47772.800000000003</v>
      </c>
      <c r="T74" s="102">
        <f t="shared" si="48"/>
        <v>2640</v>
      </c>
      <c r="U74" s="102">
        <f t="shared" si="33"/>
        <v>50412.800000000003</v>
      </c>
      <c r="V74" s="102">
        <f t="shared" si="25"/>
        <v>41801.199999999997</v>
      </c>
      <c r="W74" s="102">
        <f t="shared" si="49"/>
        <v>2310</v>
      </c>
      <c r="X74" s="102">
        <f t="shared" si="26"/>
        <v>44111.199999999997</v>
      </c>
      <c r="Y74" s="102">
        <f t="shared" si="36"/>
        <v>35829.599999999999</v>
      </c>
      <c r="Z74" s="102">
        <f t="shared" si="37"/>
        <v>1980</v>
      </c>
      <c r="AA74" s="66">
        <f t="shared" si="46"/>
        <v>37809.599999999999</v>
      </c>
    </row>
    <row r="75" spans="1:27" ht="13.5" customHeight="1">
      <c r="A75" s="118">
        <v>56</v>
      </c>
      <c r="B75" s="218">
        <v>42491</v>
      </c>
      <c r="C75" s="68">
        <v>880</v>
      </c>
      <c r="D75" s="312">
        <v>1</v>
      </c>
      <c r="E75" s="70">
        <f t="shared" si="44"/>
        <v>880</v>
      </c>
      <c r="F75" s="59">
        <v>0</v>
      </c>
      <c r="G75" s="70">
        <f t="shared" si="43"/>
        <v>0</v>
      </c>
      <c r="H75" s="68">
        <f t="shared" ref="H75:H106" si="51">E75+G75</f>
        <v>880</v>
      </c>
      <c r="I75" s="131">
        <f t="shared" si="20"/>
        <v>59056</v>
      </c>
      <c r="J75" s="122">
        <f>IF((I75-H$81+(H$81/12*8))+K75&gt;H149,H149-K75,(I75-H$81+(H$81/12*8)))</f>
        <v>58762.666666666664</v>
      </c>
      <c r="K75" s="122">
        <f t="shared" ref="K75:K106" si="52">H$148</f>
        <v>3300</v>
      </c>
      <c r="L75" s="122">
        <f t="shared" si="45"/>
        <v>62062.666666666664</v>
      </c>
      <c r="M75" s="122">
        <f t="shared" si="41"/>
        <v>55824.533333333326</v>
      </c>
      <c r="N75" s="122">
        <f t="shared" si="39"/>
        <v>3135</v>
      </c>
      <c r="O75" s="122">
        <f t="shared" si="40"/>
        <v>58959.533333333326</v>
      </c>
      <c r="P75" s="104">
        <f t="shared" si="50"/>
        <v>52886.400000000001</v>
      </c>
      <c r="Q75" s="122">
        <f t="shared" si="47"/>
        <v>2970</v>
      </c>
      <c r="R75" s="122">
        <f t="shared" ref="R75:R94" si="53">P75+Q75</f>
        <v>55856.4</v>
      </c>
      <c r="S75" s="122">
        <f t="shared" si="32"/>
        <v>47010.133333333331</v>
      </c>
      <c r="T75" s="122">
        <f t="shared" si="48"/>
        <v>2640</v>
      </c>
      <c r="U75" s="122">
        <f t="shared" si="33"/>
        <v>49650.133333333331</v>
      </c>
      <c r="V75" s="122">
        <f t="shared" si="25"/>
        <v>41133.866666666661</v>
      </c>
      <c r="W75" s="122">
        <f t="shared" si="49"/>
        <v>2310</v>
      </c>
      <c r="X75" s="122">
        <f t="shared" si="26"/>
        <v>43443.866666666661</v>
      </c>
      <c r="Y75" s="122">
        <f t="shared" ref="Y75:Y118" si="54">J75*Y$9</f>
        <v>35257.599999999999</v>
      </c>
      <c r="Z75" s="122">
        <f t="shared" ref="Z75:Z118" si="55">K75*Y$9</f>
        <v>1980</v>
      </c>
      <c r="AA75" s="52">
        <f t="shared" si="46"/>
        <v>37237.599999999999</v>
      </c>
    </row>
    <row r="76" spans="1:27" ht="13.5" customHeight="1">
      <c r="A76" s="118">
        <v>55</v>
      </c>
      <c r="B76" s="217">
        <v>42522</v>
      </c>
      <c r="C76" s="68">
        <v>880</v>
      </c>
      <c r="D76" s="312">
        <v>1</v>
      </c>
      <c r="E76" s="60">
        <f t="shared" si="44"/>
        <v>880</v>
      </c>
      <c r="F76" s="59">
        <v>0</v>
      </c>
      <c r="G76" s="60">
        <f t="shared" si="43"/>
        <v>0</v>
      </c>
      <c r="H76" s="57">
        <f t="shared" si="51"/>
        <v>880</v>
      </c>
      <c r="I76" s="132">
        <f t="shared" si="20"/>
        <v>58176</v>
      </c>
      <c r="J76" s="102">
        <f>IF((I76-H$81+(H$81/12*7))+K76&gt;H149,H149-K76,(I76-H$81+(H$81/12*7)))</f>
        <v>57809.333333333336</v>
      </c>
      <c r="K76" s="102">
        <f t="shared" si="52"/>
        <v>3300</v>
      </c>
      <c r="L76" s="103">
        <f t="shared" si="45"/>
        <v>61109.333333333336</v>
      </c>
      <c r="M76" s="102">
        <f t="shared" si="41"/>
        <v>54918.866666666669</v>
      </c>
      <c r="N76" s="102">
        <f t="shared" si="39"/>
        <v>3135</v>
      </c>
      <c r="O76" s="102">
        <f t="shared" si="40"/>
        <v>58053.866666666669</v>
      </c>
      <c r="P76" s="102">
        <f t="shared" si="50"/>
        <v>52028.4</v>
      </c>
      <c r="Q76" s="102">
        <f t="shared" si="47"/>
        <v>2970</v>
      </c>
      <c r="R76" s="102">
        <f t="shared" si="53"/>
        <v>54998.400000000001</v>
      </c>
      <c r="S76" s="102">
        <f t="shared" si="32"/>
        <v>46247.466666666674</v>
      </c>
      <c r="T76" s="102">
        <f t="shared" si="48"/>
        <v>2640</v>
      </c>
      <c r="U76" s="102">
        <f t="shared" si="33"/>
        <v>48887.466666666674</v>
      </c>
      <c r="V76" s="102">
        <f t="shared" si="25"/>
        <v>40466.533333333333</v>
      </c>
      <c r="W76" s="102">
        <f t="shared" si="49"/>
        <v>2310</v>
      </c>
      <c r="X76" s="102">
        <f t="shared" si="26"/>
        <v>42776.533333333333</v>
      </c>
      <c r="Y76" s="102">
        <f t="shared" si="54"/>
        <v>34685.599999999999</v>
      </c>
      <c r="Z76" s="102">
        <f t="shared" si="55"/>
        <v>1980</v>
      </c>
      <c r="AA76" s="66">
        <f t="shared" si="46"/>
        <v>36665.599999999999</v>
      </c>
    </row>
    <row r="77" spans="1:27" ht="13.5" customHeight="1">
      <c r="A77" s="118">
        <v>54</v>
      </c>
      <c r="B77" s="217">
        <v>42552</v>
      </c>
      <c r="C77" s="68">
        <v>880</v>
      </c>
      <c r="D77" s="312">
        <v>1</v>
      </c>
      <c r="E77" s="70">
        <f t="shared" si="44"/>
        <v>880</v>
      </c>
      <c r="F77" s="59">
        <v>0</v>
      </c>
      <c r="G77" s="70">
        <f t="shared" si="43"/>
        <v>0</v>
      </c>
      <c r="H77" s="68">
        <f t="shared" si="51"/>
        <v>880</v>
      </c>
      <c r="I77" s="131">
        <f t="shared" ref="I77:I117" si="56">I76-H76</f>
        <v>57296</v>
      </c>
      <c r="J77" s="122">
        <f>IF((I77-H$81+(H$81/12*6))+K77&gt;H149,H149-K77,(I77-H$81+(H$81/12*6)))</f>
        <v>56856</v>
      </c>
      <c r="K77" s="122">
        <f t="shared" si="52"/>
        <v>3300</v>
      </c>
      <c r="L77" s="122">
        <f t="shared" si="45"/>
        <v>60156</v>
      </c>
      <c r="M77" s="122">
        <f t="shared" si="41"/>
        <v>54013.2</v>
      </c>
      <c r="N77" s="122">
        <f t="shared" si="39"/>
        <v>3135</v>
      </c>
      <c r="O77" s="122">
        <f t="shared" si="40"/>
        <v>57148.2</v>
      </c>
      <c r="P77" s="104">
        <f t="shared" si="50"/>
        <v>51170.400000000001</v>
      </c>
      <c r="Q77" s="122">
        <f t="shared" si="47"/>
        <v>2970</v>
      </c>
      <c r="R77" s="122">
        <f t="shared" si="53"/>
        <v>54140.4</v>
      </c>
      <c r="S77" s="122">
        <f t="shared" si="32"/>
        <v>45484.800000000003</v>
      </c>
      <c r="T77" s="122">
        <f t="shared" si="48"/>
        <v>2640</v>
      </c>
      <c r="U77" s="122">
        <f t="shared" si="33"/>
        <v>48124.800000000003</v>
      </c>
      <c r="V77" s="122">
        <f t="shared" si="25"/>
        <v>39799.199999999997</v>
      </c>
      <c r="W77" s="122">
        <f t="shared" si="49"/>
        <v>2310</v>
      </c>
      <c r="X77" s="122">
        <f t="shared" si="26"/>
        <v>42109.2</v>
      </c>
      <c r="Y77" s="122">
        <f t="shared" si="54"/>
        <v>34113.599999999999</v>
      </c>
      <c r="Z77" s="122">
        <f t="shared" si="55"/>
        <v>1980</v>
      </c>
      <c r="AA77" s="52">
        <f t="shared" si="46"/>
        <v>36093.599999999999</v>
      </c>
    </row>
    <row r="78" spans="1:27" ht="13.5" customHeight="1">
      <c r="A78" s="118">
        <v>53</v>
      </c>
      <c r="B78" s="218">
        <v>42583</v>
      </c>
      <c r="C78" s="68">
        <v>880</v>
      </c>
      <c r="D78" s="312">
        <v>1</v>
      </c>
      <c r="E78" s="60">
        <f t="shared" si="44"/>
        <v>880</v>
      </c>
      <c r="F78" s="59">
        <v>0</v>
      </c>
      <c r="G78" s="60">
        <f t="shared" si="43"/>
        <v>0</v>
      </c>
      <c r="H78" s="57">
        <f t="shared" si="51"/>
        <v>880</v>
      </c>
      <c r="I78" s="132">
        <f t="shared" si="56"/>
        <v>56416</v>
      </c>
      <c r="J78" s="102">
        <f>IF((I78-H$81+(H$81/12*5))+K78&gt;H149,H149-K78,(I78-H$81+(H$81/12*5)))</f>
        <v>55902.666666666664</v>
      </c>
      <c r="K78" s="102">
        <f t="shared" si="52"/>
        <v>3300</v>
      </c>
      <c r="L78" s="103">
        <f t="shared" si="45"/>
        <v>59202.666666666664</v>
      </c>
      <c r="M78" s="102">
        <f t="shared" si="41"/>
        <v>53107.533333333326</v>
      </c>
      <c r="N78" s="102">
        <f t="shared" si="39"/>
        <v>3135</v>
      </c>
      <c r="O78" s="102">
        <f t="shared" si="40"/>
        <v>56242.533333333326</v>
      </c>
      <c r="P78" s="102">
        <f t="shared" si="50"/>
        <v>50312.4</v>
      </c>
      <c r="Q78" s="102">
        <f t="shared" si="47"/>
        <v>2970</v>
      </c>
      <c r="R78" s="102">
        <f t="shared" si="53"/>
        <v>53282.400000000001</v>
      </c>
      <c r="S78" s="102">
        <f t="shared" si="32"/>
        <v>44722.133333333331</v>
      </c>
      <c r="T78" s="102">
        <f t="shared" si="48"/>
        <v>2640</v>
      </c>
      <c r="U78" s="102">
        <f t="shared" si="33"/>
        <v>47362.133333333331</v>
      </c>
      <c r="V78" s="102">
        <f t="shared" si="25"/>
        <v>39131.866666666661</v>
      </c>
      <c r="W78" s="102">
        <f t="shared" si="49"/>
        <v>2310</v>
      </c>
      <c r="X78" s="102">
        <f t="shared" si="26"/>
        <v>41441.866666666661</v>
      </c>
      <c r="Y78" s="102">
        <f t="shared" si="54"/>
        <v>33541.599999999999</v>
      </c>
      <c r="Z78" s="102">
        <f t="shared" si="55"/>
        <v>1980</v>
      </c>
      <c r="AA78" s="66">
        <f t="shared" si="46"/>
        <v>35521.599999999999</v>
      </c>
    </row>
    <row r="79" spans="1:27" ht="13.5" customHeight="1">
      <c r="A79" s="118">
        <v>52</v>
      </c>
      <c r="B79" s="217">
        <v>42614</v>
      </c>
      <c r="C79" s="68">
        <v>880</v>
      </c>
      <c r="D79" s="312">
        <v>1</v>
      </c>
      <c r="E79" s="70">
        <f t="shared" si="44"/>
        <v>880</v>
      </c>
      <c r="F79" s="59">
        <v>0</v>
      </c>
      <c r="G79" s="70">
        <f t="shared" si="43"/>
        <v>0</v>
      </c>
      <c r="H79" s="68">
        <f t="shared" si="51"/>
        <v>880</v>
      </c>
      <c r="I79" s="131">
        <f t="shared" si="56"/>
        <v>55536</v>
      </c>
      <c r="J79" s="122">
        <f>IF((I79-H$81+(H$81/12*4))+K79&gt;H149,H149-K79,(I79-H$81+(H$81/12*4)))</f>
        <v>54949.333333333336</v>
      </c>
      <c r="K79" s="122">
        <f t="shared" si="52"/>
        <v>3300</v>
      </c>
      <c r="L79" s="122">
        <f t="shared" si="45"/>
        <v>58249.333333333336</v>
      </c>
      <c r="M79" s="122">
        <f t="shared" si="41"/>
        <v>52201.866666666669</v>
      </c>
      <c r="N79" s="122">
        <f t="shared" si="39"/>
        <v>3135</v>
      </c>
      <c r="O79" s="122">
        <f t="shared" si="40"/>
        <v>55336.866666666669</v>
      </c>
      <c r="P79" s="104">
        <f t="shared" si="50"/>
        <v>49454.400000000001</v>
      </c>
      <c r="Q79" s="122">
        <f t="shared" si="47"/>
        <v>2970</v>
      </c>
      <c r="R79" s="122">
        <f t="shared" si="53"/>
        <v>52424.4</v>
      </c>
      <c r="S79" s="122">
        <f t="shared" si="32"/>
        <v>43959.466666666674</v>
      </c>
      <c r="T79" s="122">
        <f t="shared" si="48"/>
        <v>2640</v>
      </c>
      <c r="U79" s="122">
        <f t="shared" si="33"/>
        <v>46599.466666666674</v>
      </c>
      <c r="V79" s="122">
        <f t="shared" si="25"/>
        <v>38464.533333333333</v>
      </c>
      <c r="W79" s="122">
        <f t="shared" si="49"/>
        <v>2310</v>
      </c>
      <c r="X79" s="122">
        <f t="shared" si="26"/>
        <v>40774.533333333333</v>
      </c>
      <c r="Y79" s="122">
        <f t="shared" si="54"/>
        <v>32969.599999999999</v>
      </c>
      <c r="Z79" s="122">
        <f t="shared" si="55"/>
        <v>1980</v>
      </c>
      <c r="AA79" s="52">
        <f t="shared" si="46"/>
        <v>34949.599999999999</v>
      </c>
    </row>
    <row r="80" spans="1:27" ht="13.5" customHeight="1">
      <c r="A80" s="118">
        <v>51</v>
      </c>
      <c r="B80" s="218">
        <v>42644</v>
      </c>
      <c r="C80" s="68">
        <v>880</v>
      </c>
      <c r="D80" s="312">
        <v>1</v>
      </c>
      <c r="E80" s="60">
        <f t="shared" si="44"/>
        <v>880</v>
      </c>
      <c r="F80" s="59">
        <v>0</v>
      </c>
      <c r="G80" s="60">
        <f t="shared" si="43"/>
        <v>0</v>
      </c>
      <c r="H80" s="57">
        <f t="shared" si="51"/>
        <v>880</v>
      </c>
      <c r="I80" s="132">
        <f t="shared" si="56"/>
        <v>54656</v>
      </c>
      <c r="J80" s="102">
        <f>IF((I80-H$81+(H$81/12*3))+K80&gt;H149,H149-K80,(I80-H$81+(H$81/12*3)))</f>
        <v>53996</v>
      </c>
      <c r="K80" s="102">
        <f t="shared" si="52"/>
        <v>3300</v>
      </c>
      <c r="L80" s="103">
        <f t="shared" si="45"/>
        <v>57296</v>
      </c>
      <c r="M80" s="102">
        <f t="shared" si="41"/>
        <v>51296.2</v>
      </c>
      <c r="N80" s="102">
        <f t="shared" si="39"/>
        <v>3135</v>
      </c>
      <c r="O80" s="102">
        <f t="shared" si="40"/>
        <v>54431.199999999997</v>
      </c>
      <c r="P80" s="102">
        <f t="shared" si="50"/>
        <v>48596.4</v>
      </c>
      <c r="Q80" s="102">
        <f t="shared" si="47"/>
        <v>2970</v>
      </c>
      <c r="R80" s="102">
        <f t="shared" si="53"/>
        <v>51566.400000000001</v>
      </c>
      <c r="S80" s="102">
        <f t="shared" si="32"/>
        <v>43196.800000000003</v>
      </c>
      <c r="T80" s="102">
        <f t="shared" si="48"/>
        <v>2640</v>
      </c>
      <c r="U80" s="102">
        <f t="shared" si="33"/>
        <v>45836.800000000003</v>
      </c>
      <c r="V80" s="102">
        <f t="shared" si="25"/>
        <v>37797.199999999997</v>
      </c>
      <c r="W80" s="102">
        <f t="shared" si="49"/>
        <v>2310</v>
      </c>
      <c r="X80" s="102">
        <f t="shared" si="26"/>
        <v>40107.199999999997</v>
      </c>
      <c r="Y80" s="102">
        <f t="shared" si="54"/>
        <v>32397.599999999999</v>
      </c>
      <c r="Z80" s="102">
        <f t="shared" si="55"/>
        <v>1980</v>
      </c>
      <c r="AA80" s="66">
        <f t="shared" si="46"/>
        <v>34377.599999999999</v>
      </c>
    </row>
    <row r="81" spans="1:27" ht="13.5" customHeight="1">
      <c r="A81" s="118">
        <v>50</v>
      </c>
      <c r="B81" s="217">
        <v>42675</v>
      </c>
      <c r="C81" s="68">
        <v>880</v>
      </c>
      <c r="D81" s="312">
        <v>1</v>
      </c>
      <c r="E81" s="70">
        <f t="shared" si="44"/>
        <v>880</v>
      </c>
      <c r="F81" s="59">
        <v>0</v>
      </c>
      <c r="G81" s="70">
        <f t="shared" si="43"/>
        <v>0</v>
      </c>
      <c r="H81" s="68">
        <f t="shared" si="51"/>
        <v>880</v>
      </c>
      <c r="I81" s="131">
        <f t="shared" si="56"/>
        <v>53776</v>
      </c>
      <c r="J81" s="122">
        <f>IF((I81-H$81+(H$81/12*2))+K81&gt;H149,H149-K81,(I81-H$81+(H$81/12*2)))</f>
        <v>53042.666666666664</v>
      </c>
      <c r="K81" s="122">
        <f t="shared" si="52"/>
        <v>3300</v>
      </c>
      <c r="L81" s="122">
        <f t="shared" si="45"/>
        <v>56342.666666666664</v>
      </c>
      <c r="M81" s="122">
        <f t="shared" si="41"/>
        <v>50390.533333333326</v>
      </c>
      <c r="N81" s="122">
        <f t="shared" si="39"/>
        <v>3135</v>
      </c>
      <c r="O81" s="122">
        <f t="shared" si="40"/>
        <v>53525.533333333326</v>
      </c>
      <c r="P81" s="104">
        <f t="shared" si="50"/>
        <v>47738.400000000001</v>
      </c>
      <c r="Q81" s="122">
        <f t="shared" si="47"/>
        <v>2970</v>
      </c>
      <c r="R81" s="122">
        <f t="shared" si="53"/>
        <v>50708.4</v>
      </c>
      <c r="S81" s="122">
        <f t="shared" si="32"/>
        <v>42434.133333333331</v>
      </c>
      <c r="T81" s="122">
        <f t="shared" si="48"/>
        <v>2640</v>
      </c>
      <c r="U81" s="122">
        <f t="shared" si="33"/>
        <v>45074.133333333331</v>
      </c>
      <c r="V81" s="122">
        <f t="shared" si="25"/>
        <v>37129.866666666661</v>
      </c>
      <c r="W81" s="122">
        <f t="shared" si="49"/>
        <v>2310</v>
      </c>
      <c r="X81" s="122">
        <f t="shared" si="26"/>
        <v>39439.866666666661</v>
      </c>
      <c r="Y81" s="122">
        <f t="shared" si="54"/>
        <v>31825.599999999999</v>
      </c>
      <c r="Z81" s="122">
        <f t="shared" si="55"/>
        <v>1980</v>
      </c>
      <c r="AA81" s="52">
        <f t="shared" si="46"/>
        <v>33805.599999999999</v>
      </c>
    </row>
    <row r="82" spans="1:27" ht="13.5" customHeight="1">
      <c r="A82" s="118">
        <v>49</v>
      </c>
      <c r="B82" s="218">
        <v>42705</v>
      </c>
      <c r="C82" s="68">
        <f>880*2</f>
        <v>1760</v>
      </c>
      <c r="D82" s="312">
        <v>1</v>
      </c>
      <c r="E82" s="60">
        <f t="shared" si="44"/>
        <v>1760</v>
      </c>
      <c r="F82" s="59">
        <v>0</v>
      </c>
      <c r="G82" s="60">
        <f t="shared" si="43"/>
        <v>0</v>
      </c>
      <c r="H82" s="57">
        <f t="shared" si="51"/>
        <v>1760</v>
      </c>
      <c r="I82" s="132">
        <f t="shared" si="56"/>
        <v>52896</v>
      </c>
      <c r="J82" s="102">
        <f>IF((I82-H$81+(H$81/12*1))+K82&gt;H149,H149-K82,(I82-H$81+(H$81/12*1)))</f>
        <v>52089.333333333336</v>
      </c>
      <c r="K82" s="102">
        <f t="shared" si="52"/>
        <v>3300</v>
      </c>
      <c r="L82" s="103">
        <f t="shared" si="45"/>
        <v>55389.333333333336</v>
      </c>
      <c r="M82" s="102">
        <f t="shared" si="41"/>
        <v>49484.866666666669</v>
      </c>
      <c r="N82" s="102">
        <f t="shared" si="39"/>
        <v>3135</v>
      </c>
      <c r="O82" s="102">
        <f t="shared" si="40"/>
        <v>52619.866666666669</v>
      </c>
      <c r="P82" s="102">
        <f t="shared" si="50"/>
        <v>46880.4</v>
      </c>
      <c r="Q82" s="102">
        <f t="shared" si="47"/>
        <v>2970</v>
      </c>
      <c r="R82" s="102">
        <f t="shared" si="53"/>
        <v>49850.400000000001</v>
      </c>
      <c r="S82" s="102">
        <f t="shared" si="32"/>
        <v>41671.466666666674</v>
      </c>
      <c r="T82" s="102">
        <f t="shared" si="48"/>
        <v>2640</v>
      </c>
      <c r="U82" s="102">
        <f t="shared" si="33"/>
        <v>44311.466666666674</v>
      </c>
      <c r="V82" s="102">
        <f t="shared" si="25"/>
        <v>36462.533333333333</v>
      </c>
      <c r="W82" s="102">
        <f t="shared" si="49"/>
        <v>2310</v>
      </c>
      <c r="X82" s="102">
        <f t="shared" si="26"/>
        <v>38772.533333333333</v>
      </c>
      <c r="Y82" s="102">
        <f t="shared" si="54"/>
        <v>31253.599999999999</v>
      </c>
      <c r="Z82" s="102">
        <f t="shared" si="55"/>
        <v>1980</v>
      </c>
      <c r="AA82" s="66">
        <f t="shared" si="46"/>
        <v>33233.599999999999</v>
      </c>
    </row>
    <row r="83" spans="1:27" ht="13.5" customHeight="1">
      <c r="A83" s="118">
        <v>48</v>
      </c>
      <c r="B83" s="217">
        <v>42736</v>
      </c>
      <c r="C83" s="68">
        <v>937</v>
      </c>
      <c r="D83" s="312">
        <v>1</v>
      </c>
      <c r="E83" s="70">
        <f t="shared" si="44"/>
        <v>937</v>
      </c>
      <c r="F83" s="59">
        <v>0</v>
      </c>
      <c r="G83" s="70">
        <f t="shared" si="43"/>
        <v>0</v>
      </c>
      <c r="H83" s="68">
        <f t="shared" si="51"/>
        <v>937</v>
      </c>
      <c r="I83" s="131">
        <f t="shared" si="56"/>
        <v>51136</v>
      </c>
      <c r="J83" s="122">
        <f>IF((I83-H$93+(H$93))+K83&gt;H149,H149-K83,(I83-H$93+(H$93)))</f>
        <v>51136</v>
      </c>
      <c r="K83" s="122">
        <f t="shared" si="52"/>
        <v>3300</v>
      </c>
      <c r="L83" s="122">
        <f t="shared" si="45"/>
        <v>54436</v>
      </c>
      <c r="M83" s="122">
        <f t="shared" si="41"/>
        <v>48579.199999999997</v>
      </c>
      <c r="N83" s="122">
        <f t="shared" si="39"/>
        <v>3135</v>
      </c>
      <c r="O83" s="122">
        <f t="shared" si="40"/>
        <v>51714.2</v>
      </c>
      <c r="P83" s="104">
        <f t="shared" si="50"/>
        <v>46022.400000000001</v>
      </c>
      <c r="Q83" s="122">
        <f t="shared" si="47"/>
        <v>2970</v>
      </c>
      <c r="R83" s="122">
        <f t="shared" si="53"/>
        <v>48992.4</v>
      </c>
      <c r="S83" s="122">
        <f t="shared" si="32"/>
        <v>40908.800000000003</v>
      </c>
      <c r="T83" s="122">
        <f t="shared" si="48"/>
        <v>2640</v>
      </c>
      <c r="U83" s="122">
        <f t="shared" si="33"/>
        <v>43548.800000000003</v>
      </c>
      <c r="V83" s="122">
        <f t="shared" si="25"/>
        <v>35795.199999999997</v>
      </c>
      <c r="W83" s="122">
        <f t="shared" si="49"/>
        <v>2310</v>
      </c>
      <c r="X83" s="122">
        <f t="shared" si="26"/>
        <v>38105.199999999997</v>
      </c>
      <c r="Y83" s="122">
        <f t="shared" si="54"/>
        <v>30681.599999999999</v>
      </c>
      <c r="Z83" s="122">
        <f t="shared" si="55"/>
        <v>1980</v>
      </c>
      <c r="AA83" s="52">
        <f t="shared" si="46"/>
        <v>32661.599999999999</v>
      </c>
    </row>
    <row r="84" spans="1:27" ht="13.5" customHeight="1">
      <c r="A84" s="118">
        <v>47</v>
      </c>
      <c r="B84" s="218">
        <v>42767</v>
      </c>
      <c r="C84" s="68">
        <v>937</v>
      </c>
      <c r="D84" s="312">
        <v>1</v>
      </c>
      <c r="E84" s="60">
        <f t="shared" si="44"/>
        <v>937</v>
      </c>
      <c r="F84" s="59">
        <v>0</v>
      </c>
      <c r="G84" s="60">
        <f t="shared" si="43"/>
        <v>0</v>
      </c>
      <c r="H84" s="57">
        <f t="shared" si="51"/>
        <v>937</v>
      </c>
      <c r="I84" s="132">
        <f t="shared" si="56"/>
        <v>50199</v>
      </c>
      <c r="J84" s="102">
        <f>IF((I84-H$93+(H$93/12*11))+K84&gt;H149,H149-K84,(I84-H$93+(H$93/12*11)))</f>
        <v>50120.916666666664</v>
      </c>
      <c r="K84" s="102">
        <f t="shared" si="52"/>
        <v>3300</v>
      </c>
      <c r="L84" s="103">
        <f t="shared" si="45"/>
        <v>53420.916666666664</v>
      </c>
      <c r="M84" s="102">
        <f t="shared" si="41"/>
        <v>47614.870833333327</v>
      </c>
      <c r="N84" s="102">
        <f t="shared" si="39"/>
        <v>3135</v>
      </c>
      <c r="O84" s="102">
        <f t="shared" si="40"/>
        <v>50749.870833333327</v>
      </c>
      <c r="P84" s="102">
        <f t="shared" si="50"/>
        <v>45108.824999999997</v>
      </c>
      <c r="Q84" s="102">
        <f t="shared" si="47"/>
        <v>2970</v>
      </c>
      <c r="R84" s="102">
        <f t="shared" si="53"/>
        <v>48078.824999999997</v>
      </c>
      <c r="S84" s="102">
        <f t="shared" si="32"/>
        <v>40096.733333333337</v>
      </c>
      <c r="T84" s="102">
        <f t="shared" si="48"/>
        <v>2640</v>
      </c>
      <c r="U84" s="102">
        <f t="shared" si="33"/>
        <v>42736.733333333337</v>
      </c>
      <c r="V84" s="102">
        <f t="shared" si="25"/>
        <v>35084.641666666663</v>
      </c>
      <c r="W84" s="102">
        <f t="shared" si="49"/>
        <v>2310</v>
      </c>
      <c r="X84" s="102">
        <f t="shared" si="26"/>
        <v>37394.641666666663</v>
      </c>
      <c r="Y84" s="102">
        <f t="shared" si="54"/>
        <v>30072.549999999996</v>
      </c>
      <c r="Z84" s="102">
        <f t="shared" si="55"/>
        <v>1980</v>
      </c>
      <c r="AA84" s="66">
        <f t="shared" si="46"/>
        <v>32052.549999999996</v>
      </c>
    </row>
    <row r="85" spans="1:27" ht="13.5" customHeight="1">
      <c r="A85" s="118">
        <v>46</v>
      </c>
      <c r="B85" s="217">
        <v>42795</v>
      </c>
      <c r="C85" s="68">
        <v>937</v>
      </c>
      <c r="D85" s="312">
        <v>1</v>
      </c>
      <c r="E85" s="70">
        <f t="shared" si="44"/>
        <v>937</v>
      </c>
      <c r="F85" s="59">
        <v>0</v>
      </c>
      <c r="G85" s="70">
        <f t="shared" si="43"/>
        <v>0</v>
      </c>
      <c r="H85" s="68">
        <f t="shared" si="51"/>
        <v>937</v>
      </c>
      <c r="I85" s="131">
        <f t="shared" si="56"/>
        <v>49262</v>
      </c>
      <c r="J85" s="122">
        <f>IF((I85-H$93+(H$93/12*10))+K85&gt;H149,H149-K85,(I85-H$93+(H$93/12*10)))</f>
        <v>49105.833333333336</v>
      </c>
      <c r="K85" s="122">
        <f t="shared" si="52"/>
        <v>3300</v>
      </c>
      <c r="L85" s="122">
        <f t="shared" si="45"/>
        <v>52405.833333333336</v>
      </c>
      <c r="M85" s="122">
        <f t="shared" si="41"/>
        <v>46650.541666666664</v>
      </c>
      <c r="N85" s="122">
        <f t="shared" si="39"/>
        <v>3135</v>
      </c>
      <c r="O85" s="122">
        <f t="shared" si="40"/>
        <v>49785.541666666664</v>
      </c>
      <c r="P85" s="104">
        <f t="shared" si="50"/>
        <v>44195.25</v>
      </c>
      <c r="Q85" s="122">
        <f t="shared" si="47"/>
        <v>2970</v>
      </c>
      <c r="R85" s="122">
        <f t="shared" si="53"/>
        <v>47165.25</v>
      </c>
      <c r="S85" s="122">
        <f t="shared" si="32"/>
        <v>39284.666666666672</v>
      </c>
      <c r="T85" s="122">
        <f t="shared" si="48"/>
        <v>2640</v>
      </c>
      <c r="U85" s="122">
        <f t="shared" si="33"/>
        <v>41924.666666666672</v>
      </c>
      <c r="V85" s="122">
        <f t="shared" si="25"/>
        <v>34374.083333333336</v>
      </c>
      <c r="W85" s="122">
        <f t="shared" si="49"/>
        <v>2310</v>
      </c>
      <c r="X85" s="122">
        <f t="shared" si="26"/>
        <v>36684.083333333336</v>
      </c>
      <c r="Y85" s="122">
        <f t="shared" si="54"/>
        <v>29463.5</v>
      </c>
      <c r="Z85" s="122">
        <f t="shared" si="55"/>
        <v>1980</v>
      </c>
      <c r="AA85" s="52">
        <f t="shared" si="46"/>
        <v>31443.5</v>
      </c>
    </row>
    <row r="86" spans="1:27" ht="13.5" customHeight="1">
      <c r="A86" s="118">
        <v>45</v>
      </c>
      <c r="B86" s="218">
        <v>42826</v>
      </c>
      <c r="C86" s="68">
        <v>937</v>
      </c>
      <c r="D86" s="312">
        <v>1</v>
      </c>
      <c r="E86" s="60">
        <f t="shared" si="44"/>
        <v>937</v>
      </c>
      <c r="F86" s="59">
        <v>0</v>
      </c>
      <c r="G86" s="60">
        <f t="shared" si="43"/>
        <v>0</v>
      </c>
      <c r="H86" s="57">
        <f t="shared" si="51"/>
        <v>937</v>
      </c>
      <c r="I86" s="132">
        <f t="shared" si="56"/>
        <v>48325</v>
      </c>
      <c r="J86" s="102">
        <f>IF((I86-H$93+(H$93/12*9))+K86&gt;H149,H149-K86,(I86-H$93+(H$93/12*9)))</f>
        <v>48090.75</v>
      </c>
      <c r="K86" s="102">
        <f t="shared" si="52"/>
        <v>3300</v>
      </c>
      <c r="L86" s="103">
        <f t="shared" si="45"/>
        <v>51390.75</v>
      </c>
      <c r="M86" s="102">
        <f t="shared" si="41"/>
        <v>45686.212500000001</v>
      </c>
      <c r="N86" s="102">
        <f t="shared" si="39"/>
        <v>3135</v>
      </c>
      <c r="O86" s="102">
        <f t="shared" si="40"/>
        <v>48821.212500000001</v>
      </c>
      <c r="P86" s="102">
        <f t="shared" si="50"/>
        <v>43281.675000000003</v>
      </c>
      <c r="Q86" s="102">
        <f t="shared" si="47"/>
        <v>2970</v>
      </c>
      <c r="R86" s="102">
        <f t="shared" si="53"/>
        <v>46251.675000000003</v>
      </c>
      <c r="S86" s="102">
        <f t="shared" si="32"/>
        <v>38472.6</v>
      </c>
      <c r="T86" s="102">
        <f t="shared" si="48"/>
        <v>2640</v>
      </c>
      <c r="U86" s="102">
        <f t="shared" si="33"/>
        <v>41112.6</v>
      </c>
      <c r="V86" s="102">
        <f t="shared" si="25"/>
        <v>33663.525000000001</v>
      </c>
      <c r="W86" s="102">
        <f t="shared" si="49"/>
        <v>2310</v>
      </c>
      <c r="X86" s="102">
        <f t="shared" si="26"/>
        <v>35973.525000000001</v>
      </c>
      <c r="Y86" s="102">
        <f t="shared" si="54"/>
        <v>28854.45</v>
      </c>
      <c r="Z86" s="102">
        <f t="shared" si="55"/>
        <v>1980</v>
      </c>
      <c r="AA86" s="66">
        <f t="shared" si="46"/>
        <v>30834.45</v>
      </c>
    </row>
    <row r="87" spans="1:27" ht="13.5" customHeight="1">
      <c r="A87" s="118">
        <v>44</v>
      </c>
      <c r="B87" s="217">
        <v>42856</v>
      </c>
      <c r="C87" s="68">
        <v>937</v>
      </c>
      <c r="D87" s="312">
        <v>1</v>
      </c>
      <c r="E87" s="70">
        <f t="shared" si="44"/>
        <v>937</v>
      </c>
      <c r="F87" s="59">
        <v>0</v>
      </c>
      <c r="G87" s="70">
        <f t="shared" si="43"/>
        <v>0</v>
      </c>
      <c r="H87" s="68">
        <f t="shared" si="51"/>
        <v>937</v>
      </c>
      <c r="I87" s="131">
        <f t="shared" si="56"/>
        <v>47388</v>
      </c>
      <c r="J87" s="122">
        <f>IF((I87-H$93+(H$93/12*8))+K87&gt;H149,H149-K87,(I87-H$93+(H$93/12*8)))</f>
        <v>47075.666666666664</v>
      </c>
      <c r="K87" s="122">
        <f t="shared" si="52"/>
        <v>3300</v>
      </c>
      <c r="L87" s="122">
        <f t="shared" si="45"/>
        <v>50375.666666666664</v>
      </c>
      <c r="M87" s="122">
        <f t="shared" si="41"/>
        <v>44721.883333333331</v>
      </c>
      <c r="N87" s="122">
        <f t="shared" si="39"/>
        <v>3135</v>
      </c>
      <c r="O87" s="122">
        <f t="shared" si="40"/>
        <v>47856.883333333331</v>
      </c>
      <c r="P87" s="104">
        <f t="shared" si="50"/>
        <v>42368.1</v>
      </c>
      <c r="Q87" s="122">
        <f t="shared" si="47"/>
        <v>2970</v>
      </c>
      <c r="R87" s="122">
        <f t="shared" si="53"/>
        <v>45338.1</v>
      </c>
      <c r="S87" s="122">
        <f t="shared" si="32"/>
        <v>37660.533333333333</v>
      </c>
      <c r="T87" s="122">
        <f t="shared" si="48"/>
        <v>2640</v>
      </c>
      <c r="U87" s="122">
        <f t="shared" si="33"/>
        <v>40300.533333333333</v>
      </c>
      <c r="V87" s="122">
        <f t="shared" ref="V87:V94" si="57">J87*V$9</f>
        <v>32952.96666666666</v>
      </c>
      <c r="W87" s="122">
        <f t="shared" si="49"/>
        <v>2310</v>
      </c>
      <c r="X87" s="122">
        <f t="shared" ref="X87:X94" si="58">V87+W87</f>
        <v>35262.96666666666</v>
      </c>
      <c r="Y87" s="122">
        <f t="shared" si="54"/>
        <v>28245.399999999998</v>
      </c>
      <c r="Z87" s="122">
        <f t="shared" si="55"/>
        <v>1980</v>
      </c>
      <c r="AA87" s="52">
        <f t="shared" si="46"/>
        <v>30225.399999999998</v>
      </c>
    </row>
    <row r="88" spans="1:27" ht="13.5" customHeight="1">
      <c r="A88" s="118">
        <v>43</v>
      </c>
      <c r="B88" s="218">
        <v>42887</v>
      </c>
      <c r="C88" s="68">
        <v>937</v>
      </c>
      <c r="D88" s="312">
        <v>1</v>
      </c>
      <c r="E88" s="60">
        <f t="shared" si="44"/>
        <v>937</v>
      </c>
      <c r="F88" s="59">
        <v>0</v>
      </c>
      <c r="G88" s="60">
        <f t="shared" si="43"/>
        <v>0</v>
      </c>
      <c r="H88" s="57">
        <f t="shared" si="51"/>
        <v>937</v>
      </c>
      <c r="I88" s="132">
        <f t="shared" si="56"/>
        <v>46451</v>
      </c>
      <c r="J88" s="102">
        <f>IF((I88-H$93+(H$93/12*7))+K88&gt;H149,H149-K88,(I88-H$93+(H$93/12*7)))</f>
        <v>46060.583333333336</v>
      </c>
      <c r="K88" s="102">
        <f t="shared" si="52"/>
        <v>3300</v>
      </c>
      <c r="L88" s="103">
        <f t="shared" si="45"/>
        <v>49360.583333333336</v>
      </c>
      <c r="M88" s="102">
        <f t="shared" si="41"/>
        <v>43757.554166666669</v>
      </c>
      <c r="N88" s="102">
        <f t="shared" si="39"/>
        <v>3135</v>
      </c>
      <c r="O88" s="102">
        <f t="shared" si="40"/>
        <v>46892.554166666669</v>
      </c>
      <c r="P88" s="102">
        <f t="shared" ref="P88:P94" si="59">J88*$P$9</f>
        <v>41454.525000000001</v>
      </c>
      <c r="Q88" s="102">
        <f t="shared" si="47"/>
        <v>2970</v>
      </c>
      <c r="R88" s="102">
        <f t="shared" si="53"/>
        <v>44424.525000000001</v>
      </c>
      <c r="S88" s="102">
        <f t="shared" si="32"/>
        <v>36848.466666666667</v>
      </c>
      <c r="T88" s="102">
        <f t="shared" si="48"/>
        <v>2640</v>
      </c>
      <c r="U88" s="102">
        <f t="shared" si="33"/>
        <v>39488.466666666667</v>
      </c>
      <c r="V88" s="102">
        <f t="shared" si="57"/>
        <v>32242.408333333333</v>
      </c>
      <c r="W88" s="102">
        <f t="shared" si="49"/>
        <v>2310</v>
      </c>
      <c r="X88" s="102">
        <f t="shared" si="58"/>
        <v>34552.408333333333</v>
      </c>
      <c r="Y88" s="102">
        <f t="shared" si="54"/>
        <v>27636.350000000002</v>
      </c>
      <c r="Z88" s="102">
        <f t="shared" si="55"/>
        <v>1980</v>
      </c>
      <c r="AA88" s="66">
        <f t="shared" si="46"/>
        <v>29616.350000000002</v>
      </c>
    </row>
    <row r="89" spans="1:27" ht="13.5" customHeight="1">
      <c r="A89" s="118">
        <v>42</v>
      </c>
      <c r="B89" s="217">
        <v>42917</v>
      </c>
      <c r="C89" s="68">
        <v>937</v>
      </c>
      <c r="D89" s="312">
        <v>1</v>
      </c>
      <c r="E89" s="70">
        <f t="shared" si="44"/>
        <v>937</v>
      </c>
      <c r="F89" s="59">
        <v>0</v>
      </c>
      <c r="G89" s="70">
        <f t="shared" si="43"/>
        <v>0</v>
      </c>
      <c r="H89" s="68">
        <f t="shared" si="51"/>
        <v>937</v>
      </c>
      <c r="I89" s="131">
        <f t="shared" si="56"/>
        <v>45514</v>
      </c>
      <c r="J89" s="122">
        <f>IF((I89-H$93+(H$93/12*6))+K89&gt;H149,H149-K89,(I89-H$93+(H$93/12*6)))</f>
        <v>45045.5</v>
      </c>
      <c r="K89" s="122">
        <f t="shared" si="52"/>
        <v>3300</v>
      </c>
      <c r="L89" s="122">
        <f t="shared" si="45"/>
        <v>48345.5</v>
      </c>
      <c r="M89" s="122">
        <f t="shared" si="41"/>
        <v>42793.224999999999</v>
      </c>
      <c r="N89" s="122">
        <f t="shared" si="39"/>
        <v>3135</v>
      </c>
      <c r="O89" s="122">
        <f t="shared" si="40"/>
        <v>45928.224999999999</v>
      </c>
      <c r="P89" s="104">
        <f t="shared" si="59"/>
        <v>40540.950000000004</v>
      </c>
      <c r="Q89" s="122">
        <f t="shared" si="47"/>
        <v>2970</v>
      </c>
      <c r="R89" s="122">
        <f t="shared" si="53"/>
        <v>43510.950000000004</v>
      </c>
      <c r="S89" s="122">
        <f t="shared" si="32"/>
        <v>36036.400000000001</v>
      </c>
      <c r="T89" s="122">
        <f t="shared" si="48"/>
        <v>2640</v>
      </c>
      <c r="U89" s="122">
        <f t="shared" si="33"/>
        <v>38676.400000000001</v>
      </c>
      <c r="V89" s="122">
        <f t="shared" si="57"/>
        <v>31531.85</v>
      </c>
      <c r="W89" s="122">
        <f t="shared" si="49"/>
        <v>2310</v>
      </c>
      <c r="X89" s="122">
        <f t="shared" si="58"/>
        <v>33841.85</v>
      </c>
      <c r="Y89" s="122">
        <f t="shared" si="54"/>
        <v>27027.3</v>
      </c>
      <c r="Z89" s="122">
        <f t="shared" si="55"/>
        <v>1980</v>
      </c>
      <c r="AA89" s="52">
        <f t="shared" si="46"/>
        <v>29007.3</v>
      </c>
    </row>
    <row r="90" spans="1:27" ht="13.5" customHeight="1">
      <c r="A90" s="118">
        <v>41</v>
      </c>
      <c r="B90" s="217">
        <v>42948</v>
      </c>
      <c r="C90" s="68">
        <v>937</v>
      </c>
      <c r="D90" s="312">
        <v>1</v>
      </c>
      <c r="E90" s="60">
        <f t="shared" si="44"/>
        <v>937</v>
      </c>
      <c r="F90" s="59">
        <v>0</v>
      </c>
      <c r="G90" s="60">
        <f t="shared" si="43"/>
        <v>0</v>
      </c>
      <c r="H90" s="57">
        <f t="shared" si="51"/>
        <v>937</v>
      </c>
      <c r="I90" s="132">
        <f t="shared" si="56"/>
        <v>44577</v>
      </c>
      <c r="J90" s="102">
        <f>IF((I90-H$93+(H$93/12*5))+K90&gt;H149,H149-K90,(I90-H$93+(H$93/12*5)))</f>
        <v>44030.416666666664</v>
      </c>
      <c r="K90" s="102">
        <f t="shared" si="52"/>
        <v>3300</v>
      </c>
      <c r="L90" s="103">
        <f t="shared" si="45"/>
        <v>47330.416666666664</v>
      </c>
      <c r="M90" s="102">
        <f t="shared" si="41"/>
        <v>41828.895833333328</v>
      </c>
      <c r="N90" s="102">
        <f t="shared" si="39"/>
        <v>3135</v>
      </c>
      <c r="O90" s="102">
        <f t="shared" si="40"/>
        <v>44963.895833333328</v>
      </c>
      <c r="P90" s="102">
        <f t="shared" si="59"/>
        <v>39627.375</v>
      </c>
      <c r="Q90" s="102">
        <f t="shared" si="47"/>
        <v>2970</v>
      </c>
      <c r="R90" s="102">
        <f t="shared" si="53"/>
        <v>42597.375</v>
      </c>
      <c r="S90" s="102">
        <f t="shared" si="32"/>
        <v>35224.333333333336</v>
      </c>
      <c r="T90" s="102">
        <f t="shared" si="48"/>
        <v>2640</v>
      </c>
      <c r="U90" s="102">
        <f t="shared" si="33"/>
        <v>37864.333333333336</v>
      </c>
      <c r="V90" s="102">
        <f t="shared" si="57"/>
        <v>30821.291666666664</v>
      </c>
      <c r="W90" s="102">
        <f t="shared" si="49"/>
        <v>2310</v>
      </c>
      <c r="X90" s="102">
        <f t="shared" si="58"/>
        <v>33131.291666666664</v>
      </c>
      <c r="Y90" s="102">
        <f t="shared" si="54"/>
        <v>26418.249999999996</v>
      </c>
      <c r="Z90" s="102">
        <f t="shared" si="55"/>
        <v>1980</v>
      </c>
      <c r="AA90" s="66">
        <f t="shared" si="46"/>
        <v>28398.249999999996</v>
      </c>
    </row>
    <row r="91" spans="1:27" ht="13.5" customHeight="1">
      <c r="A91" s="118">
        <v>40</v>
      </c>
      <c r="B91" s="218">
        <v>42979</v>
      </c>
      <c r="C91" s="68">
        <v>937</v>
      </c>
      <c r="D91" s="312">
        <v>1</v>
      </c>
      <c r="E91" s="70">
        <f t="shared" si="44"/>
        <v>937</v>
      </c>
      <c r="F91" s="59">
        <v>0</v>
      </c>
      <c r="G91" s="70">
        <f t="shared" si="43"/>
        <v>0</v>
      </c>
      <c r="H91" s="68">
        <f t="shared" si="51"/>
        <v>937</v>
      </c>
      <c r="I91" s="131">
        <f t="shared" si="56"/>
        <v>43640</v>
      </c>
      <c r="J91" s="122">
        <f>IF((I91-H$93+(H$93/12*4))+K91&gt;H149,H149-K91,(I91-H$93+(H$93/12*4)))</f>
        <v>43015.333333333336</v>
      </c>
      <c r="K91" s="122">
        <f t="shared" si="52"/>
        <v>3300</v>
      </c>
      <c r="L91" s="122">
        <f t="shared" si="45"/>
        <v>46315.333333333336</v>
      </c>
      <c r="M91" s="122">
        <f t="shared" si="41"/>
        <v>40864.566666666666</v>
      </c>
      <c r="N91" s="122">
        <f t="shared" si="39"/>
        <v>3135</v>
      </c>
      <c r="O91" s="122">
        <f t="shared" si="40"/>
        <v>43999.566666666666</v>
      </c>
      <c r="P91" s="104">
        <f t="shared" si="59"/>
        <v>38713.800000000003</v>
      </c>
      <c r="Q91" s="122">
        <f t="shared" si="47"/>
        <v>2970</v>
      </c>
      <c r="R91" s="122">
        <f t="shared" si="53"/>
        <v>41683.800000000003</v>
      </c>
      <c r="S91" s="122">
        <f t="shared" si="32"/>
        <v>34412.26666666667</v>
      </c>
      <c r="T91" s="122">
        <f t="shared" si="48"/>
        <v>2640</v>
      </c>
      <c r="U91" s="122">
        <f t="shared" si="33"/>
        <v>37052.26666666667</v>
      </c>
      <c r="V91" s="122">
        <f t="shared" si="57"/>
        <v>30110.733333333334</v>
      </c>
      <c r="W91" s="122">
        <f t="shared" si="49"/>
        <v>2310</v>
      </c>
      <c r="X91" s="122">
        <f t="shared" si="58"/>
        <v>32420.733333333334</v>
      </c>
      <c r="Y91" s="122">
        <f t="shared" si="54"/>
        <v>25809.200000000001</v>
      </c>
      <c r="Z91" s="122">
        <f t="shared" si="55"/>
        <v>1980</v>
      </c>
      <c r="AA91" s="52">
        <f t="shared" si="46"/>
        <v>27789.200000000001</v>
      </c>
    </row>
    <row r="92" spans="1:27" ht="13.5" customHeight="1">
      <c r="A92" s="118">
        <v>39</v>
      </c>
      <c r="B92" s="217">
        <v>43009</v>
      </c>
      <c r="C92" s="68">
        <v>937</v>
      </c>
      <c r="D92" s="312">
        <v>1</v>
      </c>
      <c r="E92" s="60">
        <f t="shared" si="44"/>
        <v>937</v>
      </c>
      <c r="F92" s="59">
        <v>0</v>
      </c>
      <c r="G92" s="60">
        <f t="shared" si="43"/>
        <v>0</v>
      </c>
      <c r="H92" s="57">
        <f t="shared" si="51"/>
        <v>937</v>
      </c>
      <c r="I92" s="132">
        <f t="shared" si="56"/>
        <v>42703</v>
      </c>
      <c r="J92" s="102">
        <f>IF((I92-H$93+(H$93/12*3))+K92&gt;H149,H149-K92,(I92-H$93+(H$93/12*3)))</f>
        <v>42000.25</v>
      </c>
      <c r="K92" s="102">
        <f t="shared" si="52"/>
        <v>3300</v>
      </c>
      <c r="L92" s="103">
        <f t="shared" si="45"/>
        <v>45300.25</v>
      </c>
      <c r="M92" s="102">
        <f t="shared" si="41"/>
        <v>39900.237499999996</v>
      </c>
      <c r="N92" s="102">
        <f t="shared" si="39"/>
        <v>3135</v>
      </c>
      <c r="O92" s="102">
        <f t="shared" si="40"/>
        <v>43035.237499999996</v>
      </c>
      <c r="P92" s="102">
        <f t="shared" si="59"/>
        <v>37800.224999999999</v>
      </c>
      <c r="Q92" s="102">
        <f t="shared" si="47"/>
        <v>2970</v>
      </c>
      <c r="R92" s="102">
        <f t="shared" si="53"/>
        <v>40770.224999999999</v>
      </c>
      <c r="S92" s="102">
        <f t="shared" si="32"/>
        <v>33600.200000000004</v>
      </c>
      <c r="T92" s="102">
        <f t="shared" si="48"/>
        <v>2640</v>
      </c>
      <c r="U92" s="102">
        <f t="shared" si="33"/>
        <v>36240.200000000004</v>
      </c>
      <c r="V92" s="102">
        <f t="shared" si="57"/>
        <v>29400.174999999999</v>
      </c>
      <c r="W92" s="102">
        <f t="shared" si="49"/>
        <v>2310</v>
      </c>
      <c r="X92" s="102">
        <f t="shared" si="58"/>
        <v>31710.174999999999</v>
      </c>
      <c r="Y92" s="102">
        <f t="shared" si="54"/>
        <v>25200.149999999998</v>
      </c>
      <c r="Z92" s="102">
        <f t="shared" si="55"/>
        <v>1980</v>
      </c>
      <c r="AA92" s="66">
        <f t="shared" si="46"/>
        <v>27180.149999999998</v>
      </c>
    </row>
    <row r="93" spans="1:27" ht="13.5" customHeight="1">
      <c r="A93" s="118">
        <v>38</v>
      </c>
      <c r="B93" s="218">
        <v>43040</v>
      </c>
      <c r="C93" s="68">
        <v>937</v>
      </c>
      <c r="D93" s="312">
        <v>1</v>
      </c>
      <c r="E93" s="70">
        <f t="shared" si="44"/>
        <v>937</v>
      </c>
      <c r="F93" s="59">
        <v>0</v>
      </c>
      <c r="G93" s="70">
        <f t="shared" si="43"/>
        <v>0</v>
      </c>
      <c r="H93" s="68">
        <f t="shared" si="51"/>
        <v>937</v>
      </c>
      <c r="I93" s="131">
        <f t="shared" si="56"/>
        <v>41766</v>
      </c>
      <c r="J93" s="122">
        <f>IF((I93-H$93+(H$93/12*2))+K93&gt;$H$149,$H$149-K93,(I93-H$93+(H$93/12*2)))</f>
        <v>40985.166666666664</v>
      </c>
      <c r="K93" s="122">
        <f t="shared" si="52"/>
        <v>3300</v>
      </c>
      <c r="L93" s="122">
        <f t="shared" si="45"/>
        <v>44285.166666666664</v>
      </c>
      <c r="M93" s="122">
        <f t="shared" si="41"/>
        <v>38935.908333333326</v>
      </c>
      <c r="N93" s="122">
        <f t="shared" si="39"/>
        <v>3135</v>
      </c>
      <c r="O93" s="122">
        <f t="shared" si="40"/>
        <v>42070.908333333326</v>
      </c>
      <c r="P93" s="104">
        <f t="shared" si="59"/>
        <v>36886.65</v>
      </c>
      <c r="Q93" s="122">
        <f t="shared" si="47"/>
        <v>2970</v>
      </c>
      <c r="R93" s="122">
        <f t="shared" si="53"/>
        <v>39856.65</v>
      </c>
      <c r="S93" s="122">
        <f t="shared" si="32"/>
        <v>32788.133333333331</v>
      </c>
      <c r="T93" s="122">
        <f t="shared" si="48"/>
        <v>2640</v>
      </c>
      <c r="U93" s="122">
        <f t="shared" si="33"/>
        <v>35428.133333333331</v>
      </c>
      <c r="V93" s="122">
        <f t="shared" si="57"/>
        <v>28689.616666666661</v>
      </c>
      <c r="W93" s="122">
        <f t="shared" si="49"/>
        <v>2310</v>
      </c>
      <c r="X93" s="122">
        <f t="shared" si="58"/>
        <v>30999.616666666661</v>
      </c>
      <c r="Y93" s="122">
        <f t="shared" si="54"/>
        <v>24591.1</v>
      </c>
      <c r="Z93" s="122">
        <f t="shared" si="55"/>
        <v>1980</v>
      </c>
      <c r="AA93" s="52">
        <f t="shared" si="46"/>
        <v>26571.1</v>
      </c>
    </row>
    <row r="94" spans="1:27" ht="13.5" customHeight="1">
      <c r="A94" s="118">
        <v>37</v>
      </c>
      <c r="B94" s="217">
        <v>43070</v>
      </c>
      <c r="C94" s="68">
        <f>937*2</f>
        <v>1874</v>
      </c>
      <c r="D94" s="312">
        <v>1</v>
      </c>
      <c r="E94" s="60">
        <f t="shared" si="44"/>
        <v>1874</v>
      </c>
      <c r="F94" s="59">
        <v>0</v>
      </c>
      <c r="G94" s="60">
        <f t="shared" si="43"/>
        <v>0</v>
      </c>
      <c r="H94" s="57">
        <f t="shared" si="51"/>
        <v>1874</v>
      </c>
      <c r="I94" s="132">
        <f t="shared" si="56"/>
        <v>40829</v>
      </c>
      <c r="J94" s="102">
        <f>IF((I94-H$93+(H$93/12*1))+K94&gt;H149,H149-K94,(I94-H$93+(H$93/12*1)))</f>
        <v>39970.083333333336</v>
      </c>
      <c r="K94" s="102">
        <f t="shared" si="52"/>
        <v>3300</v>
      </c>
      <c r="L94" s="103">
        <f t="shared" si="45"/>
        <v>43270.083333333336</v>
      </c>
      <c r="M94" s="102">
        <f t="shared" si="41"/>
        <v>37971.57916666667</v>
      </c>
      <c r="N94" s="102">
        <f t="shared" si="39"/>
        <v>3135</v>
      </c>
      <c r="O94" s="102">
        <f t="shared" si="40"/>
        <v>41106.57916666667</v>
      </c>
      <c r="P94" s="102">
        <f t="shared" si="59"/>
        <v>35973.075000000004</v>
      </c>
      <c r="Q94" s="102">
        <f t="shared" si="47"/>
        <v>2970</v>
      </c>
      <c r="R94" s="102">
        <f t="shared" si="53"/>
        <v>38943.075000000004</v>
      </c>
      <c r="S94" s="102">
        <f>J94*S$9</f>
        <v>31976.066666666669</v>
      </c>
      <c r="T94" s="102">
        <f t="shared" si="48"/>
        <v>2640</v>
      </c>
      <c r="U94" s="102">
        <f>S94+T94</f>
        <v>34616.066666666666</v>
      </c>
      <c r="V94" s="102">
        <f t="shared" si="57"/>
        <v>27979.058333333334</v>
      </c>
      <c r="W94" s="102">
        <f t="shared" ref="W94:W118" si="60">K94*V$9</f>
        <v>2310</v>
      </c>
      <c r="X94" s="102">
        <f t="shared" si="58"/>
        <v>30289.058333333334</v>
      </c>
      <c r="Y94" s="102">
        <f t="shared" si="54"/>
        <v>23982.05</v>
      </c>
      <c r="Z94" s="102">
        <f t="shared" si="55"/>
        <v>1980</v>
      </c>
      <c r="AA94" s="66">
        <f t="shared" si="46"/>
        <v>25962.05</v>
      </c>
    </row>
    <row r="95" spans="1:27" ht="13.5" customHeight="1">
      <c r="A95" s="118">
        <v>36</v>
      </c>
      <c r="B95" s="218">
        <v>43101</v>
      </c>
      <c r="C95" s="57">
        <v>954</v>
      </c>
      <c r="D95" s="312">
        <v>1</v>
      </c>
      <c r="E95" s="60">
        <f t="shared" si="44"/>
        <v>954</v>
      </c>
      <c r="F95" s="59">
        <v>0</v>
      </c>
      <c r="G95" s="60">
        <f t="shared" ref="G95:G106" si="61">E95*F95</f>
        <v>0</v>
      </c>
      <c r="H95" s="57">
        <f t="shared" si="51"/>
        <v>954</v>
      </c>
      <c r="I95" s="131">
        <f t="shared" si="56"/>
        <v>38955</v>
      </c>
      <c r="J95" s="122">
        <f>IF((I95-H$105+(H$105))+K95&gt;$H$149,$H$149-K95,(I95-H$105+(H$105)))</f>
        <v>38955</v>
      </c>
      <c r="K95" s="122">
        <f t="shared" si="52"/>
        <v>3300</v>
      </c>
      <c r="L95" s="122">
        <f t="shared" ref="L95:L106" si="62">J95+K95</f>
        <v>42255</v>
      </c>
      <c r="M95" s="122">
        <f t="shared" ref="M95:M106" si="63">J95*M$9</f>
        <v>37007.25</v>
      </c>
      <c r="N95" s="122">
        <f t="shared" ref="N95:N106" si="64">K95*M$9</f>
        <v>3135</v>
      </c>
      <c r="O95" s="122">
        <f t="shared" ref="O95:O106" si="65">M95+N95</f>
        <v>40142.25</v>
      </c>
      <c r="P95" s="104">
        <f t="shared" ref="P95:P106" si="66">J95*$P$9</f>
        <v>35059.5</v>
      </c>
      <c r="Q95" s="122">
        <f t="shared" ref="Q95:Q106" si="67">K95*P$9</f>
        <v>2970</v>
      </c>
      <c r="R95" s="122">
        <f t="shared" ref="R95:R106" si="68">P95+Q95</f>
        <v>38029.5</v>
      </c>
      <c r="S95" s="122">
        <f t="shared" ref="S95:S105" si="69">J95*S$9</f>
        <v>31164</v>
      </c>
      <c r="T95" s="122">
        <f t="shared" ref="T95:T106" si="70">K95*S$9</f>
        <v>2640</v>
      </c>
      <c r="U95" s="122">
        <f t="shared" ref="U95:U105" si="71">S95+T95</f>
        <v>33804</v>
      </c>
      <c r="V95" s="122">
        <f t="shared" ref="V95:V106" si="72">J95*V$9</f>
        <v>27268.5</v>
      </c>
      <c r="W95" s="122">
        <f t="shared" si="60"/>
        <v>2310</v>
      </c>
      <c r="X95" s="122">
        <f t="shared" ref="X95:X106" si="73">V95+W95</f>
        <v>29578.5</v>
      </c>
      <c r="Y95" s="122">
        <f t="shared" ref="Y95:Y106" si="74">J95*Y$9</f>
        <v>23373</v>
      </c>
      <c r="Z95" s="122">
        <f t="shared" ref="Z95:Z106" si="75">K95*Y$9</f>
        <v>1980</v>
      </c>
      <c r="AA95" s="52">
        <f t="shared" ref="AA95:AA106" si="76">Y95+Z95</f>
        <v>25353</v>
      </c>
    </row>
    <row r="96" spans="1:27" ht="13.5" customHeight="1">
      <c r="A96" s="118">
        <v>35</v>
      </c>
      <c r="B96" s="217">
        <v>43132</v>
      </c>
      <c r="C96" s="57">
        <v>954</v>
      </c>
      <c r="D96" s="312">
        <v>1</v>
      </c>
      <c r="E96" s="60">
        <f t="shared" si="44"/>
        <v>954</v>
      </c>
      <c r="F96" s="59">
        <v>0</v>
      </c>
      <c r="G96" s="60">
        <f t="shared" si="61"/>
        <v>0</v>
      </c>
      <c r="H96" s="57">
        <f t="shared" si="51"/>
        <v>954</v>
      </c>
      <c r="I96" s="132">
        <f t="shared" si="56"/>
        <v>38001</v>
      </c>
      <c r="J96" s="102">
        <f>IF((I96-H$105+(H$105/12*11))+K96&gt;$H$149,$H$149-K96,(I96-H$105+(H$105/12*11)))</f>
        <v>37921.5</v>
      </c>
      <c r="K96" s="102">
        <f t="shared" si="52"/>
        <v>3300</v>
      </c>
      <c r="L96" s="103">
        <f t="shared" si="62"/>
        <v>41221.5</v>
      </c>
      <c r="M96" s="102">
        <f t="shared" si="63"/>
        <v>36025.424999999996</v>
      </c>
      <c r="N96" s="102">
        <f t="shared" si="64"/>
        <v>3135</v>
      </c>
      <c r="O96" s="102">
        <f t="shared" si="65"/>
        <v>39160.424999999996</v>
      </c>
      <c r="P96" s="102">
        <f t="shared" si="66"/>
        <v>34129.35</v>
      </c>
      <c r="Q96" s="102">
        <f t="shared" si="67"/>
        <v>2970</v>
      </c>
      <c r="R96" s="102">
        <f t="shared" si="68"/>
        <v>37099.35</v>
      </c>
      <c r="S96" s="102">
        <f t="shared" si="69"/>
        <v>30337.200000000001</v>
      </c>
      <c r="T96" s="102">
        <f t="shared" si="70"/>
        <v>2640</v>
      </c>
      <c r="U96" s="102">
        <f t="shared" si="71"/>
        <v>32977.199999999997</v>
      </c>
      <c r="V96" s="102">
        <f t="shared" si="72"/>
        <v>26545.05</v>
      </c>
      <c r="W96" s="102">
        <f t="shared" si="60"/>
        <v>2310</v>
      </c>
      <c r="X96" s="102">
        <f t="shared" si="73"/>
        <v>28855.05</v>
      </c>
      <c r="Y96" s="102">
        <f t="shared" si="74"/>
        <v>22752.899999999998</v>
      </c>
      <c r="Z96" s="102">
        <f t="shared" si="75"/>
        <v>1980</v>
      </c>
      <c r="AA96" s="66">
        <f t="shared" si="76"/>
        <v>24732.899999999998</v>
      </c>
    </row>
    <row r="97" spans="1:27" ht="13.5" customHeight="1">
      <c r="A97" s="118">
        <v>34</v>
      </c>
      <c r="B97" s="218">
        <v>43160</v>
      </c>
      <c r="C97" s="57">
        <v>954</v>
      </c>
      <c r="D97" s="312">
        <v>1</v>
      </c>
      <c r="E97" s="60">
        <f t="shared" si="44"/>
        <v>954</v>
      </c>
      <c r="F97" s="59">
        <v>0</v>
      </c>
      <c r="G97" s="60">
        <f t="shared" si="61"/>
        <v>0</v>
      </c>
      <c r="H97" s="57">
        <f t="shared" si="51"/>
        <v>954</v>
      </c>
      <c r="I97" s="131">
        <f t="shared" si="56"/>
        <v>37047</v>
      </c>
      <c r="J97" s="122">
        <f>IF((I97-H$93+(H$93/12*10))+K97&gt;$H$149,$H$149-K97,(I97-H$93+(H$93/12*10)))</f>
        <v>36890.833333333336</v>
      </c>
      <c r="K97" s="122">
        <f t="shared" si="52"/>
        <v>3300</v>
      </c>
      <c r="L97" s="122">
        <f t="shared" si="62"/>
        <v>40190.833333333336</v>
      </c>
      <c r="M97" s="122">
        <f t="shared" si="63"/>
        <v>35046.291666666664</v>
      </c>
      <c r="N97" s="122">
        <f t="shared" si="64"/>
        <v>3135</v>
      </c>
      <c r="O97" s="122">
        <f t="shared" si="65"/>
        <v>38181.291666666664</v>
      </c>
      <c r="P97" s="104">
        <f t="shared" si="66"/>
        <v>33201.75</v>
      </c>
      <c r="Q97" s="122">
        <f t="shared" si="67"/>
        <v>2970</v>
      </c>
      <c r="R97" s="122">
        <f t="shared" si="68"/>
        <v>36171.75</v>
      </c>
      <c r="S97" s="122">
        <f t="shared" si="69"/>
        <v>29512.666666666672</v>
      </c>
      <c r="T97" s="122">
        <f t="shared" si="70"/>
        <v>2640</v>
      </c>
      <c r="U97" s="122">
        <f t="shared" si="71"/>
        <v>32152.666666666672</v>
      </c>
      <c r="V97" s="122">
        <f t="shared" si="72"/>
        <v>25823.583333333332</v>
      </c>
      <c r="W97" s="122">
        <f t="shared" si="60"/>
        <v>2310</v>
      </c>
      <c r="X97" s="122">
        <f t="shared" si="73"/>
        <v>28133.583333333332</v>
      </c>
      <c r="Y97" s="122">
        <f t="shared" si="74"/>
        <v>22134.5</v>
      </c>
      <c r="Z97" s="122">
        <f t="shared" si="75"/>
        <v>1980</v>
      </c>
      <c r="AA97" s="52">
        <f t="shared" si="76"/>
        <v>24114.5</v>
      </c>
    </row>
    <row r="98" spans="1:27" ht="13.5" customHeight="1">
      <c r="A98" s="118">
        <v>33</v>
      </c>
      <c r="B98" s="217">
        <v>43191</v>
      </c>
      <c r="C98" s="57">
        <v>954</v>
      </c>
      <c r="D98" s="312">
        <v>1</v>
      </c>
      <c r="E98" s="60">
        <f t="shared" si="44"/>
        <v>954</v>
      </c>
      <c r="F98" s="59">
        <v>0</v>
      </c>
      <c r="G98" s="60">
        <f t="shared" si="61"/>
        <v>0</v>
      </c>
      <c r="H98" s="57">
        <f t="shared" si="51"/>
        <v>954</v>
      </c>
      <c r="I98" s="132">
        <f t="shared" si="56"/>
        <v>36093</v>
      </c>
      <c r="J98" s="102">
        <f>IF((I98-H$93+(H$93/12*9))+K98&gt;$H$149,$H$149-K98,(I98-H$93+(H$93/12*9)))</f>
        <v>35858.75</v>
      </c>
      <c r="K98" s="102">
        <f t="shared" si="52"/>
        <v>3300</v>
      </c>
      <c r="L98" s="103">
        <f t="shared" si="62"/>
        <v>39158.75</v>
      </c>
      <c r="M98" s="102">
        <f t="shared" si="63"/>
        <v>34065.8125</v>
      </c>
      <c r="N98" s="102">
        <f t="shared" si="64"/>
        <v>3135</v>
      </c>
      <c r="O98" s="102">
        <f t="shared" si="65"/>
        <v>37200.8125</v>
      </c>
      <c r="P98" s="102">
        <f t="shared" si="66"/>
        <v>32272.875</v>
      </c>
      <c r="Q98" s="102">
        <f t="shared" si="67"/>
        <v>2970</v>
      </c>
      <c r="R98" s="102">
        <f t="shared" si="68"/>
        <v>35242.875</v>
      </c>
      <c r="S98" s="102">
        <f t="shared" si="69"/>
        <v>28687</v>
      </c>
      <c r="T98" s="102">
        <f t="shared" si="70"/>
        <v>2640</v>
      </c>
      <c r="U98" s="102">
        <f t="shared" si="71"/>
        <v>31327</v>
      </c>
      <c r="V98" s="102">
        <f t="shared" si="72"/>
        <v>25101.125</v>
      </c>
      <c r="W98" s="102">
        <f t="shared" si="60"/>
        <v>2310</v>
      </c>
      <c r="X98" s="102">
        <f t="shared" si="73"/>
        <v>27411.125</v>
      </c>
      <c r="Y98" s="102">
        <f t="shared" si="74"/>
        <v>21515.25</v>
      </c>
      <c r="Z98" s="102">
        <f t="shared" si="75"/>
        <v>1980</v>
      </c>
      <c r="AA98" s="66">
        <f t="shared" si="76"/>
        <v>23495.25</v>
      </c>
    </row>
    <row r="99" spans="1:27" ht="13.5" customHeight="1">
      <c r="A99" s="118">
        <v>32</v>
      </c>
      <c r="B99" s="218">
        <v>43221</v>
      </c>
      <c r="C99" s="57">
        <v>954</v>
      </c>
      <c r="D99" s="312">
        <v>1</v>
      </c>
      <c r="E99" s="60">
        <f t="shared" si="44"/>
        <v>954</v>
      </c>
      <c r="F99" s="59">
        <v>0</v>
      </c>
      <c r="G99" s="60">
        <f t="shared" si="61"/>
        <v>0</v>
      </c>
      <c r="H99" s="57">
        <f t="shared" si="51"/>
        <v>954</v>
      </c>
      <c r="I99" s="131">
        <f t="shared" si="56"/>
        <v>35139</v>
      </c>
      <c r="J99" s="122">
        <f>IF((I99-H$93+(H$93/12*8))+K99&gt;$H$149,$H$149-K99,(I99-H$93+(H$93/12*8)))</f>
        <v>34826.666666666664</v>
      </c>
      <c r="K99" s="122">
        <f t="shared" si="52"/>
        <v>3300</v>
      </c>
      <c r="L99" s="122">
        <f t="shared" si="62"/>
        <v>38126.666666666664</v>
      </c>
      <c r="M99" s="122">
        <f t="shared" si="63"/>
        <v>33085.333333333328</v>
      </c>
      <c r="N99" s="122">
        <f t="shared" si="64"/>
        <v>3135</v>
      </c>
      <c r="O99" s="122">
        <f t="shared" si="65"/>
        <v>36220.333333333328</v>
      </c>
      <c r="P99" s="104">
        <f t="shared" si="66"/>
        <v>31344</v>
      </c>
      <c r="Q99" s="122">
        <f t="shared" si="67"/>
        <v>2970</v>
      </c>
      <c r="R99" s="122">
        <f t="shared" si="68"/>
        <v>34314</v>
      </c>
      <c r="S99" s="122">
        <f t="shared" si="69"/>
        <v>27861.333333333332</v>
      </c>
      <c r="T99" s="122">
        <f t="shared" si="70"/>
        <v>2640</v>
      </c>
      <c r="U99" s="122">
        <f t="shared" si="71"/>
        <v>30501.333333333332</v>
      </c>
      <c r="V99" s="122">
        <f t="shared" si="72"/>
        <v>24378.666666666664</v>
      </c>
      <c r="W99" s="122">
        <f t="shared" si="60"/>
        <v>2310</v>
      </c>
      <c r="X99" s="122">
        <f t="shared" si="73"/>
        <v>26688.666666666664</v>
      </c>
      <c r="Y99" s="122">
        <f t="shared" si="74"/>
        <v>20895.999999999996</v>
      </c>
      <c r="Z99" s="122">
        <f t="shared" si="75"/>
        <v>1980</v>
      </c>
      <c r="AA99" s="52">
        <f t="shared" si="76"/>
        <v>22875.999999999996</v>
      </c>
    </row>
    <row r="100" spans="1:27" ht="13.5" customHeight="1">
      <c r="A100" s="118">
        <v>31</v>
      </c>
      <c r="B100" s="217">
        <v>43252</v>
      </c>
      <c r="C100" s="57">
        <v>954</v>
      </c>
      <c r="D100" s="312">
        <v>1</v>
      </c>
      <c r="E100" s="60">
        <f t="shared" si="44"/>
        <v>954</v>
      </c>
      <c r="F100" s="59">
        <v>0</v>
      </c>
      <c r="G100" s="60">
        <f t="shared" si="61"/>
        <v>0</v>
      </c>
      <c r="H100" s="57">
        <f t="shared" si="51"/>
        <v>954</v>
      </c>
      <c r="I100" s="132">
        <f t="shared" si="56"/>
        <v>34185</v>
      </c>
      <c r="J100" s="102">
        <f>IF((I100-H$93+(H$93/12*7))+K100&gt;$H$149,$H$149-K100,(I100-H$93+(H$93/12*7)))</f>
        <v>33794.583333333336</v>
      </c>
      <c r="K100" s="102">
        <f t="shared" si="52"/>
        <v>3300</v>
      </c>
      <c r="L100" s="103">
        <f t="shared" si="62"/>
        <v>37094.583333333336</v>
      </c>
      <c r="M100" s="102">
        <f t="shared" si="63"/>
        <v>32104.854166666668</v>
      </c>
      <c r="N100" s="102">
        <f t="shared" si="64"/>
        <v>3135</v>
      </c>
      <c r="O100" s="102">
        <f t="shared" si="65"/>
        <v>35239.854166666672</v>
      </c>
      <c r="P100" s="102">
        <f t="shared" si="66"/>
        <v>30415.125000000004</v>
      </c>
      <c r="Q100" s="102">
        <f t="shared" si="67"/>
        <v>2970</v>
      </c>
      <c r="R100" s="102">
        <f t="shared" si="68"/>
        <v>33385.125</v>
      </c>
      <c r="S100" s="102">
        <f t="shared" si="69"/>
        <v>27035.666666666672</v>
      </c>
      <c r="T100" s="102">
        <f t="shared" si="70"/>
        <v>2640</v>
      </c>
      <c r="U100" s="102">
        <f t="shared" si="71"/>
        <v>29675.666666666672</v>
      </c>
      <c r="V100" s="102">
        <f t="shared" si="72"/>
        <v>23656.208333333332</v>
      </c>
      <c r="W100" s="102">
        <f t="shared" si="60"/>
        <v>2310</v>
      </c>
      <c r="X100" s="102">
        <f t="shared" si="73"/>
        <v>25966.208333333332</v>
      </c>
      <c r="Y100" s="102">
        <f t="shared" si="74"/>
        <v>20276.75</v>
      </c>
      <c r="Z100" s="102">
        <f t="shared" si="75"/>
        <v>1980</v>
      </c>
      <c r="AA100" s="66">
        <f t="shared" si="76"/>
        <v>22256.75</v>
      </c>
    </row>
    <row r="101" spans="1:27" ht="13.5" customHeight="1">
      <c r="A101" s="118">
        <v>30</v>
      </c>
      <c r="B101" s="218">
        <v>43282</v>
      </c>
      <c r="C101" s="57">
        <v>954</v>
      </c>
      <c r="D101" s="312">
        <v>1</v>
      </c>
      <c r="E101" s="60">
        <f t="shared" si="44"/>
        <v>954</v>
      </c>
      <c r="F101" s="59">
        <v>0</v>
      </c>
      <c r="G101" s="60">
        <f t="shared" si="61"/>
        <v>0</v>
      </c>
      <c r="H101" s="57">
        <f t="shared" si="51"/>
        <v>954</v>
      </c>
      <c r="I101" s="131">
        <f t="shared" si="56"/>
        <v>33231</v>
      </c>
      <c r="J101" s="122">
        <f>IF((I101-H$93+(H$93/12*6))+K101&gt;$H$149,$H$149-K101,(I101-H$93+(H$93/12*6)))</f>
        <v>32762.5</v>
      </c>
      <c r="K101" s="122">
        <f t="shared" si="52"/>
        <v>3300</v>
      </c>
      <c r="L101" s="122">
        <f t="shared" si="62"/>
        <v>36062.5</v>
      </c>
      <c r="M101" s="122">
        <f t="shared" si="63"/>
        <v>31124.375</v>
      </c>
      <c r="N101" s="122">
        <f t="shared" si="64"/>
        <v>3135</v>
      </c>
      <c r="O101" s="122">
        <f t="shared" si="65"/>
        <v>34259.375</v>
      </c>
      <c r="P101" s="104">
        <f t="shared" si="66"/>
        <v>29486.25</v>
      </c>
      <c r="Q101" s="122">
        <f t="shared" si="67"/>
        <v>2970</v>
      </c>
      <c r="R101" s="122">
        <f t="shared" si="68"/>
        <v>32456.25</v>
      </c>
      <c r="S101" s="122">
        <f t="shared" si="69"/>
        <v>26210</v>
      </c>
      <c r="T101" s="122">
        <f t="shared" si="70"/>
        <v>2640</v>
      </c>
      <c r="U101" s="122">
        <f t="shared" si="71"/>
        <v>28850</v>
      </c>
      <c r="V101" s="122">
        <f t="shared" si="72"/>
        <v>22933.75</v>
      </c>
      <c r="W101" s="122">
        <f t="shared" si="60"/>
        <v>2310</v>
      </c>
      <c r="X101" s="122">
        <f t="shared" si="73"/>
        <v>25243.75</v>
      </c>
      <c r="Y101" s="122">
        <f t="shared" si="74"/>
        <v>19657.5</v>
      </c>
      <c r="Z101" s="122">
        <f t="shared" si="75"/>
        <v>1980</v>
      </c>
      <c r="AA101" s="52">
        <f t="shared" si="76"/>
        <v>21637.5</v>
      </c>
    </row>
    <row r="102" spans="1:27" ht="13.5" customHeight="1">
      <c r="A102" s="118">
        <v>29</v>
      </c>
      <c r="B102" s="217">
        <v>43313</v>
      </c>
      <c r="C102" s="57">
        <v>954</v>
      </c>
      <c r="D102" s="312">
        <v>1</v>
      </c>
      <c r="E102" s="60">
        <f t="shared" si="44"/>
        <v>954</v>
      </c>
      <c r="F102" s="59">
        <v>0</v>
      </c>
      <c r="G102" s="60">
        <f t="shared" si="61"/>
        <v>0</v>
      </c>
      <c r="H102" s="57">
        <f t="shared" si="51"/>
        <v>954</v>
      </c>
      <c r="I102" s="132">
        <f t="shared" si="56"/>
        <v>32277</v>
      </c>
      <c r="J102" s="102">
        <f>IF((I102-H$93+(H$93/12*5))+K102&gt;$H$149,$H$149-K102,(I102-H$93+(H$93/12*5)))</f>
        <v>31730.416666666668</v>
      </c>
      <c r="K102" s="102">
        <f t="shared" si="52"/>
        <v>3300</v>
      </c>
      <c r="L102" s="103">
        <f t="shared" si="62"/>
        <v>35030.416666666672</v>
      </c>
      <c r="M102" s="102">
        <f t="shared" si="63"/>
        <v>30143.895833333332</v>
      </c>
      <c r="N102" s="102">
        <f t="shared" si="64"/>
        <v>3135</v>
      </c>
      <c r="O102" s="102">
        <f t="shared" si="65"/>
        <v>33278.895833333328</v>
      </c>
      <c r="P102" s="102">
        <f t="shared" si="66"/>
        <v>28557.375</v>
      </c>
      <c r="Q102" s="102">
        <f t="shared" si="67"/>
        <v>2970</v>
      </c>
      <c r="R102" s="102">
        <f t="shared" si="68"/>
        <v>31527.375</v>
      </c>
      <c r="S102" s="102">
        <f t="shared" si="69"/>
        <v>25384.333333333336</v>
      </c>
      <c r="T102" s="102">
        <f t="shared" si="70"/>
        <v>2640</v>
      </c>
      <c r="U102" s="102">
        <f t="shared" si="71"/>
        <v>28024.333333333336</v>
      </c>
      <c r="V102" s="102">
        <f t="shared" si="72"/>
        <v>22211.291666666668</v>
      </c>
      <c r="W102" s="102">
        <f t="shared" si="60"/>
        <v>2310</v>
      </c>
      <c r="X102" s="102">
        <f t="shared" si="73"/>
        <v>24521.291666666668</v>
      </c>
      <c r="Y102" s="102">
        <f t="shared" si="74"/>
        <v>19038.25</v>
      </c>
      <c r="Z102" s="102">
        <f t="shared" si="75"/>
        <v>1980</v>
      </c>
      <c r="AA102" s="66">
        <f t="shared" si="76"/>
        <v>21018.25</v>
      </c>
    </row>
    <row r="103" spans="1:27" ht="13.5" customHeight="1">
      <c r="A103" s="118">
        <v>28</v>
      </c>
      <c r="B103" s="217">
        <v>43344</v>
      </c>
      <c r="C103" s="57">
        <v>954</v>
      </c>
      <c r="D103" s="312">
        <v>1</v>
      </c>
      <c r="E103" s="60">
        <f t="shared" si="44"/>
        <v>954</v>
      </c>
      <c r="F103" s="59">
        <v>0</v>
      </c>
      <c r="G103" s="60">
        <f t="shared" si="61"/>
        <v>0</v>
      </c>
      <c r="H103" s="57">
        <f t="shared" si="51"/>
        <v>954</v>
      </c>
      <c r="I103" s="131">
        <f t="shared" si="56"/>
        <v>31323</v>
      </c>
      <c r="J103" s="122">
        <f>IF((I103-H$93+(H$93/12*4))+K103&gt;$H$149,$H$149-K103,(I103-H$93+(H$93/12*4)))</f>
        <v>30698.333333333332</v>
      </c>
      <c r="K103" s="122">
        <f t="shared" si="52"/>
        <v>3300</v>
      </c>
      <c r="L103" s="122">
        <f t="shared" si="62"/>
        <v>33998.333333333328</v>
      </c>
      <c r="M103" s="122">
        <f t="shared" si="63"/>
        <v>29163.416666666664</v>
      </c>
      <c r="N103" s="122">
        <f t="shared" si="64"/>
        <v>3135</v>
      </c>
      <c r="O103" s="122">
        <f t="shared" si="65"/>
        <v>32298.416666666664</v>
      </c>
      <c r="P103" s="104">
        <f t="shared" si="66"/>
        <v>27628.5</v>
      </c>
      <c r="Q103" s="122">
        <f t="shared" si="67"/>
        <v>2970</v>
      </c>
      <c r="R103" s="122">
        <f t="shared" si="68"/>
        <v>30598.5</v>
      </c>
      <c r="S103" s="122">
        <f t="shared" si="69"/>
        <v>24558.666666666668</v>
      </c>
      <c r="T103" s="122">
        <f t="shared" si="70"/>
        <v>2640</v>
      </c>
      <c r="U103" s="122">
        <f t="shared" si="71"/>
        <v>27198.666666666668</v>
      </c>
      <c r="V103" s="122">
        <f t="shared" si="72"/>
        <v>21488.833333333332</v>
      </c>
      <c r="W103" s="122">
        <f t="shared" si="60"/>
        <v>2310</v>
      </c>
      <c r="X103" s="122">
        <f t="shared" si="73"/>
        <v>23798.833333333332</v>
      </c>
      <c r="Y103" s="122">
        <f t="shared" si="74"/>
        <v>18419</v>
      </c>
      <c r="Z103" s="122">
        <f t="shared" si="75"/>
        <v>1980</v>
      </c>
      <c r="AA103" s="52">
        <f t="shared" si="76"/>
        <v>20399</v>
      </c>
    </row>
    <row r="104" spans="1:27" ht="13.5" customHeight="1">
      <c r="A104" s="118">
        <v>27</v>
      </c>
      <c r="B104" s="218">
        <v>43374</v>
      </c>
      <c r="C104" s="57">
        <v>954</v>
      </c>
      <c r="D104" s="312">
        <v>1</v>
      </c>
      <c r="E104" s="60">
        <f t="shared" si="44"/>
        <v>954</v>
      </c>
      <c r="F104" s="59">
        <v>0</v>
      </c>
      <c r="G104" s="60">
        <f t="shared" si="61"/>
        <v>0</v>
      </c>
      <c r="H104" s="57">
        <f t="shared" si="51"/>
        <v>954</v>
      </c>
      <c r="I104" s="132">
        <f t="shared" si="56"/>
        <v>30369</v>
      </c>
      <c r="J104" s="102">
        <f>IF((I104-H$93+(H$93/12*3))+K104&gt;$H$149,$H$149-K104,(I104-H$93+(H$93/12*3)))</f>
        <v>29666.25</v>
      </c>
      <c r="K104" s="102">
        <f t="shared" si="52"/>
        <v>3300</v>
      </c>
      <c r="L104" s="103">
        <f t="shared" si="62"/>
        <v>32966.25</v>
      </c>
      <c r="M104" s="102">
        <f t="shared" si="63"/>
        <v>28182.9375</v>
      </c>
      <c r="N104" s="102">
        <f t="shared" si="64"/>
        <v>3135</v>
      </c>
      <c r="O104" s="102">
        <f t="shared" si="65"/>
        <v>31317.9375</v>
      </c>
      <c r="P104" s="102">
        <f t="shared" si="66"/>
        <v>26699.625</v>
      </c>
      <c r="Q104" s="102">
        <f t="shared" si="67"/>
        <v>2970</v>
      </c>
      <c r="R104" s="102">
        <f t="shared" si="68"/>
        <v>29669.625</v>
      </c>
      <c r="S104" s="102">
        <f t="shared" si="69"/>
        <v>23733</v>
      </c>
      <c r="T104" s="102">
        <f t="shared" si="70"/>
        <v>2640</v>
      </c>
      <c r="U104" s="102">
        <f t="shared" si="71"/>
        <v>26373</v>
      </c>
      <c r="V104" s="102">
        <f t="shared" si="72"/>
        <v>20766.375</v>
      </c>
      <c r="W104" s="102">
        <f t="shared" si="60"/>
        <v>2310</v>
      </c>
      <c r="X104" s="102">
        <f t="shared" si="73"/>
        <v>23076.375</v>
      </c>
      <c r="Y104" s="102">
        <f t="shared" si="74"/>
        <v>17799.75</v>
      </c>
      <c r="Z104" s="102">
        <f t="shared" si="75"/>
        <v>1980</v>
      </c>
      <c r="AA104" s="66">
        <f t="shared" si="76"/>
        <v>19779.75</v>
      </c>
    </row>
    <row r="105" spans="1:27" ht="13.5" customHeight="1">
      <c r="A105" s="118">
        <v>26</v>
      </c>
      <c r="B105" s="217">
        <v>43405</v>
      </c>
      <c r="C105" s="175">
        <v>954</v>
      </c>
      <c r="D105" s="312">
        <v>1</v>
      </c>
      <c r="E105" s="60">
        <f t="shared" si="44"/>
        <v>954</v>
      </c>
      <c r="F105" s="59">
        <v>0</v>
      </c>
      <c r="G105" s="60">
        <f t="shared" si="61"/>
        <v>0</v>
      </c>
      <c r="H105" s="57">
        <f t="shared" si="51"/>
        <v>954</v>
      </c>
      <c r="I105" s="131">
        <f t="shared" si="56"/>
        <v>29415</v>
      </c>
      <c r="J105" s="122">
        <f>IF((I105-H$93+(H$93/12*2))+K105&gt;$H$149,$H$149-K105,(I105-H$93+(H$93/12*2)))</f>
        <v>28634.166666666668</v>
      </c>
      <c r="K105" s="122">
        <f t="shared" si="52"/>
        <v>3300</v>
      </c>
      <c r="L105" s="122">
        <f t="shared" si="62"/>
        <v>31934.166666666668</v>
      </c>
      <c r="M105" s="122">
        <f t="shared" si="63"/>
        <v>27202.458333333332</v>
      </c>
      <c r="N105" s="122">
        <f t="shared" si="64"/>
        <v>3135</v>
      </c>
      <c r="O105" s="122">
        <f t="shared" si="65"/>
        <v>30337.458333333332</v>
      </c>
      <c r="P105" s="104">
        <f t="shared" si="66"/>
        <v>25770.75</v>
      </c>
      <c r="Q105" s="122">
        <f t="shared" si="67"/>
        <v>2970</v>
      </c>
      <c r="R105" s="122">
        <f t="shared" si="68"/>
        <v>28740.75</v>
      </c>
      <c r="S105" s="122">
        <f t="shared" si="69"/>
        <v>22907.333333333336</v>
      </c>
      <c r="T105" s="122">
        <f t="shared" si="70"/>
        <v>2640</v>
      </c>
      <c r="U105" s="122">
        <f t="shared" si="71"/>
        <v>25547.333333333336</v>
      </c>
      <c r="V105" s="122">
        <f t="shared" si="72"/>
        <v>20043.916666666668</v>
      </c>
      <c r="W105" s="122">
        <f t="shared" si="60"/>
        <v>2310</v>
      </c>
      <c r="X105" s="122">
        <f t="shared" si="73"/>
        <v>22353.916666666668</v>
      </c>
      <c r="Y105" s="122">
        <f t="shared" si="74"/>
        <v>17180.5</v>
      </c>
      <c r="Z105" s="122">
        <f t="shared" si="75"/>
        <v>1980</v>
      </c>
      <c r="AA105" s="52">
        <f t="shared" si="76"/>
        <v>19160.5</v>
      </c>
    </row>
    <row r="106" spans="1:27" ht="13.5" customHeight="1">
      <c r="A106" s="118">
        <v>25</v>
      </c>
      <c r="B106" s="218">
        <v>43435</v>
      </c>
      <c r="C106" s="57">
        <f>954*2</f>
        <v>1908</v>
      </c>
      <c r="D106" s="312">
        <v>1</v>
      </c>
      <c r="E106" s="60">
        <f t="shared" si="44"/>
        <v>1908</v>
      </c>
      <c r="F106" s="59">
        <v>0</v>
      </c>
      <c r="G106" s="60">
        <f t="shared" si="61"/>
        <v>0</v>
      </c>
      <c r="H106" s="57">
        <f t="shared" si="51"/>
        <v>1908</v>
      </c>
      <c r="I106" s="132">
        <f t="shared" si="56"/>
        <v>28461</v>
      </c>
      <c r="J106" s="102">
        <f>IF((I106-H$93+(H$93/12*1))+K106&gt;$H$149,$H$149-K106,(I106-H$93+(H$93/12*1)))</f>
        <v>27602.083333333332</v>
      </c>
      <c r="K106" s="102">
        <f t="shared" si="52"/>
        <v>3300</v>
      </c>
      <c r="L106" s="103">
        <f t="shared" si="62"/>
        <v>30902.083333333332</v>
      </c>
      <c r="M106" s="102">
        <f t="shared" si="63"/>
        <v>26221.979166666664</v>
      </c>
      <c r="N106" s="102">
        <f t="shared" si="64"/>
        <v>3135</v>
      </c>
      <c r="O106" s="102">
        <f t="shared" si="65"/>
        <v>29356.979166666664</v>
      </c>
      <c r="P106" s="102">
        <f t="shared" si="66"/>
        <v>24841.875</v>
      </c>
      <c r="Q106" s="102">
        <f t="shared" si="67"/>
        <v>2970</v>
      </c>
      <c r="R106" s="102">
        <f t="shared" si="68"/>
        <v>27811.875</v>
      </c>
      <c r="S106" s="102">
        <f>J106*S$9</f>
        <v>22081.666666666668</v>
      </c>
      <c r="T106" s="102">
        <f t="shared" si="70"/>
        <v>2640</v>
      </c>
      <c r="U106" s="102">
        <f>S106+T106</f>
        <v>24721.666666666668</v>
      </c>
      <c r="V106" s="102">
        <f t="shared" si="72"/>
        <v>19321.458333333332</v>
      </c>
      <c r="W106" s="102">
        <f t="shared" ref="W106" si="77">K106*V$9</f>
        <v>2310</v>
      </c>
      <c r="X106" s="102">
        <f t="shared" si="73"/>
        <v>21631.458333333332</v>
      </c>
      <c r="Y106" s="102">
        <f t="shared" si="74"/>
        <v>16561.25</v>
      </c>
      <c r="Z106" s="102">
        <f t="shared" si="75"/>
        <v>1980</v>
      </c>
      <c r="AA106" s="66">
        <f t="shared" si="76"/>
        <v>18541.25</v>
      </c>
    </row>
    <row r="107" spans="1:27" ht="13.5" customHeight="1">
      <c r="A107" s="118">
        <v>24</v>
      </c>
      <c r="B107" s="217">
        <v>43466</v>
      </c>
      <c r="C107" s="175">
        <v>998</v>
      </c>
      <c r="D107" s="313">
        <v>1</v>
      </c>
      <c r="E107" s="70">
        <f t="shared" ref="E107:E118" si="78">C107*D107</f>
        <v>998</v>
      </c>
      <c r="F107" s="59">
        <v>0</v>
      </c>
      <c r="G107" s="70">
        <f t="shared" ref="G107:G118" si="79">E107*F107</f>
        <v>0</v>
      </c>
      <c r="H107" s="68">
        <f t="shared" ref="H107:H130" si="80">E107+G107</f>
        <v>998</v>
      </c>
      <c r="I107" s="131">
        <f t="shared" si="56"/>
        <v>26553</v>
      </c>
      <c r="J107" s="122">
        <f>IF((I107-H$117+(H$117))+K107&gt;H149,H149-K107,(I107-H$117+(H$117)))</f>
        <v>26553</v>
      </c>
      <c r="K107" s="122">
        <f t="shared" ref="K107:K130" si="81">H$148</f>
        <v>3300</v>
      </c>
      <c r="L107" s="122">
        <f t="shared" ref="L107:L118" si="82">J107+K107</f>
        <v>29853</v>
      </c>
      <c r="M107" s="122">
        <f t="shared" ref="M107:M118" si="83">J107*M$9</f>
        <v>25225.35</v>
      </c>
      <c r="N107" s="122">
        <f t="shared" ref="N107:N118" si="84">K107*M$9</f>
        <v>3135</v>
      </c>
      <c r="O107" s="122">
        <f t="shared" ref="O107:O118" si="85">M107+N107</f>
        <v>28360.35</v>
      </c>
      <c r="P107" s="104">
        <f t="shared" ref="P107:P118" si="86">J107*$P$9</f>
        <v>23897.7</v>
      </c>
      <c r="Q107" s="122">
        <f t="shared" ref="Q107:Q118" si="87">K107*P$9</f>
        <v>2970</v>
      </c>
      <c r="R107" s="122">
        <f t="shared" ref="R107:R118" si="88">P107+Q107</f>
        <v>26867.7</v>
      </c>
      <c r="S107" s="122">
        <f>J107*S$9</f>
        <v>21242.400000000001</v>
      </c>
      <c r="T107" s="122">
        <f t="shared" ref="T107:T118" si="89">K107*S$9</f>
        <v>2640</v>
      </c>
      <c r="U107" s="122">
        <f>S107+T107</f>
        <v>23882.400000000001</v>
      </c>
      <c r="V107" s="122">
        <f t="shared" ref="V107:V118" si="90">J107*V$9</f>
        <v>18587.099999999999</v>
      </c>
      <c r="W107" s="122">
        <f t="shared" si="60"/>
        <v>2310</v>
      </c>
      <c r="X107" s="122">
        <f t="shared" ref="X107:X118" si="91">V107+W107</f>
        <v>20897.099999999999</v>
      </c>
      <c r="Y107" s="122">
        <f t="shared" si="54"/>
        <v>15931.8</v>
      </c>
      <c r="Z107" s="122">
        <f t="shared" si="55"/>
        <v>1980</v>
      </c>
      <c r="AA107" s="52">
        <f t="shared" si="46"/>
        <v>17911.8</v>
      </c>
    </row>
    <row r="108" spans="1:27" ht="13.5" customHeight="1">
      <c r="A108" s="118">
        <v>23</v>
      </c>
      <c r="B108" s="218">
        <v>43497</v>
      </c>
      <c r="C108" s="175">
        <v>998</v>
      </c>
      <c r="D108" s="312">
        <v>1</v>
      </c>
      <c r="E108" s="60">
        <f t="shared" si="78"/>
        <v>998</v>
      </c>
      <c r="F108" s="59">
        <v>0</v>
      </c>
      <c r="G108" s="60">
        <f t="shared" si="79"/>
        <v>0</v>
      </c>
      <c r="H108" s="57">
        <f t="shared" si="80"/>
        <v>998</v>
      </c>
      <c r="I108" s="132">
        <f t="shared" si="56"/>
        <v>25555</v>
      </c>
      <c r="J108" s="102">
        <f>IF((I108-H$117+(H$117/12*11))+K108&gt;H149,H149-K108,(I108-H$117+(H$117/12*11)))</f>
        <v>25471.833333333332</v>
      </c>
      <c r="K108" s="102">
        <f t="shared" si="81"/>
        <v>3300</v>
      </c>
      <c r="L108" s="103">
        <f t="shared" si="82"/>
        <v>28771.833333333332</v>
      </c>
      <c r="M108" s="102">
        <f t="shared" si="83"/>
        <v>24198.241666666665</v>
      </c>
      <c r="N108" s="102">
        <f t="shared" si="84"/>
        <v>3135</v>
      </c>
      <c r="O108" s="102">
        <f t="shared" si="85"/>
        <v>27333.241666666665</v>
      </c>
      <c r="P108" s="102">
        <f t="shared" si="86"/>
        <v>22924.649999999998</v>
      </c>
      <c r="Q108" s="102">
        <f t="shared" si="87"/>
        <v>2970</v>
      </c>
      <c r="R108" s="102">
        <f t="shared" si="88"/>
        <v>25894.649999999998</v>
      </c>
      <c r="S108" s="102">
        <f t="shared" ref="S108:S118" si="92">J108*S$9</f>
        <v>20377.466666666667</v>
      </c>
      <c r="T108" s="102">
        <f t="shared" si="89"/>
        <v>2640</v>
      </c>
      <c r="U108" s="102">
        <f t="shared" ref="U108:U118" si="93">S108+T108</f>
        <v>23017.466666666667</v>
      </c>
      <c r="V108" s="102">
        <f t="shared" si="90"/>
        <v>17830.283333333333</v>
      </c>
      <c r="W108" s="102">
        <f t="shared" si="60"/>
        <v>2310</v>
      </c>
      <c r="X108" s="102">
        <f t="shared" si="91"/>
        <v>20140.283333333333</v>
      </c>
      <c r="Y108" s="102">
        <f t="shared" si="54"/>
        <v>15283.099999999999</v>
      </c>
      <c r="Z108" s="102">
        <f t="shared" si="55"/>
        <v>1980</v>
      </c>
      <c r="AA108" s="66">
        <f t="shared" si="46"/>
        <v>17263.099999999999</v>
      </c>
    </row>
    <row r="109" spans="1:27" ht="13.5" customHeight="1">
      <c r="A109" s="118">
        <v>22</v>
      </c>
      <c r="B109" s="217">
        <v>43525</v>
      </c>
      <c r="C109" s="175">
        <v>998</v>
      </c>
      <c r="D109" s="312">
        <v>1</v>
      </c>
      <c r="E109" s="70">
        <f t="shared" si="78"/>
        <v>998</v>
      </c>
      <c r="F109" s="59">
        <v>0</v>
      </c>
      <c r="G109" s="70">
        <f t="shared" si="79"/>
        <v>0</v>
      </c>
      <c r="H109" s="68">
        <f t="shared" si="80"/>
        <v>998</v>
      </c>
      <c r="I109" s="131">
        <f t="shared" si="56"/>
        <v>24557</v>
      </c>
      <c r="J109" s="122">
        <f>IF((I109-H$117+(H$117/12*10))+K109&gt;H149,H149-K109,(I109-H$117+(H$117/12*10)))</f>
        <v>24390.666666666668</v>
      </c>
      <c r="K109" s="122">
        <f t="shared" si="81"/>
        <v>3300</v>
      </c>
      <c r="L109" s="122">
        <f t="shared" si="82"/>
        <v>27690.666666666668</v>
      </c>
      <c r="M109" s="122">
        <f t="shared" si="83"/>
        <v>23171.133333333335</v>
      </c>
      <c r="N109" s="122">
        <f t="shared" si="84"/>
        <v>3135</v>
      </c>
      <c r="O109" s="122">
        <f t="shared" si="85"/>
        <v>26306.133333333335</v>
      </c>
      <c r="P109" s="104">
        <f t="shared" si="86"/>
        <v>21951.600000000002</v>
      </c>
      <c r="Q109" s="122">
        <f t="shared" si="87"/>
        <v>2970</v>
      </c>
      <c r="R109" s="122">
        <f t="shared" si="88"/>
        <v>24921.600000000002</v>
      </c>
      <c r="S109" s="122">
        <f t="shared" si="92"/>
        <v>19512.533333333336</v>
      </c>
      <c r="T109" s="122">
        <f t="shared" si="89"/>
        <v>2640</v>
      </c>
      <c r="U109" s="122">
        <f t="shared" si="93"/>
        <v>22152.533333333336</v>
      </c>
      <c r="V109" s="122">
        <f t="shared" si="90"/>
        <v>17073.466666666667</v>
      </c>
      <c r="W109" s="122">
        <f t="shared" si="60"/>
        <v>2310</v>
      </c>
      <c r="X109" s="122">
        <f t="shared" si="91"/>
        <v>19383.466666666667</v>
      </c>
      <c r="Y109" s="122">
        <f t="shared" si="54"/>
        <v>14634.4</v>
      </c>
      <c r="Z109" s="122">
        <f t="shared" si="55"/>
        <v>1980</v>
      </c>
      <c r="AA109" s="52">
        <f t="shared" si="46"/>
        <v>16614.400000000001</v>
      </c>
    </row>
    <row r="110" spans="1:27" ht="13.5" customHeight="1">
      <c r="A110" s="118">
        <v>21</v>
      </c>
      <c r="B110" s="218">
        <v>43556</v>
      </c>
      <c r="C110" s="175">
        <v>998</v>
      </c>
      <c r="D110" s="312">
        <v>1</v>
      </c>
      <c r="E110" s="60">
        <f t="shared" si="78"/>
        <v>998</v>
      </c>
      <c r="F110" s="59">
        <v>0</v>
      </c>
      <c r="G110" s="60">
        <f t="shared" si="79"/>
        <v>0</v>
      </c>
      <c r="H110" s="57">
        <f t="shared" si="80"/>
        <v>998</v>
      </c>
      <c r="I110" s="132">
        <f t="shared" si="56"/>
        <v>23559</v>
      </c>
      <c r="J110" s="102">
        <f>IF((I110-H$117+(H$117/12*9))+K110&gt;H149,H149-K110,(I110-H$117+(H$117/12*9)))</f>
        <v>23309.5</v>
      </c>
      <c r="K110" s="102">
        <f t="shared" si="81"/>
        <v>3300</v>
      </c>
      <c r="L110" s="103">
        <f t="shared" si="82"/>
        <v>26609.5</v>
      </c>
      <c r="M110" s="102">
        <f t="shared" si="83"/>
        <v>22144.024999999998</v>
      </c>
      <c r="N110" s="102">
        <f t="shared" si="84"/>
        <v>3135</v>
      </c>
      <c r="O110" s="102">
        <f t="shared" si="85"/>
        <v>25279.024999999998</v>
      </c>
      <c r="P110" s="102">
        <f t="shared" si="86"/>
        <v>20978.55</v>
      </c>
      <c r="Q110" s="102">
        <f t="shared" si="87"/>
        <v>2970</v>
      </c>
      <c r="R110" s="102">
        <f t="shared" si="88"/>
        <v>23948.55</v>
      </c>
      <c r="S110" s="102">
        <f t="shared" si="92"/>
        <v>18647.600000000002</v>
      </c>
      <c r="T110" s="102">
        <f t="shared" si="89"/>
        <v>2640</v>
      </c>
      <c r="U110" s="102">
        <f t="shared" si="93"/>
        <v>21287.600000000002</v>
      </c>
      <c r="V110" s="102">
        <f t="shared" si="90"/>
        <v>16316.65</v>
      </c>
      <c r="W110" s="102">
        <f t="shared" si="60"/>
        <v>2310</v>
      </c>
      <c r="X110" s="102">
        <f t="shared" si="91"/>
        <v>18626.650000000001</v>
      </c>
      <c r="Y110" s="102">
        <f t="shared" si="54"/>
        <v>13985.699999999999</v>
      </c>
      <c r="Z110" s="102">
        <f t="shared" si="55"/>
        <v>1980</v>
      </c>
      <c r="AA110" s="66">
        <f t="shared" si="46"/>
        <v>15965.699999999999</v>
      </c>
    </row>
    <row r="111" spans="1:27" ht="13.5" customHeight="1">
      <c r="A111" s="118">
        <v>20</v>
      </c>
      <c r="B111" s="217">
        <v>43586</v>
      </c>
      <c r="C111" s="175">
        <v>998</v>
      </c>
      <c r="D111" s="312">
        <v>1</v>
      </c>
      <c r="E111" s="70">
        <f t="shared" si="78"/>
        <v>998</v>
      </c>
      <c r="F111" s="59">
        <v>0</v>
      </c>
      <c r="G111" s="70">
        <f t="shared" si="79"/>
        <v>0</v>
      </c>
      <c r="H111" s="68">
        <f t="shared" si="80"/>
        <v>998</v>
      </c>
      <c r="I111" s="131">
        <f t="shared" si="56"/>
        <v>22561</v>
      </c>
      <c r="J111" s="122">
        <f>IF((I111-H$117+(H$117/12*8))+K111&gt;H149,H149-K111,(I111-H$117+(H$117/12*8)))</f>
        <v>22228.333333333332</v>
      </c>
      <c r="K111" s="122">
        <f t="shared" si="81"/>
        <v>3300</v>
      </c>
      <c r="L111" s="122">
        <f t="shared" si="82"/>
        <v>25528.333333333332</v>
      </c>
      <c r="M111" s="122">
        <f t="shared" si="83"/>
        <v>21116.916666666664</v>
      </c>
      <c r="N111" s="122">
        <f t="shared" si="84"/>
        <v>3135</v>
      </c>
      <c r="O111" s="122">
        <f t="shared" si="85"/>
        <v>24251.916666666664</v>
      </c>
      <c r="P111" s="104">
        <f t="shared" si="86"/>
        <v>20005.5</v>
      </c>
      <c r="Q111" s="122">
        <f t="shared" si="87"/>
        <v>2970</v>
      </c>
      <c r="R111" s="122">
        <f t="shared" si="88"/>
        <v>22975.5</v>
      </c>
      <c r="S111" s="122">
        <f t="shared" si="92"/>
        <v>17782.666666666668</v>
      </c>
      <c r="T111" s="122">
        <f t="shared" si="89"/>
        <v>2640</v>
      </c>
      <c r="U111" s="122">
        <f t="shared" si="93"/>
        <v>20422.666666666668</v>
      </c>
      <c r="V111" s="122">
        <f t="shared" si="90"/>
        <v>15559.833333333332</v>
      </c>
      <c r="W111" s="122">
        <f t="shared" si="60"/>
        <v>2310</v>
      </c>
      <c r="X111" s="122">
        <f t="shared" si="91"/>
        <v>17869.833333333332</v>
      </c>
      <c r="Y111" s="122">
        <f t="shared" si="54"/>
        <v>13336.999999999998</v>
      </c>
      <c r="Z111" s="122">
        <f t="shared" si="55"/>
        <v>1980</v>
      </c>
      <c r="AA111" s="52">
        <f t="shared" si="46"/>
        <v>15316.999999999998</v>
      </c>
    </row>
    <row r="112" spans="1:27" ht="13.5" customHeight="1">
      <c r="A112" s="118">
        <v>19</v>
      </c>
      <c r="B112" s="218">
        <v>43617</v>
      </c>
      <c r="C112" s="175">
        <v>998</v>
      </c>
      <c r="D112" s="312">
        <v>1</v>
      </c>
      <c r="E112" s="60">
        <f t="shared" si="78"/>
        <v>998</v>
      </c>
      <c r="F112" s="59">
        <v>0</v>
      </c>
      <c r="G112" s="60">
        <f t="shared" si="79"/>
        <v>0</v>
      </c>
      <c r="H112" s="57">
        <f t="shared" si="80"/>
        <v>998</v>
      </c>
      <c r="I112" s="132">
        <f t="shared" si="56"/>
        <v>21563</v>
      </c>
      <c r="J112" s="102">
        <f>IF((I112-H$117+(H$117/12*7))+K112&gt;H149,H149-K112,(I112-H$117+(H$117/12*7)))</f>
        <v>21147.166666666668</v>
      </c>
      <c r="K112" s="102">
        <f t="shared" si="81"/>
        <v>3300</v>
      </c>
      <c r="L112" s="103">
        <f t="shared" si="82"/>
        <v>24447.166666666668</v>
      </c>
      <c r="M112" s="102">
        <f t="shared" si="83"/>
        <v>20089.808333333334</v>
      </c>
      <c r="N112" s="102">
        <f t="shared" si="84"/>
        <v>3135</v>
      </c>
      <c r="O112" s="102">
        <f t="shared" si="85"/>
        <v>23224.808333333334</v>
      </c>
      <c r="P112" s="102">
        <f t="shared" si="86"/>
        <v>19032.45</v>
      </c>
      <c r="Q112" s="102">
        <f t="shared" si="87"/>
        <v>2970</v>
      </c>
      <c r="R112" s="102">
        <f t="shared" si="88"/>
        <v>22002.45</v>
      </c>
      <c r="S112" s="102">
        <f t="shared" si="92"/>
        <v>16917.733333333334</v>
      </c>
      <c r="T112" s="102">
        <f t="shared" si="89"/>
        <v>2640</v>
      </c>
      <c r="U112" s="102">
        <f t="shared" si="93"/>
        <v>19557.733333333334</v>
      </c>
      <c r="V112" s="102">
        <f t="shared" si="90"/>
        <v>14803.016666666666</v>
      </c>
      <c r="W112" s="102">
        <f t="shared" si="60"/>
        <v>2310</v>
      </c>
      <c r="X112" s="102">
        <f t="shared" si="91"/>
        <v>17113.016666666666</v>
      </c>
      <c r="Y112" s="102">
        <f t="shared" si="54"/>
        <v>12688.300000000001</v>
      </c>
      <c r="Z112" s="102">
        <f t="shared" si="55"/>
        <v>1980</v>
      </c>
      <c r="AA112" s="66">
        <f t="shared" si="46"/>
        <v>14668.300000000001</v>
      </c>
    </row>
    <row r="113" spans="1:27" ht="13.5" customHeight="1">
      <c r="A113" s="118">
        <v>18</v>
      </c>
      <c r="B113" s="217">
        <v>43647</v>
      </c>
      <c r="C113" s="175">
        <v>998</v>
      </c>
      <c r="D113" s="312">
        <v>1</v>
      </c>
      <c r="E113" s="70">
        <f t="shared" si="78"/>
        <v>998</v>
      </c>
      <c r="F113" s="59">
        <v>0</v>
      </c>
      <c r="G113" s="70">
        <f t="shared" si="79"/>
        <v>0</v>
      </c>
      <c r="H113" s="68">
        <f t="shared" si="80"/>
        <v>998</v>
      </c>
      <c r="I113" s="131">
        <f t="shared" si="56"/>
        <v>20565</v>
      </c>
      <c r="J113" s="122">
        <f>IF((I113-H$117+(H$117/12*6))+K113&gt;H149,H149-K113,(I113-H$117+(H$117/12*6)))</f>
        <v>20066</v>
      </c>
      <c r="K113" s="122">
        <f t="shared" si="81"/>
        <v>3300</v>
      </c>
      <c r="L113" s="122">
        <f t="shared" si="82"/>
        <v>23366</v>
      </c>
      <c r="M113" s="122">
        <f t="shared" si="83"/>
        <v>19062.7</v>
      </c>
      <c r="N113" s="122">
        <f t="shared" si="84"/>
        <v>3135</v>
      </c>
      <c r="O113" s="122">
        <f t="shared" si="85"/>
        <v>22197.7</v>
      </c>
      <c r="P113" s="104">
        <f t="shared" si="86"/>
        <v>18059.400000000001</v>
      </c>
      <c r="Q113" s="122">
        <f t="shared" si="87"/>
        <v>2970</v>
      </c>
      <c r="R113" s="122">
        <f t="shared" si="88"/>
        <v>21029.4</v>
      </c>
      <c r="S113" s="122">
        <f t="shared" si="92"/>
        <v>16052.800000000001</v>
      </c>
      <c r="T113" s="122">
        <f t="shared" si="89"/>
        <v>2640</v>
      </c>
      <c r="U113" s="122">
        <f t="shared" si="93"/>
        <v>18692.800000000003</v>
      </c>
      <c r="V113" s="122">
        <f t="shared" si="90"/>
        <v>14046.199999999999</v>
      </c>
      <c r="W113" s="122">
        <f t="shared" si="60"/>
        <v>2310</v>
      </c>
      <c r="X113" s="122">
        <f t="shared" si="91"/>
        <v>16356.199999999999</v>
      </c>
      <c r="Y113" s="122">
        <f t="shared" si="54"/>
        <v>12039.6</v>
      </c>
      <c r="Z113" s="122">
        <f t="shared" si="55"/>
        <v>1980</v>
      </c>
      <c r="AA113" s="52">
        <f t="shared" si="46"/>
        <v>14019.6</v>
      </c>
    </row>
    <row r="114" spans="1:27" ht="13.5" customHeight="1">
      <c r="A114" s="118">
        <v>17</v>
      </c>
      <c r="B114" s="218">
        <v>43678</v>
      </c>
      <c r="C114" s="175">
        <v>998</v>
      </c>
      <c r="D114" s="312">
        <v>1</v>
      </c>
      <c r="E114" s="60">
        <f t="shared" si="78"/>
        <v>998</v>
      </c>
      <c r="F114" s="59">
        <v>0</v>
      </c>
      <c r="G114" s="60">
        <f t="shared" si="79"/>
        <v>0</v>
      </c>
      <c r="H114" s="57">
        <f t="shared" si="80"/>
        <v>998</v>
      </c>
      <c r="I114" s="132">
        <f t="shared" si="56"/>
        <v>19567</v>
      </c>
      <c r="J114" s="102">
        <f>IF((I114-H$117+(H$117/12*5))+K114&gt;H149,H149-K114,(I114-H$117+(H$117/12*5)))</f>
        <v>18984.833333333332</v>
      </c>
      <c r="K114" s="102">
        <f t="shared" si="81"/>
        <v>3300</v>
      </c>
      <c r="L114" s="103">
        <f t="shared" si="82"/>
        <v>22284.833333333332</v>
      </c>
      <c r="M114" s="102">
        <f t="shared" si="83"/>
        <v>18035.591666666664</v>
      </c>
      <c r="N114" s="102">
        <f t="shared" si="84"/>
        <v>3135</v>
      </c>
      <c r="O114" s="102">
        <f t="shared" si="85"/>
        <v>21170.591666666664</v>
      </c>
      <c r="P114" s="102">
        <f t="shared" si="86"/>
        <v>17086.349999999999</v>
      </c>
      <c r="Q114" s="102">
        <f t="shared" si="87"/>
        <v>2970</v>
      </c>
      <c r="R114" s="102">
        <f t="shared" si="88"/>
        <v>20056.349999999999</v>
      </c>
      <c r="S114" s="102">
        <f t="shared" si="92"/>
        <v>15187.866666666667</v>
      </c>
      <c r="T114" s="102">
        <f t="shared" si="89"/>
        <v>2640</v>
      </c>
      <c r="U114" s="102">
        <f t="shared" si="93"/>
        <v>17827.866666666669</v>
      </c>
      <c r="V114" s="102">
        <f t="shared" si="90"/>
        <v>13289.383333333331</v>
      </c>
      <c r="W114" s="102">
        <f t="shared" si="60"/>
        <v>2310</v>
      </c>
      <c r="X114" s="102">
        <f t="shared" si="91"/>
        <v>15599.383333333331</v>
      </c>
      <c r="Y114" s="102">
        <f t="shared" si="54"/>
        <v>11390.9</v>
      </c>
      <c r="Z114" s="102">
        <f t="shared" si="55"/>
        <v>1980</v>
      </c>
      <c r="AA114" s="66">
        <f t="shared" si="46"/>
        <v>13370.9</v>
      </c>
    </row>
    <row r="115" spans="1:27" ht="13.5" customHeight="1">
      <c r="A115" s="118">
        <v>16</v>
      </c>
      <c r="B115" s="217">
        <v>43709</v>
      </c>
      <c r="C115" s="175">
        <v>998</v>
      </c>
      <c r="D115" s="312">
        <v>1</v>
      </c>
      <c r="E115" s="70">
        <f t="shared" si="78"/>
        <v>998</v>
      </c>
      <c r="F115" s="59">
        <v>0</v>
      </c>
      <c r="G115" s="70">
        <f t="shared" si="79"/>
        <v>0</v>
      </c>
      <c r="H115" s="68">
        <f t="shared" si="80"/>
        <v>998</v>
      </c>
      <c r="I115" s="131">
        <f t="shared" si="56"/>
        <v>18569</v>
      </c>
      <c r="J115" s="122">
        <f>IF((I115-H$117+(H$117/12*4))+K115&gt;H149,H149-K115,(I115-H$117+(H$117/12*4)))</f>
        <v>17903.666666666668</v>
      </c>
      <c r="K115" s="122">
        <f t="shared" si="81"/>
        <v>3300</v>
      </c>
      <c r="L115" s="122">
        <f t="shared" si="82"/>
        <v>21203.666666666668</v>
      </c>
      <c r="M115" s="122">
        <f t="shared" si="83"/>
        <v>17008.483333333334</v>
      </c>
      <c r="N115" s="122">
        <f t="shared" si="84"/>
        <v>3135</v>
      </c>
      <c r="O115" s="122">
        <f t="shared" si="85"/>
        <v>20143.483333333334</v>
      </c>
      <c r="P115" s="104">
        <f t="shared" si="86"/>
        <v>16113.300000000001</v>
      </c>
      <c r="Q115" s="122">
        <f t="shared" si="87"/>
        <v>2970</v>
      </c>
      <c r="R115" s="122">
        <f t="shared" si="88"/>
        <v>19083.300000000003</v>
      </c>
      <c r="S115" s="122">
        <f t="shared" si="92"/>
        <v>14322.933333333334</v>
      </c>
      <c r="T115" s="122">
        <f t="shared" si="89"/>
        <v>2640</v>
      </c>
      <c r="U115" s="122">
        <f t="shared" si="93"/>
        <v>16962.933333333334</v>
      </c>
      <c r="V115" s="122">
        <f t="shared" si="90"/>
        <v>12532.566666666668</v>
      </c>
      <c r="W115" s="122">
        <f t="shared" si="60"/>
        <v>2310</v>
      </c>
      <c r="X115" s="122">
        <f t="shared" si="91"/>
        <v>14842.566666666668</v>
      </c>
      <c r="Y115" s="122">
        <f t="shared" si="54"/>
        <v>10742.2</v>
      </c>
      <c r="Z115" s="122">
        <f t="shared" si="55"/>
        <v>1980</v>
      </c>
      <c r="AA115" s="52">
        <f t="shared" si="46"/>
        <v>12722.2</v>
      </c>
    </row>
    <row r="116" spans="1:27" ht="13.5" customHeight="1">
      <c r="A116" s="118">
        <v>15</v>
      </c>
      <c r="B116" s="217">
        <v>43739</v>
      </c>
      <c r="C116" s="175">
        <v>998</v>
      </c>
      <c r="D116" s="312">
        <v>1</v>
      </c>
      <c r="E116" s="60">
        <f t="shared" si="78"/>
        <v>998</v>
      </c>
      <c r="F116" s="59">
        <v>0</v>
      </c>
      <c r="G116" s="60">
        <f t="shared" si="79"/>
        <v>0</v>
      </c>
      <c r="H116" s="57">
        <f t="shared" si="80"/>
        <v>998</v>
      </c>
      <c r="I116" s="132">
        <f t="shared" si="56"/>
        <v>17571</v>
      </c>
      <c r="J116" s="102">
        <f>IF((I116-H$117+(H$117/12*3))+K116&gt;H149,H149-K116,(I116-H$117+(H$117/12*3)))</f>
        <v>16822.5</v>
      </c>
      <c r="K116" s="102">
        <f t="shared" si="81"/>
        <v>3300</v>
      </c>
      <c r="L116" s="103">
        <f t="shared" si="82"/>
        <v>20122.5</v>
      </c>
      <c r="M116" s="102">
        <f t="shared" si="83"/>
        <v>15981.375</v>
      </c>
      <c r="N116" s="102">
        <f t="shared" si="84"/>
        <v>3135</v>
      </c>
      <c r="O116" s="102">
        <f t="shared" si="85"/>
        <v>19116.375</v>
      </c>
      <c r="P116" s="102">
        <f t="shared" si="86"/>
        <v>15140.25</v>
      </c>
      <c r="Q116" s="102">
        <f t="shared" si="87"/>
        <v>2970</v>
      </c>
      <c r="R116" s="102">
        <f t="shared" si="88"/>
        <v>18110.25</v>
      </c>
      <c r="S116" s="102">
        <f t="shared" si="92"/>
        <v>13458</v>
      </c>
      <c r="T116" s="102">
        <f t="shared" si="89"/>
        <v>2640</v>
      </c>
      <c r="U116" s="102">
        <f t="shared" si="93"/>
        <v>16098</v>
      </c>
      <c r="V116" s="102">
        <f t="shared" si="90"/>
        <v>11775.75</v>
      </c>
      <c r="W116" s="102">
        <f t="shared" si="60"/>
        <v>2310</v>
      </c>
      <c r="X116" s="102">
        <f t="shared" si="91"/>
        <v>14085.75</v>
      </c>
      <c r="Y116" s="102">
        <f t="shared" si="54"/>
        <v>10093.5</v>
      </c>
      <c r="Z116" s="102">
        <f t="shared" si="55"/>
        <v>1980</v>
      </c>
      <c r="AA116" s="66">
        <f t="shared" si="46"/>
        <v>12073.5</v>
      </c>
    </row>
    <row r="117" spans="1:27" ht="13.5" customHeight="1">
      <c r="A117" s="118">
        <v>14</v>
      </c>
      <c r="B117" s="218">
        <v>43770</v>
      </c>
      <c r="C117" s="175">
        <v>998</v>
      </c>
      <c r="D117" s="314">
        <v>1</v>
      </c>
      <c r="E117" s="176">
        <f t="shared" si="78"/>
        <v>998</v>
      </c>
      <c r="F117" s="177">
        <v>0</v>
      </c>
      <c r="G117" s="176">
        <f t="shared" si="79"/>
        <v>0</v>
      </c>
      <c r="H117" s="178">
        <f t="shared" si="80"/>
        <v>998</v>
      </c>
      <c r="I117" s="179">
        <f t="shared" si="56"/>
        <v>16573</v>
      </c>
      <c r="J117" s="180">
        <f>IF((I117-H$117+(H$117/12*2))+K117&gt;H149,H149-K117,(I117-H$117+(H$117/12*2)))</f>
        <v>15741.333333333334</v>
      </c>
      <c r="K117" s="180">
        <f t="shared" si="81"/>
        <v>3300</v>
      </c>
      <c r="L117" s="180">
        <f t="shared" si="82"/>
        <v>19041.333333333336</v>
      </c>
      <c r="M117" s="180">
        <f t="shared" si="83"/>
        <v>14954.266666666666</v>
      </c>
      <c r="N117" s="180">
        <f t="shared" si="84"/>
        <v>3135</v>
      </c>
      <c r="O117" s="180">
        <f t="shared" si="85"/>
        <v>18089.266666666666</v>
      </c>
      <c r="P117" s="181">
        <f t="shared" si="86"/>
        <v>14167.2</v>
      </c>
      <c r="Q117" s="180">
        <f t="shared" si="87"/>
        <v>2970</v>
      </c>
      <c r="R117" s="180">
        <f t="shared" si="88"/>
        <v>17137.2</v>
      </c>
      <c r="S117" s="180">
        <f t="shared" si="92"/>
        <v>12593.066666666668</v>
      </c>
      <c r="T117" s="180">
        <f t="shared" si="89"/>
        <v>2640</v>
      </c>
      <c r="U117" s="180">
        <f t="shared" si="93"/>
        <v>15233.066666666668</v>
      </c>
      <c r="V117" s="180">
        <f t="shared" si="90"/>
        <v>11018.933333333332</v>
      </c>
      <c r="W117" s="180">
        <f t="shared" si="60"/>
        <v>2310</v>
      </c>
      <c r="X117" s="180">
        <f t="shared" si="91"/>
        <v>13328.933333333332</v>
      </c>
      <c r="Y117" s="180">
        <f t="shared" si="54"/>
        <v>9444.7999999999993</v>
      </c>
      <c r="Z117" s="180">
        <f t="shared" si="55"/>
        <v>1980</v>
      </c>
      <c r="AA117" s="182">
        <f t="shared" si="46"/>
        <v>11424.8</v>
      </c>
    </row>
    <row r="118" spans="1:27" ht="13.5" customHeight="1">
      <c r="A118" s="118">
        <v>13</v>
      </c>
      <c r="B118" s="217">
        <v>43800</v>
      </c>
      <c r="C118" s="57">
        <v>1996</v>
      </c>
      <c r="D118" s="312">
        <v>1</v>
      </c>
      <c r="E118" s="60">
        <f t="shared" si="78"/>
        <v>1996</v>
      </c>
      <c r="F118" s="59">
        <v>0</v>
      </c>
      <c r="G118" s="60">
        <f t="shared" si="79"/>
        <v>0</v>
      </c>
      <c r="H118" s="57">
        <f t="shared" si="80"/>
        <v>1996</v>
      </c>
      <c r="I118" s="132">
        <f t="shared" ref="I118:I119" si="94">I117-H117</f>
        <v>15575</v>
      </c>
      <c r="J118" s="102">
        <f>IF((I118-H$117+(H$117/12*1))+K118&gt;H149,H149-K118,(I118-H$117+(H$117/12*1)))</f>
        <v>14660.166666666666</v>
      </c>
      <c r="K118" s="102">
        <f t="shared" si="81"/>
        <v>3300</v>
      </c>
      <c r="L118" s="103">
        <f t="shared" si="82"/>
        <v>17960.166666666664</v>
      </c>
      <c r="M118" s="102">
        <f t="shared" si="83"/>
        <v>13927.158333333333</v>
      </c>
      <c r="N118" s="102">
        <f t="shared" si="84"/>
        <v>3135</v>
      </c>
      <c r="O118" s="102">
        <f t="shared" si="85"/>
        <v>17062.158333333333</v>
      </c>
      <c r="P118" s="102">
        <f t="shared" si="86"/>
        <v>13194.15</v>
      </c>
      <c r="Q118" s="102">
        <f t="shared" si="87"/>
        <v>2970</v>
      </c>
      <c r="R118" s="102">
        <f t="shared" si="88"/>
        <v>16164.15</v>
      </c>
      <c r="S118" s="102">
        <f t="shared" si="92"/>
        <v>11728.133333333333</v>
      </c>
      <c r="T118" s="102">
        <f t="shared" si="89"/>
        <v>2640</v>
      </c>
      <c r="U118" s="102">
        <f t="shared" si="93"/>
        <v>14368.133333333333</v>
      </c>
      <c r="V118" s="102">
        <f t="shared" si="90"/>
        <v>10262.116666666665</v>
      </c>
      <c r="W118" s="102">
        <f t="shared" si="60"/>
        <v>2310</v>
      </c>
      <c r="X118" s="102">
        <f t="shared" si="91"/>
        <v>12572.116666666665</v>
      </c>
      <c r="Y118" s="102">
        <f t="shared" si="54"/>
        <v>8796.0999999999985</v>
      </c>
      <c r="Z118" s="102">
        <f t="shared" si="55"/>
        <v>1980</v>
      </c>
      <c r="AA118" s="66">
        <f t="shared" si="46"/>
        <v>10776.099999999999</v>
      </c>
    </row>
    <row r="119" spans="1:27" ht="13.5" customHeight="1">
      <c r="A119" s="118">
        <v>12</v>
      </c>
      <c r="B119" s="218">
        <v>43831</v>
      </c>
      <c r="C119" s="175">
        <v>1039</v>
      </c>
      <c r="D119" s="314">
        <v>1</v>
      </c>
      <c r="E119" s="176">
        <f t="shared" ref="E119:E130" si="95">C119*D119</f>
        <v>1039</v>
      </c>
      <c r="F119" s="177">
        <v>0</v>
      </c>
      <c r="G119" s="176">
        <f t="shared" ref="G119:G130" si="96">E119*F119</f>
        <v>0</v>
      </c>
      <c r="H119" s="178">
        <f t="shared" si="80"/>
        <v>1039</v>
      </c>
      <c r="I119" s="179">
        <f t="shared" si="94"/>
        <v>13579</v>
      </c>
      <c r="J119" s="104">
        <f>IF((I119-H$129+(H$129/12*12))+K119&gt;H$149,H$149-K119,(I119-H$129+(H$129/12*12)))</f>
        <v>13579</v>
      </c>
      <c r="K119" s="180">
        <f t="shared" si="81"/>
        <v>3300</v>
      </c>
      <c r="L119" s="180">
        <f t="shared" ref="L119:L130" si="97">J119+K119</f>
        <v>16879</v>
      </c>
      <c r="M119" s="180">
        <f t="shared" ref="M119:M130" si="98">J119*M$9</f>
        <v>12900.05</v>
      </c>
      <c r="N119" s="180">
        <f t="shared" ref="N119:N130" si="99">K119*M$9</f>
        <v>3135</v>
      </c>
      <c r="O119" s="180">
        <f t="shared" ref="O119:O130" si="100">M119+N119</f>
        <v>16035.05</v>
      </c>
      <c r="P119" s="181">
        <f t="shared" ref="P119:P130" si="101">J119*$P$9</f>
        <v>12221.1</v>
      </c>
      <c r="Q119" s="180">
        <f t="shared" ref="Q119:Q130" si="102">K119*P$9</f>
        <v>2970</v>
      </c>
      <c r="R119" s="180">
        <f t="shared" ref="R119:R130" si="103">P119+Q119</f>
        <v>15191.1</v>
      </c>
      <c r="S119" s="180">
        <f t="shared" ref="S119:S130" si="104">J119*S$9</f>
        <v>10863.2</v>
      </c>
      <c r="T119" s="180">
        <f t="shared" ref="T119:T130" si="105">K119*S$9</f>
        <v>2640</v>
      </c>
      <c r="U119" s="180">
        <f t="shared" ref="U119:U130" si="106">S119+T119</f>
        <v>13503.2</v>
      </c>
      <c r="V119" s="180">
        <f t="shared" ref="V119:V130" si="107">J119*V$9</f>
        <v>9505.2999999999993</v>
      </c>
      <c r="W119" s="180">
        <f t="shared" ref="W119:W130" si="108">K119*V$9</f>
        <v>2310</v>
      </c>
      <c r="X119" s="180">
        <f t="shared" ref="X119:X130" si="109">V119+W119</f>
        <v>11815.3</v>
      </c>
      <c r="Y119" s="180">
        <f t="shared" ref="Y119:Y130" si="110">J119*Y$9</f>
        <v>8147.4</v>
      </c>
      <c r="Z119" s="180">
        <f t="shared" ref="Z119:Z130" si="111">K119*Y$9</f>
        <v>1980</v>
      </c>
      <c r="AA119" s="182">
        <f t="shared" ref="AA119:AA130" si="112">Y119+Z119</f>
        <v>10127.4</v>
      </c>
    </row>
    <row r="120" spans="1:27" ht="13.5" customHeight="1">
      <c r="A120" s="118">
        <v>11</v>
      </c>
      <c r="B120" s="217">
        <v>43862</v>
      </c>
      <c r="C120" s="175">
        <v>1045</v>
      </c>
      <c r="D120" s="312">
        <v>1</v>
      </c>
      <c r="E120" s="60">
        <f t="shared" si="95"/>
        <v>1045</v>
      </c>
      <c r="F120" s="59">
        <v>0</v>
      </c>
      <c r="G120" s="60">
        <f t="shared" si="96"/>
        <v>0</v>
      </c>
      <c r="H120" s="57">
        <f t="shared" si="80"/>
        <v>1045</v>
      </c>
      <c r="I120" s="132">
        <f t="shared" ref="I120:I130" si="113">I119-H119</f>
        <v>12540</v>
      </c>
      <c r="J120" s="102">
        <f>IF((I120-H$129+(H$129/12*11))+K120&gt;H$149,H$149-K120,(I120-H$129+(H$129/12*11)))</f>
        <v>12452.916666666666</v>
      </c>
      <c r="K120" s="102">
        <f t="shared" si="81"/>
        <v>3300</v>
      </c>
      <c r="L120" s="103">
        <f t="shared" si="97"/>
        <v>15752.916666666666</v>
      </c>
      <c r="M120" s="102">
        <f t="shared" si="98"/>
        <v>11830.270833333332</v>
      </c>
      <c r="N120" s="102">
        <f t="shared" si="99"/>
        <v>3135</v>
      </c>
      <c r="O120" s="102">
        <f t="shared" si="100"/>
        <v>14965.270833333332</v>
      </c>
      <c r="P120" s="102">
        <f t="shared" si="101"/>
        <v>11207.625</v>
      </c>
      <c r="Q120" s="102">
        <f t="shared" si="102"/>
        <v>2970</v>
      </c>
      <c r="R120" s="102">
        <f t="shared" si="103"/>
        <v>14177.625</v>
      </c>
      <c r="S120" s="102">
        <f t="shared" si="104"/>
        <v>9962.3333333333339</v>
      </c>
      <c r="T120" s="102">
        <f t="shared" si="105"/>
        <v>2640</v>
      </c>
      <c r="U120" s="102">
        <f t="shared" si="106"/>
        <v>12602.333333333334</v>
      </c>
      <c r="V120" s="102">
        <f t="shared" si="107"/>
        <v>8717.0416666666661</v>
      </c>
      <c r="W120" s="102">
        <f t="shared" si="108"/>
        <v>2310</v>
      </c>
      <c r="X120" s="102">
        <f t="shared" si="109"/>
        <v>11027.041666666666</v>
      </c>
      <c r="Y120" s="102">
        <f t="shared" si="110"/>
        <v>7471.7499999999991</v>
      </c>
      <c r="Z120" s="102">
        <f t="shared" si="111"/>
        <v>1980</v>
      </c>
      <c r="AA120" s="66">
        <f t="shared" si="112"/>
        <v>9451.75</v>
      </c>
    </row>
    <row r="121" spans="1:27" ht="13.5" customHeight="1">
      <c r="A121" s="118">
        <v>10</v>
      </c>
      <c r="B121" s="218">
        <v>43891</v>
      </c>
      <c r="C121" s="175">
        <v>1045</v>
      </c>
      <c r="D121" s="314">
        <v>1</v>
      </c>
      <c r="E121" s="176">
        <f t="shared" si="95"/>
        <v>1045</v>
      </c>
      <c r="F121" s="177">
        <v>0</v>
      </c>
      <c r="G121" s="176">
        <f t="shared" si="96"/>
        <v>0</v>
      </c>
      <c r="H121" s="178">
        <f t="shared" si="80"/>
        <v>1045</v>
      </c>
      <c r="I121" s="179">
        <f t="shared" si="113"/>
        <v>11495</v>
      </c>
      <c r="J121" s="104">
        <f>IF((I121-H$129+(H$129/12*10))+K121&gt;H$149,H$149-K121,(I121-H$129+(H$129/12*10)))</f>
        <v>11320.833333333334</v>
      </c>
      <c r="K121" s="180">
        <f t="shared" si="81"/>
        <v>3300</v>
      </c>
      <c r="L121" s="180">
        <f t="shared" si="97"/>
        <v>14620.833333333334</v>
      </c>
      <c r="M121" s="180">
        <f t="shared" si="98"/>
        <v>10754.791666666666</v>
      </c>
      <c r="N121" s="180">
        <f t="shared" si="99"/>
        <v>3135</v>
      </c>
      <c r="O121" s="180">
        <f t="shared" si="100"/>
        <v>13889.791666666666</v>
      </c>
      <c r="P121" s="181">
        <f t="shared" si="101"/>
        <v>10188.75</v>
      </c>
      <c r="Q121" s="180">
        <f t="shared" si="102"/>
        <v>2970</v>
      </c>
      <c r="R121" s="180">
        <f t="shared" si="103"/>
        <v>13158.75</v>
      </c>
      <c r="S121" s="180">
        <f t="shared" si="104"/>
        <v>9056.6666666666679</v>
      </c>
      <c r="T121" s="180">
        <f t="shared" si="105"/>
        <v>2640</v>
      </c>
      <c r="U121" s="180">
        <f t="shared" si="106"/>
        <v>11696.666666666668</v>
      </c>
      <c r="V121" s="180">
        <f t="shared" si="107"/>
        <v>7924.583333333333</v>
      </c>
      <c r="W121" s="180">
        <f t="shared" si="108"/>
        <v>2310</v>
      </c>
      <c r="X121" s="180">
        <f t="shared" si="109"/>
        <v>10234.583333333332</v>
      </c>
      <c r="Y121" s="180">
        <f t="shared" si="110"/>
        <v>6792.5</v>
      </c>
      <c r="Z121" s="180">
        <f t="shared" si="111"/>
        <v>1980</v>
      </c>
      <c r="AA121" s="182">
        <f t="shared" si="112"/>
        <v>8772.5</v>
      </c>
    </row>
    <row r="122" spans="1:27" ht="13.5" customHeight="1">
      <c r="A122" s="118">
        <v>9</v>
      </c>
      <c r="B122" s="217">
        <v>43922</v>
      </c>
      <c r="C122" s="175">
        <v>1045</v>
      </c>
      <c r="D122" s="312">
        <v>1</v>
      </c>
      <c r="E122" s="60">
        <f t="shared" si="95"/>
        <v>1045</v>
      </c>
      <c r="F122" s="59">
        <v>0</v>
      </c>
      <c r="G122" s="60">
        <f t="shared" si="96"/>
        <v>0</v>
      </c>
      <c r="H122" s="57">
        <f t="shared" si="80"/>
        <v>1045</v>
      </c>
      <c r="I122" s="132">
        <f t="shared" si="113"/>
        <v>10450</v>
      </c>
      <c r="J122" s="102">
        <f>IF((I122-H$129+(H$129/12*9))+K122&gt;H$149,H$149-K122,(I122-H$129+(H$129/12*9)))</f>
        <v>10188.75</v>
      </c>
      <c r="K122" s="102">
        <f t="shared" si="81"/>
        <v>3300</v>
      </c>
      <c r="L122" s="103">
        <f t="shared" si="97"/>
        <v>13488.75</v>
      </c>
      <c r="M122" s="102">
        <f t="shared" si="98"/>
        <v>9679.3125</v>
      </c>
      <c r="N122" s="102">
        <f t="shared" si="99"/>
        <v>3135</v>
      </c>
      <c r="O122" s="102">
        <f t="shared" si="100"/>
        <v>12814.3125</v>
      </c>
      <c r="P122" s="102">
        <f t="shared" si="101"/>
        <v>9169.875</v>
      </c>
      <c r="Q122" s="102">
        <f t="shared" si="102"/>
        <v>2970</v>
      </c>
      <c r="R122" s="102">
        <f t="shared" si="103"/>
        <v>12139.875</v>
      </c>
      <c r="S122" s="102">
        <f t="shared" si="104"/>
        <v>8151</v>
      </c>
      <c r="T122" s="102">
        <f t="shared" si="105"/>
        <v>2640</v>
      </c>
      <c r="U122" s="102">
        <f t="shared" si="106"/>
        <v>10791</v>
      </c>
      <c r="V122" s="102">
        <f t="shared" si="107"/>
        <v>7132.125</v>
      </c>
      <c r="W122" s="102">
        <f t="shared" si="108"/>
        <v>2310</v>
      </c>
      <c r="X122" s="102">
        <f t="shared" si="109"/>
        <v>9442.125</v>
      </c>
      <c r="Y122" s="102">
        <f t="shared" si="110"/>
        <v>6113.25</v>
      </c>
      <c r="Z122" s="102">
        <f t="shared" si="111"/>
        <v>1980</v>
      </c>
      <c r="AA122" s="66">
        <f t="shared" si="112"/>
        <v>8093.25</v>
      </c>
    </row>
    <row r="123" spans="1:27" ht="13.5" customHeight="1">
      <c r="A123" s="118">
        <v>8</v>
      </c>
      <c r="B123" s="218">
        <v>43952</v>
      </c>
      <c r="C123" s="175">
        <v>1045</v>
      </c>
      <c r="D123" s="314">
        <v>1</v>
      </c>
      <c r="E123" s="176">
        <f t="shared" si="95"/>
        <v>1045</v>
      </c>
      <c r="F123" s="177">
        <v>0</v>
      </c>
      <c r="G123" s="176">
        <f t="shared" si="96"/>
        <v>0</v>
      </c>
      <c r="H123" s="178">
        <f t="shared" si="80"/>
        <v>1045</v>
      </c>
      <c r="I123" s="179">
        <f t="shared" si="113"/>
        <v>9405</v>
      </c>
      <c r="J123" s="104">
        <f>IF((I123-H$129+(H$129/12*8))+K123&gt;H$149,H$149-K123,(I123-H$129+(H$129/12*8)))</f>
        <v>9056.6666666666661</v>
      </c>
      <c r="K123" s="180">
        <f t="shared" si="81"/>
        <v>3300</v>
      </c>
      <c r="L123" s="180">
        <f t="shared" si="97"/>
        <v>12356.666666666666</v>
      </c>
      <c r="M123" s="180">
        <f t="shared" si="98"/>
        <v>8603.8333333333321</v>
      </c>
      <c r="N123" s="180">
        <f t="shared" si="99"/>
        <v>3135</v>
      </c>
      <c r="O123" s="180">
        <f t="shared" si="100"/>
        <v>11738.833333333332</v>
      </c>
      <c r="P123" s="181">
        <f t="shared" si="101"/>
        <v>8151</v>
      </c>
      <c r="Q123" s="180">
        <f t="shared" si="102"/>
        <v>2970</v>
      </c>
      <c r="R123" s="180">
        <f t="shared" si="103"/>
        <v>11121</v>
      </c>
      <c r="S123" s="180">
        <f t="shared" si="104"/>
        <v>7245.333333333333</v>
      </c>
      <c r="T123" s="180">
        <f t="shared" si="105"/>
        <v>2640</v>
      </c>
      <c r="U123" s="180">
        <f t="shared" si="106"/>
        <v>9885.3333333333321</v>
      </c>
      <c r="V123" s="180">
        <f t="shared" si="107"/>
        <v>6339.6666666666661</v>
      </c>
      <c r="W123" s="180">
        <f t="shared" si="108"/>
        <v>2310</v>
      </c>
      <c r="X123" s="180">
        <f t="shared" si="109"/>
        <v>8649.6666666666661</v>
      </c>
      <c r="Y123" s="180">
        <f t="shared" si="110"/>
        <v>5433.9999999999991</v>
      </c>
      <c r="Z123" s="180">
        <f t="shared" si="111"/>
        <v>1980</v>
      </c>
      <c r="AA123" s="182">
        <f t="shared" si="112"/>
        <v>7413.9999999999991</v>
      </c>
    </row>
    <row r="124" spans="1:27" ht="13.5" customHeight="1">
      <c r="A124" s="118">
        <v>7</v>
      </c>
      <c r="B124" s="217">
        <v>43983</v>
      </c>
      <c r="C124" s="175">
        <v>1045</v>
      </c>
      <c r="D124" s="312">
        <v>1</v>
      </c>
      <c r="E124" s="60">
        <f t="shared" si="95"/>
        <v>1045</v>
      </c>
      <c r="F124" s="59">
        <v>0</v>
      </c>
      <c r="G124" s="60">
        <f t="shared" si="96"/>
        <v>0</v>
      </c>
      <c r="H124" s="57">
        <f t="shared" si="80"/>
        <v>1045</v>
      </c>
      <c r="I124" s="132">
        <f t="shared" si="113"/>
        <v>8360</v>
      </c>
      <c r="J124" s="102">
        <f>IF((I124-H$129+(H$129/12*7))+K124&gt;H$149,H$149-K124,(I124-H$129+(H$129/12*7)))</f>
        <v>7924.583333333333</v>
      </c>
      <c r="K124" s="102">
        <f t="shared" si="81"/>
        <v>3300</v>
      </c>
      <c r="L124" s="103">
        <f t="shared" si="97"/>
        <v>11224.583333333332</v>
      </c>
      <c r="M124" s="102">
        <f t="shared" si="98"/>
        <v>7528.3541666666661</v>
      </c>
      <c r="N124" s="102">
        <f t="shared" si="99"/>
        <v>3135</v>
      </c>
      <c r="O124" s="102">
        <f t="shared" si="100"/>
        <v>10663.354166666666</v>
      </c>
      <c r="P124" s="102">
        <f t="shared" si="101"/>
        <v>7132.125</v>
      </c>
      <c r="Q124" s="102">
        <f t="shared" si="102"/>
        <v>2970</v>
      </c>
      <c r="R124" s="102">
        <f t="shared" si="103"/>
        <v>10102.125</v>
      </c>
      <c r="S124" s="102">
        <f t="shared" si="104"/>
        <v>6339.666666666667</v>
      </c>
      <c r="T124" s="102">
        <f t="shared" si="105"/>
        <v>2640</v>
      </c>
      <c r="U124" s="102">
        <f t="shared" si="106"/>
        <v>8979.6666666666679</v>
      </c>
      <c r="V124" s="102">
        <f t="shared" si="107"/>
        <v>5547.208333333333</v>
      </c>
      <c r="W124" s="102">
        <f t="shared" si="108"/>
        <v>2310</v>
      </c>
      <c r="X124" s="102">
        <f t="shared" si="109"/>
        <v>7857.208333333333</v>
      </c>
      <c r="Y124" s="102">
        <f t="shared" si="110"/>
        <v>4754.75</v>
      </c>
      <c r="Z124" s="102">
        <f t="shared" si="111"/>
        <v>1980</v>
      </c>
      <c r="AA124" s="66">
        <f t="shared" si="112"/>
        <v>6734.75</v>
      </c>
    </row>
    <row r="125" spans="1:27" ht="13.5" customHeight="1">
      <c r="A125" s="118">
        <v>6</v>
      </c>
      <c r="B125" s="218">
        <v>44013</v>
      </c>
      <c r="C125" s="175">
        <v>1045</v>
      </c>
      <c r="D125" s="314">
        <v>1</v>
      </c>
      <c r="E125" s="176">
        <f t="shared" si="95"/>
        <v>1045</v>
      </c>
      <c r="F125" s="177">
        <v>0</v>
      </c>
      <c r="G125" s="176">
        <f t="shared" si="96"/>
        <v>0</v>
      </c>
      <c r="H125" s="178">
        <f t="shared" si="80"/>
        <v>1045</v>
      </c>
      <c r="I125" s="179">
        <f t="shared" si="113"/>
        <v>7315</v>
      </c>
      <c r="J125" s="104">
        <f>IF((I125-H$129+(H$129/12*6))+K125&gt;H$149,H$149-K125,(I125-H$129+(H$129/12*6)))</f>
        <v>6792.5</v>
      </c>
      <c r="K125" s="180">
        <f t="shared" si="81"/>
        <v>3300</v>
      </c>
      <c r="L125" s="180">
        <f t="shared" si="97"/>
        <v>10092.5</v>
      </c>
      <c r="M125" s="180">
        <f t="shared" si="98"/>
        <v>6452.875</v>
      </c>
      <c r="N125" s="180">
        <f t="shared" si="99"/>
        <v>3135</v>
      </c>
      <c r="O125" s="180">
        <f t="shared" si="100"/>
        <v>9587.875</v>
      </c>
      <c r="P125" s="181">
        <f t="shared" si="101"/>
        <v>6113.25</v>
      </c>
      <c r="Q125" s="180">
        <f t="shared" si="102"/>
        <v>2970</v>
      </c>
      <c r="R125" s="180">
        <f t="shared" si="103"/>
        <v>9083.25</v>
      </c>
      <c r="S125" s="180">
        <f t="shared" si="104"/>
        <v>5434</v>
      </c>
      <c r="T125" s="180">
        <f t="shared" si="105"/>
        <v>2640</v>
      </c>
      <c r="U125" s="180">
        <f t="shared" si="106"/>
        <v>8074</v>
      </c>
      <c r="V125" s="180">
        <f t="shared" si="107"/>
        <v>4754.75</v>
      </c>
      <c r="W125" s="180">
        <f t="shared" si="108"/>
        <v>2310</v>
      </c>
      <c r="X125" s="180">
        <f t="shared" si="109"/>
        <v>7064.75</v>
      </c>
      <c r="Y125" s="180">
        <f t="shared" si="110"/>
        <v>4075.5</v>
      </c>
      <c r="Z125" s="180">
        <f t="shared" si="111"/>
        <v>1980</v>
      </c>
      <c r="AA125" s="182">
        <f t="shared" si="112"/>
        <v>6055.5</v>
      </c>
    </row>
    <row r="126" spans="1:27" ht="13.5" customHeight="1">
      <c r="A126" s="118">
        <v>5</v>
      </c>
      <c r="B126" s="217">
        <v>44044</v>
      </c>
      <c r="C126" s="175">
        <v>1045</v>
      </c>
      <c r="D126" s="312">
        <v>1</v>
      </c>
      <c r="E126" s="60">
        <f t="shared" si="95"/>
        <v>1045</v>
      </c>
      <c r="F126" s="59">
        <v>0</v>
      </c>
      <c r="G126" s="60">
        <f t="shared" si="96"/>
        <v>0</v>
      </c>
      <c r="H126" s="57">
        <f t="shared" si="80"/>
        <v>1045</v>
      </c>
      <c r="I126" s="132">
        <f t="shared" si="113"/>
        <v>6270</v>
      </c>
      <c r="J126" s="102">
        <f>IF((I126-H$129+(H$129/12*5))+K126&gt;H$149,H$149-K126,(I126-H$129+(H$129/12*5)))</f>
        <v>5660.416666666667</v>
      </c>
      <c r="K126" s="102">
        <f t="shared" si="81"/>
        <v>3300</v>
      </c>
      <c r="L126" s="103">
        <f t="shared" si="97"/>
        <v>8960.4166666666679</v>
      </c>
      <c r="M126" s="102">
        <f t="shared" si="98"/>
        <v>5377.395833333333</v>
      </c>
      <c r="N126" s="102">
        <f t="shared" si="99"/>
        <v>3135</v>
      </c>
      <c r="O126" s="102">
        <f t="shared" si="100"/>
        <v>8512.3958333333321</v>
      </c>
      <c r="P126" s="102">
        <f t="shared" si="101"/>
        <v>5094.375</v>
      </c>
      <c r="Q126" s="102">
        <f t="shared" si="102"/>
        <v>2970</v>
      </c>
      <c r="R126" s="102">
        <f t="shared" si="103"/>
        <v>8064.375</v>
      </c>
      <c r="S126" s="102">
        <f t="shared" si="104"/>
        <v>4528.3333333333339</v>
      </c>
      <c r="T126" s="102">
        <f t="shared" si="105"/>
        <v>2640</v>
      </c>
      <c r="U126" s="102">
        <f t="shared" si="106"/>
        <v>7168.3333333333339</v>
      </c>
      <c r="V126" s="102">
        <f t="shared" si="107"/>
        <v>3962.2916666666665</v>
      </c>
      <c r="W126" s="102">
        <f t="shared" si="108"/>
        <v>2310</v>
      </c>
      <c r="X126" s="102">
        <f t="shared" si="109"/>
        <v>6272.2916666666661</v>
      </c>
      <c r="Y126" s="102">
        <f t="shared" si="110"/>
        <v>3396.25</v>
      </c>
      <c r="Z126" s="102">
        <f t="shared" si="111"/>
        <v>1980</v>
      </c>
      <c r="AA126" s="66">
        <f t="shared" si="112"/>
        <v>5376.25</v>
      </c>
    </row>
    <row r="127" spans="1:27" ht="13.5" customHeight="1">
      <c r="A127" s="118">
        <v>4</v>
      </c>
      <c r="B127" s="218">
        <v>44075</v>
      </c>
      <c r="C127" s="175">
        <v>1045</v>
      </c>
      <c r="D127" s="314">
        <v>1</v>
      </c>
      <c r="E127" s="176">
        <f t="shared" si="95"/>
        <v>1045</v>
      </c>
      <c r="F127" s="177">
        <v>0</v>
      </c>
      <c r="G127" s="176">
        <f t="shared" si="96"/>
        <v>0</v>
      </c>
      <c r="H127" s="178">
        <f t="shared" si="80"/>
        <v>1045</v>
      </c>
      <c r="I127" s="179">
        <f t="shared" si="113"/>
        <v>5225</v>
      </c>
      <c r="J127" s="104">
        <f>IF((I127-H$129+(H$129/12*4))+K127&gt;H$149,H$149-K127,(I127-H$129+(H$129/12*4)))</f>
        <v>4528.333333333333</v>
      </c>
      <c r="K127" s="180">
        <f t="shared" si="81"/>
        <v>3300</v>
      </c>
      <c r="L127" s="180">
        <f t="shared" si="97"/>
        <v>7828.333333333333</v>
      </c>
      <c r="M127" s="180">
        <f t="shared" si="98"/>
        <v>4301.9166666666661</v>
      </c>
      <c r="N127" s="180">
        <f t="shared" si="99"/>
        <v>3135</v>
      </c>
      <c r="O127" s="180">
        <f t="shared" si="100"/>
        <v>7436.9166666666661</v>
      </c>
      <c r="P127" s="181">
        <f t="shared" si="101"/>
        <v>4075.5</v>
      </c>
      <c r="Q127" s="180">
        <f t="shared" si="102"/>
        <v>2970</v>
      </c>
      <c r="R127" s="180">
        <f t="shared" si="103"/>
        <v>7045.5</v>
      </c>
      <c r="S127" s="180">
        <f t="shared" si="104"/>
        <v>3622.6666666666665</v>
      </c>
      <c r="T127" s="180">
        <f t="shared" si="105"/>
        <v>2640</v>
      </c>
      <c r="U127" s="180">
        <f t="shared" si="106"/>
        <v>6262.6666666666661</v>
      </c>
      <c r="V127" s="180">
        <f t="shared" si="107"/>
        <v>3169.833333333333</v>
      </c>
      <c r="W127" s="180">
        <f t="shared" si="108"/>
        <v>2310</v>
      </c>
      <c r="X127" s="180">
        <f t="shared" si="109"/>
        <v>5479.833333333333</v>
      </c>
      <c r="Y127" s="180">
        <f t="shared" si="110"/>
        <v>2716.9999999999995</v>
      </c>
      <c r="Z127" s="180">
        <f t="shared" si="111"/>
        <v>1980</v>
      </c>
      <c r="AA127" s="182">
        <f t="shared" si="112"/>
        <v>4697</v>
      </c>
    </row>
    <row r="128" spans="1:27" ht="13.5" customHeight="1">
      <c r="A128" s="118">
        <v>3</v>
      </c>
      <c r="B128" s="217">
        <v>44105</v>
      </c>
      <c r="C128" s="175">
        <v>1045</v>
      </c>
      <c r="D128" s="312">
        <v>1</v>
      </c>
      <c r="E128" s="60">
        <f t="shared" si="95"/>
        <v>1045</v>
      </c>
      <c r="F128" s="59">
        <v>0</v>
      </c>
      <c r="G128" s="60">
        <f t="shared" si="96"/>
        <v>0</v>
      </c>
      <c r="H128" s="57">
        <f t="shared" si="80"/>
        <v>1045</v>
      </c>
      <c r="I128" s="132">
        <f t="shared" si="113"/>
        <v>4180</v>
      </c>
      <c r="J128" s="102">
        <f>IF((I128-H$129+(H$129/12*3))+K128&gt;H$149,H$149-K128,(I128-H$129+(H$129/12*3)))</f>
        <v>3396.25</v>
      </c>
      <c r="K128" s="102">
        <f t="shared" si="81"/>
        <v>3300</v>
      </c>
      <c r="L128" s="103">
        <f t="shared" si="97"/>
        <v>6696.25</v>
      </c>
      <c r="M128" s="102">
        <f t="shared" si="98"/>
        <v>3226.4375</v>
      </c>
      <c r="N128" s="102">
        <f t="shared" si="99"/>
        <v>3135</v>
      </c>
      <c r="O128" s="102">
        <f t="shared" si="100"/>
        <v>6361.4375</v>
      </c>
      <c r="P128" s="102">
        <f t="shared" si="101"/>
        <v>3056.625</v>
      </c>
      <c r="Q128" s="102">
        <f t="shared" si="102"/>
        <v>2970</v>
      </c>
      <c r="R128" s="102">
        <f t="shared" si="103"/>
        <v>6026.625</v>
      </c>
      <c r="S128" s="102">
        <f t="shared" si="104"/>
        <v>2717</v>
      </c>
      <c r="T128" s="102">
        <f t="shared" si="105"/>
        <v>2640</v>
      </c>
      <c r="U128" s="102">
        <f t="shared" si="106"/>
        <v>5357</v>
      </c>
      <c r="V128" s="102">
        <f t="shared" si="107"/>
        <v>2377.375</v>
      </c>
      <c r="W128" s="102">
        <f t="shared" si="108"/>
        <v>2310</v>
      </c>
      <c r="X128" s="102">
        <f t="shared" si="109"/>
        <v>4687.375</v>
      </c>
      <c r="Y128" s="102">
        <f t="shared" si="110"/>
        <v>2037.75</v>
      </c>
      <c r="Z128" s="102">
        <f t="shared" si="111"/>
        <v>1980</v>
      </c>
      <c r="AA128" s="66">
        <f t="shared" si="112"/>
        <v>4017.75</v>
      </c>
    </row>
    <row r="129" spans="1:27" ht="13.5" customHeight="1">
      <c r="A129" s="118">
        <v>2</v>
      </c>
      <c r="B129" s="217">
        <v>44136</v>
      </c>
      <c r="C129" s="175">
        <v>1045</v>
      </c>
      <c r="D129" s="314">
        <v>1</v>
      </c>
      <c r="E129" s="176">
        <f t="shared" si="95"/>
        <v>1045</v>
      </c>
      <c r="F129" s="177">
        <v>0</v>
      </c>
      <c r="G129" s="176">
        <f t="shared" si="96"/>
        <v>0</v>
      </c>
      <c r="H129" s="178">
        <f t="shared" si="80"/>
        <v>1045</v>
      </c>
      <c r="I129" s="179">
        <f t="shared" si="113"/>
        <v>3135</v>
      </c>
      <c r="J129" s="104">
        <f>IF((I129-H$129+(H$129/12*2))+K129&gt;H$149,H$149-K129,(I129-H$129+(H$129/12*2)))</f>
        <v>2264.1666666666665</v>
      </c>
      <c r="K129" s="180">
        <f t="shared" si="81"/>
        <v>3300</v>
      </c>
      <c r="L129" s="180">
        <f t="shared" si="97"/>
        <v>5564.1666666666661</v>
      </c>
      <c r="M129" s="180">
        <f t="shared" si="98"/>
        <v>2150.958333333333</v>
      </c>
      <c r="N129" s="180">
        <f t="shared" si="99"/>
        <v>3135</v>
      </c>
      <c r="O129" s="180">
        <f t="shared" si="100"/>
        <v>5285.958333333333</v>
      </c>
      <c r="P129" s="181">
        <f t="shared" si="101"/>
        <v>2037.75</v>
      </c>
      <c r="Q129" s="180">
        <f t="shared" si="102"/>
        <v>2970</v>
      </c>
      <c r="R129" s="180">
        <f t="shared" si="103"/>
        <v>5007.75</v>
      </c>
      <c r="S129" s="180">
        <f t="shared" si="104"/>
        <v>1811.3333333333333</v>
      </c>
      <c r="T129" s="180">
        <f t="shared" si="105"/>
        <v>2640</v>
      </c>
      <c r="U129" s="180">
        <f t="shared" si="106"/>
        <v>4451.333333333333</v>
      </c>
      <c r="V129" s="180">
        <f t="shared" si="107"/>
        <v>1584.9166666666665</v>
      </c>
      <c r="W129" s="180">
        <f t="shared" si="108"/>
        <v>2310</v>
      </c>
      <c r="X129" s="180">
        <f t="shared" si="109"/>
        <v>3894.9166666666665</v>
      </c>
      <c r="Y129" s="180">
        <f t="shared" si="110"/>
        <v>1358.4999999999998</v>
      </c>
      <c r="Z129" s="180">
        <f t="shared" si="111"/>
        <v>1980</v>
      </c>
      <c r="AA129" s="182">
        <f t="shared" si="112"/>
        <v>3338.5</v>
      </c>
    </row>
    <row r="130" spans="1:27" ht="12" customHeight="1" thickBot="1">
      <c r="A130" s="230">
        <v>1</v>
      </c>
      <c r="B130" s="218">
        <v>44166</v>
      </c>
      <c r="C130" s="232">
        <v>2090</v>
      </c>
      <c r="D130" s="315">
        <v>1</v>
      </c>
      <c r="E130" s="234">
        <f t="shared" si="95"/>
        <v>2090</v>
      </c>
      <c r="F130" s="235">
        <v>0</v>
      </c>
      <c r="G130" s="234">
        <f t="shared" si="96"/>
        <v>0</v>
      </c>
      <c r="H130" s="232">
        <f t="shared" si="80"/>
        <v>2090</v>
      </c>
      <c r="I130" s="236">
        <f t="shared" si="113"/>
        <v>2090</v>
      </c>
      <c r="J130" s="95">
        <f>IF((I130-H$129+(H$129/12*1))+K130&gt;H$149,H$149-K130,(I130-H$129+(H$129/12*1)))</f>
        <v>1132.0833333333333</v>
      </c>
      <c r="K130" s="95">
        <f t="shared" si="81"/>
        <v>3300</v>
      </c>
      <c r="L130" s="237">
        <f t="shared" si="97"/>
        <v>4432.083333333333</v>
      </c>
      <c r="M130" s="95">
        <f t="shared" si="98"/>
        <v>1075.4791666666665</v>
      </c>
      <c r="N130" s="95">
        <f t="shared" si="99"/>
        <v>3135</v>
      </c>
      <c r="O130" s="95">
        <f t="shared" si="100"/>
        <v>4210.4791666666661</v>
      </c>
      <c r="P130" s="95">
        <f t="shared" si="101"/>
        <v>1018.875</v>
      </c>
      <c r="Q130" s="95">
        <f t="shared" si="102"/>
        <v>2970</v>
      </c>
      <c r="R130" s="95">
        <f t="shared" si="103"/>
        <v>3988.875</v>
      </c>
      <c r="S130" s="95">
        <f t="shared" si="104"/>
        <v>905.66666666666663</v>
      </c>
      <c r="T130" s="95">
        <f t="shared" si="105"/>
        <v>2640</v>
      </c>
      <c r="U130" s="95">
        <f t="shared" si="106"/>
        <v>3545.6666666666665</v>
      </c>
      <c r="V130" s="95">
        <f t="shared" si="107"/>
        <v>792.45833333333326</v>
      </c>
      <c r="W130" s="95">
        <f t="shared" si="108"/>
        <v>2310</v>
      </c>
      <c r="X130" s="95">
        <f t="shared" si="109"/>
        <v>3102.458333333333</v>
      </c>
      <c r="Y130" s="95">
        <f t="shared" si="110"/>
        <v>679.24999999999989</v>
      </c>
      <c r="Z130" s="95">
        <f t="shared" si="111"/>
        <v>1980</v>
      </c>
      <c r="AA130" s="238">
        <f t="shared" si="112"/>
        <v>2659.25</v>
      </c>
    </row>
    <row r="131" spans="1:27" ht="11.25" customHeight="1" thickBot="1">
      <c r="A131" s="261"/>
      <c r="B131" s="250" t="s">
        <v>170</v>
      </c>
      <c r="C131" s="250"/>
      <c r="D131" s="316"/>
      <c r="E131" s="252"/>
      <c r="F131" s="423">
        <f>I8</f>
        <v>44287</v>
      </c>
      <c r="G131" s="423"/>
      <c r="H131" s="421">
        <f>SUM(H11:H130)</f>
        <v>106207</v>
      </c>
      <c r="I131" s="422"/>
      <c r="J131" s="98"/>
      <c r="K131" s="98"/>
      <c r="L131" s="26"/>
      <c r="M131" s="99"/>
      <c r="N131" s="26"/>
      <c r="O131" s="99"/>
      <c r="P131" s="26"/>
    </row>
    <row r="132" spans="1:27" ht="11.25" customHeight="1">
      <c r="A132" s="246"/>
      <c r="B132" s="159"/>
      <c r="C132" s="159"/>
      <c r="D132" s="317"/>
      <c r="E132" s="160"/>
      <c r="F132" s="194"/>
      <c r="G132" s="194"/>
      <c r="H132" s="192"/>
      <c r="I132" s="192"/>
      <c r="J132" s="98"/>
      <c r="K132" s="98"/>
      <c r="L132" s="26"/>
      <c r="M132" s="99"/>
      <c r="N132" s="26"/>
      <c r="O132" s="99"/>
      <c r="P132" s="2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  <c r="AA132" s="246"/>
    </row>
    <row r="133" spans="1:27" ht="3" customHeight="1" thickBot="1">
      <c r="A133" s="246"/>
      <c r="B133" s="159"/>
      <c r="C133" s="159"/>
      <c r="D133" s="317"/>
      <c r="E133" s="160"/>
      <c r="F133" s="194"/>
      <c r="G133" s="194"/>
      <c r="H133" s="192"/>
      <c r="I133" s="192"/>
      <c r="J133" s="98"/>
      <c r="K133" s="98"/>
      <c r="L133" s="26"/>
      <c r="M133" s="99"/>
      <c r="N133" s="26"/>
      <c r="O133" s="99"/>
      <c r="P133" s="26"/>
      <c r="Q133" s="246"/>
      <c r="R133" s="246"/>
      <c r="S133" s="246"/>
      <c r="T133" s="246"/>
      <c r="U133" s="246"/>
      <c r="V133" s="246"/>
      <c r="W133" s="246"/>
      <c r="X133" s="246"/>
      <c r="Y133" s="246"/>
      <c r="Z133" s="246"/>
      <c r="AA133" s="246"/>
    </row>
    <row r="134" spans="1:27" ht="14.25" customHeight="1">
      <c r="A134" s="239">
        <v>1</v>
      </c>
      <c r="B134" s="161">
        <v>43831</v>
      </c>
      <c r="C134" s="165">
        <v>1100</v>
      </c>
      <c r="D134" s="311">
        <v>1</v>
      </c>
      <c r="E134" s="87">
        <f>C134*D134</f>
        <v>1100</v>
      </c>
      <c r="F134" s="88">
        <v>0</v>
      </c>
      <c r="G134" s="87">
        <f>E134*F134</f>
        <v>0</v>
      </c>
      <c r="H134" s="262">
        <f t="shared" ref="H134:H136" si="114">E134+G134</f>
        <v>1100</v>
      </c>
      <c r="I134" s="356">
        <f>H148</f>
        <v>3300</v>
      </c>
      <c r="J134" s="357">
        <v>0</v>
      </c>
      <c r="K134" s="198">
        <f t="shared" ref="K134:K135" si="115">I134</f>
        <v>3300</v>
      </c>
      <c r="L134" s="358">
        <f t="shared" ref="L134:L135" si="116">J134+K134</f>
        <v>3300</v>
      </c>
      <c r="M134" s="359">
        <f t="shared" ref="M134:M135" si="117">$J134*M$9</f>
        <v>0</v>
      </c>
      <c r="N134" s="359">
        <f t="shared" ref="N134:N135" si="118">$K134*M$9</f>
        <v>3135</v>
      </c>
      <c r="O134" s="197">
        <f t="shared" ref="O134:O135" si="119">M134+N134</f>
        <v>3135</v>
      </c>
      <c r="P134" s="359">
        <f t="shared" ref="P134:P135" si="120">$J134*P$9</f>
        <v>0</v>
      </c>
      <c r="Q134" s="359">
        <f t="shared" ref="Q134:Q135" si="121">$K134*P$9</f>
        <v>2970</v>
      </c>
      <c r="R134" s="197">
        <f t="shared" ref="R134:R135" si="122">P134+Q134</f>
        <v>2970</v>
      </c>
      <c r="S134" s="359">
        <f t="shared" ref="S134:S135" si="123">$J134*S$9</f>
        <v>0</v>
      </c>
      <c r="T134" s="359">
        <f t="shared" ref="T134:T135" si="124">$K134*S$9</f>
        <v>2640</v>
      </c>
      <c r="U134" s="197">
        <f t="shared" ref="U134:U135" si="125">S134+T134</f>
        <v>2640</v>
      </c>
      <c r="V134" s="359">
        <f t="shared" ref="V134:V135" si="126">$J134*V$9</f>
        <v>0</v>
      </c>
      <c r="W134" s="359">
        <f t="shared" ref="W134:W135" si="127">$K134*V$9</f>
        <v>2310</v>
      </c>
      <c r="X134" s="197">
        <f t="shared" ref="X134:X135" si="128">V134+W134</f>
        <v>2310</v>
      </c>
      <c r="Y134" s="359">
        <f t="shared" ref="Y134:Y135" si="129">$J134*Y$9</f>
        <v>0</v>
      </c>
      <c r="Z134" s="359">
        <f t="shared" ref="Z134:Z135" si="130">$K134*Y$9</f>
        <v>1980</v>
      </c>
      <c r="AA134" s="197">
        <f t="shared" ref="AA134:AA135" si="131">Y134+Z134</f>
        <v>1980</v>
      </c>
    </row>
    <row r="135" spans="1:27" s="30" customFormat="1" ht="14.25" customHeight="1">
      <c r="A135" s="118">
        <v>2</v>
      </c>
      <c r="B135" s="56">
        <v>43862</v>
      </c>
      <c r="C135" s="68">
        <v>1100</v>
      </c>
      <c r="D135" s="314">
        <v>1</v>
      </c>
      <c r="E135" s="60">
        <f t="shared" ref="E135:E136" si="132">C135*D135</f>
        <v>1100</v>
      </c>
      <c r="F135" s="59">
        <v>0</v>
      </c>
      <c r="G135" s="60">
        <f t="shared" ref="G135:G136" si="133">E135*F135</f>
        <v>0</v>
      </c>
      <c r="H135" s="61">
        <f t="shared" si="114"/>
        <v>1100</v>
      </c>
      <c r="I135" s="106">
        <f t="shared" ref="I135:I136" si="134">I134-H134</f>
        <v>2200</v>
      </c>
      <c r="J135" s="63">
        <v>0</v>
      </c>
      <c r="K135" s="102">
        <f t="shared" si="115"/>
        <v>2200</v>
      </c>
      <c r="L135" s="127">
        <f t="shared" si="116"/>
        <v>2200</v>
      </c>
      <c r="M135" s="65">
        <f t="shared" si="117"/>
        <v>0</v>
      </c>
      <c r="N135" s="102">
        <f t="shared" si="118"/>
        <v>2090</v>
      </c>
      <c r="O135" s="66">
        <f t="shared" si="119"/>
        <v>2090</v>
      </c>
      <c r="P135" s="65">
        <f t="shared" si="120"/>
        <v>0</v>
      </c>
      <c r="Q135" s="102">
        <f t="shared" si="121"/>
        <v>1980</v>
      </c>
      <c r="R135" s="66">
        <f t="shared" si="122"/>
        <v>1980</v>
      </c>
      <c r="S135" s="65">
        <f t="shared" si="123"/>
        <v>0</v>
      </c>
      <c r="T135" s="102">
        <f t="shared" si="124"/>
        <v>1760</v>
      </c>
      <c r="U135" s="66">
        <f t="shared" si="125"/>
        <v>1760</v>
      </c>
      <c r="V135" s="65">
        <f t="shared" si="126"/>
        <v>0</v>
      </c>
      <c r="W135" s="102">
        <f t="shared" si="127"/>
        <v>1540</v>
      </c>
      <c r="X135" s="66">
        <f t="shared" si="128"/>
        <v>1540</v>
      </c>
      <c r="Y135" s="65">
        <f t="shared" si="129"/>
        <v>0</v>
      </c>
      <c r="Z135" s="65">
        <f t="shared" si="130"/>
        <v>1320</v>
      </c>
      <c r="AA135" s="66">
        <f t="shared" si="131"/>
        <v>1320</v>
      </c>
    </row>
    <row r="136" spans="1:27" ht="14.25" customHeight="1">
      <c r="A136" s="117">
        <v>3</v>
      </c>
      <c r="B136" s="46">
        <v>43891</v>
      </c>
      <c r="C136" s="68">
        <v>1100</v>
      </c>
      <c r="D136" s="314">
        <v>1</v>
      </c>
      <c r="E136" s="60">
        <f t="shared" si="132"/>
        <v>1100</v>
      </c>
      <c r="F136" s="59">
        <v>0</v>
      </c>
      <c r="G136" s="60">
        <f t="shared" si="133"/>
        <v>0</v>
      </c>
      <c r="H136" s="61">
        <f t="shared" si="114"/>
        <v>1100</v>
      </c>
      <c r="I136" s="306">
        <f t="shared" si="134"/>
        <v>1100</v>
      </c>
      <c r="J136" s="73">
        <v>0</v>
      </c>
      <c r="K136" s="104">
        <f t="shared" ref="K136" si="135">I136</f>
        <v>1100</v>
      </c>
      <c r="L136" s="137">
        <f t="shared" ref="L136" si="136">J136+K136</f>
        <v>1100</v>
      </c>
      <c r="M136" s="138"/>
      <c r="N136" s="104">
        <f t="shared" ref="N136" si="137">$K136*M$9</f>
        <v>1045</v>
      </c>
      <c r="O136" s="130">
        <f t="shared" ref="O136" si="138">M136+N136</f>
        <v>1045</v>
      </c>
      <c r="P136" s="138"/>
      <c r="Q136" s="104">
        <f t="shared" ref="Q136" si="139">$K136*P$9</f>
        <v>990</v>
      </c>
      <c r="R136" s="130">
        <f t="shared" ref="R136" si="140">P136+Q136</f>
        <v>990</v>
      </c>
      <c r="S136" s="138"/>
      <c r="T136" s="104">
        <f t="shared" ref="T136" si="141">$K136*S$9</f>
        <v>880</v>
      </c>
      <c r="U136" s="130">
        <f t="shared" ref="U136" si="142">S136+T136</f>
        <v>880</v>
      </c>
      <c r="V136" s="138"/>
      <c r="W136" s="104">
        <f t="shared" ref="W136" si="143">$K136*V$9</f>
        <v>770</v>
      </c>
      <c r="X136" s="130">
        <f t="shared" ref="X136" si="144">V136+W136</f>
        <v>770</v>
      </c>
      <c r="Y136" s="306"/>
      <c r="Z136" s="138">
        <f t="shared" ref="Z136" si="145">$K136*Y$9</f>
        <v>660</v>
      </c>
      <c r="AA136" s="130">
        <f t="shared" ref="AA136" si="146">Y136+Z136</f>
        <v>660</v>
      </c>
    </row>
    <row r="137" spans="1:27" s="30" customFormat="1" ht="14.25" customHeight="1">
      <c r="A137" s="118">
        <v>4</v>
      </c>
      <c r="B137" s="56">
        <v>43922</v>
      </c>
      <c r="C137" s="57"/>
      <c r="D137" s="312"/>
      <c r="E137" s="60"/>
      <c r="F137" s="59"/>
      <c r="G137" s="60"/>
      <c r="H137" s="263"/>
      <c r="I137" s="62"/>
      <c r="J137" s="63"/>
      <c r="K137" s="102"/>
      <c r="L137" s="127"/>
      <c r="M137" s="65"/>
      <c r="N137" s="65"/>
      <c r="O137" s="66"/>
      <c r="P137" s="65"/>
      <c r="Q137" s="65"/>
      <c r="R137" s="66"/>
      <c r="S137" s="65"/>
      <c r="T137" s="65"/>
      <c r="U137" s="66"/>
      <c r="V137" s="65"/>
      <c r="W137" s="65"/>
      <c r="X137" s="66"/>
      <c r="Y137" s="106"/>
      <c r="Z137" s="63"/>
      <c r="AA137" s="66"/>
    </row>
    <row r="138" spans="1:27" ht="14.25" customHeight="1">
      <c r="A138" s="118">
        <v>5</v>
      </c>
      <c r="B138" s="46">
        <v>43952</v>
      </c>
      <c r="C138" s="57"/>
      <c r="D138" s="312"/>
      <c r="E138" s="60"/>
      <c r="F138" s="59"/>
      <c r="G138" s="60"/>
      <c r="H138" s="263"/>
      <c r="I138" s="92"/>
      <c r="J138" s="73"/>
      <c r="K138" s="104"/>
      <c r="L138" s="137"/>
      <c r="M138" s="138"/>
      <c r="N138" s="138"/>
      <c r="O138" s="130"/>
      <c r="P138" s="138"/>
      <c r="Q138" s="138"/>
      <c r="R138" s="130"/>
      <c r="S138" s="138"/>
      <c r="T138" s="138"/>
      <c r="U138" s="130"/>
      <c r="V138" s="138"/>
      <c r="W138" s="138"/>
      <c r="X138" s="130"/>
      <c r="Y138" s="306"/>
      <c r="Z138" s="73"/>
      <c r="AA138" s="130"/>
    </row>
    <row r="139" spans="1:27" s="30" customFormat="1" ht="14.25" customHeight="1">
      <c r="A139" s="117">
        <v>6</v>
      </c>
      <c r="B139" s="56">
        <v>43983</v>
      </c>
      <c r="C139" s="57"/>
      <c r="D139" s="312"/>
      <c r="E139" s="60"/>
      <c r="F139" s="59"/>
      <c r="G139" s="60"/>
      <c r="H139" s="263"/>
      <c r="I139" s="62"/>
      <c r="J139" s="63"/>
      <c r="K139" s="102"/>
      <c r="L139" s="127"/>
      <c r="M139" s="65"/>
      <c r="N139" s="65"/>
      <c r="O139" s="66"/>
      <c r="P139" s="65"/>
      <c r="Q139" s="65"/>
      <c r="R139" s="66"/>
      <c r="S139" s="65"/>
      <c r="T139" s="65"/>
      <c r="U139" s="66"/>
      <c r="V139" s="65"/>
      <c r="W139" s="65"/>
      <c r="X139" s="66"/>
      <c r="Y139" s="106"/>
      <c r="Z139" s="63"/>
      <c r="AA139" s="66"/>
    </row>
    <row r="140" spans="1:27" ht="14.25" customHeight="1">
      <c r="A140" s="118">
        <v>7</v>
      </c>
      <c r="B140" s="46">
        <v>44013</v>
      </c>
      <c r="C140" s="57"/>
      <c r="D140" s="312"/>
      <c r="E140" s="60"/>
      <c r="F140" s="59"/>
      <c r="G140" s="60"/>
      <c r="H140" s="263"/>
      <c r="I140" s="92"/>
      <c r="J140" s="73"/>
      <c r="K140" s="104"/>
      <c r="L140" s="137"/>
      <c r="M140" s="138"/>
      <c r="N140" s="138"/>
      <c r="O140" s="130"/>
      <c r="P140" s="138"/>
      <c r="Q140" s="138"/>
      <c r="R140" s="130"/>
      <c r="S140" s="138"/>
      <c r="T140" s="138"/>
      <c r="U140" s="130"/>
      <c r="V140" s="138"/>
      <c r="W140" s="138"/>
      <c r="X140" s="130"/>
      <c r="Y140" s="306"/>
      <c r="Z140" s="73"/>
      <c r="AA140" s="130"/>
    </row>
    <row r="141" spans="1:27" s="30" customFormat="1" ht="14.25" customHeight="1">
      <c r="A141" s="118">
        <v>8</v>
      </c>
      <c r="B141" s="56">
        <v>44044</v>
      </c>
      <c r="C141" s="57"/>
      <c r="D141" s="312"/>
      <c r="E141" s="60"/>
      <c r="F141" s="59"/>
      <c r="G141" s="60"/>
      <c r="H141" s="263"/>
      <c r="I141" s="62"/>
      <c r="J141" s="63"/>
      <c r="K141" s="102"/>
      <c r="L141" s="127"/>
      <c r="M141" s="65"/>
      <c r="N141" s="65"/>
      <c r="O141" s="66"/>
      <c r="P141" s="65"/>
      <c r="Q141" s="65"/>
      <c r="R141" s="66"/>
      <c r="S141" s="65"/>
      <c r="T141" s="65"/>
      <c r="U141" s="66"/>
      <c r="V141" s="65"/>
      <c r="W141" s="65"/>
      <c r="X141" s="66"/>
      <c r="Y141" s="106"/>
      <c r="Z141" s="63"/>
      <c r="AA141" s="66"/>
    </row>
    <row r="142" spans="1:27" ht="14.25" customHeight="1">
      <c r="A142" s="117">
        <v>9</v>
      </c>
      <c r="B142" s="46">
        <v>44075</v>
      </c>
      <c r="C142" s="57"/>
      <c r="D142" s="312"/>
      <c r="E142" s="60"/>
      <c r="F142" s="59"/>
      <c r="G142" s="60"/>
      <c r="H142" s="263"/>
      <c r="I142" s="72"/>
      <c r="J142" s="73"/>
      <c r="K142" s="104"/>
      <c r="L142" s="137"/>
      <c r="M142" s="138"/>
      <c r="N142" s="138"/>
      <c r="O142" s="130"/>
      <c r="P142" s="138"/>
      <c r="Q142" s="138"/>
      <c r="R142" s="130"/>
      <c r="S142" s="138"/>
      <c r="T142" s="138"/>
      <c r="U142" s="130"/>
      <c r="V142" s="138"/>
      <c r="W142" s="138"/>
      <c r="X142" s="130"/>
      <c r="Y142" s="306"/>
      <c r="Z142" s="73"/>
      <c r="AA142" s="130"/>
    </row>
    <row r="143" spans="1:27" s="30" customFormat="1" ht="14.25" customHeight="1">
      <c r="A143" s="118">
        <v>10</v>
      </c>
      <c r="B143" s="56">
        <v>44105</v>
      </c>
      <c r="C143" s="57"/>
      <c r="D143" s="312"/>
      <c r="E143" s="60"/>
      <c r="F143" s="59"/>
      <c r="G143" s="60"/>
      <c r="H143" s="263"/>
      <c r="I143" s="62"/>
      <c r="J143" s="63"/>
      <c r="K143" s="102"/>
      <c r="L143" s="127"/>
      <c r="M143" s="65"/>
      <c r="N143" s="65"/>
      <c r="O143" s="66"/>
      <c r="P143" s="65"/>
      <c r="Q143" s="65"/>
      <c r="R143" s="66"/>
      <c r="S143" s="65"/>
      <c r="T143" s="65"/>
      <c r="U143" s="66"/>
      <c r="V143" s="65"/>
      <c r="W143" s="65"/>
      <c r="X143" s="66"/>
      <c r="Y143" s="106"/>
      <c r="Z143" s="63"/>
      <c r="AA143" s="66"/>
    </row>
    <row r="144" spans="1:27" ht="14.25" customHeight="1">
      <c r="A144" s="118">
        <v>11</v>
      </c>
      <c r="B144" s="46">
        <v>44136</v>
      </c>
      <c r="C144" s="57"/>
      <c r="D144" s="312"/>
      <c r="E144" s="60"/>
      <c r="F144" s="59"/>
      <c r="G144" s="60"/>
      <c r="H144" s="263"/>
      <c r="I144" s="72"/>
      <c r="J144" s="73"/>
      <c r="K144" s="104"/>
      <c r="L144" s="137"/>
      <c r="M144" s="138"/>
      <c r="N144" s="138"/>
      <c r="O144" s="130"/>
      <c r="P144" s="138"/>
      <c r="Q144" s="138"/>
      <c r="R144" s="130"/>
      <c r="S144" s="138"/>
      <c r="T144" s="138"/>
      <c r="U144" s="130"/>
      <c r="V144" s="138"/>
      <c r="W144" s="138"/>
      <c r="X144" s="130"/>
      <c r="Y144" s="306"/>
      <c r="Z144" s="73"/>
      <c r="AA144" s="130"/>
    </row>
    <row r="145" spans="1:27" ht="14.25" customHeight="1">
      <c r="A145" s="124">
        <v>12</v>
      </c>
      <c r="B145" s="56">
        <v>44166</v>
      </c>
      <c r="C145" s="57"/>
      <c r="D145" s="312"/>
      <c r="E145" s="60"/>
      <c r="F145" s="59"/>
      <c r="G145" s="60"/>
      <c r="H145" s="263"/>
      <c r="I145" s="62"/>
      <c r="J145" s="63"/>
      <c r="K145" s="102"/>
      <c r="L145" s="127"/>
      <c r="M145" s="65"/>
      <c r="N145" s="65"/>
      <c r="O145" s="66"/>
      <c r="P145" s="65"/>
      <c r="Q145" s="65"/>
      <c r="R145" s="66"/>
      <c r="S145" s="65"/>
      <c r="T145" s="65"/>
      <c r="U145" s="66"/>
      <c r="V145" s="65"/>
      <c r="W145" s="65"/>
      <c r="X145" s="66"/>
      <c r="Y145" s="106"/>
      <c r="Z145" s="63"/>
      <c r="AA145" s="66"/>
    </row>
    <row r="146" spans="1:27" ht="14.25" customHeight="1" thickBot="1">
      <c r="A146" s="116"/>
      <c r="B146" s="76"/>
      <c r="C146" s="77"/>
      <c r="D146" s="78"/>
      <c r="E146" s="80"/>
      <c r="F146" s="79"/>
      <c r="G146" s="80"/>
      <c r="H146" s="264"/>
      <c r="I146" s="93"/>
      <c r="J146" s="94"/>
      <c r="K146" s="95"/>
      <c r="L146" s="121"/>
      <c r="M146" s="85"/>
      <c r="N146" s="83"/>
      <c r="O146" s="86"/>
      <c r="P146" s="85"/>
      <c r="Q146" s="83"/>
      <c r="R146" s="86"/>
      <c r="S146" s="82"/>
      <c r="T146" s="83"/>
      <c r="U146" s="84"/>
      <c r="V146" s="85"/>
      <c r="W146" s="83"/>
      <c r="X146" s="86"/>
      <c r="Y146" s="136"/>
      <c r="Z146" s="82"/>
      <c r="AA146" s="86"/>
    </row>
    <row r="147" spans="1:27" ht="10.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ht="15" customHeight="1">
      <c r="B148" s="43" t="s">
        <v>40</v>
      </c>
      <c r="C148" s="43"/>
      <c r="F148" s="420">
        <f>I8</f>
        <v>44287</v>
      </c>
      <c r="G148" s="420"/>
      <c r="H148" s="419">
        <f>SUM(H134:H147)</f>
        <v>3300</v>
      </c>
      <c r="I148" s="419"/>
    </row>
    <row r="149" spans="1:27" ht="15" customHeight="1">
      <c r="C149" s="32" t="s">
        <v>163</v>
      </c>
      <c r="F149" s="214"/>
      <c r="G149" s="25"/>
      <c r="H149" s="416">
        <f>1100*60</f>
        <v>66000</v>
      </c>
      <c r="I149" s="416"/>
      <c r="N149" s="215"/>
    </row>
    <row r="150" spans="1:27" ht="15" customHeight="1"/>
    <row r="151" spans="1:27" ht="15" customHeight="1"/>
    <row r="152" spans="1:27" ht="15" customHeight="1"/>
    <row r="153" spans="1:27" ht="15" customHeight="1"/>
    <row r="214" spans="12:27" ht="13.5">
      <c r="L214"/>
      <c r="M214" s="14"/>
      <c r="N214" s="8"/>
      <c r="O214" s="14"/>
      <c r="Q214" s="15"/>
      <c r="T214" s="8"/>
      <c r="U214" s="9"/>
      <c r="V214" s="9"/>
      <c r="W214" s="9"/>
      <c r="X214" s="9"/>
      <c r="Y214" s="9"/>
      <c r="Z214" s="9"/>
      <c r="AA214" s="9"/>
    </row>
    <row r="215" spans="12:27" ht="13.5">
      <c r="T215" s="8"/>
      <c r="U215" s="9"/>
      <c r="V215" s="9"/>
      <c r="W215" s="9"/>
      <c r="X215" s="9"/>
      <c r="Y215" s="9"/>
      <c r="Z215" s="9"/>
      <c r="AA215" s="9"/>
    </row>
    <row r="216" spans="12:27" ht="13.5">
      <c r="T216" s="8"/>
      <c r="U216" s="9"/>
      <c r="V216" s="9"/>
      <c r="W216" s="9"/>
      <c r="X216" s="9"/>
      <c r="Y216" s="9"/>
      <c r="Z216" s="9"/>
      <c r="AA216" s="9"/>
    </row>
    <row r="217" spans="12:27" ht="13.5">
      <c r="T217" s="8"/>
      <c r="U217" s="9"/>
      <c r="V217" s="9"/>
      <c r="W217" s="9"/>
      <c r="X217" s="9"/>
      <c r="Y217" s="9"/>
      <c r="Z217" s="9"/>
      <c r="AA217" s="9"/>
    </row>
    <row r="218" spans="12:27" ht="13.5">
      <c r="T218" s="8"/>
      <c r="U218" s="9"/>
      <c r="V218" s="9"/>
      <c r="W218" s="9"/>
      <c r="X218" s="9"/>
      <c r="Y218" s="9"/>
      <c r="Z218" s="9"/>
      <c r="AA218" s="9"/>
    </row>
  </sheetData>
  <mergeCells count="22">
    <mergeCell ref="H149:I149"/>
    <mergeCell ref="G9:G10"/>
    <mergeCell ref="F9:F10"/>
    <mergeCell ref="H148:I148"/>
    <mergeCell ref="F148:G148"/>
    <mergeCell ref="H131:I131"/>
    <mergeCell ref="F131:G131"/>
    <mergeCell ref="Y9:AA9"/>
    <mergeCell ref="S9:U9"/>
    <mergeCell ref="V9:X9"/>
    <mergeCell ref="H9:H10"/>
    <mergeCell ref="I9:I10"/>
    <mergeCell ref="J9:L9"/>
    <mergeCell ref="M9:O9"/>
    <mergeCell ref="P9:R9"/>
    <mergeCell ref="W7:X7"/>
    <mergeCell ref="I8:J8"/>
    <mergeCell ref="A9:A10"/>
    <mergeCell ref="B9:B10"/>
    <mergeCell ref="C9:C10"/>
    <mergeCell ref="D9:D10"/>
    <mergeCell ref="E9:E10"/>
  </mergeCells>
  <phoneticPr fontId="0" type="noConversion"/>
  <conditionalFormatting sqref="J131:K133 E11:E86 G11:H86 C106 F11:F106 C11:C94">
    <cfRule type="cellIs" dxfId="3288" priority="1071" stopIfTrue="1" operator="notEqual">
      <formula>""</formula>
    </cfRule>
  </conditionalFormatting>
  <conditionalFormatting sqref="D11:D106">
    <cfRule type="cellIs" dxfId="3287" priority="925" stopIfTrue="1" operator="equal">
      <formula>"Total"</formula>
    </cfRule>
  </conditionalFormatting>
  <conditionalFormatting sqref="D86">
    <cfRule type="cellIs" dxfId="3286" priority="875" stopIfTrue="1" operator="equal">
      <formula>"Total"</formula>
    </cfRule>
  </conditionalFormatting>
  <conditionalFormatting sqref="F131:F133">
    <cfRule type="cellIs" dxfId="3285" priority="939" stopIfTrue="1" operator="notEqual">
      <formula>""</formula>
    </cfRule>
  </conditionalFormatting>
  <conditionalFormatting sqref="F131:F133">
    <cfRule type="cellIs" dxfId="3284" priority="940" stopIfTrue="1" operator="notEqual">
      <formula>""</formula>
    </cfRule>
  </conditionalFormatting>
  <conditionalFormatting sqref="F88">
    <cfRule type="cellIs" dxfId="3283" priority="868" stopIfTrue="1" operator="notEqual">
      <formula>""</formula>
    </cfRule>
  </conditionalFormatting>
  <conditionalFormatting sqref="E87:E89 G87:H89">
    <cfRule type="cellIs" dxfId="3282" priority="871" stopIfTrue="1" operator="notEqual">
      <formula>""</formula>
    </cfRule>
  </conditionalFormatting>
  <conditionalFormatting sqref="F86">
    <cfRule type="cellIs" dxfId="3281" priority="873" stopIfTrue="1" operator="notEqual">
      <formula>""</formula>
    </cfRule>
  </conditionalFormatting>
  <conditionalFormatting sqref="E87:E89">
    <cfRule type="cellIs" dxfId="3280" priority="869" stopIfTrue="1" operator="notEqual">
      <formula>""</formula>
    </cfRule>
  </conditionalFormatting>
  <conditionalFormatting sqref="E87:E89 G87:H89">
    <cfRule type="cellIs" dxfId="3279" priority="870" stopIfTrue="1" operator="notEqual">
      <formula>""</formula>
    </cfRule>
  </conditionalFormatting>
  <conditionalFormatting sqref="E90 G90:H90">
    <cfRule type="cellIs" dxfId="3278" priority="862" stopIfTrue="1" operator="notEqual">
      <formula>""</formula>
    </cfRule>
  </conditionalFormatting>
  <conditionalFormatting sqref="E90 G90:H90">
    <cfRule type="cellIs" dxfId="3277" priority="861" stopIfTrue="1" operator="notEqual">
      <formula>""</formula>
    </cfRule>
  </conditionalFormatting>
  <conditionalFormatting sqref="F90">
    <cfRule type="cellIs" dxfId="3276" priority="859" stopIfTrue="1" operator="notEqual">
      <formula>""</formula>
    </cfRule>
  </conditionalFormatting>
  <conditionalFormatting sqref="F92">
    <cfRule type="cellIs" dxfId="3275" priority="850" stopIfTrue="1" operator="notEqual">
      <formula>""</formula>
    </cfRule>
  </conditionalFormatting>
  <conditionalFormatting sqref="E91:E106 G91:H106">
    <cfRule type="cellIs" dxfId="3274" priority="853" stopIfTrue="1" operator="notEqual">
      <formula>""</formula>
    </cfRule>
  </conditionalFormatting>
  <conditionalFormatting sqref="D91:D106">
    <cfRule type="cellIs" dxfId="3273" priority="854" stopIfTrue="1" operator="equal">
      <formula>"Total"</formula>
    </cfRule>
  </conditionalFormatting>
  <conditionalFormatting sqref="E94:E106 G94:H106">
    <cfRule type="cellIs" dxfId="3272" priority="843" stopIfTrue="1" operator="notEqual">
      <formula>""</formula>
    </cfRule>
  </conditionalFormatting>
  <conditionalFormatting sqref="F94:F106">
    <cfRule type="cellIs" dxfId="3271" priority="840" stopIfTrue="1" operator="notEqual">
      <formula>""</formula>
    </cfRule>
  </conditionalFormatting>
  <conditionalFormatting sqref="D94:D106">
    <cfRule type="cellIs" dxfId="3270" priority="846" stopIfTrue="1" operator="equal">
      <formula>"Total"</formula>
    </cfRule>
  </conditionalFormatting>
  <conditionalFormatting sqref="F94:F106">
    <cfRule type="cellIs" dxfId="3269" priority="841" stopIfTrue="1" operator="notEqual">
      <formula>""</formula>
    </cfRule>
  </conditionalFormatting>
  <conditionalFormatting sqref="F87:F89">
    <cfRule type="cellIs" dxfId="3268" priority="867" stopIfTrue="1" operator="notEqual">
      <formula>""</formula>
    </cfRule>
  </conditionalFormatting>
  <conditionalFormatting sqref="D90">
    <cfRule type="cellIs" dxfId="3267" priority="864" stopIfTrue="1" operator="equal">
      <formula>"Total"</formula>
    </cfRule>
  </conditionalFormatting>
  <conditionalFormatting sqref="E91:E106">
    <cfRule type="cellIs" dxfId="3266" priority="851" stopIfTrue="1" operator="notEqual">
      <formula>""</formula>
    </cfRule>
  </conditionalFormatting>
  <conditionalFormatting sqref="D90">
    <cfRule type="cellIs" dxfId="3265" priority="863" stopIfTrue="1" operator="equal">
      <formula>"Total"</formula>
    </cfRule>
  </conditionalFormatting>
  <conditionalFormatting sqref="E90">
    <cfRule type="cellIs" dxfId="3264" priority="860" stopIfTrue="1" operator="notEqual">
      <formula>""</formula>
    </cfRule>
  </conditionalFormatting>
  <conditionalFormatting sqref="F90">
    <cfRule type="cellIs" dxfId="3263" priority="858" stopIfTrue="1" operator="notEqual">
      <formula>""</formula>
    </cfRule>
  </conditionalFormatting>
  <conditionalFormatting sqref="F91:F106">
    <cfRule type="cellIs" dxfId="3262" priority="849" stopIfTrue="1" operator="notEqual">
      <formula>""</formula>
    </cfRule>
  </conditionalFormatting>
  <conditionalFormatting sqref="E91:E106 G91:H106">
    <cfRule type="cellIs" dxfId="3261" priority="852" stopIfTrue="1" operator="notEqual">
      <formula>""</formula>
    </cfRule>
  </conditionalFormatting>
  <conditionalFormatting sqref="D94:D106">
    <cfRule type="cellIs" dxfId="3260" priority="845" stopIfTrue="1" operator="equal">
      <formula>"Total"</formula>
    </cfRule>
  </conditionalFormatting>
  <conditionalFormatting sqref="E94:E106 G94:H106">
    <cfRule type="cellIs" dxfId="3259" priority="844" stopIfTrue="1" operator="notEqual">
      <formula>""</formula>
    </cfRule>
  </conditionalFormatting>
  <conditionalFormatting sqref="E94:E106">
    <cfRule type="cellIs" dxfId="3258" priority="842" stopIfTrue="1" operator="notEqual">
      <formula>""</formula>
    </cfRule>
  </conditionalFormatting>
  <conditionalFormatting sqref="D91:D106">
    <cfRule type="cellIs" dxfId="3257" priority="855" stopIfTrue="1" operator="equal">
      <formula>"Total"</formula>
    </cfRule>
  </conditionalFormatting>
  <conditionalFormatting sqref="F94:F106">
    <cfRule type="cellIs" dxfId="3256" priority="839" stopIfTrue="1" operator="notEqual">
      <formula>""</formula>
    </cfRule>
  </conditionalFormatting>
  <conditionalFormatting sqref="D9">
    <cfRule type="cellIs" dxfId="3255" priority="834" stopIfTrue="1" operator="equal">
      <formula>"Total"</formula>
    </cfRule>
  </conditionalFormatting>
  <conditionalFormatting sqref="D9">
    <cfRule type="cellIs" dxfId="3254" priority="833" stopIfTrue="1" operator="equal">
      <formula>"Total"</formula>
    </cfRule>
  </conditionalFormatting>
  <conditionalFormatting sqref="F107:F108">
    <cfRule type="cellIs" dxfId="3253" priority="768" stopIfTrue="1" operator="notEqual">
      <formula>""</formula>
    </cfRule>
  </conditionalFormatting>
  <conditionalFormatting sqref="E108 G108:H108">
    <cfRule type="cellIs" dxfId="3252" priority="755" stopIfTrue="1" operator="notEqual">
      <formula>""</formula>
    </cfRule>
  </conditionalFormatting>
  <conditionalFormatting sqref="E107:E108 G107:H108">
    <cfRule type="cellIs" dxfId="3251" priority="763" stopIfTrue="1" operator="notEqual">
      <formula>""</formula>
    </cfRule>
  </conditionalFormatting>
  <conditionalFormatting sqref="E108 G108:H108">
    <cfRule type="cellIs" dxfId="3250" priority="754" stopIfTrue="1" operator="notEqual">
      <formula>""</formula>
    </cfRule>
  </conditionalFormatting>
  <conditionalFormatting sqref="F108">
    <cfRule type="cellIs" dxfId="3249" priority="752" stopIfTrue="1" operator="notEqual">
      <formula>""</formula>
    </cfRule>
  </conditionalFormatting>
  <conditionalFormatting sqref="E107:E108">
    <cfRule type="cellIs" dxfId="3248" priority="761" stopIfTrue="1" operator="notEqual">
      <formula>""</formula>
    </cfRule>
  </conditionalFormatting>
  <conditionalFormatting sqref="E107:E108 G107:H108">
    <cfRule type="cellIs" dxfId="3247" priority="762" stopIfTrue="1" operator="notEqual">
      <formula>""</formula>
    </cfRule>
  </conditionalFormatting>
  <conditionalFormatting sqref="F107:F108">
    <cfRule type="cellIs" dxfId="3246" priority="760" stopIfTrue="1" operator="notEqual">
      <formula>""</formula>
    </cfRule>
  </conditionalFormatting>
  <conditionalFormatting sqref="E108">
    <cfRule type="cellIs" dxfId="3245" priority="753" stopIfTrue="1" operator="notEqual">
      <formula>""</formula>
    </cfRule>
  </conditionalFormatting>
  <conditionalFormatting sqref="F108">
    <cfRule type="cellIs" dxfId="3244" priority="751" stopIfTrue="1" operator="notEqual">
      <formula>""</formula>
    </cfRule>
  </conditionalFormatting>
  <conditionalFormatting sqref="F108">
    <cfRule type="cellIs" dxfId="3243" priority="750" stopIfTrue="1" operator="notEqual">
      <formula>""</formula>
    </cfRule>
  </conditionalFormatting>
  <conditionalFormatting sqref="F109:F110">
    <cfRule type="cellIs" dxfId="3242" priority="747" stopIfTrue="1" operator="notEqual">
      <formula>""</formula>
    </cfRule>
  </conditionalFormatting>
  <conditionalFormatting sqref="E109:E110 G109:H110">
    <cfRule type="cellIs" dxfId="3241" priority="742" stopIfTrue="1" operator="notEqual">
      <formula>""</formula>
    </cfRule>
  </conditionalFormatting>
  <conditionalFormatting sqref="E110 G110:H110">
    <cfRule type="cellIs" dxfId="3240" priority="733" stopIfTrue="1" operator="notEqual">
      <formula>""</formula>
    </cfRule>
  </conditionalFormatting>
  <conditionalFormatting sqref="F110">
    <cfRule type="cellIs" dxfId="3239" priority="731" stopIfTrue="1" operator="notEqual">
      <formula>""</formula>
    </cfRule>
  </conditionalFormatting>
  <conditionalFormatting sqref="E109:E110">
    <cfRule type="cellIs" dxfId="3238" priority="740" stopIfTrue="1" operator="notEqual">
      <formula>""</formula>
    </cfRule>
  </conditionalFormatting>
  <conditionalFormatting sqref="E109:E110 G109:H110">
    <cfRule type="cellIs" dxfId="3237" priority="741" stopIfTrue="1" operator="notEqual">
      <formula>""</formula>
    </cfRule>
  </conditionalFormatting>
  <conditionalFormatting sqref="F109:F110">
    <cfRule type="cellIs" dxfId="3236" priority="739" stopIfTrue="1" operator="notEqual">
      <formula>""</formula>
    </cfRule>
  </conditionalFormatting>
  <conditionalFormatting sqref="E110 G110:H110">
    <cfRule type="cellIs" dxfId="3235" priority="734" stopIfTrue="1" operator="notEqual">
      <formula>""</formula>
    </cfRule>
  </conditionalFormatting>
  <conditionalFormatting sqref="E110">
    <cfRule type="cellIs" dxfId="3234" priority="732" stopIfTrue="1" operator="notEqual">
      <formula>""</formula>
    </cfRule>
  </conditionalFormatting>
  <conditionalFormatting sqref="F110">
    <cfRule type="cellIs" dxfId="3233" priority="730" stopIfTrue="1" operator="notEqual">
      <formula>""</formula>
    </cfRule>
  </conditionalFormatting>
  <conditionalFormatting sqref="F110">
    <cfRule type="cellIs" dxfId="3232" priority="729" stopIfTrue="1" operator="notEqual">
      <formula>""</formula>
    </cfRule>
  </conditionalFormatting>
  <conditionalFormatting sqref="F111:F112">
    <cfRule type="cellIs" dxfId="3231" priority="726" stopIfTrue="1" operator="notEqual">
      <formula>""</formula>
    </cfRule>
  </conditionalFormatting>
  <conditionalFormatting sqref="E111:E112 G111:H112">
    <cfRule type="cellIs" dxfId="3230" priority="721" stopIfTrue="1" operator="notEqual">
      <formula>""</formula>
    </cfRule>
  </conditionalFormatting>
  <conditionalFormatting sqref="E112 G112:H112">
    <cfRule type="cellIs" dxfId="3229" priority="712" stopIfTrue="1" operator="notEqual">
      <formula>""</formula>
    </cfRule>
  </conditionalFormatting>
  <conditionalFormatting sqref="F112">
    <cfRule type="cellIs" dxfId="3228" priority="710" stopIfTrue="1" operator="notEqual">
      <formula>""</formula>
    </cfRule>
  </conditionalFormatting>
  <conditionalFormatting sqref="E111:E112">
    <cfRule type="cellIs" dxfId="3227" priority="719" stopIfTrue="1" operator="notEqual">
      <formula>""</formula>
    </cfRule>
  </conditionalFormatting>
  <conditionalFormatting sqref="E111:E112 G111:H112">
    <cfRule type="cellIs" dxfId="3226" priority="720" stopIfTrue="1" operator="notEqual">
      <formula>""</formula>
    </cfRule>
  </conditionalFormatting>
  <conditionalFormatting sqref="F111:F112">
    <cfRule type="cellIs" dxfId="3225" priority="718" stopIfTrue="1" operator="notEqual">
      <formula>""</formula>
    </cfRule>
  </conditionalFormatting>
  <conditionalFormatting sqref="E112 G112:H112">
    <cfRule type="cellIs" dxfId="3224" priority="713" stopIfTrue="1" operator="notEqual">
      <formula>""</formula>
    </cfRule>
  </conditionalFormatting>
  <conditionalFormatting sqref="E112">
    <cfRule type="cellIs" dxfId="3223" priority="711" stopIfTrue="1" operator="notEqual">
      <formula>""</formula>
    </cfRule>
  </conditionalFormatting>
  <conditionalFormatting sqref="F112">
    <cfRule type="cellIs" dxfId="3222" priority="709" stopIfTrue="1" operator="notEqual">
      <formula>""</formula>
    </cfRule>
  </conditionalFormatting>
  <conditionalFormatting sqref="F112">
    <cfRule type="cellIs" dxfId="3221" priority="708" stopIfTrue="1" operator="notEqual">
      <formula>""</formula>
    </cfRule>
  </conditionalFormatting>
  <conditionalFormatting sqref="F113:F114">
    <cfRule type="cellIs" dxfId="3220" priority="705" stopIfTrue="1" operator="notEqual">
      <formula>""</formula>
    </cfRule>
  </conditionalFormatting>
  <conditionalFormatting sqref="E113:E114 G113:H114">
    <cfRule type="cellIs" dxfId="3219" priority="700" stopIfTrue="1" operator="notEqual">
      <formula>""</formula>
    </cfRule>
  </conditionalFormatting>
  <conditionalFormatting sqref="E114 G114:H114">
    <cfRule type="cellIs" dxfId="3218" priority="691" stopIfTrue="1" operator="notEqual">
      <formula>""</formula>
    </cfRule>
  </conditionalFormatting>
  <conditionalFormatting sqref="F114">
    <cfRule type="cellIs" dxfId="3217" priority="689" stopIfTrue="1" operator="notEqual">
      <formula>""</formula>
    </cfRule>
  </conditionalFormatting>
  <conditionalFormatting sqref="E113:E114">
    <cfRule type="cellIs" dxfId="3216" priority="698" stopIfTrue="1" operator="notEqual">
      <formula>""</formula>
    </cfRule>
  </conditionalFormatting>
  <conditionalFormatting sqref="E113:E114 G113:H114">
    <cfRule type="cellIs" dxfId="3215" priority="699" stopIfTrue="1" operator="notEqual">
      <formula>""</formula>
    </cfRule>
  </conditionalFormatting>
  <conditionalFormatting sqref="F113:F114">
    <cfRule type="cellIs" dxfId="3214" priority="697" stopIfTrue="1" operator="notEqual">
      <formula>""</formula>
    </cfRule>
  </conditionalFormatting>
  <conditionalFormatting sqref="E114 G114:H114">
    <cfRule type="cellIs" dxfId="3213" priority="692" stopIfTrue="1" operator="notEqual">
      <formula>""</formula>
    </cfRule>
  </conditionalFormatting>
  <conditionalFormatting sqref="E114">
    <cfRule type="cellIs" dxfId="3212" priority="690" stopIfTrue="1" operator="notEqual">
      <formula>""</formula>
    </cfRule>
  </conditionalFormatting>
  <conditionalFormatting sqref="F114">
    <cfRule type="cellIs" dxfId="3211" priority="688" stopIfTrue="1" operator="notEqual">
      <formula>""</formula>
    </cfRule>
  </conditionalFormatting>
  <conditionalFormatting sqref="F114">
    <cfRule type="cellIs" dxfId="3210" priority="687" stopIfTrue="1" operator="notEqual">
      <formula>""</formula>
    </cfRule>
  </conditionalFormatting>
  <conditionalFormatting sqref="F115:F116">
    <cfRule type="cellIs" dxfId="3209" priority="684" stopIfTrue="1" operator="notEqual">
      <formula>""</formula>
    </cfRule>
  </conditionalFormatting>
  <conditionalFormatting sqref="E115:E116 G115:H116">
    <cfRule type="cellIs" dxfId="3208" priority="679" stopIfTrue="1" operator="notEqual">
      <formula>""</formula>
    </cfRule>
  </conditionalFormatting>
  <conditionalFormatting sqref="E116 G116:H116">
    <cfRule type="cellIs" dxfId="3207" priority="670" stopIfTrue="1" operator="notEqual">
      <formula>""</formula>
    </cfRule>
  </conditionalFormatting>
  <conditionalFormatting sqref="F116">
    <cfRule type="cellIs" dxfId="3206" priority="668" stopIfTrue="1" operator="notEqual">
      <formula>""</formula>
    </cfRule>
  </conditionalFormatting>
  <conditionalFormatting sqref="E115:E116">
    <cfRule type="cellIs" dxfId="3205" priority="677" stopIfTrue="1" operator="notEqual">
      <formula>""</formula>
    </cfRule>
  </conditionalFormatting>
  <conditionalFormatting sqref="E115:E116 G115:H116">
    <cfRule type="cellIs" dxfId="3204" priority="678" stopIfTrue="1" operator="notEqual">
      <formula>""</formula>
    </cfRule>
  </conditionalFormatting>
  <conditionalFormatting sqref="F115:F116">
    <cfRule type="cellIs" dxfId="3203" priority="676" stopIfTrue="1" operator="notEqual">
      <formula>""</formula>
    </cfRule>
  </conditionalFormatting>
  <conditionalFormatting sqref="E116 G116:H116">
    <cfRule type="cellIs" dxfId="3202" priority="671" stopIfTrue="1" operator="notEqual">
      <formula>""</formula>
    </cfRule>
  </conditionalFormatting>
  <conditionalFormatting sqref="E116">
    <cfRule type="cellIs" dxfId="3201" priority="669" stopIfTrue="1" operator="notEqual">
      <formula>""</formula>
    </cfRule>
  </conditionalFormatting>
  <conditionalFormatting sqref="F116">
    <cfRule type="cellIs" dxfId="3200" priority="667" stopIfTrue="1" operator="notEqual">
      <formula>""</formula>
    </cfRule>
  </conditionalFormatting>
  <conditionalFormatting sqref="F116">
    <cfRule type="cellIs" dxfId="3199" priority="666" stopIfTrue="1" operator="notEqual">
      <formula>""</formula>
    </cfRule>
  </conditionalFormatting>
  <conditionalFormatting sqref="F117:F130">
    <cfRule type="cellIs" dxfId="3198" priority="663" stopIfTrue="1" operator="notEqual">
      <formula>""</formula>
    </cfRule>
  </conditionalFormatting>
  <conditionalFormatting sqref="E117:E130">
    <cfRule type="cellIs" dxfId="3197" priority="656" stopIfTrue="1" operator="notEqual">
      <formula>""</formula>
    </cfRule>
  </conditionalFormatting>
  <conditionalFormatting sqref="E117:E130 G117:H130">
    <cfRule type="cellIs" dxfId="3196" priority="658" stopIfTrue="1" operator="notEqual">
      <formula>""</formula>
    </cfRule>
  </conditionalFormatting>
  <conditionalFormatting sqref="E118 G118:H118 E120 E122 E124 E126 E128 E130 G120:H120 G122:H122 G124:H124 G126:H126 G128:H128 G130:H130">
    <cfRule type="cellIs" dxfId="3195" priority="649" stopIfTrue="1" operator="notEqual">
      <formula>""</formula>
    </cfRule>
  </conditionalFormatting>
  <conditionalFormatting sqref="F118 F120 F122 F124 F126 F128 F130">
    <cfRule type="cellIs" dxfId="3194" priority="647" stopIfTrue="1" operator="notEqual">
      <formula>""</formula>
    </cfRule>
  </conditionalFormatting>
  <conditionalFormatting sqref="F117:F130">
    <cfRule type="cellIs" dxfId="3193" priority="655" stopIfTrue="1" operator="notEqual">
      <formula>""</formula>
    </cfRule>
  </conditionalFormatting>
  <conditionalFormatting sqref="E117:E130 G117:H130">
    <cfRule type="cellIs" dxfId="3192" priority="657" stopIfTrue="1" operator="notEqual">
      <formula>""</formula>
    </cfRule>
  </conditionalFormatting>
  <conditionalFormatting sqref="E118 E120 E122 E124 E126 E128 E130">
    <cfRule type="cellIs" dxfId="3191" priority="648" stopIfTrue="1" operator="notEqual">
      <formula>""</formula>
    </cfRule>
  </conditionalFormatting>
  <conditionalFormatting sqref="E118 G118:H118 E120 E122 E124 E126 E128 E130 G120:H120 G122:H122 G124:H124 G126:H126 G128:H128 G130:H130">
    <cfRule type="cellIs" dxfId="3190" priority="650" stopIfTrue="1" operator="notEqual">
      <formula>""</formula>
    </cfRule>
  </conditionalFormatting>
  <conditionalFormatting sqref="F118 F120 F122 F124 F126 F128 F130">
    <cfRule type="cellIs" dxfId="3189" priority="646" stopIfTrue="1" operator="notEqual">
      <formula>""</formula>
    </cfRule>
  </conditionalFormatting>
  <conditionalFormatting sqref="F118 F120 F122 F124 F126 F128 F130">
    <cfRule type="cellIs" dxfId="3188" priority="645" stopIfTrue="1" operator="notEqual">
      <formula>""</formula>
    </cfRule>
  </conditionalFormatting>
  <conditionalFormatting sqref="B146">
    <cfRule type="cellIs" dxfId="3187" priority="515" stopIfTrue="1" operator="notEqual">
      <formula>""</formula>
    </cfRule>
  </conditionalFormatting>
  <conditionalFormatting sqref="C146">
    <cfRule type="cellIs" dxfId="3186" priority="444" stopIfTrue="1" operator="notEqual">
      <formula>""</formula>
    </cfRule>
  </conditionalFormatting>
  <conditionalFormatting sqref="E136:E138 G136:H138 G141:H145 E141:E145">
    <cfRule type="cellIs" dxfId="3185" priority="415" stopIfTrue="1" operator="notEqual">
      <formula>""</formula>
    </cfRule>
  </conditionalFormatting>
  <conditionalFormatting sqref="E136:E138 E141:E145">
    <cfRule type="cellIs" dxfId="3184" priority="413" stopIfTrue="1" operator="notEqual">
      <formula>""</formula>
    </cfRule>
  </conditionalFormatting>
  <conditionalFormatting sqref="C137:C145">
    <cfRule type="cellIs" dxfId="3183" priority="394" stopIfTrue="1" operator="notEqual">
      <formula>""</formula>
    </cfRule>
  </conditionalFormatting>
  <conditionalFormatting sqref="F148">
    <cfRule type="cellIs" dxfId="3182" priority="409" stopIfTrue="1" operator="notEqual">
      <formula>""</formula>
    </cfRule>
  </conditionalFormatting>
  <conditionalFormatting sqref="E146:H146">
    <cfRule type="cellIs" dxfId="3181" priority="425" stopIfTrue="1" operator="notEqual">
      <formula>""</formula>
    </cfRule>
  </conditionalFormatting>
  <conditionalFormatting sqref="F136:F138 F141:F145">
    <cfRule type="cellIs" dxfId="3180" priority="411" stopIfTrue="1" operator="notEqual">
      <formula>""</formula>
    </cfRule>
  </conditionalFormatting>
  <conditionalFormatting sqref="E136:E138 G136:H138 G141:H145 E141:E145">
    <cfRule type="cellIs" dxfId="3179" priority="414" stopIfTrue="1" operator="notEqual">
      <formula>""</formula>
    </cfRule>
  </conditionalFormatting>
  <conditionalFormatting sqref="H147:X147">
    <cfRule type="cellIs" dxfId="3178" priority="426" stopIfTrue="1" operator="notEqual">
      <formula>""</formula>
    </cfRule>
  </conditionalFormatting>
  <conditionalFormatting sqref="F136:F138 F141:F145">
    <cfRule type="cellIs" dxfId="3177" priority="412" stopIfTrue="1" operator="notEqual">
      <formula>""</formula>
    </cfRule>
  </conditionalFormatting>
  <conditionalFormatting sqref="D146">
    <cfRule type="cellIs" dxfId="3176" priority="424" stopIfTrue="1" operator="equal">
      <formula>"Total"</formula>
    </cfRule>
  </conditionalFormatting>
  <conditionalFormatting sqref="F148">
    <cfRule type="cellIs" dxfId="3175" priority="410" stopIfTrue="1" operator="notEqual">
      <formula>""</formula>
    </cfRule>
  </conditionalFormatting>
  <conditionalFormatting sqref="Y147:AA147">
    <cfRule type="cellIs" dxfId="3174" priority="408" stopIfTrue="1" operator="notEqual">
      <formula>""</formula>
    </cfRule>
  </conditionalFormatting>
  <conditionalFormatting sqref="C22">
    <cfRule type="cellIs" dxfId="3173" priority="404" stopIfTrue="1" operator="notEqual">
      <formula>""</formula>
    </cfRule>
  </conditionalFormatting>
  <conditionalFormatting sqref="C13:C24">
    <cfRule type="cellIs" dxfId="3172" priority="400" stopIfTrue="1" operator="notEqual">
      <formula>""</formula>
    </cfRule>
  </conditionalFormatting>
  <conditionalFormatting sqref="C106 C72:C82 C84:C94">
    <cfRule type="cellIs" dxfId="3171" priority="399" stopIfTrue="1" operator="notEqual">
      <formula>""</formula>
    </cfRule>
  </conditionalFormatting>
  <conditionalFormatting sqref="C137:C145">
    <cfRule type="cellIs" dxfId="3170" priority="393" stopIfTrue="1" operator="notEqual">
      <formula>""</formula>
    </cfRule>
  </conditionalFormatting>
  <conditionalFormatting sqref="C83">
    <cfRule type="cellIs" dxfId="3169" priority="392" stopIfTrue="1" operator="notEqual">
      <formula>""</formula>
    </cfRule>
  </conditionalFormatting>
  <conditionalFormatting sqref="C83">
    <cfRule type="cellIs" dxfId="3168" priority="391" stopIfTrue="1" operator="notEqual">
      <formula>""</formula>
    </cfRule>
  </conditionalFormatting>
  <conditionalFormatting sqref="C84:C93">
    <cfRule type="cellIs" dxfId="3167" priority="387" stopIfTrue="1" operator="notEqual">
      <formula>""</formula>
    </cfRule>
  </conditionalFormatting>
  <conditionalFormatting sqref="C11:C22">
    <cfRule type="cellIs" dxfId="3166" priority="390" stopIfTrue="1" operator="notEqual">
      <formula>""</formula>
    </cfRule>
  </conditionalFormatting>
  <conditionalFormatting sqref="C72:C82">
    <cfRule type="cellIs" dxfId="3165" priority="389" stopIfTrue="1" operator="notEqual">
      <formula>""</formula>
    </cfRule>
  </conditionalFormatting>
  <conditionalFormatting sqref="C84:C93">
    <cfRule type="cellIs" dxfId="3164" priority="388" stopIfTrue="1" operator="notEqual">
      <formula>""</formula>
    </cfRule>
  </conditionalFormatting>
  <conditionalFormatting sqref="C83">
    <cfRule type="cellIs" dxfId="3163" priority="382" stopIfTrue="1" operator="notEqual">
      <formula>""</formula>
    </cfRule>
  </conditionalFormatting>
  <conditionalFormatting sqref="C83">
    <cfRule type="cellIs" dxfId="3162" priority="381" stopIfTrue="1" operator="notEqual">
      <formula>""</formula>
    </cfRule>
  </conditionalFormatting>
  <conditionalFormatting sqref="C72:C82">
    <cfRule type="cellIs" dxfId="3161" priority="380" stopIfTrue="1" operator="notEqual">
      <formula>""</formula>
    </cfRule>
  </conditionalFormatting>
  <conditionalFormatting sqref="C71">
    <cfRule type="cellIs" dxfId="3160" priority="379" stopIfTrue="1" operator="notEqual">
      <formula>""</formula>
    </cfRule>
  </conditionalFormatting>
  <conditionalFormatting sqref="C71">
    <cfRule type="cellIs" dxfId="3159" priority="378" stopIfTrue="1" operator="notEqual">
      <formula>""</formula>
    </cfRule>
  </conditionalFormatting>
  <conditionalFormatting sqref="C72:C81">
    <cfRule type="cellIs" dxfId="3158" priority="375" stopIfTrue="1" operator="notEqual">
      <formula>""</formula>
    </cfRule>
  </conditionalFormatting>
  <conditionalFormatting sqref="C60:C70">
    <cfRule type="cellIs" dxfId="3157" priority="377" stopIfTrue="1" operator="notEqual">
      <formula>""</formula>
    </cfRule>
  </conditionalFormatting>
  <conditionalFormatting sqref="C72:C81">
    <cfRule type="cellIs" dxfId="3156" priority="376" stopIfTrue="1" operator="notEqual">
      <formula>""</formula>
    </cfRule>
  </conditionalFormatting>
  <conditionalFormatting sqref="C84:C93">
    <cfRule type="cellIs" dxfId="3155" priority="374" stopIfTrue="1" operator="notEqual">
      <formula>""</formula>
    </cfRule>
  </conditionalFormatting>
  <conditionalFormatting sqref="C84:C93">
    <cfRule type="cellIs" dxfId="3154" priority="373" stopIfTrue="1" operator="notEqual">
      <formula>""</formula>
    </cfRule>
  </conditionalFormatting>
  <conditionalFormatting sqref="C83:C93">
    <cfRule type="cellIs" dxfId="3153" priority="372" stopIfTrue="1" operator="notEqual">
      <formula>""</formula>
    </cfRule>
  </conditionalFormatting>
  <conditionalFormatting sqref="C83:C93">
    <cfRule type="cellIs" dxfId="3152" priority="371" stopIfTrue="1" operator="notEqual">
      <formula>""</formula>
    </cfRule>
  </conditionalFormatting>
  <conditionalFormatting sqref="C11:C12 C14 C16 C18 C20">
    <cfRule type="cellIs" dxfId="3151" priority="370" stopIfTrue="1" operator="notEqual">
      <formula>""</formula>
    </cfRule>
  </conditionalFormatting>
  <conditionalFormatting sqref="C72:C82">
    <cfRule type="cellIs" dxfId="3150" priority="369" stopIfTrue="1" operator="notEqual">
      <formula>""</formula>
    </cfRule>
  </conditionalFormatting>
  <conditionalFormatting sqref="C71">
    <cfRule type="cellIs" dxfId="3149" priority="368" stopIfTrue="1" operator="notEqual">
      <formula>""</formula>
    </cfRule>
  </conditionalFormatting>
  <conditionalFormatting sqref="C71">
    <cfRule type="cellIs" dxfId="3148" priority="367" stopIfTrue="1" operator="notEqual">
      <formula>""</formula>
    </cfRule>
  </conditionalFormatting>
  <conditionalFormatting sqref="C72:C81">
    <cfRule type="cellIs" dxfId="3147" priority="364" stopIfTrue="1" operator="notEqual">
      <formula>""</formula>
    </cfRule>
  </conditionalFormatting>
  <conditionalFormatting sqref="C60:C70">
    <cfRule type="cellIs" dxfId="3146" priority="366" stopIfTrue="1" operator="notEqual">
      <formula>""</formula>
    </cfRule>
  </conditionalFormatting>
  <conditionalFormatting sqref="C72:C81">
    <cfRule type="cellIs" dxfId="3145" priority="365" stopIfTrue="1" operator="notEqual">
      <formula>""</formula>
    </cfRule>
  </conditionalFormatting>
  <conditionalFormatting sqref="C71">
    <cfRule type="cellIs" dxfId="3144" priority="363" stopIfTrue="1" operator="notEqual">
      <formula>""</formula>
    </cfRule>
  </conditionalFormatting>
  <conditionalFormatting sqref="C71">
    <cfRule type="cellIs" dxfId="3143" priority="362" stopIfTrue="1" operator="notEqual">
      <formula>""</formula>
    </cfRule>
  </conditionalFormatting>
  <conditionalFormatting sqref="C60:C70">
    <cfRule type="cellIs" dxfId="3142" priority="361" stopIfTrue="1" operator="notEqual">
      <formula>""</formula>
    </cfRule>
  </conditionalFormatting>
  <conditionalFormatting sqref="C59">
    <cfRule type="cellIs" dxfId="3141" priority="360" stopIfTrue="1" operator="notEqual">
      <formula>""</formula>
    </cfRule>
  </conditionalFormatting>
  <conditionalFormatting sqref="C59">
    <cfRule type="cellIs" dxfId="3140" priority="359" stopIfTrue="1" operator="notEqual">
      <formula>""</formula>
    </cfRule>
  </conditionalFormatting>
  <conditionalFormatting sqref="C60:C69">
    <cfRule type="cellIs" dxfId="3139" priority="356" stopIfTrue="1" operator="notEqual">
      <formula>""</formula>
    </cfRule>
  </conditionalFormatting>
  <conditionalFormatting sqref="C48:C58">
    <cfRule type="cellIs" dxfId="3138" priority="358" stopIfTrue="1" operator="notEqual">
      <formula>""</formula>
    </cfRule>
  </conditionalFormatting>
  <conditionalFormatting sqref="C60:C69">
    <cfRule type="cellIs" dxfId="3137" priority="357" stopIfTrue="1" operator="notEqual">
      <formula>""</formula>
    </cfRule>
  </conditionalFormatting>
  <conditionalFormatting sqref="C72:C81">
    <cfRule type="cellIs" dxfId="3136" priority="355" stopIfTrue="1" operator="notEqual">
      <formula>""</formula>
    </cfRule>
  </conditionalFormatting>
  <conditionalFormatting sqref="C72:C81">
    <cfRule type="cellIs" dxfId="3135" priority="354" stopIfTrue="1" operator="notEqual">
      <formula>""</formula>
    </cfRule>
  </conditionalFormatting>
  <conditionalFormatting sqref="B11:B130">
    <cfRule type="cellIs" dxfId="3134" priority="353" stopIfTrue="1" operator="notEqual">
      <formula>""</formula>
    </cfRule>
  </conditionalFormatting>
  <conditionalFormatting sqref="C83:C93">
    <cfRule type="cellIs" dxfId="3133" priority="352" stopIfTrue="1" operator="notEqual">
      <formula>""</formula>
    </cfRule>
  </conditionalFormatting>
  <conditionalFormatting sqref="C83:C93">
    <cfRule type="cellIs" dxfId="3132" priority="351" stopIfTrue="1" operator="notEqual">
      <formula>""</formula>
    </cfRule>
  </conditionalFormatting>
  <conditionalFormatting sqref="C11:C12 C14 C16 C18 C20">
    <cfRule type="cellIs" dxfId="3131" priority="350" stopIfTrue="1" operator="notEqual">
      <formula>""</formula>
    </cfRule>
  </conditionalFormatting>
  <conditionalFormatting sqref="C72:C82">
    <cfRule type="cellIs" dxfId="3130" priority="349" stopIfTrue="1" operator="notEqual">
      <formula>""</formula>
    </cfRule>
  </conditionalFormatting>
  <conditionalFormatting sqref="C71">
    <cfRule type="cellIs" dxfId="3129" priority="348" stopIfTrue="1" operator="notEqual">
      <formula>""</formula>
    </cfRule>
  </conditionalFormatting>
  <conditionalFormatting sqref="C71">
    <cfRule type="cellIs" dxfId="3128" priority="347" stopIfTrue="1" operator="notEqual">
      <formula>""</formula>
    </cfRule>
  </conditionalFormatting>
  <conditionalFormatting sqref="C72:C81">
    <cfRule type="cellIs" dxfId="3127" priority="344" stopIfTrue="1" operator="notEqual">
      <formula>""</formula>
    </cfRule>
  </conditionalFormatting>
  <conditionalFormatting sqref="C60:C70">
    <cfRule type="cellIs" dxfId="3126" priority="346" stopIfTrue="1" operator="notEqual">
      <formula>""</formula>
    </cfRule>
  </conditionalFormatting>
  <conditionalFormatting sqref="C72:C81">
    <cfRule type="cellIs" dxfId="3125" priority="345" stopIfTrue="1" operator="notEqual">
      <formula>""</formula>
    </cfRule>
  </conditionalFormatting>
  <conditionalFormatting sqref="C71">
    <cfRule type="cellIs" dxfId="3124" priority="343" stopIfTrue="1" operator="notEqual">
      <formula>""</formula>
    </cfRule>
  </conditionalFormatting>
  <conditionalFormatting sqref="C71">
    <cfRule type="cellIs" dxfId="3123" priority="342" stopIfTrue="1" operator="notEqual">
      <formula>""</formula>
    </cfRule>
  </conditionalFormatting>
  <conditionalFormatting sqref="C60:C70">
    <cfRule type="cellIs" dxfId="3122" priority="341" stopIfTrue="1" operator="notEqual">
      <formula>""</formula>
    </cfRule>
  </conditionalFormatting>
  <conditionalFormatting sqref="C59">
    <cfRule type="cellIs" dxfId="3121" priority="340" stopIfTrue="1" operator="notEqual">
      <formula>""</formula>
    </cfRule>
  </conditionalFormatting>
  <conditionalFormatting sqref="C59">
    <cfRule type="cellIs" dxfId="3120" priority="339" stopIfTrue="1" operator="notEqual">
      <formula>""</formula>
    </cfRule>
  </conditionalFormatting>
  <conditionalFormatting sqref="C60:C69">
    <cfRule type="cellIs" dxfId="3119" priority="336" stopIfTrue="1" operator="notEqual">
      <formula>""</formula>
    </cfRule>
  </conditionalFormatting>
  <conditionalFormatting sqref="C48:C58">
    <cfRule type="cellIs" dxfId="3118" priority="338" stopIfTrue="1" operator="notEqual">
      <formula>""</formula>
    </cfRule>
  </conditionalFormatting>
  <conditionalFormatting sqref="C60:C69">
    <cfRule type="cellIs" dxfId="3117" priority="337" stopIfTrue="1" operator="notEqual">
      <formula>""</formula>
    </cfRule>
  </conditionalFormatting>
  <conditionalFormatting sqref="C72:C81">
    <cfRule type="cellIs" dxfId="3116" priority="335" stopIfTrue="1" operator="notEqual">
      <formula>""</formula>
    </cfRule>
  </conditionalFormatting>
  <conditionalFormatting sqref="C72:C81">
    <cfRule type="cellIs" dxfId="3115" priority="334" stopIfTrue="1" operator="notEqual">
      <formula>""</formula>
    </cfRule>
  </conditionalFormatting>
  <conditionalFormatting sqref="C71:C81">
    <cfRule type="cellIs" dxfId="3114" priority="333" stopIfTrue="1" operator="notEqual">
      <formula>""</formula>
    </cfRule>
  </conditionalFormatting>
  <conditionalFormatting sqref="C71:C81">
    <cfRule type="cellIs" dxfId="3113" priority="332" stopIfTrue="1" operator="notEqual">
      <formula>""</formula>
    </cfRule>
  </conditionalFormatting>
  <conditionalFormatting sqref="C60:C70">
    <cfRule type="cellIs" dxfId="3112" priority="331" stopIfTrue="1" operator="notEqual">
      <formula>""</formula>
    </cfRule>
  </conditionalFormatting>
  <conditionalFormatting sqref="C59">
    <cfRule type="cellIs" dxfId="3111" priority="330" stopIfTrue="1" operator="notEqual">
      <formula>""</formula>
    </cfRule>
  </conditionalFormatting>
  <conditionalFormatting sqref="C59">
    <cfRule type="cellIs" dxfId="3110" priority="329" stopIfTrue="1" operator="notEqual">
      <formula>""</formula>
    </cfRule>
  </conditionalFormatting>
  <conditionalFormatting sqref="C60:C69">
    <cfRule type="cellIs" dxfId="3109" priority="326" stopIfTrue="1" operator="notEqual">
      <formula>""</formula>
    </cfRule>
  </conditionalFormatting>
  <conditionalFormatting sqref="C48:C58">
    <cfRule type="cellIs" dxfId="3108" priority="328" stopIfTrue="1" operator="notEqual">
      <formula>""</formula>
    </cfRule>
  </conditionalFormatting>
  <conditionalFormatting sqref="C60:C69">
    <cfRule type="cellIs" dxfId="3107" priority="327" stopIfTrue="1" operator="notEqual">
      <formula>""</formula>
    </cfRule>
  </conditionalFormatting>
  <conditionalFormatting sqref="C59">
    <cfRule type="cellIs" dxfId="3106" priority="325" stopIfTrue="1" operator="notEqual">
      <formula>""</formula>
    </cfRule>
  </conditionalFormatting>
  <conditionalFormatting sqref="C59">
    <cfRule type="cellIs" dxfId="3105" priority="324" stopIfTrue="1" operator="notEqual">
      <formula>""</formula>
    </cfRule>
  </conditionalFormatting>
  <conditionalFormatting sqref="C48:C58">
    <cfRule type="cellIs" dxfId="3104" priority="323" stopIfTrue="1" operator="notEqual">
      <formula>""</formula>
    </cfRule>
  </conditionalFormatting>
  <conditionalFormatting sqref="C47">
    <cfRule type="cellIs" dxfId="3103" priority="322" stopIfTrue="1" operator="notEqual">
      <formula>""</formula>
    </cfRule>
  </conditionalFormatting>
  <conditionalFormatting sqref="C47">
    <cfRule type="cellIs" dxfId="3102" priority="321" stopIfTrue="1" operator="notEqual">
      <formula>""</formula>
    </cfRule>
  </conditionalFormatting>
  <conditionalFormatting sqref="C48:C57">
    <cfRule type="cellIs" dxfId="3101" priority="318" stopIfTrue="1" operator="notEqual">
      <formula>""</formula>
    </cfRule>
  </conditionalFormatting>
  <conditionalFormatting sqref="C36:C46">
    <cfRule type="cellIs" dxfId="3100" priority="320" stopIfTrue="1" operator="notEqual">
      <formula>""</formula>
    </cfRule>
  </conditionalFormatting>
  <conditionalFormatting sqref="C48:C57">
    <cfRule type="cellIs" dxfId="3099" priority="319" stopIfTrue="1" operator="notEqual">
      <formula>""</formula>
    </cfRule>
  </conditionalFormatting>
  <conditionalFormatting sqref="C60:C69">
    <cfRule type="cellIs" dxfId="3098" priority="317" stopIfTrue="1" operator="notEqual">
      <formula>""</formula>
    </cfRule>
  </conditionalFormatting>
  <conditionalFormatting sqref="C60:C69">
    <cfRule type="cellIs" dxfId="3097" priority="316" stopIfTrue="1" operator="notEqual">
      <formula>""</formula>
    </cfRule>
  </conditionalFormatting>
  <conditionalFormatting sqref="C84:C93">
    <cfRule type="cellIs" dxfId="3096" priority="303" stopIfTrue="1" operator="notEqual">
      <formula>""</formula>
    </cfRule>
  </conditionalFormatting>
  <conditionalFormatting sqref="C84:C93">
    <cfRule type="cellIs" dxfId="3095" priority="302" stopIfTrue="1" operator="notEqual">
      <formula>""</formula>
    </cfRule>
  </conditionalFormatting>
  <conditionalFormatting sqref="C106 C72:C82 C84:C94">
    <cfRule type="cellIs" dxfId="3094" priority="312" stopIfTrue="1" operator="notEqual">
      <formula>""</formula>
    </cfRule>
  </conditionalFormatting>
  <conditionalFormatting sqref="C106 C72:C82 C84:C94">
    <cfRule type="cellIs" dxfId="3093" priority="297" stopIfTrue="1" operator="notEqual">
      <formula>""</formula>
    </cfRule>
  </conditionalFormatting>
  <conditionalFormatting sqref="C83">
    <cfRule type="cellIs" dxfId="3092" priority="296" stopIfTrue="1" operator="notEqual">
      <formula>""</formula>
    </cfRule>
  </conditionalFormatting>
  <conditionalFormatting sqref="C106 C72:C82 C84:C94">
    <cfRule type="cellIs" dxfId="3091" priority="307" stopIfTrue="1" operator="notEqual">
      <formula>""</formula>
    </cfRule>
  </conditionalFormatting>
  <conditionalFormatting sqref="C83">
    <cfRule type="cellIs" dxfId="3090" priority="306" stopIfTrue="1" operator="notEqual">
      <formula>""</formula>
    </cfRule>
  </conditionalFormatting>
  <conditionalFormatting sqref="C83">
    <cfRule type="cellIs" dxfId="3089" priority="305" stopIfTrue="1" operator="notEqual">
      <formula>""</formula>
    </cfRule>
  </conditionalFormatting>
  <conditionalFormatting sqref="C72:C82">
    <cfRule type="cellIs" dxfId="3088" priority="304" stopIfTrue="1" operator="notEqual">
      <formula>""</formula>
    </cfRule>
  </conditionalFormatting>
  <conditionalFormatting sqref="C72:C82">
    <cfRule type="cellIs" dxfId="3087" priority="289" stopIfTrue="1" operator="notEqual">
      <formula>""</formula>
    </cfRule>
  </conditionalFormatting>
  <conditionalFormatting sqref="C71">
    <cfRule type="cellIs" dxfId="3086" priority="288" stopIfTrue="1" operator="notEqual">
      <formula>""</formula>
    </cfRule>
  </conditionalFormatting>
  <conditionalFormatting sqref="C71">
    <cfRule type="cellIs" dxfId="3085" priority="287" stopIfTrue="1" operator="notEqual">
      <formula>""</formula>
    </cfRule>
  </conditionalFormatting>
  <conditionalFormatting sqref="C60:C70">
    <cfRule type="cellIs" dxfId="3084" priority="286" stopIfTrue="1" operator="notEqual">
      <formula>""</formula>
    </cfRule>
  </conditionalFormatting>
  <conditionalFormatting sqref="C83">
    <cfRule type="cellIs" dxfId="3083" priority="295" stopIfTrue="1" operator="notEqual">
      <formula>""</formula>
    </cfRule>
  </conditionalFormatting>
  <conditionalFormatting sqref="C84:C93">
    <cfRule type="cellIs" dxfId="3082" priority="292" stopIfTrue="1" operator="notEqual">
      <formula>""</formula>
    </cfRule>
  </conditionalFormatting>
  <conditionalFormatting sqref="C72:C82">
    <cfRule type="cellIs" dxfId="3081" priority="294" stopIfTrue="1" operator="notEqual">
      <formula>""</formula>
    </cfRule>
  </conditionalFormatting>
  <conditionalFormatting sqref="C84:C93">
    <cfRule type="cellIs" dxfId="3080" priority="293" stopIfTrue="1" operator="notEqual">
      <formula>""</formula>
    </cfRule>
  </conditionalFormatting>
  <conditionalFormatting sqref="C83">
    <cfRule type="cellIs" dxfId="3079" priority="291" stopIfTrue="1" operator="notEqual">
      <formula>""</formula>
    </cfRule>
  </conditionalFormatting>
  <conditionalFormatting sqref="C83">
    <cfRule type="cellIs" dxfId="3078" priority="290" stopIfTrue="1" operator="notEqual">
      <formula>""</formula>
    </cfRule>
  </conditionalFormatting>
  <conditionalFormatting sqref="C72:C81">
    <cfRule type="cellIs" dxfId="3077" priority="284" stopIfTrue="1" operator="notEqual">
      <formula>""</formula>
    </cfRule>
  </conditionalFormatting>
  <conditionalFormatting sqref="C72:C81">
    <cfRule type="cellIs" dxfId="3076" priority="285" stopIfTrue="1" operator="notEqual">
      <formula>""</formula>
    </cfRule>
  </conditionalFormatting>
  <conditionalFormatting sqref="C84:C93">
    <cfRule type="cellIs" dxfId="3075" priority="283" stopIfTrue="1" operator="notEqual">
      <formula>""</formula>
    </cfRule>
  </conditionalFormatting>
  <conditionalFormatting sqref="C84:C93">
    <cfRule type="cellIs" dxfId="3074" priority="282" stopIfTrue="1" operator="notEqual">
      <formula>""</formula>
    </cfRule>
  </conditionalFormatting>
  <conditionalFormatting sqref="C71">
    <cfRule type="cellIs" dxfId="3073" priority="269" stopIfTrue="1" operator="notEqual">
      <formula>""</formula>
    </cfRule>
  </conditionalFormatting>
  <conditionalFormatting sqref="C60:C70">
    <cfRule type="cellIs" dxfId="3072" priority="268" stopIfTrue="1" operator="notEqual">
      <formula>""</formula>
    </cfRule>
  </conditionalFormatting>
  <conditionalFormatting sqref="C106 C72:C82 C84:C94">
    <cfRule type="cellIs" dxfId="3071" priority="279" stopIfTrue="1" operator="notEqual">
      <formula>""</formula>
    </cfRule>
  </conditionalFormatting>
  <conditionalFormatting sqref="C83">
    <cfRule type="cellIs" dxfId="3070" priority="278" stopIfTrue="1" operator="notEqual">
      <formula>""</formula>
    </cfRule>
  </conditionalFormatting>
  <conditionalFormatting sqref="C83">
    <cfRule type="cellIs" dxfId="3069" priority="277" stopIfTrue="1" operator="notEqual">
      <formula>""</formula>
    </cfRule>
  </conditionalFormatting>
  <conditionalFormatting sqref="C84:C93">
    <cfRule type="cellIs" dxfId="3068" priority="274" stopIfTrue="1" operator="notEqual">
      <formula>""</formula>
    </cfRule>
  </conditionalFormatting>
  <conditionalFormatting sqref="C72:C82">
    <cfRule type="cellIs" dxfId="3067" priority="276" stopIfTrue="1" operator="notEqual">
      <formula>""</formula>
    </cfRule>
  </conditionalFormatting>
  <conditionalFormatting sqref="C84:C93">
    <cfRule type="cellIs" dxfId="3066" priority="275" stopIfTrue="1" operator="notEqual">
      <formula>""</formula>
    </cfRule>
  </conditionalFormatting>
  <conditionalFormatting sqref="C83">
    <cfRule type="cellIs" dxfId="3065" priority="273" stopIfTrue="1" operator="notEqual">
      <formula>""</formula>
    </cfRule>
  </conditionalFormatting>
  <conditionalFormatting sqref="C83">
    <cfRule type="cellIs" dxfId="3064" priority="272" stopIfTrue="1" operator="notEqual">
      <formula>""</formula>
    </cfRule>
  </conditionalFormatting>
  <conditionalFormatting sqref="C72:C82">
    <cfRule type="cellIs" dxfId="3063" priority="271" stopIfTrue="1" operator="notEqual">
      <formula>""</formula>
    </cfRule>
  </conditionalFormatting>
  <conditionalFormatting sqref="C71">
    <cfRule type="cellIs" dxfId="3062" priority="270" stopIfTrue="1" operator="notEqual">
      <formula>""</formula>
    </cfRule>
  </conditionalFormatting>
  <conditionalFormatting sqref="C72:C81">
    <cfRule type="cellIs" dxfId="3061" priority="266" stopIfTrue="1" operator="notEqual">
      <formula>""</formula>
    </cfRule>
  </conditionalFormatting>
  <conditionalFormatting sqref="C72:C81">
    <cfRule type="cellIs" dxfId="3060" priority="267" stopIfTrue="1" operator="notEqual">
      <formula>""</formula>
    </cfRule>
  </conditionalFormatting>
  <conditionalFormatting sqref="C84:C93">
    <cfRule type="cellIs" dxfId="3059" priority="265" stopIfTrue="1" operator="notEqual">
      <formula>""</formula>
    </cfRule>
  </conditionalFormatting>
  <conditionalFormatting sqref="C84:C93">
    <cfRule type="cellIs" dxfId="3058" priority="264" stopIfTrue="1" operator="notEqual">
      <formula>""</formula>
    </cfRule>
  </conditionalFormatting>
  <conditionalFormatting sqref="C83:C93">
    <cfRule type="cellIs" dxfId="3057" priority="263" stopIfTrue="1" operator="notEqual">
      <formula>""</formula>
    </cfRule>
  </conditionalFormatting>
  <conditionalFormatting sqref="C83:C93">
    <cfRule type="cellIs" dxfId="3056" priority="262" stopIfTrue="1" operator="notEqual">
      <formula>""</formula>
    </cfRule>
  </conditionalFormatting>
  <conditionalFormatting sqref="C72:C82">
    <cfRule type="cellIs" dxfId="3055" priority="261" stopIfTrue="1" operator="notEqual">
      <formula>""</formula>
    </cfRule>
  </conditionalFormatting>
  <conditionalFormatting sqref="C71">
    <cfRule type="cellIs" dxfId="3054" priority="260" stopIfTrue="1" operator="notEqual">
      <formula>""</formula>
    </cfRule>
  </conditionalFormatting>
  <conditionalFormatting sqref="C71">
    <cfRule type="cellIs" dxfId="3053" priority="259" stopIfTrue="1" operator="notEqual">
      <formula>""</formula>
    </cfRule>
  </conditionalFormatting>
  <conditionalFormatting sqref="C72:C81">
    <cfRule type="cellIs" dxfId="3052" priority="256" stopIfTrue="1" operator="notEqual">
      <formula>""</formula>
    </cfRule>
  </conditionalFormatting>
  <conditionalFormatting sqref="C60:C70">
    <cfRule type="cellIs" dxfId="3051" priority="258" stopIfTrue="1" operator="notEqual">
      <formula>""</formula>
    </cfRule>
  </conditionalFormatting>
  <conditionalFormatting sqref="C72:C81">
    <cfRule type="cellIs" dxfId="3050" priority="257" stopIfTrue="1" operator="notEqual">
      <formula>""</formula>
    </cfRule>
  </conditionalFormatting>
  <conditionalFormatting sqref="C71">
    <cfRule type="cellIs" dxfId="3049" priority="255" stopIfTrue="1" operator="notEqual">
      <formula>""</formula>
    </cfRule>
  </conditionalFormatting>
  <conditionalFormatting sqref="C71">
    <cfRule type="cellIs" dxfId="3048" priority="254" stopIfTrue="1" operator="notEqual">
      <formula>""</formula>
    </cfRule>
  </conditionalFormatting>
  <conditionalFormatting sqref="C60:C70">
    <cfRule type="cellIs" dxfId="3047" priority="253" stopIfTrue="1" operator="notEqual">
      <formula>""</formula>
    </cfRule>
  </conditionalFormatting>
  <conditionalFormatting sqref="C59">
    <cfRule type="cellIs" dxfId="3046" priority="252" stopIfTrue="1" operator="notEqual">
      <formula>""</formula>
    </cfRule>
  </conditionalFormatting>
  <conditionalFormatting sqref="C59">
    <cfRule type="cellIs" dxfId="3045" priority="251" stopIfTrue="1" operator="notEqual">
      <formula>""</formula>
    </cfRule>
  </conditionalFormatting>
  <conditionalFormatting sqref="C60:C69">
    <cfRule type="cellIs" dxfId="3044" priority="248" stopIfTrue="1" operator="notEqual">
      <formula>""</formula>
    </cfRule>
  </conditionalFormatting>
  <conditionalFormatting sqref="C48:C58">
    <cfRule type="cellIs" dxfId="3043" priority="250" stopIfTrue="1" operator="notEqual">
      <formula>""</formula>
    </cfRule>
  </conditionalFormatting>
  <conditionalFormatting sqref="C60:C69">
    <cfRule type="cellIs" dxfId="3042" priority="249" stopIfTrue="1" operator="notEqual">
      <formula>""</formula>
    </cfRule>
  </conditionalFormatting>
  <conditionalFormatting sqref="C72:C81">
    <cfRule type="cellIs" dxfId="3041" priority="247" stopIfTrue="1" operator="notEqual">
      <formula>""</formula>
    </cfRule>
  </conditionalFormatting>
  <conditionalFormatting sqref="C72:C81">
    <cfRule type="cellIs" dxfId="3040" priority="246" stopIfTrue="1" operator="notEqual">
      <formula>""</formula>
    </cfRule>
  </conditionalFormatting>
  <conditionalFormatting sqref="C96:C105">
    <cfRule type="cellIs" dxfId="3039" priority="233" stopIfTrue="1" operator="notEqual">
      <formula>""</formula>
    </cfRule>
  </conditionalFormatting>
  <conditionalFormatting sqref="C96:C105">
    <cfRule type="cellIs" dxfId="3038" priority="232" stopIfTrue="1" operator="notEqual">
      <formula>""</formula>
    </cfRule>
  </conditionalFormatting>
  <conditionalFormatting sqref="C95">
    <cfRule type="cellIs" dxfId="3037" priority="231" stopIfTrue="1" operator="notEqual">
      <formula>""</formula>
    </cfRule>
  </conditionalFormatting>
  <conditionalFormatting sqref="C95">
    <cfRule type="cellIs" dxfId="3036" priority="230" stopIfTrue="1" operator="notEqual">
      <formula>""</formula>
    </cfRule>
  </conditionalFormatting>
  <conditionalFormatting sqref="C96:C105">
    <cfRule type="cellIs" dxfId="3035" priority="229" stopIfTrue="1" operator="notEqual">
      <formula>""</formula>
    </cfRule>
  </conditionalFormatting>
  <conditionalFormatting sqref="C95">
    <cfRule type="cellIs" dxfId="3034" priority="240" stopIfTrue="1" operator="notEqual">
      <formula>""</formula>
    </cfRule>
  </conditionalFormatting>
  <conditionalFormatting sqref="C95:C105">
    <cfRule type="cellIs" dxfId="3033" priority="239" stopIfTrue="1" operator="notEqual">
      <formula>""</formula>
    </cfRule>
  </conditionalFormatting>
  <conditionalFormatting sqref="C95:C105">
    <cfRule type="cellIs" dxfId="3032" priority="238" stopIfTrue="1" operator="notEqual">
      <formula>""</formula>
    </cfRule>
  </conditionalFormatting>
  <conditionalFormatting sqref="C96:C105">
    <cfRule type="cellIs" dxfId="3031" priority="236" stopIfTrue="1" operator="notEqual">
      <formula>""</formula>
    </cfRule>
  </conditionalFormatting>
  <conditionalFormatting sqref="C95">
    <cfRule type="cellIs" dxfId="3030" priority="235" stopIfTrue="1" operator="notEqual">
      <formula>""</formula>
    </cfRule>
  </conditionalFormatting>
  <conditionalFormatting sqref="C95">
    <cfRule type="cellIs" dxfId="3029" priority="234" stopIfTrue="1" operator="notEqual">
      <formula>""</formula>
    </cfRule>
  </conditionalFormatting>
  <conditionalFormatting sqref="C96:C105">
    <cfRule type="cellIs" dxfId="3028" priority="228" stopIfTrue="1" operator="notEqual">
      <formula>""</formula>
    </cfRule>
  </conditionalFormatting>
  <conditionalFormatting sqref="C95:C105">
    <cfRule type="cellIs" dxfId="3027" priority="227" stopIfTrue="1" operator="notEqual">
      <formula>""</formula>
    </cfRule>
  </conditionalFormatting>
  <conditionalFormatting sqref="C95:C105">
    <cfRule type="cellIs" dxfId="3026" priority="226" stopIfTrue="1" operator="notEqual">
      <formula>""</formula>
    </cfRule>
  </conditionalFormatting>
  <conditionalFormatting sqref="C95:C105">
    <cfRule type="cellIs" dxfId="3025" priority="225" stopIfTrue="1" operator="notEqual">
      <formula>""</formula>
    </cfRule>
  </conditionalFormatting>
  <conditionalFormatting sqref="C95:C105">
    <cfRule type="cellIs" dxfId="3024" priority="224" stopIfTrue="1" operator="notEqual">
      <formula>""</formula>
    </cfRule>
  </conditionalFormatting>
  <conditionalFormatting sqref="C96:C105">
    <cfRule type="cellIs" dxfId="3023" priority="223" stopIfTrue="1" operator="notEqual">
      <formula>""</formula>
    </cfRule>
  </conditionalFormatting>
  <conditionalFormatting sqref="C96:C105">
    <cfRule type="cellIs" dxfId="3022" priority="222" stopIfTrue="1" operator="notEqual">
      <formula>""</formula>
    </cfRule>
  </conditionalFormatting>
  <conditionalFormatting sqref="C96:C105">
    <cfRule type="cellIs" dxfId="3021" priority="221" stopIfTrue="1" operator="notEqual">
      <formula>""</formula>
    </cfRule>
  </conditionalFormatting>
  <conditionalFormatting sqref="C96:C105">
    <cfRule type="cellIs" dxfId="3020" priority="220" stopIfTrue="1" operator="notEqual">
      <formula>""</formula>
    </cfRule>
  </conditionalFormatting>
  <conditionalFormatting sqref="C96:C105">
    <cfRule type="cellIs" dxfId="3019" priority="219" stopIfTrue="1" operator="notEqual">
      <formula>""</formula>
    </cfRule>
  </conditionalFormatting>
  <conditionalFormatting sqref="C118">
    <cfRule type="cellIs" dxfId="3018" priority="216" stopIfTrue="1" operator="notEqual">
      <formula>""</formula>
    </cfRule>
  </conditionalFormatting>
  <conditionalFormatting sqref="C118">
    <cfRule type="cellIs" dxfId="3017" priority="215" stopIfTrue="1" operator="notEqual">
      <formula>""</formula>
    </cfRule>
  </conditionalFormatting>
  <conditionalFormatting sqref="D108:D130">
    <cfRule type="cellIs" dxfId="3016" priority="211" stopIfTrue="1" operator="equal">
      <formula>"Total"</formula>
    </cfRule>
  </conditionalFormatting>
  <conditionalFormatting sqref="D107">
    <cfRule type="cellIs" dxfId="3015" priority="214" stopIfTrue="1" operator="equal">
      <formula>"Total"</formula>
    </cfRule>
  </conditionalFormatting>
  <conditionalFormatting sqref="D108:D130">
    <cfRule type="cellIs" dxfId="3014" priority="212" stopIfTrue="1" operator="equal">
      <formula>"Total"</formula>
    </cfRule>
  </conditionalFormatting>
  <conditionalFormatting sqref="D107">
    <cfRule type="cellIs" dxfId="3013" priority="213" stopIfTrue="1" operator="equal">
      <formula>"Total"</formula>
    </cfRule>
  </conditionalFormatting>
  <conditionalFormatting sqref="C107:C108">
    <cfRule type="cellIs" dxfId="3012" priority="210" stopIfTrue="1" operator="notEqual">
      <formula>""</formula>
    </cfRule>
  </conditionalFormatting>
  <conditionalFormatting sqref="C107:C108">
    <cfRule type="cellIs" dxfId="3011" priority="209" stopIfTrue="1" operator="notEqual">
      <formula>""</formula>
    </cfRule>
  </conditionalFormatting>
  <conditionalFormatting sqref="C96:C105 C107:C117 C119:C130">
    <cfRule type="cellIs" dxfId="3010" priority="208" stopIfTrue="1" operator="notEqual">
      <formula>""</formula>
    </cfRule>
  </conditionalFormatting>
  <conditionalFormatting sqref="C96:C105 C107:C117 C119:C130">
    <cfRule type="cellIs" dxfId="3009" priority="207" stopIfTrue="1" operator="notEqual">
      <formula>""</formula>
    </cfRule>
  </conditionalFormatting>
  <conditionalFormatting sqref="B136:B145">
    <cfRule type="cellIs" dxfId="3008" priority="202" stopIfTrue="1" operator="notEqual">
      <formula>""</formula>
    </cfRule>
  </conditionalFormatting>
  <conditionalFormatting sqref="B136:B145">
    <cfRule type="cellIs" dxfId="3007" priority="201" stopIfTrue="1" operator="notEqual">
      <formula>""</formula>
    </cfRule>
  </conditionalFormatting>
  <conditionalFormatting sqref="D136:D138">
    <cfRule type="cellIs" dxfId="3006" priority="197" stopIfTrue="1" operator="equal">
      <formula>"Total"</formula>
    </cfRule>
  </conditionalFormatting>
  <conditionalFormatting sqref="D136:D138">
    <cfRule type="cellIs" dxfId="3005" priority="198" stopIfTrue="1" operator="equal">
      <formula>"Total"</formula>
    </cfRule>
  </conditionalFormatting>
  <conditionalFormatting sqref="D144:D145">
    <cfRule type="cellIs" dxfId="3004" priority="195" stopIfTrue="1" operator="equal">
      <formula>"Total"</formula>
    </cfRule>
  </conditionalFormatting>
  <conditionalFormatting sqref="D144:D145">
    <cfRule type="cellIs" dxfId="3003" priority="196" stopIfTrue="1" operator="equal">
      <formula>"Total"</formula>
    </cfRule>
  </conditionalFormatting>
  <conditionalFormatting sqref="E139:E140 G139:H140">
    <cfRule type="cellIs" dxfId="3002" priority="194" stopIfTrue="1" operator="notEqual">
      <formula>""</formula>
    </cfRule>
  </conditionalFormatting>
  <conditionalFormatting sqref="E139:E140">
    <cfRule type="cellIs" dxfId="3001" priority="192" stopIfTrue="1" operator="notEqual">
      <formula>""</formula>
    </cfRule>
  </conditionalFormatting>
  <conditionalFormatting sqref="F139:F140">
    <cfRule type="cellIs" dxfId="3000" priority="190" stopIfTrue="1" operator="notEqual">
      <formula>""</formula>
    </cfRule>
  </conditionalFormatting>
  <conditionalFormatting sqref="E139:E140 G139:H140">
    <cfRule type="cellIs" dxfId="2999" priority="193" stopIfTrue="1" operator="notEqual">
      <formula>""</formula>
    </cfRule>
  </conditionalFormatting>
  <conditionalFormatting sqref="F139:F140">
    <cfRule type="cellIs" dxfId="2998" priority="191" stopIfTrue="1" operator="notEqual">
      <formula>""</formula>
    </cfRule>
  </conditionalFormatting>
  <conditionalFormatting sqref="D139:D143">
    <cfRule type="cellIs" dxfId="2997" priority="188" stopIfTrue="1" operator="equal">
      <formula>"Total"</formula>
    </cfRule>
  </conditionalFormatting>
  <conditionalFormatting sqref="D139:D143">
    <cfRule type="cellIs" dxfId="2996" priority="189" stopIfTrue="1" operator="equal">
      <formula>"Total"</formula>
    </cfRule>
  </conditionalFormatting>
  <conditionalFormatting sqref="C12">
    <cfRule type="cellIs" dxfId="2995" priority="187" stopIfTrue="1" operator="notEqual">
      <formula>""</formula>
    </cfRule>
  </conditionalFormatting>
  <conditionalFormatting sqref="C71">
    <cfRule type="cellIs" dxfId="2994" priority="186" stopIfTrue="1" operator="notEqual">
      <formula>""</formula>
    </cfRule>
  </conditionalFormatting>
  <conditionalFormatting sqref="C71">
    <cfRule type="cellIs" dxfId="2993" priority="185" stopIfTrue="1" operator="notEqual">
      <formula>""</formula>
    </cfRule>
  </conditionalFormatting>
  <conditionalFormatting sqref="C72:C81">
    <cfRule type="cellIs" dxfId="2992" priority="182" stopIfTrue="1" operator="notEqual">
      <formula>""</formula>
    </cfRule>
  </conditionalFormatting>
  <conditionalFormatting sqref="C60:C70">
    <cfRule type="cellIs" dxfId="2991" priority="184" stopIfTrue="1" operator="notEqual">
      <formula>""</formula>
    </cfRule>
  </conditionalFormatting>
  <conditionalFormatting sqref="C72:C81">
    <cfRule type="cellIs" dxfId="2990" priority="183" stopIfTrue="1" operator="notEqual">
      <formula>""</formula>
    </cfRule>
  </conditionalFormatting>
  <conditionalFormatting sqref="C71">
    <cfRule type="cellIs" dxfId="2989" priority="181" stopIfTrue="1" operator="notEqual">
      <formula>""</formula>
    </cfRule>
  </conditionalFormatting>
  <conditionalFormatting sqref="C71">
    <cfRule type="cellIs" dxfId="2988" priority="180" stopIfTrue="1" operator="notEqual">
      <formula>""</formula>
    </cfRule>
  </conditionalFormatting>
  <conditionalFormatting sqref="C60:C70">
    <cfRule type="cellIs" dxfId="2987" priority="179" stopIfTrue="1" operator="notEqual">
      <formula>""</formula>
    </cfRule>
  </conditionalFormatting>
  <conditionalFormatting sqref="C59">
    <cfRule type="cellIs" dxfId="2986" priority="178" stopIfTrue="1" operator="notEqual">
      <formula>""</formula>
    </cfRule>
  </conditionalFormatting>
  <conditionalFormatting sqref="C59">
    <cfRule type="cellIs" dxfId="2985" priority="177" stopIfTrue="1" operator="notEqual">
      <formula>""</formula>
    </cfRule>
  </conditionalFormatting>
  <conditionalFormatting sqref="C60:C69">
    <cfRule type="cellIs" dxfId="2984" priority="174" stopIfTrue="1" operator="notEqual">
      <formula>""</formula>
    </cfRule>
  </conditionalFormatting>
  <conditionalFormatting sqref="C48:C58">
    <cfRule type="cellIs" dxfId="2983" priority="176" stopIfTrue="1" operator="notEqual">
      <formula>""</formula>
    </cfRule>
  </conditionalFormatting>
  <conditionalFormatting sqref="C60:C69">
    <cfRule type="cellIs" dxfId="2982" priority="175" stopIfTrue="1" operator="notEqual">
      <formula>""</formula>
    </cfRule>
  </conditionalFormatting>
  <conditionalFormatting sqref="C72:C81">
    <cfRule type="cellIs" dxfId="2981" priority="173" stopIfTrue="1" operator="notEqual">
      <formula>""</formula>
    </cfRule>
  </conditionalFormatting>
  <conditionalFormatting sqref="C72:C81">
    <cfRule type="cellIs" dxfId="2980" priority="172" stopIfTrue="1" operator="notEqual">
      <formula>""</formula>
    </cfRule>
  </conditionalFormatting>
  <conditionalFormatting sqref="C71:C81">
    <cfRule type="cellIs" dxfId="2979" priority="171" stopIfTrue="1" operator="notEqual">
      <formula>""</formula>
    </cfRule>
  </conditionalFormatting>
  <conditionalFormatting sqref="C71:C81">
    <cfRule type="cellIs" dxfId="2978" priority="170" stopIfTrue="1" operator="notEqual">
      <formula>""</formula>
    </cfRule>
  </conditionalFormatting>
  <conditionalFormatting sqref="C60:C70">
    <cfRule type="cellIs" dxfId="2977" priority="169" stopIfTrue="1" operator="notEqual">
      <formula>""</formula>
    </cfRule>
  </conditionalFormatting>
  <conditionalFormatting sqref="C59">
    <cfRule type="cellIs" dxfId="2976" priority="168" stopIfTrue="1" operator="notEqual">
      <formula>""</formula>
    </cfRule>
  </conditionalFormatting>
  <conditionalFormatting sqref="C59">
    <cfRule type="cellIs" dxfId="2975" priority="167" stopIfTrue="1" operator="notEqual">
      <formula>""</formula>
    </cfRule>
  </conditionalFormatting>
  <conditionalFormatting sqref="C60:C69">
    <cfRule type="cellIs" dxfId="2974" priority="164" stopIfTrue="1" operator="notEqual">
      <formula>""</formula>
    </cfRule>
  </conditionalFormatting>
  <conditionalFormatting sqref="C48:C58">
    <cfRule type="cellIs" dxfId="2973" priority="166" stopIfTrue="1" operator="notEqual">
      <formula>""</formula>
    </cfRule>
  </conditionalFormatting>
  <conditionalFormatting sqref="C60:C69">
    <cfRule type="cellIs" dxfId="2972" priority="165" stopIfTrue="1" operator="notEqual">
      <formula>""</formula>
    </cfRule>
  </conditionalFormatting>
  <conditionalFormatting sqref="C59">
    <cfRule type="cellIs" dxfId="2971" priority="163" stopIfTrue="1" operator="notEqual">
      <formula>""</formula>
    </cfRule>
  </conditionalFormatting>
  <conditionalFormatting sqref="C59">
    <cfRule type="cellIs" dxfId="2970" priority="162" stopIfTrue="1" operator="notEqual">
      <formula>""</formula>
    </cfRule>
  </conditionalFormatting>
  <conditionalFormatting sqref="C48:C58">
    <cfRule type="cellIs" dxfId="2969" priority="161" stopIfTrue="1" operator="notEqual">
      <formula>""</formula>
    </cfRule>
  </conditionalFormatting>
  <conditionalFormatting sqref="C47">
    <cfRule type="cellIs" dxfId="2968" priority="160" stopIfTrue="1" operator="notEqual">
      <formula>""</formula>
    </cfRule>
  </conditionalFormatting>
  <conditionalFormatting sqref="C47">
    <cfRule type="cellIs" dxfId="2967" priority="159" stopIfTrue="1" operator="notEqual">
      <formula>""</formula>
    </cfRule>
  </conditionalFormatting>
  <conditionalFormatting sqref="C48:C57">
    <cfRule type="cellIs" dxfId="2966" priority="156" stopIfTrue="1" operator="notEqual">
      <formula>""</formula>
    </cfRule>
  </conditionalFormatting>
  <conditionalFormatting sqref="C36:C46">
    <cfRule type="cellIs" dxfId="2965" priority="158" stopIfTrue="1" operator="notEqual">
      <formula>""</formula>
    </cfRule>
  </conditionalFormatting>
  <conditionalFormatting sqref="C48:C57">
    <cfRule type="cellIs" dxfId="2964" priority="157" stopIfTrue="1" operator="notEqual">
      <formula>""</formula>
    </cfRule>
  </conditionalFormatting>
  <conditionalFormatting sqref="C60:C69">
    <cfRule type="cellIs" dxfId="2963" priority="155" stopIfTrue="1" operator="notEqual">
      <formula>""</formula>
    </cfRule>
  </conditionalFormatting>
  <conditionalFormatting sqref="C60:C69">
    <cfRule type="cellIs" dxfId="2962" priority="154" stopIfTrue="1" operator="notEqual">
      <formula>""</formula>
    </cfRule>
  </conditionalFormatting>
  <conditionalFormatting sqref="C71:C81">
    <cfRule type="cellIs" dxfId="2961" priority="153" stopIfTrue="1" operator="notEqual">
      <formula>""</formula>
    </cfRule>
  </conditionalFormatting>
  <conditionalFormatting sqref="C71:C81">
    <cfRule type="cellIs" dxfId="2960" priority="152" stopIfTrue="1" operator="notEqual">
      <formula>""</formula>
    </cfRule>
  </conditionalFormatting>
  <conditionalFormatting sqref="C60:C70">
    <cfRule type="cellIs" dxfId="2959" priority="151" stopIfTrue="1" operator="notEqual">
      <formula>""</formula>
    </cfRule>
  </conditionalFormatting>
  <conditionalFormatting sqref="C59">
    <cfRule type="cellIs" dxfId="2958" priority="150" stopIfTrue="1" operator="notEqual">
      <formula>""</formula>
    </cfRule>
  </conditionalFormatting>
  <conditionalFormatting sqref="C59">
    <cfRule type="cellIs" dxfId="2957" priority="149" stopIfTrue="1" operator="notEqual">
      <formula>""</formula>
    </cfRule>
  </conditionalFormatting>
  <conditionalFormatting sqref="C60:C69">
    <cfRule type="cellIs" dxfId="2956" priority="146" stopIfTrue="1" operator="notEqual">
      <formula>""</formula>
    </cfRule>
  </conditionalFormatting>
  <conditionalFormatting sqref="C48:C58">
    <cfRule type="cellIs" dxfId="2955" priority="148" stopIfTrue="1" operator="notEqual">
      <formula>""</formula>
    </cfRule>
  </conditionalFormatting>
  <conditionalFormatting sqref="C60:C69">
    <cfRule type="cellIs" dxfId="2954" priority="147" stopIfTrue="1" operator="notEqual">
      <formula>""</formula>
    </cfRule>
  </conditionalFormatting>
  <conditionalFormatting sqref="C59">
    <cfRule type="cellIs" dxfId="2953" priority="145" stopIfTrue="1" operator="notEqual">
      <formula>""</formula>
    </cfRule>
  </conditionalFormatting>
  <conditionalFormatting sqref="C59">
    <cfRule type="cellIs" dxfId="2952" priority="144" stopIfTrue="1" operator="notEqual">
      <formula>""</formula>
    </cfRule>
  </conditionalFormatting>
  <conditionalFormatting sqref="C48:C58">
    <cfRule type="cellIs" dxfId="2951" priority="143" stopIfTrue="1" operator="notEqual">
      <formula>""</formula>
    </cfRule>
  </conditionalFormatting>
  <conditionalFormatting sqref="C47">
    <cfRule type="cellIs" dxfId="2950" priority="142" stopIfTrue="1" operator="notEqual">
      <formula>""</formula>
    </cfRule>
  </conditionalFormatting>
  <conditionalFormatting sqref="C47">
    <cfRule type="cellIs" dxfId="2949" priority="141" stopIfTrue="1" operator="notEqual">
      <formula>""</formula>
    </cfRule>
  </conditionalFormatting>
  <conditionalFormatting sqref="C48:C57">
    <cfRule type="cellIs" dxfId="2948" priority="138" stopIfTrue="1" operator="notEqual">
      <formula>""</formula>
    </cfRule>
  </conditionalFormatting>
  <conditionalFormatting sqref="C36:C46">
    <cfRule type="cellIs" dxfId="2947" priority="140" stopIfTrue="1" operator="notEqual">
      <formula>""</formula>
    </cfRule>
  </conditionalFormatting>
  <conditionalFormatting sqref="C48:C57">
    <cfRule type="cellIs" dxfId="2946" priority="139" stopIfTrue="1" operator="notEqual">
      <formula>""</formula>
    </cfRule>
  </conditionalFormatting>
  <conditionalFormatting sqref="C60:C69">
    <cfRule type="cellIs" dxfId="2945" priority="137" stopIfTrue="1" operator="notEqual">
      <formula>""</formula>
    </cfRule>
  </conditionalFormatting>
  <conditionalFormatting sqref="C60:C69">
    <cfRule type="cellIs" dxfId="2944" priority="136" stopIfTrue="1" operator="notEqual">
      <formula>""</formula>
    </cfRule>
  </conditionalFormatting>
  <conditionalFormatting sqref="C59:C69">
    <cfRule type="cellIs" dxfId="2943" priority="135" stopIfTrue="1" operator="notEqual">
      <formula>""</formula>
    </cfRule>
  </conditionalFormatting>
  <conditionalFormatting sqref="C59:C69">
    <cfRule type="cellIs" dxfId="2942" priority="134" stopIfTrue="1" operator="notEqual">
      <formula>""</formula>
    </cfRule>
  </conditionalFormatting>
  <conditionalFormatting sqref="C48:C58">
    <cfRule type="cellIs" dxfId="2941" priority="133" stopIfTrue="1" operator="notEqual">
      <formula>""</formula>
    </cfRule>
  </conditionalFormatting>
  <conditionalFormatting sqref="C47">
    <cfRule type="cellIs" dxfId="2940" priority="132" stopIfTrue="1" operator="notEqual">
      <formula>""</formula>
    </cfRule>
  </conditionalFormatting>
  <conditionalFormatting sqref="C47">
    <cfRule type="cellIs" dxfId="2939" priority="131" stopIfTrue="1" operator="notEqual">
      <formula>""</formula>
    </cfRule>
  </conditionalFormatting>
  <conditionalFormatting sqref="C48:C57">
    <cfRule type="cellIs" dxfId="2938" priority="128" stopIfTrue="1" operator="notEqual">
      <formula>""</formula>
    </cfRule>
  </conditionalFormatting>
  <conditionalFormatting sqref="C36:C46">
    <cfRule type="cellIs" dxfId="2937" priority="130" stopIfTrue="1" operator="notEqual">
      <formula>""</formula>
    </cfRule>
  </conditionalFormatting>
  <conditionalFormatting sqref="C48:C57">
    <cfRule type="cellIs" dxfId="2936" priority="129" stopIfTrue="1" operator="notEqual">
      <formula>""</formula>
    </cfRule>
  </conditionalFormatting>
  <conditionalFormatting sqref="C47">
    <cfRule type="cellIs" dxfId="2935" priority="127" stopIfTrue="1" operator="notEqual">
      <formula>""</formula>
    </cfRule>
  </conditionalFormatting>
  <conditionalFormatting sqref="C47">
    <cfRule type="cellIs" dxfId="2934" priority="126" stopIfTrue="1" operator="notEqual">
      <formula>""</formula>
    </cfRule>
  </conditionalFormatting>
  <conditionalFormatting sqref="C36:C46">
    <cfRule type="cellIs" dxfId="2933" priority="125" stopIfTrue="1" operator="notEqual">
      <formula>""</formula>
    </cfRule>
  </conditionalFormatting>
  <conditionalFormatting sqref="C35">
    <cfRule type="cellIs" dxfId="2932" priority="124" stopIfTrue="1" operator="notEqual">
      <formula>""</formula>
    </cfRule>
  </conditionalFormatting>
  <conditionalFormatting sqref="C35">
    <cfRule type="cellIs" dxfId="2931" priority="123" stopIfTrue="1" operator="notEqual">
      <formula>""</formula>
    </cfRule>
  </conditionalFormatting>
  <conditionalFormatting sqref="C36:C45">
    <cfRule type="cellIs" dxfId="2930" priority="120" stopIfTrue="1" operator="notEqual">
      <formula>""</formula>
    </cfRule>
  </conditionalFormatting>
  <conditionalFormatting sqref="C24:C34">
    <cfRule type="cellIs" dxfId="2929" priority="122" stopIfTrue="1" operator="notEqual">
      <formula>""</formula>
    </cfRule>
  </conditionalFormatting>
  <conditionalFormatting sqref="C36:C45">
    <cfRule type="cellIs" dxfId="2928" priority="121" stopIfTrue="1" operator="notEqual">
      <formula>""</formula>
    </cfRule>
  </conditionalFormatting>
  <conditionalFormatting sqref="C48:C57">
    <cfRule type="cellIs" dxfId="2927" priority="119" stopIfTrue="1" operator="notEqual">
      <formula>""</formula>
    </cfRule>
  </conditionalFormatting>
  <conditionalFormatting sqref="C48:C57">
    <cfRule type="cellIs" dxfId="2926" priority="118" stopIfTrue="1" operator="notEqual">
      <formula>""</formula>
    </cfRule>
  </conditionalFormatting>
  <conditionalFormatting sqref="C72:C81">
    <cfRule type="cellIs" dxfId="2925" priority="114" stopIfTrue="1" operator="notEqual">
      <formula>""</formula>
    </cfRule>
  </conditionalFormatting>
  <conditionalFormatting sqref="C72:C81">
    <cfRule type="cellIs" dxfId="2924" priority="113" stopIfTrue="1" operator="notEqual">
      <formula>""</formula>
    </cfRule>
  </conditionalFormatting>
  <conditionalFormatting sqref="C71">
    <cfRule type="cellIs" dxfId="2923" priority="112" stopIfTrue="1" operator="notEqual">
      <formula>""</formula>
    </cfRule>
  </conditionalFormatting>
  <conditionalFormatting sqref="C71">
    <cfRule type="cellIs" dxfId="2922" priority="117" stopIfTrue="1" operator="notEqual">
      <formula>""</formula>
    </cfRule>
  </conditionalFormatting>
  <conditionalFormatting sqref="C71">
    <cfRule type="cellIs" dxfId="2921" priority="116" stopIfTrue="1" operator="notEqual">
      <formula>""</formula>
    </cfRule>
  </conditionalFormatting>
  <conditionalFormatting sqref="C60:C70">
    <cfRule type="cellIs" dxfId="2920" priority="115" stopIfTrue="1" operator="notEqual">
      <formula>""</formula>
    </cfRule>
  </conditionalFormatting>
  <conditionalFormatting sqref="C60:C70">
    <cfRule type="cellIs" dxfId="2919" priority="105" stopIfTrue="1" operator="notEqual">
      <formula>""</formula>
    </cfRule>
  </conditionalFormatting>
  <conditionalFormatting sqref="C59">
    <cfRule type="cellIs" dxfId="2918" priority="104" stopIfTrue="1" operator="notEqual">
      <formula>""</formula>
    </cfRule>
  </conditionalFormatting>
  <conditionalFormatting sqref="C59">
    <cfRule type="cellIs" dxfId="2917" priority="103" stopIfTrue="1" operator="notEqual">
      <formula>""</formula>
    </cfRule>
  </conditionalFormatting>
  <conditionalFormatting sqref="C48:C58">
    <cfRule type="cellIs" dxfId="2916" priority="102" stopIfTrue="1" operator="notEqual">
      <formula>""</formula>
    </cfRule>
  </conditionalFormatting>
  <conditionalFormatting sqref="C71">
    <cfRule type="cellIs" dxfId="2915" priority="111" stopIfTrue="1" operator="notEqual">
      <formula>""</formula>
    </cfRule>
  </conditionalFormatting>
  <conditionalFormatting sqref="C72:C81">
    <cfRule type="cellIs" dxfId="2914" priority="108" stopIfTrue="1" operator="notEqual">
      <formula>""</formula>
    </cfRule>
  </conditionalFormatting>
  <conditionalFormatting sqref="C60:C70">
    <cfRule type="cellIs" dxfId="2913" priority="110" stopIfTrue="1" operator="notEqual">
      <formula>""</formula>
    </cfRule>
  </conditionalFormatting>
  <conditionalFormatting sqref="C72:C81">
    <cfRule type="cellIs" dxfId="2912" priority="109" stopIfTrue="1" operator="notEqual">
      <formula>""</formula>
    </cfRule>
  </conditionalFormatting>
  <conditionalFormatting sqref="C71">
    <cfRule type="cellIs" dxfId="2911" priority="107" stopIfTrue="1" operator="notEqual">
      <formula>""</formula>
    </cfRule>
  </conditionalFormatting>
  <conditionalFormatting sqref="C71">
    <cfRule type="cellIs" dxfId="2910" priority="106" stopIfTrue="1" operator="notEqual">
      <formula>""</formula>
    </cfRule>
  </conditionalFormatting>
  <conditionalFormatting sqref="C60:C69">
    <cfRule type="cellIs" dxfId="2909" priority="100" stopIfTrue="1" operator="notEqual">
      <formula>""</formula>
    </cfRule>
  </conditionalFormatting>
  <conditionalFormatting sqref="C60:C69">
    <cfRule type="cellIs" dxfId="2908" priority="101" stopIfTrue="1" operator="notEqual">
      <formula>""</formula>
    </cfRule>
  </conditionalFormatting>
  <conditionalFormatting sqref="C72:C81">
    <cfRule type="cellIs" dxfId="2907" priority="99" stopIfTrue="1" operator="notEqual">
      <formula>""</formula>
    </cfRule>
  </conditionalFormatting>
  <conditionalFormatting sqref="C72:C81">
    <cfRule type="cellIs" dxfId="2906" priority="98" stopIfTrue="1" operator="notEqual">
      <formula>""</formula>
    </cfRule>
  </conditionalFormatting>
  <conditionalFormatting sqref="C59">
    <cfRule type="cellIs" dxfId="2905" priority="88" stopIfTrue="1" operator="notEqual">
      <formula>""</formula>
    </cfRule>
  </conditionalFormatting>
  <conditionalFormatting sqref="C48:C58">
    <cfRule type="cellIs" dxfId="2904" priority="87" stopIfTrue="1" operator="notEqual">
      <formula>""</formula>
    </cfRule>
  </conditionalFormatting>
  <conditionalFormatting sqref="C71">
    <cfRule type="cellIs" dxfId="2903" priority="97" stopIfTrue="1" operator="notEqual">
      <formula>""</formula>
    </cfRule>
  </conditionalFormatting>
  <conditionalFormatting sqref="C71">
    <cfRule type="cellIs" dxfId="2902" priority="96" stopIfTrue="1" operator="notEqual">
      <formula>""</formula>
    </cfRule>
  </conditionalFormatting>
  <conditionalFormatting sqref="C72:C81">
    <cfRule type="cellIs" dxfId="2901" priority="93" stopIfTrue="1" operator="notEqual">
      <formula>""</formula>
    </cfRule>
  </conditionalFormatting>
  <conditionalFormatting sqref="C60:C70">
    <cfRule type="cellIs" dxfId="2900" priority="95" stopIfTrue="1" operator="notEqual">
      <formula>""</formula>
    </cfRule>
  </conditionalFormatting>
  <conditionalFormatting sqref="C72:C81">
    <cfRule type="cellIs" dxfId="2899" priority="94" stopIfTrue="1" operator="notEqual">
      <formula>""</formula>
    </cfRule>
  </conditionalFormatting>
  <conditionalFormatting sqref="C71">
    <cfRule type="cellIs" dxfId="2898" priority="92" stopIfTrue="1" operator="notEqual">
      <formula>""</formula>
    </cfRule>
  </conditionalFormatting>
  <conditionalFormatting sqref="C71">
    <cfRule type="cellIs" dxfId="2897" priority="91" stopIfTrue="1" operator="notEqual">
      <formula>""</formula>
    </cfRule>
  </conditionalFormatting>
  <conditionalFormatting sqref="C60:C70">
    <cfRule type="cellIs" dxfId="2896" priority="90" stopIfTrue="1" operator="notEqual">
      <formula>""</formula>
    </cfRule>
  </conditionalFormatting>
  <conditionalFormatting sqref="C59">
    <cfRule type="cellIs" dxfId="2895" priority="89" stopIfTrue="1" operator="notEqual">
      <formula>""</formula>
    </cfRule>
  </conditionalFormatting>
  <conditionalFormatting sqref="C60:C69">
    <cfRule type="cellIs" dxfId="2894" priority="85" stopIfTrue="1" operator="notEqual">
      <formula>""</formula>
    </cfRule>
  </conditionalFormatting>
  <conditionalFormatting sqref="C60:C69">
    <cfRule type="cellIs" dxfId="2893" priority="86" stopIfTrue="1" operator="notEqual">
      <formula>""</formula>
    </cfRule>
  </conditionalFormatting>
  <conditionalFormatting sqref="C72:C81">
    <cfRule type="cellIs" dxfId="2892" priority="84" stopIfTrue="1" operator="notEqual">
      <formula>""</formula>
    </cfRule>
  </conditionalFormatting>
  <conditionalFormatting sqref="C72:C81">
    <cfRule type="cellIs" dxfId="2891" priority="83" stopIfTrue="1" operator="notEqual">
      <formula>""</formula>
    </cfRule>
  </conditionalFormatting>
  <conditionalFormatting sqref="C71:C81">
    <cfRule type="cellIs" dxfId="2890" priority="82" stopIfTrue="1" operator="notEqual">
      <formula>""</formula>
    </cfRule>
  </conditionalFormatting>
  <conditionalFormatting sqref="C71:C81">
    <cfRule type="cellIs" dxfId="2889" priority="81" stopIfTrue="1" operator="notEqual">
      <formula>""</formula>
    </cfRule>
  </conditionalFormatting>
  <conditionalFormatting sqref="C60:C70">
    <cfRule type="cellIs" dxfId="2888" priority="80" stopIfTrue="1" operator="notEqual">
      <formula>""</formula>
    </cfRule>
  </conditionalFormatting>
  <conditionalFormatting sqref="C59">
    <cfRule type="cellIs" dxfId="2887" priority="79" stopIfTrue="1" operator="notEqual">
      <formula>""</formula>
    </cfRule>
  </conditionalFormatting>
  <conditionalFormatting sqref="C59">
    <cfRule type="cellIs" dxfId="2886" priority="78" stopIfTrue="1" operator="notEqual">
      <formula>""</formula>
    </cfRule>
  </conditionalFormatting>
  <conditionalFormatting sqref="C60:C69">
    <cfRule type="cellIs" dxfId="2885" priority="75" stopIfTrue="1" operator="notEqual">
      <formula>""</formula>
    </cfRule>
  </conditionalFormatting>
  <conditionalFormatting sqref="C48:C58">
    <cfRule type="cellIs" dxfId="2884" priority="77" stopIfTrue="1" operator="notEqual">
      <formula>""</formula>
    </cfRule>
  </conditionalFormatting>
  <conditionalFormatting sqref="C60:C69">
    <cfRule type="cellIs" dxfId="2883" priority="76" stopIfTrue="1" operator="notEqual">
      <formula>""</formula>
    </cfRule>
  </conditionalFormatting>
  <conditionalFormatting sqref="C59">
    <cfRule type="cellIs" dxfId="2882" priority="74" stopIfTrue="1" operator="notEqual">
      <formula>""</formula>
    </cfRule>
  </conditionalFormatting>
  <conditionalFormatting sqref="C59">
    <cfRule type="cellIs" dxfId="2881" priority="73" stopIfTrue="1" operator="notEqual">
      <formula>""</formula>
    </cfRule>
  </conditionalFormatting>
  <conditionalFormatting sqref="C48:C58">
    <cfRule type="cellIs" dxfId="2880" priority="72" stopIfTrue="1" operator="notEqual">
      <formula>""</formula>
    </cfRule>
  </conditionalFormatting>
  <conditionalFormatting sqref="C47">
    <cfRule type="cellIs" dxfId="2879" priority="71" stopIfTrue="1" operator="notEqual">
      <formula>""</formula>
    </cfRule>
  </conditionalFormatting>
  <conditionalFormatting sqref="C47">
    <cfRule type="cellIs" dxfId="2878" priority="70" stopIfTrue="1" operator="notEqual">
      <formula>""</formula>
    </cfRule>
  </conditionalFormatting>
  <conditionalFormatting sqref="C48:C57">
    <cfRule type="cellIs" dxfId="2877" priority="67" stopIfTrue="1" operator="notEqual">
      <formula>""</formula>
    </cfRule>
  </conditionalFormatting>
  <conditionalFormatting sqref="C36:C46">
    <cfRule type="cellIs" dxfId="2876" priority="69" stopIfTrue="1" operator="notEqual">
      <formula>""</formula>
    </cfRule>
  </conditionalFormatting>
  <conditionalFormatting sqref="C48:C57">
    <cfRule type="cellIs" dxfId="2875" priority="68" stopIfTrue="1" operator="notEqual">
      <formula>""</formula>
    </cfRule>
  </conditionalFormatting>
  <conditionalFormatting sqref="C60:C69">
    <cfRule type="cellIs" dxfId="2874" priority="66" stopIfTrue="1" operator="notEqual">
      <formula>""</formula>
    </cfRule>
  </conditionalFormatting>
  <conditionalFormatting sqref="C60:C69">
    <cfRule type="cellIs" dxfId="2873" priority="65" stopIfTrue="1" operator="notEqual">
      <formula>""</formula>
    </cfRule>
  </conditionalFormatting>
  <conditionalFormatting sqref="C84:C93">
    <cfRule type="cellIs" dxfId="2872" priority="58" stopIfTrue="1" operator="notEqual">
      <formula>""</formula>
    </cfRule>
  </conditionalFormatting>
  <conditionalFormatting sqref="C84:C93">
    <cfRule type="cellIs" dxfId="2871" priority="57" stopIfTrue="1" operator="notEqual">
      <formula>""</formula>
    </cfRule>
  </conditionalFormatting>
  <conditionalFormatting sqref="C83">
    <cfRule type="cellIs" dxfId="2870" priority="56" stopIfTrue="1" operator="notEqual">
      <formula>""</formula>
    </cfRule>
  </conditionalFormatting>
  <conditionalFormatting sqref="C83">
    <cfRule type="cellIs" dxfId="2869" priority="55" stopIfTrue="1" operator="notEqual">
      <formula>""</formula>
    </cfRule>
  </conditionalFormatting>
  <conditionalFormatting sqref="C84:C93">
    <cfRule type="cellIs" dxfId="2868" priority="54" stopIfTrue="1" operator="notEqual">
      <formula>""</formula>
    </cfRule>
  </conditionalFormatting>
  <conditionalFormatting sqref="C83">
    <cfRule type="cellIs" dxfId="2867" priority="64" stopIfTrue="1" operator="notEqual">
      <formula>""</formula>
    </cfRule>
  </conditionalFormatting>
  <conditionalFormatting sqref="C83:C93">
    <cfRule type="cellIs" dxfId="2866" priority="63" stopIfTrue="1" operator="notEqual">
      <formula>""</formula>
    </cfRule>
  </conditionalFormatting>
  <conditionalFormatting sqref="C83:C93">
    <cfRule type="cellIs" dxfId="2865" priority="62" stopIfTrue="1" operator="notEqual">
      <formula>""</formula>
    </cfRule>
  </conditionalFormatting>
  <conditionalFormatting sqref="C84:C93">
    <cfRule type="cellIs" dxfId="2864" priority="61" stopIfTrue="1" operator="notEqual">
      <formula>""</formula>
    </cfRule>
  </conditionalFormatting>
  <conditionalFormatting sqref="C83">
    <cfRule type="cellIs" dxfId="2863" priority="60" stopIfTrue="1" operator="notEqual">
      <formula>""</formula>
    </cfRule>
  </conditionalFormatting>
  <conditionalFormatting sqref="C83">
    <cfRule type="cellIs" dxfId="2862" priority="59" stopIfTrue="1" operator="notEqual">
      <formula>""</formula>
    </cfRule>
  </conditionalFormatting>
  <conditionalFormatting sqref="C84:C93">
    <cfRule type="cellIs" dxfId="2861" priority="53" stopIfTrue="1" operator="notEqual">
      <formula>""</formula>
    </cfRule>
  </conditionalFormatting>
  <conditionalFormatting sqref="C83:C93">
    <cfRule type="cellIs" dxfId="2860" priority="52" stopIfTrue="1" operator="notEqual">
      <formula>""</formula>
    </cfRule>
  </conditionalFormatting>
  <conditionalFormatting sqref="C83:C93">
    <cfRule type="cellIs" dxfId="2859" priority="51" stopIfTrue="1" operator="notEqual">
      <formula>""</formula>
    </cfRule>
  </conditionalFormatting>
  <conditionalFormatting sqref="C83:C93">
    <cfRule type="cellIs" dxfId="2858" priority="50" stopIfTrue="1" operator="notEqual">
      <formula>""</formula>
    </cfRule>
  </conditionalFormatting>
  <conditionalFormatting sqref="C83:C93">
    <cfRule type="cellIs" dxfId="2857" priority="49" stopIfTrue="1" operator="notEqual">
      <formula>""</formula>
    </cfRule>
  </conditionalFormatting>
  <conditionalFormatting sqref="C84:C93">
    <cfRule type="cellIs" dxfId="2856" priority="48" stopIfTrue="1" operator="notEqual">
      <formula>""</formula>
    </cfRule>
  </conditionalFormatting>
  <conditionalFormatting sqref="C84:C93">
    <cfRule type="cellIs" dxfId="2855" priority="47" stopIfTrue="1" operator="notEqual">
      <formula>""</formula>
    </cfRule>
  </conditionalFormatting>
  <conditionalFormatting sqref="C84:C93">
    <cfRule type="cellIs" dxfId="2854" priority="46" stopIfTrue="1" operator="notEqual">
      <formula>""</formula>
    </cfRule>
  </conditionalFormatting>
  <conditionalFormatting sqref="C84:C93">
    <cfRule type="cellIs" dxfId="2853" priority="45" stopIfTrue="1" operator="notEqual">
      <formula>""</formula>
    </cfRule>
  </conditionalFormatting>
  <conditionalFormatting sqref="C84:C93">
    <cfRule type="cellIs" dxfId="2852" priority="44" stopIfTrue="1" operator="notEqual">
      <formula>""</formula>
    </cfRule>
  </conditionalFormatting>
  <conditionalFormatting sqref="C106">
    <cfRule type="cellIs" dxfId="2851" priority="43" stopIfTrue="1" operator="notEqual">
      <formula>""</formula>
    </cfRule>
  </conditionalFormatting>
  <conditionalFormatting sqref="C106">
    <cfRule type="cellIs" dxfId="2850" priority="42" stopIfTrue="1" operator="notEqual">
      <formula>""</formula>
    </cfRule>
  </conditionalFormatting>
  <conditionalFormatting sqref="C95:C96">
    <cfRule type="cellIs" dxfId="2849" priority="41" stopIfTrue="1" operator="notEqual">
      <formula>""</formula>
    </cfRule>
  </conditionalFormatting>
  <conditionalFormatting sqref="C95:C96">
    <cfRule type="cellIs" dxfId="2848" priority="40" stopIfTrue="1" operator="notEqual">
      <formula>""</formula>
    </cfRule>
  </conditionalFormatting>
  <conditionalFormatting sqref="E134 G134:H134">
    <cfRule type="cellIs" dxfId="2847" priority="23" stopIfTrue="1" operator="notEqual">
      <formula>""</formula>
    </cfRule>
  </conditionalFormatting>
  <conditionalFormatting sqref="C134">
    <cfRule type="cellIs" dxfId="2846" priority="20" stopIfTrue="1" operator="notEqual">
      <formula>""</formula>
    </cfRule>
  </conditionalFormatting>
  <conditionalFormatting sqref="B134">
    <cfRule type="cellIs" dxfId="2845" priority="18" stopIfTrue="1" operator="notEqual">
      <formula>""</formula>
    </cfRule>
  </conditionalFormatting>
  <conditionalFormatting sqref="E134">
    <cfRule type="cellIs" dxfId="2844" priority="22" stopIfTrue="1" operator="notEqual">
      <formula>""</formula>
    </cfRule>
  </conditionalFormatting>
  <conditionalFormatting sqref="E134 G134:H134">
    <cfRule type="cellIs" dxfId="2843" priority="24" stopIfTrue="1" operator="notEqual">
      <formula>""</formula>
    </cfRule>
  </conditionalFormatting>
  <conditionalFormatting sqref="C134">
    <cfRule type="cellIs" dxfId="2842" priority="19" stopIfTrue="1" operator="notEqual">
      <formula>""</formula>
    </cfRule>
  </conditionalFormatting>
  <conditionalFormatting sqref="F134">
    <cfRule type="cellIs" dxfId="2841" priority="21" stopIfTrue="1" operator="notEqual">
      <formula>""</formula>
    </cfRule>
  </conditionalFormatting>
  <conditionalFormatting sqref="B134">
    <cfRule type="cellIs" dxfId="2840" priority="17" stopIfTrue="1" operator="notEqual">
      <formula>""</formula>
    </cfRule>
  </conditionalFormatting>
  <conditionalFormatting sqref="D134">
    <cfRule type="cellIs" dxfId="2839" priority="14" stopIfTrue="1" operator="equal">
      <formula>"Total"</formula>
    </cfRule>
  </conditionalFormatting>
  <conditionalFormatting sqref="D135:D136">
    <cfRule type="cellIs" dxfId="2838" priority="1" stopIfTrue="1" operator="equal">
      <formula>"Total"</formula>
    </cfRule>
  </conditionalFormatting>
  <conditionalFormatting sqref="D135:D136">
    <cfRule type="cellIs" dxfId="2837" priority="2" stopIfTrue="1" operator="equal">
      <formula>"Total"</formula>
    </cfRule>
  </conditionalFormatting>
  <conditionalFormatting sqref="E135:E136 G135:H136">
    <cfRule type="cellIs" dxfId="2836" priority="11" stopIfTrue="1" operator="notEqual">
      <formula>""</formula>
    </cfRule>
  </conditionalFormatting>
  <conditionalFormatting sqref="E135:E136">
    <cfRule type="cellIs" dxfId="2835" priority="9" stopIfTrue="1" operator="notEqual">
      <formula>""</formula>
    </cfRule>
  </conditionalFormatting>
  <conditionalFormatting sqref="E135:E136 G135:H136">
    <cfRule type="cellIs" dxfId="2834" priority="10" stopIfTrue="1" operator="notEqual">
      <formula>""</formula>
    </cfRule>
  </conditionalFormatting>
  <conditionalFormatting sqref="F135:F136">
    <cfRule type="cellIs" dxfId="2833" priority="8" stopIfTrue="1" operator="notEqual">
      <formula>""</formula>
    </cfRule>
  </conditionalFormatting>
  <conditionalFormatting sqref="F135:F136">
    <cfRule type="cellIs" dxfId="2832" priority="7" stopIfTrue="1" operator="notEqual">
      <formula>""</formula>
    </cfRule>
  </conditionalFormatting>
  <conditionalFormatting sqref="C135:C136">
    <cfRule type="cellIs" dxfId="2831" priority="6" stopIfTrue="1" operator="notEqual">
      <formula>""</formula>
    </cfRule>
  </conditionalFormatting>
  <conditionalFormatting sqref="C135:C136">
    <cfRule type="cellIs" dxfId="2830" priority="5" stopIfTrue="1" operator="notEqual">
      <formula>""</formula>
    </cfRule>
  </conditionalFormatting>
  <conditionalFormatting sqref="B135">
    <cfRule type="cellIs" dxfId="2829" priority="4" stopIfTrue="1" operator="notEqual">
      <formula>""</formula>
    </cfRule>
  </conditionalFormatting>
  <conditionalFormatting sqref="B135">
    <cfRule type="cellIs" dxfId="2828" priority="3" stopIfTrue="1" operator="notEqual">
      <formula>""</formula>
    </cfRule>
  </conditionalFormatting>
  <pageMargins left="0.23622047244094491" right="0.11811023622047245" top="0.31496062992125984" bottom="0.27559055118110237" header="0.15748031496062992" footer="0.51181102362204722"/>
  <pageSetup paperSize="9" scale="86" orientation="landscape" horizontalDpi="4294967294" vertic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P22"/>
  <sheetViews>
    <sheetView zoomScale="110" zoomScaleNormal="110" workbookViewId="0">
      <pane ySplit="10" topLeftCell="A11" activePane="bottomLeft" state="frozen"/>
      <selection pane="bottomLeft" activeCell="D17" sqref="D17"/>
    </sheetView>
  </sheetViews>
  <sheetFormatPr defaultRowHeight="12.75"/>
  <cols>
    <col min="2" max="2" width="2.7109375" customWidth="1"/>
    <col min="3" max="3" width="5" style="1" customWidth="1"/>
    <col min="4" max="4" width="5.85546875" style="1" customWidth="1"/>
    <col min="5" max="5" width="6.7109375" style="1" customWidth="1"/>
    <col min="6" max="6" width="7" style="1" customWidth="1"/>
    <col min="7" max="7" width="6.7109375" style="1" customWidth="1"/>
    <col min="8" max="8" width="6.5703125" style="1" customWidth="1"/>
    <col min="9" max="9" width="9.5703125" style="1" customWidth="1"/>
    <col min="10" max="11" width="10.85546875" style="1" customWidth="1"/>
    <col min="12" max="12" width="11.28515625" style="1" customWidth="1"/>
    <col min="13" max="14" width="10.85546875" style="1" customWidth="1"/>
    <col min="15" max="15" width="9.5703125" style="1" customWidth="1"/>
  </cols>
  <sheetData>
    <row r="1" spans="2:15" ht="1.5" customHeight="1"/>
    <row r="3" spans="2:15" ht="9" customHeight="1"/>
    <row r="4" spans="2:15" ht="9.75" customHeight="1">
      <c r="J4" s="2"/>
      <c r="K4" s="2"/>
    </row>
    <row r="5" spans="2:15" ht="19.5" customHeight="1">
      <c r="J5" s="2"/>
      <c r="K5" s="2"/>
    </row>
    <row r="6" spans="2:15" ht="15">
      <c r="B6" s="114" t="s">
        <v>193</v>
      </c>
      <c r="C6" s="113"/>
      <c r="D6" s="45"/>
      <c r="E6" s="45"/>
      <c r="F6" s="45"/>
      <c r="G6" s="45"/>
      <c r="H6" s="45"/>
      <c r="I6" s="45"/>
      <c r="J6" s="331" t="s">
        <v>190</v>
      </c>
      <c r="K6" s="368">
        <f>'base(indices)'!K1</f>
        <v>43922</v>
      </c>
      <c r="L6" s="115" t="s">
        <v>100</v>
      </c>
      <c r="M6" s="21"/>
      <c r="N6" s="21"/>
      <c r="O6" s="369">
        <f>'base(indices)'!H1</f>
        <v>44287</v>
      </c>
    </row>
    <row r="7" spans="2:15" ht="9" customHeight="1"/>
    <row r="8" spans="2:15" ht="13.5" thickBot="1">
      <c r="C8" s="6" t="s">
        <v>85</v>
      </c>
      <c r="D8" s="6"/>
      <c r="G8" s="5"/>
      <c r="H8" s="5"/>
      <c r="K8" s="340" t="s">
        <v>184</v>
      </c>
      <c r="L8" s="341"/>
      <c r="N8" s="331" t="s">
        <v>187</v>
      </c>
      <c r="O8" s="332"/>
    </row>
    <row r="9" spans="2:15" ht="12" customHeight="1">
      <c r="B9" s="426" t="s">
        <v>42</v>
      </c>
      <c r="C9" s="397" t="s">
        <v>4</v>
      </c>
      <c r="D9" s="399" t="s">
        <v>36</v>
      </c>
      <c r="E9" s="401" t="s">
        <v>37</v>
      </c>
      <c r="F9" s="401" t="s">
        <v>43</v>
      </c>
      <c r="G9" s="417" t="s">
        <v>44</v>
      </c>
      <c r="H9" s="417" t="s">
        <v>45</v>
      </c>
      <c r="I9" s="469" t="s">
        <v>122</v>
      </c>
      <c r="J9" s="479" t="s">
        <v>69</v>
      </c>
      <c r="K9" s="481">
        <v>0.9</v>
      </c>
      <c r="L9" s="473">
        <v>0.8</v>
      </c>
      <c r="M9" s="475">
        <v>0.7</v>
      </c>
      <c r="N9" s="473">
        <v>0.6</v>
      </c>
      <c r="O9" s="477">
        <v>0.5</v>
      </c>
    </row>
    <row r="10" spans="2:15" ht="20.25" customHeight="1" thickBot="1">
      <c r="B10" s="468"/>
      <c r="C10" s="398"/>
      <c r="D10" s="400"/>
      <c r="E10" s="402"/>
      <c r="F10" s="402"/>
      <c r="G10" s="418"/>
      <c r="H10" s="418"/>
      <c r="I10" s="470"/>
      <c r="J10" s="480"/>
      <c r="K10" s="482"/>
      <c r="L10" s="474"/>
      <c r="M10" s="476"/>
      <c r="N10" s="474"/>
      <c r="O10" s="478"/>
    </row>
    <row r="11" spans="2:15" s="30" customFormat="1" ht="13.5" customHeight="1">
      <c r="B11" s="124">
        <v>4</v>
      </c>
      <c r="C11" s="119">
        <v>42036</v>
      </c>
      <c r="D11" s="57">
        <f>724*2+788*2</f>
        <v>3024</v>
      </c>
      <c r="E11" s="96">
        <f>'base(indices)'!G65</f>
        <v>1.3511676500000001</v>
      </c>
      <c r="F11" s="58">
        <f t="shared" ref="F11:F14" si="0">D11*E11</f>
        <v>4085.9309736</v>
      </c>
      <c r="G11" s="364">
        <f>'base(indices)'!I65</f>
        <v>1.6775999999999999E-2</v>
      </c>
      <c r="H11" s="60">
        <f t="shared" ref="H11:H14" si="1">F11*G11</f>
        <v>68.545578013113598</v>
      </c>
      <c r="I11" s="191">
        <f>(F11+H11)</f>
        <v>4154.4765516131138</v>
      </c>
      <c r="J11" s="333">
        <f>I11</f>
        <v>4154.4765516131138</v>
      </c>
      <c r="K11" s="334">
        <f>J11*K$9</f>
        <v>3739.0288964518027</v>
      </c>
      <c r="L11" s="335">
        <f>J11*$L$9</f>
        <v>3323.5812412904911</v>
      </c>
      <c r="M11" s="334">
        <f>J11*M$9</f>
        <v>2908.1335861291795</v>
      </c>
      <c r="N11" s="334">
        <f>J11*N$9</f>
        <v>2492.685930967868</v>
      </c>
      <c r="O11" s="142">
        <f>J11*O$9</f>
        <v>2077.2382758065569</v>
      </c>
    </row>
    <row r="12" spans="2:15" s="30" customFormat="1" ht="13.5" customHeight="1">
      <c r="B12" s="124">
        <v>4</v>
      </c>
      <c r="C12" s="119">
        <v>42401</v>
      </c>
      <c r="D12" s="57">
        <f>788*2+880*2</f>
        <v>3336</v>
      </c>
      <c r="E12" s="96">
        <f>'base(indices)'!G77</f>
        <v>1.2498609899999999</v>
      </c>
      <c r="F12" s="58">
        <f t="shared" si="0"/>
        <v>4169.5362626400001</v>
      </c>
      <c r="G12" s="364">
        <f>'base(indices)'!I77</f>
        <v>1.6775999999999999E-2</v>
      </c>
      <c r="H12" s="60">
        <f t="shared" si="1"/>
        <v>69.948140342048646</v>
      </c>
      <c r="I12" s="191">
        <f>(F12+H12)</f>
        <v>4239.4844029820488</v>
      </c>
      <c r="J12" s="336">
        <f t="shared" ref="J12:J14" si="2">I12</f>
        <v>4239.4844029820488</v>
      </c>
      <c r="K12" s="334">
        <f>J12*K$9</f>
        <v>3815.535962683844</v>
      </c>
      <c r="L12" s="335">
        <f>J12*$L$9</f>
        <v>3391.5875223856392</v>
      </c>
      <c r="M12" s="334">
        <f>J12*M$9</f>
        <v>2967.639082087434</v>
      </c>
      <c r="N12" s="334">
        <f>J12*N$9</f>
        <v>2543.6906417892292</v>
      </c>
      <c r="O12" s="142">
        <f>J12*O$9</f>
        <v>2119.7422014910244</v>
      </c>
    </row>
    <row r="13" spans="2:15" s="30" customFormat="1" ht="13.5" customHeight="1">
      <c r="B13" s="124">
        <v>4</v>
      </c>
      <c r="C13" s="119">
        <v>42767</v>
      </c>
      <c r="D13" s="57">
        <f>880*2+937*2</f>
        <v>3634</v>
      </c>
      <c r="E13" s="96">
        <f>'base(indices)'!G89</f>
        <v>1.17979203</v>
      </c>
      <c r="F13" s="58">
        <f t="shared" si="0"/>
        <v>4287.3642370199996</v>
      </c>
      <c r="G13" s="364">
        <f>'base(indices)'!I99</f>
        <v>1.6775999999999999E-2</v>
      </c>
      <c r="H13" s="60">
        <f t="shared" si="1"/>
        <v>71.92482244024751</v>
      </c>
      <c r="I13" s="191">
        <f t="shared" ref="I13:I14" si="3">(F13+H13)</f>
        <v>4359.2890594602468</v>
      </c>
      <c r="J13" s="336">
        <f t="shared" si="2"/>
        <v>4359.2890594602468</v>
      </c>
      <c r="K13" s="334">
        <f>J13*K$9</f>
        <v>3923.360153514222</v>
      </c>
      <c r="L13" s="335">
        <f>J13*$L$9</f>
        <v>3487.4312475681977</v>
      </c>
      <c r="M13" s="334">
        <f>J13*M$9</f>
        <v>3051.5023416221725</v>
      </c>
      <c r="N13" s="334">
        <f>J13*N$9</f>
        <v>2615.5734356761482</v>
      </c>
      <c r="O13" s="142">
        <f>J13*O$9</f>
        <v>2179.6445297301234</v>
      </c>
    </row>
    <row r="14" spans="2:15" ht="13.5" customHeight="1">
      <c r="B14" s="124">
        <v>4</v>
      </c>
      <c r="C14" s="56">
        <v>43132</v>
      </c>
      <c r="D14" s="57">
        <f>937*2+954*2</f>
        <v>3782</v>
      </c>
      <c r="E14" s="96">
        <f>'base(indices)'!G101</f>
        <v>1.1452158100000001</v>
      </c>
      <c r="F14" s="58">
        <f t="shared" si="0"/>
        <v>4331.2061934200001</v>
      </c>
      <c r="G14" s="364">
        <f>'base(indices)'!I101</f>
        <v>1.6775999999999999E-2</v>
      </c>
      <c r="H14" s="60">
        <f t="shared" si="1"/>
        <v>72.660315100813918</v>
      </c>
      <c r="I14" s="191">
        <f t="shared" si="3"/>
        <v>4403.866508520814</v>
      </c>
      <c r="J14" s="336">
        <f t="shared" si="2"/>
        <v>4403.866508520814</v>
      </c>
      <c r="K14" s="334">
        <f>J14*K$9</f>
        <v>3963.4798576687326</v>
      </c>
      <c r="L14" s="335">
        <f>J14*$L$9</f>
        <v>3523.0932068166512</v>
      </c>
      <c r="M14" s="334">
        <f>J14*M$9</f>
        <v>3082.7065559645698</v>
      </c>
      <c r="N14" s="334">
        <f>J14*N$9</f>
        <v>2642.3199051124884</v>
      </c>
      <c r="O14" s="142">
        <f>J14*O$9</f>
        <v>2201.933254260407</v>
      </c>
    </row>
    <row r="15" spans="2:15" ht="13.5" customHeight="1">
      <c r="B15" s="124">
        <v>4</v>
      </c>
      <c r="C15" s="119">
        <v>43497</v>
      </c>
      <c r="D15" s="57">
        <f>954*2+998*2</f>
        <v>3904</v>
      </c>
      <c r="E15" s="96">
        <f>'base(indices)'!G113</f>
        <v>1.1036370200000001</v>
      </c>
      <c r="F15" s="58">
        <f>D15*E15</f>
        <v>4308.5989260800006</v>
      </c>
      <c r="G15" s="364">
        <f>'base(indices)'!I113</f>
        <v>1.6775999999999999E-2</v>
      </c>
      <c r="H15" s="60">
        <f>F15*G15</f>
        <v>72.281055583918089</v>
      </c>
      <c r="I15" s="191">
        <f>(F15+H15)</f>
        <v>4380.8799816639184</v>
      </c>
      <c r="J15" s="336">
        <f>I15</f>
        <v>4380.8799816639184</v>
      </c>
      <c r="K15" s="334">
        <f>J15*K$9</f>
        <v>3942.7919834975269</v>
      </c>
      <c r="L15" s="335">
        <f>J15*$L$9</f>
        <v>3504.7039853311348</v>
      </c>
      <c r="M15" s="334">
        <f>J15*M$9</f>
        <v>3066.6159871647428</v>
      </c>
      <c r="N15" s="334">
        <f>J15*N$9</f>
        <v>2628.5279889983508</v>
      </c>
      <c r="O15" s="142">
        <f>J15*O$9</f>
        <v>2190.4399908319592</v>
      </c>
    </row>
    <row r="16" spans="2:15" ht="13.5" customHeight="1">
      <c r="B16" s="118">
        <v>4</v>
      </c>
      <c r="C16" s="56">
        <v>43862</v>
      </c>
      <c r="D16" s="57">
        <f>998*2+1045*2</f>
        <v>4086</v>
      </c>
      <c r="E16" s="96">
        <f>'base(indices)'!G125</f>
        <v>1.0577519200000001</v>
      </c>
      <c r="F16" s="70">
        <f>D16*E16</f>
        <v>4321.9743451200002</v>
      </c>
      <c r="G16" s="364">
        <f>'base(indices)'!I125</f>
        <v>1.6775999999999999E-2</v>
      </c>
      <c r="H16" s="60">
        <f>F16*G16</f>
        <v>72.505441613733126</v>
      </c>
      <c r="I16" s="171">
        <f>(F16+H16)</f>
        <v>4394.4797867337329</v>
      </c>
      <c r="J16" s="336">
        <f>I16</f>
        <v>4394.4797867337329</v>
      </c>
      <c r="K16" s="142">
        <f t="shared" ref="K16:O17" si="4">$J16*K$9</f>
        <v>3955.0318080603597</v>
      </c>
      <c r="L16" s="334">
        <f t="shared" si="4"/>
        <v>3515.5838293869865</v>
      </c>
      <c r="M16" s="334">
        <f t="shared" si="4"/>
        <v>3076.1358507136129</v>
      </c>
      <c r="N16" s="334">
        <f t="shared" si="4"/>
        <v>2636.6878720402397</v>
      </c>
      <c r="O16" s="142">
        <f t="shared" si="4"/>
        <v>2197.2398933668665</v>
      </c>
    </row>
    <row r="17" spans="2:16" ht="13.5" customHeight="1">
      <c r="B17" s="118">
        <v>4</v>
      </c>
      <c r="C17" s="56">
        <v>44228</v>
      </c>
      <c r="D17" s="57">
        <f>1045*2+1100*2</f>
        <v>4290</v>
      </c>
      <c r="E17" s="96">
        <f>'base(indices)'!G137</f>
        <v>1.01414468</v>
      </c>
      <c r="F17" s="70">
        <f>D17*E17</f>
        <v>4350.6806772</v>
      </c>
      <c r="G17" s="364">
        <f>'base(indices)'!I137</f>
        <v>2.3180000000000002E-3</v>
      </c>
      <c r="H17" s="60">
        <f>F17*G17</f>
        <v>10.084877809749601</v>
      </c>
      <c r="I17" s="171">
        <f>(F17+H17)</f>
        <v>4360.7655550097497</v>
      </c>
      <c r="J17" s="336">
        <f>I17</f>
        <v>4360.7655550097497</v>
      </c>
      <c r="K17" s="142">
        <f t="shared" si="4"/>
        <v>3924.6889995087749</v>
      </c>
      <c r="L17" s="334">
        <f t="shared" si="4"/>
        <v>3488.6124440078001</v>
      </c>
      <c r="M17" s="334">
        <f t="shared" si="4"/>
        <v>3052.5358885068244</v>
      </c>
      <c r="N17" s="334">
        <f t="shared" si="4"/>
        <v>2616.4593330058497</v>
      </c>
      <c r="O17" s="142">
        <f t="shared" si="4"/>
        <v>2180.3827775048749</v>
      </c>
    </row>
    <row r="18" spans="2:16" ht="13.5" customHeight="1" thickBot="1">
      <c r="B18" s="230"/>
      <c r="C18" s="231"/>
      <c r="D18" s="232"/>
      <c r="E18" s="280"/>
      <c r="F18" s="281"/>
      <c r="G18" s="337"/>
      <c r="H18" s="234"/>
      <c r="I18" s="338"/>
      <c r="J18" s="339"/>
      <c r="K18" s="259"/>
      <c r="L18" s="94"/>
      <c r="M18" s="259"/>
      <c r="N18" s="259"/>
      <c r="O18" s="125"/>
    </row>
    <row r="19" spans="2:16">
      <c r="C19" s="24"/>
      <c r="D19" s="24"/>
      <c r="E19" s="24"/>
      <c r="F19" s="24"/>
      <c r="G19" s="24"/>
      <c r="H19" s="24"/>
      <c r="I19" s="24"/>
      <c r="J19" s="24"/>
      <c r="K19" s="24"/>
      <c r="L19" s="27"/>
      <c r="M19" s="27"/>
      <c r="N19" s="27"/>
      <c r="O19" s="27"/>
    </row>
    <row r="20" spans="2:16">
      <c r="C20" s="28"/>
      <c r="D20"/>
      <c r="K20" s="7"/>
      <c r="L20" s="16"/>
      <c r="M20" s="16"/>
      <c r="N20" s="16"/>
      <c r="O20" s="16"/>
    </row>
    <row r="21" spans="2:16">
      <c r="C21" s="28" t="s">
        <v>185</v>
      </c>
      <c r="P21" s="1"/>
    </row>
    <row r="22" spans="2:16" ht="13.5">
      <c r="C22" s="8"/>
      <c r="D22" s="8"/>
      <c r="E22" s="8"/>
      <c r="F22" s="8"/>
      <c r="G22" s="8"/>
      <c r="H22" s="8"/>
      <c r="I22" s="17"/>
      <c r="J22" s="8"/>
      <c r="K22" s="9"/>
      <c r="L22" s="16"/>
      <c r="M22" s="16"/>
      <c r="N22" s="16"/>
      <c r="O22" s="16"/>
    </row>
  </sheetData>
  <mergeCells count="14">
    <mergeCell ref="G9:G10"/>
    <mergeCell ref="H9:H10"/>
    <mergeCell ref="I9:I10"/>
    <mergeCell ref="J9:J10"/>
    <mergeCell ref="B9:B10"/>
    <mergeCell ref="C9:C10"/>
    <mergeCell ref="D9:D10"/>
    <mergeCell ref="E9:E10"/>
    <mergeCell ref="F9:F10"/>
    <mergeCell ref="K9:K10"/>
    <mergeCell ref="L9:L10"/>
    <mergeCell ref="M9:M10"/>
    <mergeCell ref="N9:N10"/>
    <mergeCell ref="O9:O10"/>
  </mergeCells>
  <conditionalFormatting sqref="F18:I18 C11:D16 C18:D18 F11:F16 H11:I15">
    <cfRule type="cellIs" dxfId="13" priority="15" stopIfTrue="1" operator="notEqual">
      <formula>""</formula>
    </cfRule>
  </conditionalFormatting>
  <conditionalFormatting sqref="E9 E11:E18">
    <cfRule type="cellIs" dxfId="12" priority="14" stopIfTrue="1" operator="equal">
      <formula>"Total"</formula>
    </cfRule>
  </conditionalFormatting>
  <conditionalFormatting sqref="E9">
    <cfRule type="cellIs" dxfId="11" priority="13" stopIfTrue="1" operator="equal">
      <formula>"Total"</formula>
    </cfRule>
  </conditionalFormatting>
  <conditionalFormatting sqref="F14 H14 H18 F18">
    <cfRule type="cellIs" dxfId="10" priority="12" stopIfTrue="1" operator="notEqual">
      <formula>""</formula>
    </cfRule>
  </conditionalFormatting>
  <conditionalFormatting sqref="F14 H14 H18 F18">
    <cfRule type="cellIs" dxfId="9" priority="11" stopIfTrue="1" operator="notEqual">
      <formula>""</formula>
    </cfRule>
  </conditionalFormatting>
  <conditionalFormatting sqref="F14 F18">
    <cfRule type="cellIs" dxfId="8" priority="10" stopIfTrue="1" operator="notEqual">
      <formula>""</formula>
    </cfRule>
  </conditionalFormatting>
  <conditionalFormatting sqref="H16:I16">
    <cfRule type="cellIs" dxfId="7" priority="8" stopIfTrue="1" operator="notEqual">
      <formula>""</formula>
    </cfRule>
  </conditionalFormatting>
  <conditionalFormatting sqref="H16:I16">
    <cfRule type="cellIs" dxfId="6" priority="9" stopIfTrue="1" operator="notEqual">
      <formula>""</formula>
    </cfRule>
  </conditionalFormatting>
  <conditionalFormatting sqref="F17 C17:D17">
    <cfRule type="cellIs" dxfId="5" priority="7" stopIfTrue="1" operator="notEqual">
      <formula>""</formula>
    </cfRule>
  </conditionalFormatting>
  <conditionalFormatting sqref="H17:I17">
    <cfRule type="cellIs" dxfId="4" priority="5" stopIfTrue="1" operator="notEqual">
      <formula>""</formula>
    </cfRule>
  </conditionalFormatting>
  <conditionalFormatting sqref="H17:I17">
    <cfRule type="cellIs" dxfId="3" priority="6" stopIfTrue="1" operator="notEqual">
      <formula>""</formula>
    </cfRule>
  </conditionalFormatting>
  <conditionalFormatting sqref="G13:G17">
    <cfRule type="cellIs" dxfId="2" priority="1" stopIfTrue="1" operator="equal">
      <formula>"Total"</formula>
    </cfRule>
  </conditionalFormatting>
  <conditionalFormatting sqref="G11">
    <cfRule type="cellIs" dxfId="1" priority="3" stopIfTrue="1" operator="equal">
      <formula>"Total"</formula>
    </cfRule>
  </conditionalFormatting>
  <conditionalFormatting sqref="G12">
    <cfRule type="cellIs" dxfId="0" priority="2" stopIfTrue="1" operator="equal">
      <formula>"Total"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50"/>
  <sheetViews>
    <sheetView topLeftCell="A118" workbookViewId="0">
      <selection activeCell="A137" sqref="A137"/>
    </sheetView>
  </sheetViews>
  <sheetFormatPr defaultRowHeight="12.75"/>
  <cols>
    <col min="2" max="2" width="8.7109375" customWidth="1"/>
    <col min="3" max="3" width="11.42578125" customWidth="1"/>
    <col min="4" max="4" width="7.28515625" customWidth="1"/>
    <col min="5" max="5" width="8.5703125" customWidth="1"/>
    <col min="6" max="6" width="7.28515625" customWidth="1"/>
    <col min="7" max="7" width="9.5703125" customWidth="1"/>
    <col min="8" max="8" width="10" customWidth="1"/>
    <col min="11" max="11" width="7.85546875" customWidth="1"/>
  </cols>
  <sheetData>
    <row r="1" spans="1:11" ht="15">
      <c r="H1" s="169">
        <v>44287</v>
      </c>
      <c r="J1" t="s">
        <v>151</v>
      </c>
      <c r="K1" s="174">
        <v>43922</v>
      </c>
    </row>
    <row r="2" spans="1:11">
      <c r="A2" s="483" t="s">
        <v>146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</row>
    <row r="4" spans="1:11">
      <c r="A4" s="22" t="s">
        <v>5</v>
      </c>
      <c r="B4" s="22">
        <v>1.0771999999999999</v>
      </c>
      <c r="C4" s="22">
        <v>510</v>
      </c>
      <c r="D4" s="22">
        <v>1</v>
      </c>
      <c r="E4" s="22">
        <v>0</v>
      </c>
      <c r="F4" s="22">
        <v>510</v>
      </c>
      <c r="G4" s="22">
        <v>1.3966480999999999</v>
      </c>
      <c r="H4" s="22">
        <v>712.29</v>
      </c>
      <c r="I4" s="23">
        <v>1.6775999999999999E-2</v>
      </c>
      <c r="J4" s="22">
        <v>11.95</v>
      </c>
      <c r="K4" s="22">
        <v>724.24</v>
      </c>
    </row>
    <row r="5" spans="1:11">
      <c r="A5" s="22" t="s">
        <v>6</v>
      </c>
      <c r="B5" s="22">
        <v>1</v>
      </c>
      <c r="C5" s="22">
        <v>510</v>
      </c>
      <c r="D5" s="22">
        <v>1</v>
      </c>
      <c r="E5" s="22">
        <v>0</v>
      </c>
      <c r="F5" s="22">
        <v>510</v>
      </c>
      <c r="G5" s="22">
        <v>1.3966480999999999</v>
      </c>
      <c r="H5" s="22">
        <v>712.29</v>
      </c>
      <c r="I5" s="23">
        <v>1.6775999999999999E-2</v>
      </c>
      <c r="J5" s="22">
        <v>11.95</v>
      </c>
      <c r="K5" s="22">
        <v>724.24</v>
      </c>
    </row>
    <row r="6" spans="1:11">
      <c r="A6" s="22" t="s">
        <v>7</v>
      </c>
      <c r="B6" s="22">
        <v>1</v>
      </c>
      <c r="C6" s="22">
        <v>510</v>
      </c>
      <c r="D6" s="22">
        <v>1</v>
      </c>
      <c r="E6" s="22">
        <v>0</v>
      </c>
      <c r="F6" s="22">
        <v>510</v>
      </c>
      <c r="G6" s="22">
        <v>1.3966480999999999</v>
      </c>
      <c r="H6" s="22">
        <v>712.29</v>
      </c>
      <c r="I6" s="23">
        <v>1.6775999999999999E-2</v>
      </c>
      <c r="J6" s="22">
        <v>11.95</v>
      </c>
      <c r="K6" s="22">
        <v>724.24</v>
      </c>
    </row>
    <row r="7" spans="1:11">
      <c r="A7" s="22" t="s">
        <v>8</v>
      </c>
      <c r="B7" s="22">
        <v>1</v>
      </c>
      <c r="C7" s="22">
        <v>510</v>
      </c>
      <c r="D7" s="22">
        <v>1</v>
      </c>
      <c r="E7" s="22">
        <v>0</v>
      </c>
      <c r="F7" s="22">
        <v>510</v>
      </c>
      <c r="G7" s="22">
        <v>1.3955428299999999</v>
      </c>
      <c r="H7" s="22">
        <v>711.72</v>
      </c>
      <c r="I7" s="23">
        <v>1.6775999999999999E-2</v>
      </c>
      <c r="J7" s="22">
        <v>11.94</v>
      </c>
      <c r="K7" s="22">
        <v>723.66</v>
      </c>
    </row>
    <row r="8" spans="1:11">
      <c r="A8" s="22" t="s">
        <v>9</v>
      </c>
      <c r="B8" s="22">
        <v>1</v>
      </c>
      <c r="C8" s="22">
        <v>510</v>
      </c>
      <c r="D8" s="22">
        <v>1</v>
      </c>
      <c r="E8" s="22">
        <v>0</v>
      </c>
      <c r="F8" s="22">
        <v>510</v>
      </c>
      <c r="G8" s="22">
        <v>1.3955428299999999</v>
      </c>
      <c r="H8" s="22">
        <v>711.72</v>
      </c>
      <c r="I8" s="23">
        <v>1.6775999999999999E-2</v>
      </c>
      <c r="J8" s="22">
        <v>11.94</v>
      </c>
      <c r="K8" s="22">
        <v>723.66</v>
      </c>
    </row>
    <row r="9" spans="1:11">
      <c r="A9" s="22" t="s">
        <v>10</v>
      </c>
      <c r="B9" s="22">
        <v>1</v>
      </c>
      <c r="C9" s="22">
        <v>510</v>
      </c>
      <c r="D9" s="22">
        <v>1</v>
      </c>
      <c r="E9" s="22">
        <v>0</v>
      </c>
      <c r="F9" s="22">
        <v>510</v>
      </c>
      <c r="G9" s="22">
        <v>1.39483147</v>
      </c>
      <c r="H9" s="22">
        <v>711.36</v>
      </c>
      <c r="I9" s="23">
        <v>1.6775999999999999E-2</v>
      </c>
      <c r="J9" s="22">
        <v>11.93</v>
      </c>
      <c r="K9" s="22">
        <v>723.29</v>
      </c>
    </row>
    <row r="10" spans="1:11">
      <c r="A10" s="22" t="s">
        <v>11</v>
      </c>
      <c r="B10" s="22">
        <v>1</v>
      </c>
      <c r="C10" s="22">
        <v>510</v>
      </c>
      <c r="D10" s="22">
        <v>1</v>
      </c>
      <c r="E10" s="22">
        <v>0</v>
      </c>
      <c r="F10" s="22">
        <v>510</v>
      </c>
      <c r="G10" s="22">
        <v>1.3940104</v>
      </c>
      <c r="H10" s="22">
        <v>710.94</v>
      </c>
      <c r="I10" s="23">
        <v>1.6775999999999999E-2</v>
      </c>
      <c r="J10" s="22">
        <v>11.92</v>
      </c>
      <c r="K10" s="22">
        <v>722.86</v>
      </c>
    </row>
    <row r="11" spans="1:11">
      <c r="A11" s="22" t="s">
        <v>12</v>
      </c>
      <c r="B11" s="22">
        <v>1</v>
      </c>
      <c r="C11" s="22">
        <v>510</v>
      </c>
      <c r="D11" s="22">
        <v>1</v>
      </c>
      <c r="E11" s="22">
        <v>0</v>
      </c>
      <c r="F11" s="22">
        <v>510</v>
      </c>
      <c r="G11" s="22">
        <v>1.39240773</v>
      </c>
      <c r="H11" s="22">
        <v>710.12</v>
      </c>
      <c r="I11" s="23">
        <v>1.6775999999999999E-2</v>
      </c>
      <c r="J11" s="22">
        <v>11.91</v>
      </c>
      <c r="K11" s="22">
        <v>722.03</v>
      </c>
    </row>
    <row r="12" spans="1:11">
      <c r="A12" s="22" t="s">
        <v>13</v>
      </c>
      <c r="B12" s="22">
        <v>1</v>
      </c>
      <c r="C12" s="22">
        <v>510</v>
      </c>
      <c r="D12" s="22">
        <v>1</v>
      </c>
      <c r="E12" s="22">
        <v>0</v>
      </c>
      <c r="F12" s="22">
        <v>510</v>
      </c>
      <c r="G12" s="22">
        <v>1.39114319</v>
      </c>
      <c r="H12" s="22">
        <v>709.48</v>
      </c>
      <c r="I12" s="23">
        <v>1.6775999999999999E-2</v>
      </c>
      <c r="J12" s="22">
        <v>11.9</v>
      </c>
      <c r="K12" s="22">
        <v>721.38</v>
      </c>
    </row>
    <row r="13" spans="1:11">
      <c r="A13" s="22" t="s">
        <v>14</v>
      </c>
      <c r="B13" s="22">
        <v>1</v>
      </c>
      <c r="C13" s="22">
        <v>510</v>
      </c>
      <c r="D13" s="22">
        <v>1</v>
      </c>
      <c r="E13" s="22">
        <v>0</v>
      </c>
      <c r="F13" s="22">
        <v>510</v>
      </c>
      <c r="G13" s="22">
        <v>1.3901672899999999</v>
      </c>
      <c r="H13" s="22">
        <v>708.98</v>
      </c>
      <c r="I13" s="23">
        <v>1.6775999999999999E-2</v>
      </c>
      <c r="J13" s="22">
        <v>11.89</v>
      </c>
      <c r="K13" s="22">
        <v>720.87</v>
      </c>
    </row>
    <row r="14" spans="1:11">
      <c r="A14" s="22" t="s">
        <v>15</v>
      </c>
      <c r="B14" s="22">
        <v>1</v>
      </c>
      <c r="C14" s="22">
        <v>510</v>
      </c>
      <c r="D14" s="22">
        <v>1</v>
      </c>
      <c r="E14" s="22">
        <v>0</v>
      </c>
      <c r="F14" s="22">
        <v>510</v>
      </c>
      <c r="G14" s="22">
        <v>1.3895114399999999</v>
      </c>
      <c r="H14" s="22">
        <v>708.65</v>
      </c>
      <c r="I14" s="23">
        <v>1.6775999999999999E-2</v>
      </c>
      <c r="J14" s="22">
        <v>11.88</v>
      </c>
      <c r="K14" s="22">
        <v>720.53</v>
      </c>
    </row>
    <row r="15" spans="1:11">
      <c r="A15" s="22" t="s">
        <v>16</v>
      </c>
      <c r="B15" s="22">
        <v>1</v>
      </c>
      <c r="C15" s="22">
        <v>510</v>
      </c>
      <c r="D15" s="22">
        <v>1</v>
      </c>
      <c r="E15" s="22">
        <v>0</v>
      </c>
      <c r="F15" s="22">
        <v>510</v>
      </c>
      <c r="G15" s="22">
        <v>1.38904472</v>
      </c>
      <c r="H15" s="22">
        <v>708.41</v>
      </c>
      <c r="I15" s="23">
        <v>1.6775999999999999E-2</v>
      </c>
      <c r="J15" s="22">
        <v>11.88</v>
      </c>
      <c r="K15" s="22">
        <v>720.29</v>
      </c>
    </row>
    <row r="16" spans="1:11">
      <c r="A16" s="22" t="s">
        <v>17</v>
      </c>
      <c r="B16" s="22">
        <v>1.0647</v>
      </c>
      <c r="C16" s="22">
        <v>540</v>
      </c>
      <c r="D16" s="22">
        <v>1</v>
      </c>
      <c r="E16" s="22">
        <v>0</v>
      </c>
      <c r="F16" s="22">
        <v>540</v>
      </c>
      <c r="G16" s="22">
        <v>1.3870944700000001</v>
      </c>
      <c r="H16" s="22">
        <v>749.03</v>
      </c>
      <c r="I16" s="23">
        <v>1.6775999999999999E-2</v>
      </c>
      <c r="J16" s="22">
        <v>12.56</v>
      </c>
      <c r="K16" s="22">
        <v>761.59</v>
      </c>
    </row>
    <row r="17" spans="1:11">
      <c r="A17" s="22" t="s">
        <v>18</v>
      </c>
      <c r="B17" s="22">
        <v>1</v>
      </c>
      <c r="C17" s="22">
        <v>540</v>
      </c>
      <c r="D17" s="22">
        <v>1</v>
      </c>
      <c r="E17" s="22">
        <v>0</v>
      </c>
      <c r="F17" s="22">
        <v>540</v>
      </c>
      <c r="G17" s="22">
        <v>1.3861034000000001</v>
      </c>
      <c r="H17" s="22">
        <v>748.49</v>
      </c>
      <c r="I17" s="23">
        <v>1.6775999999999999E-2</v>
      </c>
      <c r="J17" s="22">
        <v>12.55</v>
      </c>
      <c r="K17" s="22">
        <v>761.04</v>
      </c>
    </row>
    <row r="18" spans="1:11">
      <c r="A18" s="22" t="s">
        <v>19</v>
      </c>
      <c r="B18" s="22">
        <v>1</v>
      </c>
      <c r="C18" s="22">
        <v>545</v>
      </c>
      <c r="D18" s="22">
        <v>1</v>
      </c>
      <c r="E18" s="22">
        <v>0</v>
      </c>
      <c r="F18" s="22">
        <v>545</v>
      </c>
      <c r="G18" s="22">
        <v>1.3853774599999999</v>
      </c>
      <c r="H18" s="22">
        <v>755.03</v>
      </c>
      <c r="I18" s="23">
        <v>1.6775999999999999E-2</v>
      </c>
      <c r="J18" s="22">
        <v>12.66</v>
      </c>
      <c r="K18" s="22">
        <v>767.69</v>
      </c>
    </row>
    <row r="19" spans="1:11">
      <c r="A19" s="22" t="s">
        <v>20</v>
      </c>
      <c r="B19" s="22">
        <v>1</v>
      </c>
      <c r="C19" s="22">
        <v>545</v>
      </c>
      <c r="D19" s="22">
        <v>1</v>
      </c>
      <c r="E19" s="22">
        <v>0</v>
      </c>
      <c r="F19" s="22">
        <v>545</v>
      </c>
      <c r="G19" s="22">
        <v>1.38370042</v>
      </c>
      <c r="H19" s="22">
        <v>754.11</v>
      </c>
      <c r="I19" s="23">
        <v>1.6775999999999999E-2</v>
      </c>
      <c r="J19" s="22">
        <v>12.65</v>
      </c>
      <c r="K19" s="22">
        <v>766.76</v>
      </c>
    </row>
    <row r="20" spans="1:11">
      <c r="A20" s="22" t="s">
        <v>21</v>
      </c>
      <c r="B20" s="22">
        <v>1</v>
      </c>
      <c r="C20" s="22">
        <v>545</v>
      </c>
      <c r="D20" s="22">
        <v>1</v>
      </c>
      <c r="E20" s="22">
        <v>0</v>
      </c>
      <c r="F20" s="22">
        <v>545</v>
      </c>
      <c r="G20" s="22">
        <v>1.38319002</v>
      </c>
      <c r="H20" s="22">
        <v>753.83</v>
      </c>
      <c r="I20" s="23">
        <v>1.6775999999999999E-2</v>
      </c>
      <c r="J20" s="22">
        <v>12.64</v>
      </c>
      <c r="K20" s="22">
        <v>766.47</v>
      </c>
    </row>
    <row r="21" spans="1:11">
      <c r="A21" s="22" t="s">
        <v>22</v>
      </c>
      <c r="B21" s="22">
        <v>1</v>
      </c>
      <c r="C21" s="22">
        <v>545</v>
      </c>
      <c r="D21" s="22">
        <v>1</v>
      </c>
      <c r="E21" s="22">
        <v>0</v>
      </c>
      <c r="F21" s="22">
        <v>545</v>
      </c>
      <c r="G21" s="22">
        <v>1.38102182</v>
      </c>
      <c r="H21" s="22">
        <v>752.65</v>
      </c>
      <c r="I21" s="23">
        <v>1.6775999999999999E-2</v>
      </c>
      <c r="J21" s="22">
        <v>12.62</v>
      </c>
      <c r="K21" s="22">
        <v>765.27</v>
      </c>
    </row>
    <row r="22" spans="1:11">
      <c r="A22" s="22" t="s">
        <v>23</v>
      </c>
      <c r="B22" s="22">
        <v>1</v>
      </c>
      <c r="C22" s="22">
        <v>545</v>
      </c>
      <c r="D22" s="22">
        <v>1</v>
      </c>
      <c r="E22" s="22">
        <v>0</v>
      </c>
      <c r="F22" s="22">
        <v>545</v>
      </c>
      <c r="G22" s="22">
        <v>1.3794850700000001</v>
      </c>
      <c r="H22" s="22">
        <v>751.82</v>
      </c>
      <c r="I22" s="23">
        <v>1.6775999999999999E-2</v>
      </c>
      <c r="J22" s="22">
        <v>12.61</v>
      </c>
      <c r="K22" s="22">
        <v>764.43</v>
      </c>
    </row>
    <row r="23" spans="1:11">
      <c r="A23" s="22" t="s">
        <v>24</v>
      </c>
      <c r="B23" s="22">
        <v>1</v>
      </c>
      <c r="C23" s="22">
        <v>545</v>
      </c>
      <c r="D23" s="22">
        <v>1</v>
      </c>
      <c r="E23" s="22">
        <v>0</v>
      </c>
      <c r="F23" s="22">
        <v>545</v>
      </c>
      <c r="G23" s="22">
        <v>1.37779176</v>
      </c>
      <c r="H23" s="22">
        <v>750.89</v>
      </c>
      <c r="I23" s="23">
        <v>1.6775999999999999E-2</v>
      </c>
      <c r="J23" s="22">
        <v>12.59</v>
      </c>
      <c r="K23" s="22">
        <v>763.48</v>
      </c>
    </row>
    <row r="24" spans="1:11">
      <c r="A24" s="22" t="s">
        <v>25</v>
      </c>
      <c r="B24" s="22">
        <v>1</v>
      </c>
      <c r="C24" s="22">
        <v>545</v>
      </c>
      <c r="D24" s="22">
        <v>1</v>
      </c>
      <c r="E24" s="22">
        <v>0</v>
      </c>
      <c r="F24" s="22">
        <v>545</v>
      </c>
      <c r="G24" s="22">
        <v>1.3749373899999999</v>
      </c>
      <c r="H24" s="22">
        <v>749.34</v>
      </c>
      <c r="I24" s="23">
        <v>1.6775999999999999E-2</v>
      </c>
      <c r="J24" s="22">
        <v>12.57</v>
      </c>
      <c r="K24" s="22">
        <v>761.91</v>
      </c>
    </row>
    <row r="25" spans="1:11">
      <c r="A25" s="22" t="s">
        <v>26</v>
      </c>
      <c r="B25" s="22">
        <v>1</v>
      </c>
      <c r="C25" s="22">
        <v>545</v>
      </c>
      <c r="D25" s="22">
        <v>1</v>
      </c>
      <c r="E25" s="22">
        <v>0</v>
      </c>
      <c r="F25" s="22">
        <v>545</v>
      </c>
      <c r="G25" s="22">
        <v>1.3735597100000001</v>
      </c>
      <c r="H25" s="22">
        <v>748.59</v>
      </c>
      <c r="I25" s="23">
        <v>1.6775999999999999E-2</v>
      </c>
      <c r="J25" s="22">
        <v>12.55</v>
      </c>
      <c r="K25" s="22">
        <v>761.14</v>
      </c>
    </row>
    <row r="26" spans="1:11">
      <c r="A26" s="22" t="s">
        <v>27</v>
      </c>
      <c r="B26" s="22">
        <v>1</v>
      </c>
      <c r="C26" s="22">
        <v>545</v>
      </c>
      <c r="D26" s="22">
        <v>1</v>
      </c>
      <c r="E26" s="22">
        <v>0</v>
      </c>
      <c r="F26" s="22">
        <v>545</v>
      </c>
      <c r="G26" s="22">
        <v>1.37270863</v>
      </c>
      <c r="H26" s="22">
        <v>748.12</v>
      </c>
      <c r="I26" s="23">
        <v>1.6775999999999999E-2</v>
      </c>
      <c r="J26" s="22">
        <v>12.55</v>
      </c>
      <c r="K26" s="22">
        <v>760.67</v>
      </c>
    </row>
    <row r="27" spans="1:11">
      <c r="A27" s="22" t="s">
        <v>28</v>
      </c>
      <c r="B27" s="22">
        <v>1</v>
      </c>
      <c r="C27" s="22">
        <v>545</v>
      </c>
      <c r="D27" s="22">
        <v>1</v>
      </c>
      <c r="E27" s="22">
        <v>0</v>
      </c>
      <c r="F27" s="22">
        <v>545</v>
      </c>
      <c r="G27" s="22">
        <v>1.37182381</v>
      </c>
      <c r="H27" s="22">
        <v>747.64</v>
      </c>
      <c r="I27" s="23">
        <v>1.6775999999999999E-2</v>
      </c>
      <c r="J27" s="22">
        <v>12.54</v>
      </c>
      <c r="K27" s="22">
        <v>760.18</v>
      </c>
    </row>
    <row r="28" spans="1:11">
      <c r="A28" s="22" t="s">
        <v>29</v>
      </c>
      <c r="B28" s="22">
        <v>1.0608</v>
      </c>
      <c r="C28" s="22">
        <v>622</v>
      </c>
      <c r="D28" s="22">
        <v>1</v>
      </c>
      <c r="E28" s="22">
        <v>0</v>
      </c>
      <c r="F28" s="22">
        <v>622</v>
      </c>
      <c r="G28" s="22">
        <v>1.37053961</v>
      </c>
      <c r="H28" s="22">
        <v>852.47</v>
      </c>
      <c r="I28" s="23">
        <v>1.6775999999999999E-2</v>
      </c>
      <c r="J28" s="22">
        <v>14.3</v>
      </c>
      <c r="K28" s="22">
        <v>866.77</v>
      </c>
    </row>
    <row r="29" spans="1:11">
      <c r="A29" s="22" t="s">
        <v>30</v>
      </c>
      <c r="B29" s="22">
        <v>1</v>
      </c>
      <c r="C29" s="22">
        <v>622</v>
      </c>
      <c r="D29" s="22">
        <v>1</v>
      </c>
      <c r="E29" s="22">
        <v>0</v>
      </c>
      <c r="F29" s="22">
        <v>622</v>
      </c>
      <c r="G29" s="22">
        <v>1.3693564899999999</v>
      </c>
      <c r="H29" s="22">
        <v>851.74</v>
      </c>
      <c r="I29" s="23">
        <v>1.6775999999999999E-2</v>
      </c>
      <c r="J29" s="22">
        <v>14.28</v>
      </c>
      <c r="K29" s="22">
        <v>866.02</v>
      </c>
    </row>
    <row r="30" spans="1:11">
      <c r="A30" s="22" t="s">
        <v>31</v>
      </c>
      <c r="B30" s="22">
        <v>1</v>
      </c>
      <c r="C30" s="22">
        <v>622</v>
      </c>
      <c r="D30" s="22">
        <v>1</v>
      </c>
      <c r="E30" s="22">
        <v>0</v>
      </c>
      <c r="F30" s="22">
        <v>622</v>
      </c>
      <c r="G30" s="22">
        <v>1.3693564899999999</v>
      </c>
      <c r="H30" s="22">
        <v>851.74</v>
      </c>
      <c r="I30" s="23">
        <v>1.6775999999999999E-2</v>
      </c>
      <c r="J30" s="22">
        <v>14.28</v>
      </c>
      <c r="K30" s="22">
        <v>866.02</v>
      </c>
    </row>
    <row r="31" spans="1:11">
      <c r="A31" s="22" t="s">
        <v>32</v>
      </c>
      <c r="B31" s="22">
        <v>1</v>
      </c>
      <c r="C31" s="22">
        <v>622</v>
      </c>
      <c r="D31" s="22">
        <v>1</v>
      </c>
      <c r="E31" s="22">
        <v>0</v>
      </c>
      <c r="F31" s="22">
        <v>622</v>
      </c>
      <c r="G31" s="22">
        <v>1.3678955800000001</v>
      </c>
      <c r="H31" s="22">
        <v>850.83</v>
      </c>
      <c r="I31" s="23">
        <v>1.6775999999999999E-2</v>
      </c>
      <c r="J31" s="22">
        <v>14.27</v>
      </c>
      <c r="K31" s="22">
        <v>865.1</v>
      </c>
    </row>
    <row r="32" spans="1:11">
      <c r="A32" s="22" t="s">
        <v>33</v>
      </c>
      <c r="B32" s="22">
        <v>1</v>
      </c>
      <c r="C32" s="22">
        <v>622</v>
      </c>
      <c r="D32" s="22">
        <v>1</v>
      </c>
      <c r="E32" s="22">
        <v>0</v>
      </c>
      <c r="F32" s="22">
        <v>622</v>
      </c>
      <c r="G32" s="22">
        <v>1.3675851299999999</v>
      </c>
      <c r="H32" s="22">
        <v>850.63</v>
      </c>
      <c r="I32" s="23">
        <v>1.6775999999999999E-2</v>
      </c>
      <c r="J32" s="22">
        <v>14.27</v>
      </c>
      <c r="K32" s="22">
        <v>864.9</v>
      </c>
    </row>
    <row r="33" spans="1:11">
      <c r="A33" s="22" t="s">
        <v>34</v>
      </c>
      <c r="B33" s="22">
        <v>1</v>
      </c>
      <c r="C33" s="22">
        <v>622</v>
      </c>
      <c r="D33" s="22">
        <v>1</v>
      </c>
      <c r="E33" s="22">
        <v>0</v>
      </c>
      <c r="F33" s="22">
        <v>622</v>
      </c>
      <c r="G33" s="22">
        <v>1.3669454000000001</v>
      </c>
      <c r="H33" s="22">
        <v>850.24</v>
      </c>
      <c r="I33" s="23">
        <v>1.6775999999999999E-2</v>
      </c>
      <c r="J33" s="22">
        <v>14.26</v>
      </c>
      <c r="K33" s="22">
        <v>864.5</v>
      </c>
    </row>
    <row r="34" spans="1:11">
      <c r="A34" s="22" t="s">
        <v>35</v>
      </c>
      <c r="B34" s="22">
        <v>1</v>
      </c>
      <c r="C34" s="22">
        <v>622</v>
      </c>
      <c r="D34" s="22">
        <v>1</v>
      </c>
      <c r="E34" s="22">
        <v>0</v>
      </c>
      <c r="F34" s="22">
        <v>622</v>
      </c>
      <c r="G34" s="22">
        <v>1.3669454000000001</v>
      </c>
      <c r="H34" s="22">
        <v>850.24</v>
      </c>
      <c r="I34" s="23">
        <v>1.6775999999999999E-2</v>
      </c>
      <c r="J34" s="22">
        <v>14.26</v>
      </c>
      <c r="K34" s="22">
        <v>864.5</v>
      </c>
    </row>
    <row r="35" spans="1:11">
      <c r="A35" s="22" t="s">
        <v>49</v>
      </c>
      <c r="B35" s="22">
        <v>1</v>
      </c>
      <c r="C35" s="22">
        <v>622</v>
      </c>
      <c r="D35" s="22">
        <v>1</v>
      </c>
      <c r="E35" s="22">
        <v>0</v>
      </c>
      <c r="F35" s="22">
        <v>622</v>
      </c>
      <c r="G35" s="22">
        <v>1.36674859</v>
      </c>
      <c r="H35" s="22">
        <v>850.11</v>
      </c>
      <c r="I35" s="23">
        <v>1.6775999999999999E-2</v>
      </c>
      <c r="J35" s="22">
        <v>14.26</v>
      </c>
      <c r="K35" s="22">
        <v>864.37</v>
      </c>
    </row>
    <row r="36" spans="1:11">
      <c r="A36" s="22" t="s">
        <v>50</v>
      </c>
      <c r="B36" s="22">
        <v>1</v>
      </c>
      <c r="C36" s="22">
        <v>622</v>
      </c>
      <c r="D36" s="22">
        <v>1</v>
      </c>
      <c r="E36" s="22">
        <v>0</v>
      </c>
      <c r="F36" s="22">
        <v>622</v>
      </c>
      <c r="G36" s="22">
        <v>1.3665805</v>
      </c>
      <c r="H36" s="22">
        <v>850.01</v>
      </c>
      <c r="I36" s="23">
        <v>1.6775999999999999E-2</v>
      </c>
      <c r="J36" s="22">
        <v>14.26</v>
      </c>
      <c r="K36" s="22">
        <v>864.27</v>
      </c>
    </row>
    <row r="37" spans="1:11">
      <c r="A37" s="22" t="s">
        <v>51</v>
      </c>
      <c r="B37" s="22">
        <v>1</v>
      </c>
      <c r="C37" s="22">
        <v>622</v>
      </c>
      <c r="D37" s="22">
        <v>1</v>
      </c>
      <c r="E37" s="22">
        <v>0</v>
      </c>
      <c r="F37" s="22">
        <v>622</v>
      </c>
      <c r="G37" s="22">
        <v>1.3665805</v>
      </c>
      <c r="H37" s="22">
        <v>850.01</v>
      </c>
      <c r="I37" s="23">
        <v>1.6775999999999999E-2</v>
      </c>
      <c r="J37" s="22">
        <v>14.26</v>
      </c>
      <c r="K37" s="22">
        <v>864.27</v>
      </c>
    </row>
    <row r="38" spans="1:11">
      <c r="A38" s="22" t="s">
        <v>52</v>
      </c>
      <c r="B38" s="22">
        <v>1</v>
      </c>
      <c r="C38" s="22">
        <v>622</v>
      </c>
      <c r="D38" s="22">
        <v>1</v>
      </c>
      <c r="E38" s="22">
        <v>0</v>
      </c>
      <c r="F38" s="22">
        <v>622</v>
      </c>
      <c r="G38" s="22">
        <v>1.3665805</v>
      </c>
      <c r="H38" s="22">
        <v>850.01</v>
      </c>
      <c r="I38" s="23">
        <v>1.6775999999999999E-2</v>
      </c>
      <c r="J38" s="22">
        <v>14.26</v>
      </c>
      <c r="K38" s="22">
        <v>864.27</v>
      </c>
    </row>
    <row r="39" spans="1:11">
      <c r="A39" s="22" t="s">
        <v>53</v>
      </c>
      <c r="B39" s="22">
        <v>1</v>
      </c>
      <c r="C39" s="22">
        <v>622</v>
      </c>
      <c r="D39" s="22">
        <v>1</v>
      </c>
      <c r="E39" s="22">
        <v>0</v>
      </c>
      <c r="F39" s="22">
        <v>622</v>
      </c>
      <c r="G39" s="22">
        <v>1.3665805</v>
      </c>
      <c r="H39" s="22">
        <v>850.01</v>
      </c>
      <c r="I39" s="23">
        <v>1.6775999999999999E-2</v>
      </c>
      <c r="J39" s="22">
        <v>14.26</v>
      </c>
      <c r="K39" s="22">
        <v>864.27</v>
      </c>
    </row>
    <row r="40" spans="1:11">
      <c r="A40" s="22" t="s">
        <v>54</v>
      </c>
      <c r="B40" s="22">
        <v>1.0620000000000001</v>
      </c>
      <c r="C40" s="22">
        <v>678</v>
      </c>
      <c r="D40" s="22">
        <v>1</v>
      </c>
      <c r="E40" s="22">
        <v>0</v>
      </c>
      <c r="F40" s="22">
        <v>678</v>
      </c>
      <c r="G40" s="22">
        <v>1.3665805</v>
      </c>
      <c r="H40" s="22">
        <v>926.54</v>
      </c>
      <c r="I40" s="23">
        <v>1.6775999999999999E-2</v>
      </c>
      <c r="J40" s="22">
        <v>15.54</v>
      </c>
      <c r="K40" s="22">
        <v>942.08</v>
      </c>
    </row>
    <row r="41" spans="1:11">
      <c r="A41" s="22" t="s">
        <v>56</v>
      </c>
      <c r="B41" s="22">
        <v>1</v>
      </c>
      <c r="C41" s="22">
        <v>678</v>
      </c>
      <c r="D41" s="22">
        <v>1</v>
      </c>
      <c r="E41" s="22">
        <v>0</v>
      </c>
      <c r="F41" s="22">
        <v>678</v>
      </c>
      <c r="G41" s="22">
        <v>1.3665805</v>
      </c>
      <c r="H41" s="22">
        <v>926.54</v>
      </c>
      <c r="I41" s="23">
        <v>1.6775999999999999E-2</v>
      </c>
      <c r="J41" s="22">
        <v>15.54</v>
      </c>
      <c r="K41" s="22">
        <v>942.08</v>
      </c>
    </row>
    <row r="42" spans="1:11">
      <c r="A42" s="22" t="s">
        <v>57</v>
      </c>
      <c r="B42" s="22">
        <v>1</v>
      </c>
      <c r="C42" s="22">
        <v>678</v>
      </c>
      <c r="D42" s="22">
        <v>1</v>
      </c>
      <c r="E42" s="22">
        <v>0</v>
      </c>
      <c r="F42" s="22">
        <v>678</v>
      </c>
      <c r="G42" s="22">
        <v>1.3665805</v>
      </c>
      <c r="H42" s="22">
        <v>926.54</v>
      </c>
      <c r="I42" s="23">
        <v>1.6775999999999999E-2</v>
      </c>
      <c r="J42" s="22">
        <v>15.54</v>
      </c>
      <c r="K42" s="22">
        <v>942.08</v>
      </c>
    </row>
    <row r="43" spans="1:11">
      <c r="A43" s="22" t="s">
        <v>58</v>
      </c>
      <c r="B43" s="22">
        <v>1</v>
      </c>
      <c r="C43" s="22">
        <v>678</v>
      </c>
      <c r="D43" s="22">
        <v>1</v>
      </c>
      <c r="E43" s="22">
        <v>0</v>
      </c>
      <c r="F43" s="22">
        <v>678</v>
      </c>
      <c r="G43" s="22">
        <v>1.3665805</v>
      </c>
      <c r="H43" s="22">
        <v>926.54</v>
      </c>
      <c r="I43" s="23">
        <v>1.6775999999999999E-2</v>
      </c>
      <c r="J43" s="22">
        <v>15.54</v>
      </c>
      <c r="K43" s="22">
        <v>942.08</v>
      </c>
    </row>
    <row r="44" spans="1:11">
      <c r="A44" s="22" t="s">
        <v>59</v>
      </c>
      <c r="B44" s="22">
        <v>1</v>
      </c>
      <c r="C44" s="22">
        <v>678</v>
      </c>
      <c r="D44" s="22">
        <v>1</v>
      </c>
      <c r="E44" s="22">
        <v>0</v>
      </c>
      <c r="F44" s="22">
        <v>678</v>
      </c>
      <c r="G44" s="22">
        <v>1.3665805</v>
      </c>
      <c r="H44" s="22">
        <v>926.54</v>
      </c>
      <c r="I44" s="23">
        <v>1.6775999999999999E-2</v>
      </c>
      <c r="J44" s="22">
        <v>15.54</v>
      </c>
      <c r="K44" s="22">
        <v>942.08</v>
      </c>
    </row>
    <row r="45" spans="1:11">
      <c r="A45" s="22" t="s">
        <v>60</v>
      </c>
      <c r="B45" s="22">
        <v>1</v>
      </c>
      <c r="C45" s="22">
        <v>678</v>
      </c>
      <c r="D45" s="22">
        <v>1</v>
      </c>
      <c r="E45" s="22">
        <v>0</v>
      </c>
      <c r="F45" s="22">
        <v>678</v>
      </c>
      <c r="G45" s="22">
        <v>1.3665805</v>
      </c>
      <c r="H45" s="22">
        <v>926.54</v>
      </c>
      <c r="I45" s="23">
        <v>1.6775999999999999E-2</v>
      </c>
      <c r="J45" s="22">
        <v>15.54</v>
      </c>
      <c r="K45" s="22">
        <v>942.08</v>
      </c>
    </row>
    <row r="46" spans="1:11">
      <c r="A46" s="22" t="s">
        <v>61</v>
      </c>
      <c r="B46" s="22">
        <v>1</v>
      </c>
      <c r="C46" s="22">
        <v>678</v>
      </c>
      <c r="D46" s="22">
        <v>1</v>
      </c>
      <c r="E46" s="22">
        <v>0</v>
      </c>
      <c r="F46" s="22">
        <v>678</v>
      </c>
      <c r="G46" s="22">
        <v>1.3665805</v>
      </c>
      <c r="H46" s="22">
        <v>926.54</v>
      </c>
      <c r="I46" s="23">
        <v>1.6775999999999999E-2</v>
      </c>
      <c r="J46" s="22">
        <v>15.54</v>
      </c>
      <c r="K46" s="22">
        <v>942.08</v>
      </c>
    </row>
    <row r="47" spans="1:11">
      <c r="A47" s="22" t="s">
        <v>62</v>
      </c>
      <c r="B47" s="22">
        <v>1</v>
      </c>
      <c r="C47" s="22">
        <v>678</v>
      </c>
      <c r="D47" s="22">
        <v>1</v>
      </c>
      <c r="E47" s="22">
        <v>0</v>
      </c>
      <c r="F47" s="22">
        <v>678</v>
      </c>
      <c r="G47" s="22">
        <v>1.3662949499999999</v>
      </c>
      <c r="H47" s="22">
        <v>926.34</v>
      </c>
      <c r="I47" s="23">
        <v>1.6775999999999999E-2</v>
      </c>
      <c r="J47" s="22">
        <v>15.54</v>
      </c>
      <c r="K47" s="22">
        <v>941.88</v>
      </c>
    </row>
    <row r="48" spans="1:11">
      <c r="A48" s="22" t="s">
        <v>64</v>
      </c>
      <c r="B48" s="22">
        <v>1</v>
      </c>
      <c r="C48" s="22">
        <v>678</v>
      </c>
      <c r="D48" s="22">
        <v>1</v>
      </c>
      <c r="E48" s="22">
        <v>0</v>
      </c>
      <c r="F48" s="22">
        <v>678</v>
      </c>
      <c r="G48" s="22">
        <v>1.3662949499999999</v>
      </c>
      <c r="H48" s="22">
        <v>926.34</v>
      </c>
      <c r="I48" s="23">
        <v>1.6775999999999999E-2</v>
      </c>
      <c r="J48" s="22">
        <v>15.54</v>
      </c>
      <c r="K48" s="22">
        <v>941.88</v>
      </c>
    </row>
    <row r="49" spans="1:11">
      <c r="A49" s="22" t="s">
        <v>65</v>
      </c>
      <c r="B49" s="22">
        <v>1</v>
      </c>
      <c r="C49" s="22">
        <v>678</v>
      </c>
      <c r="D49" s="22">
        <v>1</v>
      </c>
      <c r="E49" s="22">
        <v>0</v>
      </c>
      <c r="F49" s="22">
        <v>678</v>
      </c>
      <c r="G49" s="22">
        <v>1.3661870199999999</v>
      </c>
      <c r="H49" s="22">
        <v>926.27</v>
      </c>
      <c r="I49" s="23">
        <v>1.6775999999999999E-2</v>
      </c>
      <c r="J49" s="22">
        <v>15.54</v>
      </c>
      <c r="K49" s="22">
        <v>941.81</v>
      </c>
    </row>
    <row r="50" spans="1:11">
      <c r="A50" s="22" t="s">
        <v>66</v>
      </c>
      <c r="B50" s="22">
        <v>1</v>
      </c>
      <c r="C50" s="22">
        <v>678</v>
      </c>
      <c r="D50" s="22">
        <v>1</v>
      </c>
      <c r="E50" s="22">
        <v>0</v>
      </c>
      <c r="F50" s="22">
        <v>678</v>
      </c>
      <c r="G50" s="22">
        <v>1.36493128</v>
      </c>
      <c r="H50" s="22">
        <v>925.42</v>
      </c>
      <c r="I50" s="23">
        <v>1.6775999999999999E-2</v>
      </c>
      <c r="J50" s="22">
        <v>15.52</v>
      </c>
      <c r="K50" s="22">
        <v>940.94</v>
      </c>
    </row>
    <row r="51" spans="1:11">
      <c r="A51" s="22" t="s">
        <v>67</v>
      </c>
      <c r="B51" s="22">
        <v>1</v>
      </c>
      <c r="C51" s="22">
        <v>678</v>
      </c>
      <c r="D51" s="22">
        <v>1</v>
      </c>
      <c r="E51" s="22">
        <v>0</v>
      </c>
      <c r="F51" s="22">
        <v>678</v>
      </c>
      <c r="G51" s="22">
        <v>1.3646488000000001</v>
      </c>
      <c r="H51" s="22">
        <v>925.23</v>
      </c>
      <c r="I51" s="23">
        <v>1.6775999999999999E-2</v>
      </c>
      <c r="J51" s="22">
        <v>15.52</v>
      </c>
      <c r="K51" s="22">
        <v>940.75</v>
      </c>
    </row>
    <row r="52" spans="1:11">
      <c r="A52" s="22" t="s">
        <v>71</v>
      </c>
      <c r="B52" s="22">
        <v>1.0556000000000001</v>
      </c>
      <c r="C52" s="22">
        <v>724</v>
      </c>
      <c r="D52" s="22">
        <v>1</v>
      </c>
      <c r="E52" s="22">
        <v>0</v>
      </c>
      <c r="F52" s="22">
        <v>724</v>
      </c>
      <c r="G52" s="22">
        <v>1.3639749999999999</v>
      </c>
      <c r="H52" s="22">
        <v>987.51</v>
      </c>
      <c r="I52" s="23">
        <v>1.6775999999999999E-2</v>
      </c>
      <c r="J52" s="22">
        <v>16.559999999999999</v>
      </c>
      <c r="K52" s="158">
        <v>1004.07</v>
      </c>
    </row>
    <row r="53" spans="1:11">
      <c r="A53" s="22" t="s">
        <v>72</v>
      </c>
      <c r="B53" s="22">
        <v>1</v>
      </c>
      <c r="C53" s="22">
        <v>724</v>
      </c>
      <c r="D53" s="22">
        <v>1</v>
      </c>
      <c r="E53" s="22">
        <v>0</v>
      </c>
      <c r="F53" s="22">
        <v>724</v>
      </c>
      <c r="G53" s="22">
        <v>1.36244089</v>
      </c>
      <c r="H53" s="22">
        <v>986.4</v>
      </c>
      <c r="I53" s="23">
        <v>1.6775999999999999E-2</v>
      </c>
      <c r="J53" s="22">
        <v>16.54</v>
      </c>
      <c r="K53" s="158">
        <v>1002.94</v>
      </c>
    </row>
    <row r="54" spans="1:11">
      <c r="A54" s="22" t="s">
        <v>73</v>
      </c>
      <c r="B54" s="22">
        <v>1</v>
      </c>
      <c r="C54" s="22">
        <v>724</v>
      </c>
      <c r="D54" s="22">
        <v>1</v>
      </c>
      <c r="E54" s="22">
        <v>0</v>
      </c>
      <c r="F54" s="22">
        <v>724</v>
      </c>
      <c r="G54" s="22">
        <v>1.3617096500000001</v>
      </c>
      <c r="H54" s="22">
        <v>985.87</v>
      </c>
      <c r="I54" s="23">
        <v>1.6775999999999999E-2</v>
      </c>
      <c r="J54" s="22">
        <v>16.53</v>
      </c>
      <c r="K54" s="158">
        <v>1002.4</v>
      </c>
    </row>
    <row r="55" spans="1:11">
      <c r="A55" s="22" t="s">
        <v>74</v>
      </c>
      <c r="B55" s="22">
        <v>1</v>
      </c>
      <c r="C55" s="22">
        <v>724</v>
      </c>
      <c r="D55" s="22">
        <v>1</v>
      </c>
      <c r="E55" s="22">
        <v>0</v>
      </c>
      <c r="F55" s="22">
        <v>724</v>
      </c>
      <c r="G55" s="22">
        <v>1.36134753</v>
      </c>
      <c r="H55" s="22">
        <v>985.61</v>
      </c>
      <c r="I55" s="23">
        <v>1.6775999999999999E-2</v>
      </c>
      <c r="J55" s="22">
        <v>16.53</v>
      </c>
      <c r="K55" s="158">
        <v>1002.14</v>
      </c>
    </row>
    <row r="56" spans="1:11">
      <c r="A56" s="22" t="s">
        <v>75</v>
      </c>
      <c r="B56" s="22">
        <v>1</v>
      </c>
      <c r="C56" s="22">
        <v>724</v>
      </c>
      <c r="D56" s="22">
        <v>1</v>
      </c>
      <c r="E56" s="22">
        <v>0</v>
      </c>
      <c r="F56" s="22">
        <v>724</v>
      </c>
      <c r="G56" s="22">
        <v>1.3607229599999999</v>
      </c>
      <c r="H56" s="22">
        <v>985.16</v>
      </c>
      <c r="I56" s="23">
        <v>1.6775999999999999E-2</v>
      </c>
      <c r="J56" s="22">
        <v>16.52</v>
      </c>
      <c r="K56" s="158">
        <v>1001.68</v>
      </c>
    </row>
    <row r="57" spans="1:11">
      <c r="A57" s="22" t="s">
        <v>76</v>
      </c>
      <c r="B57" s="22">
        <v>1</v>
      </c>
      <c r="C57" s="22">
        <v>724</v>
      </c>
      <c r="D57" s="22">
        <v>1</v>
      </c>
      <c r="E57" s="22">
        <v>0</v>
      </c>
      <c r="F57" s="22">
        <v>724</v>
      </c>
      <c r="G57" s="22">
        <v>1.3599015800000001</v>
      </c>
      <c r="H57" s="22">
        <v>984.56</v>
      </c>
      <c r="I57" s="23">
        <v>1.6775999999999999E-2</v>
      </c>
      <c r="J57" s="22">
        <v>16.510000000000002</v>
      </c>
      <c r="K57" s="158">
        <v>1001.07</v>
      </c>
    </row>
    <row r="58" spans="1:11">
      <c r="A58" s="22" t="s">
        <v>77</v>
      </c>
      <c r="B58" s="22">
        <v>1</v>
      </c>
      <c r="C58" s="22">
        <v>724</v>
      </c>
      <c r="D58" s="22">
        <v>1</v>
      </c>
      <c r="E58" s="22">
        <v>0</v>
      </c>
      <c r="F58" s="22">
        <v>724</v>
      </c>
      <c r="G58" s="22">
        <v>1.35926952</v>
      </c>
      <c r="H58" s="22">
        <v>984.11</v>
      </c>
      <c r="I58" s="23">
        <v>1.6775999999999999E-2</v>
      </c>
      <c r="J58" s="22">
        <v>16.510000000000002</v>
      </c>
      <c r="K58" s="158">
        <v>1000.62</v>
      </c>
    </row>
    <row r="59" spans="1:11">
      <c r="A59" s="22" t="s">
        <v>78</v>
      </c>
      <c r="B59" s="22">
        <v>1</v>
      </c>
      <c r="C59" s="22">
        <v>724</v>
      </c>
      <c r="D59" s="22">
        <v>1</v>
      </c>
      <c r="E59" s="22">
        <v>0</v>
      </c>
      <c r="F59" s="22">
        <v>724</v>
      </c>
      <c r="G59" s="22">
        <v>1.3578383599999999</v>
      </c>
      <c r="H59" s="22">
        <v>983.07</v>
      </c>
      <c r="I59" s="23">
        <v>1.6775999999999999E-2</v>
      </c>
      <c r="J59" s="22">
        <v>16.489999999999998</v>
      </c>
      <c r="K59" s="22">
        <v>999.56</v>
      </c>
    </row>
    <row r="60" spans="1:11">
      <c r="A60" s="22" t="s">
        <v>79</v>
      </c>
      <c r="B60" s="22">
        <v>1</v>
      </c>
      <c r="C60" s="22">
        <v>724</v>
      </c>
      <c r="D60" s="22">
        <v>1</v>
      </c>
      <c r="E60" s="22">
        <v>0</v>
      </c>
      <c r="F60" s="22">
        <v>724</v>
      </c>
      <c r="G60" s="22">
        <v>1.3570214300000001</v>
      </c>
      <c r="H60" s="22">
        <v>982.48</v>
      </c>
      <c r="I60" s="23">
        <v>1.6775999999999999E-2</v>
      </c>
      <c r="J60" s="22">
        <v>16.48</v>
      </c>
      <c r="K60" s="22">
        <v>998.96</v>
      </c>
    </row>
    <row r="61" spans="1:11">
      <c r="A61" s="22" t="s">
        <v>80</v>
      </c>
      <c r="B61" s="22">
        <v>1</v>
      </c>
      <c r="C61" s="22">
        <v>724</v>
      </c>
      <c r="D61" s="22">
        <v>1</v>
      </c>
      <c r="E61" s="22">
        <v>0</v>
      </c>
      <c r="F61" s="22">
        <v>724</v>
      </c>
      <c r="G61" s="22">
        <v>1.3558377800000001</v>
      </c>
      <c r="H61" s="22">
        <v>981.62</v>
      </c>
      <c r="I61" s="23">
        <v>1.6775999999999999E-2</v>
      </c>
      <c r="J61" s="22">
        <v>16.46</v>
      </c>
      <c r="K61" s="22">
        <v>998.08</v>
      </c>
    </row>
    <row r="62" spans="1:11">
      <c r="A62" s="22" t="s">
        <v>81</v>
      </c>
      <c r="B62" s="22">
        <v>1</v>
      </c>
      <c r="C62" s="22">
        <v>724</v>
      </c>
      <c r="D62" s="22">
        <v>1</v>
      </c>
      <c r="E62" s="22">
        <v>0</v>
      </c>
      <c r="F62" s="22">
        <v>724</v>
      </c>
      <c r="G62" s="22">
        <v>1.3544318799999999</v>
      </c>
      <c r="H62" s="22">
        <v>980.6</v>
      </c>
      <c r="I62" s="23">
        <v>1.6775999999999999E-2</v>
      </c>
      <c r="J62" s="22">
        <v>16.45</v>
      </c>
      <c r="K62" s="22">
        <v>997.05</v>
      </c>
    </row>
    <row r="63" spans="1:11">
      <c r="A63" s="22" t="s">
        <v>83</v>
      </c>
      <c r="B63" s="22">
        <v>1</v>
      </c>
      <c r="C63" s="22">
        <v>724</v>
      </c>
      <c r="D63" s="22">
        <v>1</v>
      </c>
      <c r="E63" s="22">
        <v>0</v>
      </c>
      <c r="F63" s="22">
        <v>724</v>
      </c>
      <c r="G63" s="22">
        <v>1.3537780100000001</v>
      </c>
      <c r="H63" s="22">
        <v>980.13</v>
      </c>
      <c r="I63" s="23">
        <v>1.6775999999999999E-2</v>
      </c>
      <c r="J63" s="22">
        <v>16.440000000000001</v>
      </c>
      <c r="K63" s="22">
        <v>996.57</v>
      </c>
    </row>
    <row r="64" spans="1:11">
      <c r="A64" s="22" t="s">
        <v>84</v>
      </c>
      <c r="B64" s="22">
        <v>1.0623</v>
      </c>
      <c r="C64" s="22">
        <v>788</v>
      </c>
      <c r="D64" s="22">
        <v>1</v>
      </c>
      <c r="E64" s="22">
        <v>0</v>
      </c>
      <c r="F64" s="22">
        <v>788</v>
      </c>
      <c r="G64" s="22">
        <v>1.35235398</v>
      </c>
      <c r="H64" s="158">
        <v>1065.6500000000001</v>
      </c>
      <c r="I64" s="23">
        <v>1.6775999999999999E-2</v>
      </c>
      <c r="J64" s="22">
        <v>17.87</v>
      </c>
      <c r="K64" s="158">
        <v>1083.52</v>
      </c>
    </row>
    <row r="65" spans="1:11">
      <c r="A65" s="22" t="s">
        <v>86</v>
      </c>
      <c r="B65" s="22">
        <v>1</v>
      </c>
      <c r="C65" s="22">
        <v>788</v>
      </c>
      <c r="D65" s="22">
        <v>1</v>
      </c>
      <c r="E65" s="22">
        <v>0</v>
      </c>
      <c r="F65" s="22">
        <v>788</v>
      </c>
      <c r="G65" s="22">
        <v>1.3511676500000001</v>
      </c>
      <c r="H65" s="158">
        <v>1064.72</v>
      </c>
      <c r="I65" s="23">
        <v>1.6775999999999999E-2</v>
      </c>
      <c r="J65" s="22">
        <v>17.86</v>
      </c>
      <c r="K65" s="158">
        <v>1082.58</v>
      </c>
    </row>
    <row r="66" spans="1:11">
      <c r="A66" s="22" t="s">
        <v>87</v>
      </c>
      <c r="B66" s="22">
        <v>1</v>
      </c>
      <c r="C66" s="22">
        <v>788</v>
      </c>
      <c r="D66" s="22">
        <v>1</v>
      </c>
      <c r="E66" s="22">
        <v>0</v>
      </c>
      <c r="F66" s="22">
        <v>788</v>
      </c>
      <c r="G66" s="22">
        <v>1.3509407</v>
      </c>
      <c r="H66" s="158">
        <v>1064.54</v>
      </c>
      <c r="I66" s="23">
        <v>1.6775999999999999E-2</v>
      </c>
      <c r="J66" s="22">
        <v>17.850000000000001</v>
      </c>
      <c r="K66" s="158">
        <v>1082.3900000000001</v>
      </c>
    </row>
    <row r="67" spans="1:11">
      <c r="A67" s="22" t="s">
        <v>88</v>
      </c>
      <c r="B67" s="22">
        <v>1</v>
      </c>
      <c r="C67" s="22">
        <v>788</v>
      </c>
      <c r="D67" s="22">
        <v>1</v>
      </c>
      <c r="E67" s="22">
        <v>0</v>
      </c>
      <c r="F67" s="22">
        <v>788</v>
      </c>
      <c r="G67" s="22">
        <v>1.34919214</v>
      </c>
      <c r="H67" s="158">
        <v>1063.1600000000001</v>
      </c>
      <c r="I67" s="23">
        <v>1.6775999999999999E-2</v>
      </c>
      <c r="J67" s="22">
        <v>17.829999999999998</v>
      </c>
      <c r="K67" s="158">
        <v>1080.99</v>
      </c>
    </row>
    <row r="68" spans="1:11">
      <c r="A68" s="22" t="s">
        <v>89</v>
      </c>
      <c r="B68" s="22">
        <v>1</v>
      </c>
      <c r="C68" s="22">
        <v>788</v>
      </c>
      <c r="D68" s="22">
        <v>1</v>
      </c>
      <c r="E68" s="22">
        <v>0</v>
      </c>
      <c r="F68" s="22">
        <v>788</v>
      </c>
      <c r="G68" s="22">
        <v>1.33490862</v>
      </c>
      <c r="H68" s="158">
        <v>1051.9000000000001</v>
      </c>
      <c r="I68" s="23">
        <v>1.6775999999999999E-2</v>
      </c>
      <c r="J68" s="22">
        <v>17.64</v>
      </c>
      <c r="K68" s="158">
        <v>1069.54</v>
      </c>
    </row>
    <row r="69" spans="1:11">
      <c r="A69" s="22" t="s">
        <v>90</v>
      </c>
      <c r="B69" s="22">
        <v>1</v>
      </c>
      <c r="C69" s="22">
        <v>788</v>
      </c>
      <c r="D69" s="22">
        <v>1</v>
      </c>
      <c r="E69" s="22">
        <v>0</v>
      </c>
      <c r="F69" s="22">
        <v>788</v>
      </c>
      <c r="G69" s="22">
        <v>1.32694694</v>
      </c>
      <c r="H69" s="158">
        <v>1045.6300000000001</v>
      </c>
      <c r="I69" s="23">
        <v>1.6775999999999999E-2</v>
      </c>
      <c r="J69" s="22">
        <v>17.54</v>
      </c>
      <c r="K69" s="158">
        <v>1063.17</v>
      </c>
    </row>
    <row r="70" spans="1:11">
      <c r="A70" s="22" t="s">
        <v>91</v>
      </c>
      <c r="B70" s="22">
        <v>1</v>
      </c>
      <c r="C70" s="22">
        <v>788</v>
      </c>
      <c r="D70" s="22">
        <v>1</v>
      </c>
      <c r="E70" s="22">
        <v>0</v>
      </c>
      <c r="F70" s="22">
        <v>788</v>
      </c>
      <c r="G70" s="22">
        <v>1.3139389400000001</v>
      </c>
      <c r="H70" s="158">
        <v>1035.3800000000001</v>
      </c>
      <c r="I70" s="23">
        <v>1.6775999999999999E-2</v>
      </c>
      <c r="J70" s="22">
        <v>17.37</v>
      </c>
      <c r="K70" s="158">
        <v>1052.75</v>
      </c>
    </row>
    <row r="71" spans="1:11">
      <c r="A71" s="22" t="s">
        <v>92</v>
      </c>
      <c r="B71" s="22">
        <v>1</v>
      </c>
      <c r="C71" s="22">
        <v>788</v>
      </c>
      <c r="D71" s="22">
        <v>1</v>
      </c>
      <c r="E71" s="22">
        <v>0</v>
      </c>
      <c r="F71" s="22">
        <v>788</v>
      </c>
      <c r="G71" s="22">
        <v>1.3062321699999999</v>
      </c>
      <c r="H71" s="158">
        <v>1029.31</v>
      </c>
      <c r="I71" s="23">
        <v>1.6775999999999999E-2</v>
      </c>
      <c r="J71" s="22">
        <v>17.260000000000002</v>
      </c>
      <c r="K71" s="158">
        <v>1046.57</v>
      </c>
    </row>
    <row r="72" spans="1:11">
      <c r="A72" s="22" t="s">
        <v>93</v>
      </c>
      <c r="B72" s="22">
        <v>1</v>
      </c>
      <c r="C72" s="22">
        <v>788</v>
      </c>
      <c r="D72" s="22">
        <v>1</v>
      </c>
      <c r="E72" s="22">
        <v>0</v>
      </c>
      <c r="F72" s="22">
        <v>788</v>
      </c>
      <c r="G72" s="22">
        <v>1.30063942</v>
      </c>
      <c r="H72" s="158">
        <v>1024.9000000000001</v>
      </c>
      <c r="I72" s="23">
        <v>1.6775999999999999E-2</v>
      </c>
      <c r="J72" s="22">
        <v>17.190000000000001</v>
      </c>
      <c r="K72" s="158">
        <v>1042.0899999999999</v>
      </c>
    </row>
    <row r="73" spans="1:11">
      <c r="A73" s="22" t="s">
        <v>94</v>
      </c>
      <c r="B73" s="22">
        <v>1</v>
      </c>
      <c r="C73" s="22">
        <v>788</v>
      </c>
      <c r="D73" s="22">
        <v>1</v>
      </c>
      <c r="E73" s="22">
        <v>0</v>
      </c>
      <c r="F73" s="22">
        <v>788</v>
      </c>
      <c r="G73" s="22">
        <v>1.29558664</v>
      </c>
      <c r="H73" s="158">
        <v>1020.92</v>
      </c>
      <c r="I73" s="23">
        <v>1.6775999999999999E-2</v>
      </c>
      <c r="J73" s="22">
        <v>17.12</v>
      </c>
      <c r="K73" s="158">
        <v>1038.04</v>
      </c>
    </row>
    <row r="74" spans="1:11">
      <c r="A74" s="22" t="s">
        <v>95</v>
      </c>
      <c r="B74" s="22">
        <v>1</v>
      </c>
      <c r="C74" s="22">
        <v>788</v>
      </c>
      <c r="D74" s="22">
        <v>1</v>
      </c>
      <c r="E74" s="22">
        <v>0</v>
      </c>
      <c r="F74" s="22">
        <v>788</v>
      </c>
      <c r="G74" s="22">
        <v>1.28709183</v>
      </c>
      <c r="H74" s="158">
        <v>1014.22</v>
      </c>
      <c r="I74" s="23">
        <v>1.6775999999999999E-2</v>
      </c>
      <c r="J74" s="22">
        <v>17.010000000000002</v>
      </c>
      <c r="K74" s="158">
        <v>1031.23</v>
      </c>
    </row>
    <row r="75" spans="1:11">
      <c r="A75" s="22" t="s">
        <v>96</v>
      </c>
      <c r="B75" s="22">
        <v>1</v>
      </c>
      <c r="C75" s="22">
        <v>788</v>
      </c>
      <c r="D75" s="22">
        <v>1</v>
      </c>
      <c r="E75" s="22">
        <v>0</v>
      </c>
      <c r="F75" s="22">
        <v>788</v>
      </c>
      <c r="G75" s="22">
        <v>1.2762437600000001</v>
      </c>
      <c r="H75" s="158">
        <v>1005.68</v>
      </c>
      <c r="I75" s="23">
        <v>1.6775999999999999E-2</v>
      </c>
      <c r="J75" s="22">
        <v>16.87</v>
      </c>
      <c r="K75" s="158">
        <v>1022.55</v>
      </c>
    </row>
    <row r="76" spans="1:11">
      <c r="A76" s="22" t="s">
        <v>97</v>
      </c>
      <c r="B76" s="22">
        <v>1.1128</v>
      </c>
      <c r="C76" s="22">
        <v>880</v>
      </c>
      <c r="D76" s="22">
        <v>1</v>
      </c>
      <c r="E76" s="22">
        <v>0</v>
      </c>
      <c r="F76" s="22">
        <v>880</v>
      </c>
      <c r="G76" s="22">
        <v>1.26135971</v>
      </c>
      <c r="H76" s="158">
        <v>1109.99</v>
      </c>
      <c r="I76" s="23">
        <v>1.6775999999999999E-2</v>
      </c>
      <c r="J76" s="22">
        <v>18.62</v>
      </c>
      <c r="K76" s="158">
        <v>1128.6099999999999</v>
      </c>
    </row>
    <row r="77" spans="1:11">
      <c r="A77" s="22" t="s">
        <v>98</v>
      </c>
      <c r="B77" s="22">
        <v>1</v>
      </c>
      <c r="C77" s="22">
        <v>880</v>
      </c>
      <c r="D77" s="22">
        <v>1</v>
      </c>
      <c r="E77" s="22">
        <v>0</v>
      </c>
      <c r="F77" s="22">
        <v>880</v>
      </c>
      <c r="G77" s="22">
        <v>1.2498609899999999</v>
      </c>
      <c r="H77" s="158">
        <v>1099.8699999999999</v>
      </c>
      <c r="I77" s="23">
        <v>1.6775999999999999E-2</v>
      </c>
      <c r="J77" s="22">
        <v>18.45</v>
      </c>
      <c r="K77" s="158">
        <v>1118.32</v>
      </c>
    </row>
    <row r="78" spans="1:11">
      <c r="A78" s="22" t="s">
        <v>99</v>
      </c>
      <c r="B78" s="22">
        <v>1</v>
      </c>
      <c r="C78" s="22">
        <v>880</v>
      </c>
      <c r="D78" s="22">
        <v>1</v>
      </c>
      <c r="E78" s="22">
        <v>0</v>
      </c>
      <c r="F78" s="22">
        <v>880</v>
      </c>
      <c r="G78" s="22">
        <v>1.2323614599999999</v>
      </c>
      <c r="H78" s="158">
        <v>1084.47</v>
      </c>
      <c r="I78" s="23">
        <v>1.6775999999999999E-2</v>
      </c>
      <c r="J78" s="22">
        <v>18.190000000000001</v>
      </c>
      <c r="K78" s="158">
        <v>1102.6600000000001</v>
      </c>
    </row>
    <row r="79" spans="1:11">
      <c r="A79" s="22" t="s">
        <v>102</v>
      </c>
      <c r="B79" s="22">
        <v>1</v>
      </c>
      <c r="C79" s="22">
        <v>880</v>
      </c>
      <c r="D79" s="22">
        <v>1</v>
      </c>
      <c r="E79" s="22">
        <v>0</v>
      </c>
      <c r="F79" s="22">
        <v>880</v>
      </c>
      <c r="G79" s="22">
        <v>1.22708499</v>
      </c>
      <c r="H79" s="158">
        <v>1079.83</v>
      </c>
      <c r="I79" s="23">
        <v>1.6775999999999999E-2</v>
      </c>
      <c r="J79" s="22">
        <v>18.11</v>
      </c>
      <c r="K79" s="158">
        <v>1097.94</v>
      </c>
    </row>
    <row r="80" spans="1:11">
      <c r="A80" s="22" t="s">
        <v>103</v>
      </c>
      <c r="B80" s="22">
        <v>1</v>
      </c>
      <c r="C80" s="22">
        <v>880</v>
      </c>
      <c r="D80" s="22">
        <v>1</v>
      </c>
      <c r="E80" s="22">
        <v>0</v>
      </c>
      <c r="F80" s="22">
        <v>880</v>
      </c>
      <c r="G80" s="22">
        <v>1.22085862</v>
      </c>
      <c r="H80" s="158">
        <v>1074.3499999999999</v>
      </c>
      <c r="I80" s="23">
        <v>1.6775999999999999E-2</v>
      </c>
      <c r="J80" s="22">
        <v>18.02</v>
      </c>
      <c r="K80" s="158">
        <v>1092.3699999999999</v>
      </c>
    </row>
    <row r="81" spans="1:11">
      <c r="A81" s="22" t="s">
        <v>104</v>
      </c>
      <c r="B81" s="22">
        <v>1</v>
      </c>
      <c r="C81" s="22">
        <v>880</v>
      </c>
      <c r="D81" s="22">
        <v>1</v>
      </c>
      <c r="E81" s="22">
        <v>0</v>
      </c>
      <c r="F81" s="22">
        <v>880</v>
      </c>
      <c r="G81" s="22">
        <v>1.21044876</v>
      </c>
      <c r="H81" s="158">
        <v>1065.19</v>
      </c>
      <c r="I81" s="23">
        <v>1.6775999999999999E-2</v>
      </c>
      <c r="J81" s="22">
        <v>17.87</v>
      </c>
      <c r="K81" s="158">
        <v>1083.06</v>
      </c>
    </row>
    <row r="82" spans="1:11">
      <c r="A82" s="22" t="s">
        <v>105</v>
      </c>
      <c r="B82" s="22">
        <v>1</v>
      </c>
      <c r="C82" s="22">
        <v>880</v>
      </c>
      <c r="D82" s="22">
        <v>1</v>
      </c>
      <c r="E82" s="22">
        <v>0</v>
      </c>
      <c r="F82" s="22">
        <v>880</v>
      </c>
      <c r="G82" s="22">
        <v>1.2056262499999999</v>
      </c>
      <c r="H82" s="158">
        <v>1060.95</v>
      </c>
      <c r="I82" s="23">
        <v>1.6775999999999999E-2</v>
      </c>
      <c r="J82" s="22">
        <v>17.79</v>
      </c>
      <c r="K82" s="158">
        <v>1078.74</v>
      </c>
    </row>
    <row r="83" spans="1:11">
      <c r="A83" s="22" t="s">
        <v>106</v>
      </c>
      <c r="B83" s="22">
        <v>1</v>
      </c>
      <c r="C83" s="22">
        <v>880</v>
      </c>
      <c r="D83" s="22">
        <v>1</v>
      </c>
      <c r="E83" s="22">
        <v>0</v>
      </c>
      <c r="F83" s="22">
        <v>880</v>
      </c>
      <c r="G83" s="22">
        <v>1.1991508399999999</v>
      </c>
      <c r="H83" s="158">
        <v>1055.25</v>
      </c>
      <c r="I83" s="23">
        <v>1.6775999999999999E-2</v>
      </c>
      <c r="J83" s="22">
        <v>17.7</v>
      </c>
      <c r="K83" s="158">
        <v>1072.95</v>
      </c>
    </row>
    <row r="84" spans="1:11">
      <c r="A84" s="22" t="s">
        <v>107</v>
      </c>
      <c r="B84" s="22">
        <v>1</v>
      </c>
      <c r="C84" s="22">
        <v>880</v>
      </c>
      <c r="D84" s="22">
        <v>1</v>
      </c>
      <c r="E84" s="22">
        <v>0</v>
      </c>
      <c r="F84" s="22">
        <v>880</v>
      </c>
      <c r="G84" s="22">
        <v>1.1937788300000001</v>
      </c>
      <c r="H84" s="158">
        <v>1050.52</v>
      </c>
      <c r="I84" s="23">
        <v>1.6775999999999999E-2</v>
      </c>
      <c r="J84" s="22">
        <v>17.62</v>
      </c>
      <c r="K84" s="158">
        <v>1068.1400000000001</v>
      </c>
    </row>
    <row r="85" spans="1:11">
      <c r="A85" s="22" t="s">
        <v>108</v>
      </c>
      <c r="B85" s="22">
        <v>1</v>
      </c>
      <c r="C85" s="22">
        <v>880</v>
      </c>
      <c r="D85" s="22">
        <v>1</v>
      </c>
      <c r="E85" s="22">
        <v>0</v>
      </c>
      <c r="F85" s="22">
        <v>880</v>
      </c>
      <c r="G85" s="22">
        <v>1.1910394399999999</v>
      </c>
      <c r="H85" s="158">
        <v>1048.1099999999999</v>
      </c>
      <c r="I85" s="23">
        <v>1.6775999999999999E-2</v>
      </c>
      <c r="J85" s="22">
        <v>17.579999999999998</v>
      </c>
      <c r="K85" s="158">
        <v>1065.69</v>
      </c>
    </row>
    <row r="86" spans="1:11">
      <c r="A86" s="22" t="s">
        <v>109</v>
      </c>
      <c r="B86" s="22">
        <v>1</v>
      </c>
      <c r="C86" s="22">
        <v>880</v>
      </c>
      <c r="D86" s="22">
        <v>1</v>
      </c>
      <c r="E86" s="22">
        <v>0</v>
      </c>
      <c r="F86" s="22">
        <v>880</v>
      </c>
      <c r="G86" s="22">
        <v>1.18878076</v>
      </c>
      <c r="H86" s="158">
        <v>1046.1199999999999</v>
      </c>
      <c r="I86" s="23">
        <v>1.6775999999999999E-2</v>
      </c>
      <c r="J86" s="22">
        <v>17.55</v>
      </c>
      <c r="K86" s="158">
        <v>1063.67</v>
      </c>
    </row>
    <row r="87" spans="1:11">
      <c r="A87" s="22" t="s">
        <v>110</v>
      </c>
      <c r="B87" s="22">
        <v>1</v>
      </c>
      <c r="C87" s="22">
        <v>880</v>
      </c>
      <c r="D87" s="22">
        <v>1</v>
      </c>
      <c r="E87" s="22">
        <v>0</v>
      </c>
      <c r="F87" s="22">
        <v>880</v>
      </c>
      <c r="G87" s="22">
        <v>1.1856979400000001</v>
      </c>
      <c r="H87" s="158">
        <v>1043.4100000000001</v>
      </c>
      <c r="I87" s="23">
        <v>1.6775999999999999E-2</v>
      </c>
      <c r="J87" s="22">
        <v>17.5</v>
      </c>
      <c r="K87" s="158">
        <v>1060.9100000000001</v>
      </c>
    </row>
    <row r="88" spans="1:11">
      <c r="A88" s="22" t="s">
        <v>111</v>
      </c>
      <c r="B88" s="22">
        <v>1.0658000000000001</v>
      </c>
      <c r="C88" s="22">
        <v>937</v>
      </c>
      <c r="D88" s="22">
        <v>1</v>
      </c>
      <c r="E88" s="22">
        <v>0</v>
      </c>
      <c r="F88" s="22">
        <v>937</v>
      </c>
      <c r="G88" s="22">
        <v>1.18344939</v>
      </c>
      <c r="H88" s="158">
        <v>1108.8900000000001</v>
      </c>
      <c r="I88" s="23">
        <v>1.6775999999999999E-2</v>
      </c>
      <c r="J88" s="22">
        <v>18.600000000000001</v>
      </c>
      <c r="K88" s="158">
        <v>1127.49</v>
      </c>
    </row>
    <row r="89" spans="1:11">
      <c r="A89" s="22" t="s">
        <v>112</v>
      </c>
      <c r="B89" s="22">
        <v>1</v>
      </c>
      <c r="C89" s="22">
        <v>937</v>
      </c>
      <c r="D89" s="22">
        <v>1</v>
      </c>
      <c r="E89" s="22">
        <v>0</v>
      </c>
      <c r="F89" s="22">
        <v>937</v>
      </c>
      <c r="G89" s="22">
        <v>1.17979203</v>
      </c>
      <c r="H89" s="158">
        <v>1105.46</v>
      </c>
      <c r="I89" s="23">
        <v>1.6775999999999999E-2</v>
      </c>
      <c r="J89" s="22">
        <v>18.54</v>
      </c>
      <c r="K89" s="158">
        <v>1124</v>
      </c>
    </row>
    <row r="90" spans="1:11">
      <c r="A90" s="22" t="s">
        <v>113</v>
      </c>
      <c r="B90" s="22">
        <v>1</v>
      </c>
      <c r="C90" s="22">
        <v>937</v>
      </c>
      <c r="D90" s="22">
        <v>1</v>
      </c>
      <c r="E90" s="22">
        <v>0</v>
      </c>
      <c r="F90" s="22">
        <v>937</v>
      </c>
      <c r="G90" s="22">
        <v>1.1734553700000001</v>
      </c>
      <c r="H90" s="158">
        <v>1099.52</v>
      </c>
      <c r="I90" s="23">
        <v>1.6775999999999999E-2</v>
      </c>
      <c r="J90" s="22">
        <v>18.440000000000001</v>
      </c>
      <c r="K90" s="158">
        <v>1117.96</v>
      </c>
    </row>
    <row r="91" spans="1:11">
      <c r="A91" s="22" t="s">
        <v>114</v>
      </c>
      <c r="B91" s="22">
        <v>1</v>
      </c>
      <c r="C91" s="22">
        <v>937</v>
      </c>
      <c r="D91" s="22">
        <v>1</v>
      </c>
      <c r="E91" s="22">
        <v>0</v>
      </c>
      <c r="F91" s="22">
        <v>937</v>
      </c>
      <c r="G91" s="22">
        <v>1.1716978300000001</v>
      </c>
      <c r="H91" s="158">
        <v>1097.8800000000001</v>
      </c>
      <c r="I91" s="23">
        <v>1.6775999999999999E-2</v>
      </c>
      <c r="J91" s="22">
        <v>18.41</v>
      </c>
      <c r="K91" s="158">
        <v>1116.29</v>
      </c>
    </row>
    <row r="92" spans="1:11">
      <c r="A92" s="22" t="s">
        <v>115</v>
      </c>
      <c r="B92" s="22">
        <v>1</v>
      </c>
      <c r="C92" s="22">
        <v>937</v>
      </c>
      <c r="D92" s="22">
        <v>1</v>
      </c>
      <c r="E92" s="22">
        <v>0</v>
      </c>
      <c r="F92" s="22">
        <v>937</v>
      </c>
      <c r="G92" s="22">
        <v>1.16924242</v>
      </c>
      <c r="H92" s="158">
        <v>1095.58</v>
      </c>
      <c r="I92" s="23">
        <v>1.6775999999999999E-2</v>
      </c>
      <c r="J92" s="22">
        <v>18.38</v>
      </c>
      <c r="K92" s="158">
        <v>1113.96</v>
      </c>
    </row>
    <row r="93" spans="1:11">
      <c r="A93" s="22" t="s">
        <v>116</v>
      </c>
      <c r="B93" s="22">
        <v>1</v>
      </c>
      <c r="C93" s="22">
        <v>937</v>
      </c>
      <c r="D93" s="22">
        <v>1</v>
      </c>
      <c r="E93" s="22">
        <v>0</v>
      </c>
      <c r="F93" s="22">
        <v>937</v>
      </c>
      <c r="G93" s="22">
        <v>1.1664429599999999</v>
      </c>
      <c r="H93" s="158">
        <v>1092.95</v>
      </c>
      <c r="I93" s="23">
        <v>1.6775999999999999E-2</v>
      </c>
      <c r="J93" s="22">
        <v>18.329999999999998</v>
      </c>
      <c r="K93" s="158">
        <v>1111.28</v>
      </c>
    </row>
    <row r="94" spans="1:11">
      <c r="A94" s="22" t="s">
        <v>117</v>
      </c>
      <c r="B94" s="22">
        <v>1</v>
      </c>
      <c r="C94" s="22">
        <v>937</v>
      </c>
      <c r="D94" s="22">
        <v>1</v>
      </c>
      <c r="E94" s="22">
        <v>0</v>
      </c>
      <c r="F94" s="22">
        <v>937</v>
      </c>
      <c r="G94" s="22">
        <v>1.16457963</v>
      </c>
      <c r="H94" s="158">
        <v>1091.21</v>
      </c>
      <c r="I94" s="23">
        <v>1.6775999999999999E-2</v>
      </c>
      <c r="J94" s="22">
        <v>18.3</v>
      </c>
      <c r="K94" s="158">
        <v>1109.51</v>
      </c>
    </row>
    <row r="95" spans="1:11">
      <c r="A95" s="22" t="s">
        <v>118</v>
      </c>
      <c r="B95" s="22">
        <v>1</v>
      </c>
      <c r="C95" s="22">
        <v>937</v>
      </c>
      <c r="D95" s="22">
        <v>1</v>
      </c>
      <c r="E95" s="22">
        <v>0</v>
      </c>
      <c r="F95" s="22">
        <v>937</v>
      </c>
      <c r="G95" s="22">
        <v>1.1666796500000001</v>
      </c>
      <c r="H95" s="158">
        <v>1093.17</v>
      </c>
      <c r="I95" s="23">
        <v>1.6775999999999999E-2</v>
      </c>
      <c r="J95" s="22">
        <v>18.34</v>
      </c>
      <c r="K95" s="158">
        <v>1111.51</v>
      </c>
    </row>
    <row r="96" spans="1:11">
      <c r="A96" s="22" t="s">
        <v>119</v>
      </c>
      <c r="B96" s="22">
        <v>1</v>
      </c>
      <c r="C96" s="22">
        <v>937</v>
      </c>
      <c r="D96" s="22">
        <v>1</v>
      </c>
      <c r="E96" s="22">
        <v>0</v>
      </c>
      <c r="F96" s="22">
        <v>937</v>
      </c>
      <c r="G96" s="22">
        <v>1.1626105099999999</v>
      </c>
      <c r="H96" s="158">
        <v>1089.3599999999999</v>
      </c>
      <c r="I96" s="23">
        <v>1.6775999999999999E-2</v>
      </c>
      <c r="J96" s="22">
        <v>18.27</v>
      </c>
      <c r="K96" s="158">
        <v>1107.6300000000001</v>
      </c>
    </row>
    <row r="97" spans="1:11">
      <c r="A97" s="22" t="s">
        <v>120</v>
      </c>
      <c r="B97" s="22">
        <v>1</v>
      </c>
      <c r="C97" s="22">
        <v>937</v>
      </c>
      <c r="D97" s="22">
        <v>1</v>
      </c>
      <c r="E97" s="22">
        <v>0</v>
      </c>
      <c r="F97" s="22">
        <v>937</v>
      </c>
      <c r="G97" s="22">
        <v>1.1613330500000001</v>
      </c>
      <c r="H97" s="158">
        <v>1088.17</v>
      </c>
      <c r="I97" s="23">
        <v>1.6775999999999999E-2</v>
      </c>
      <c r="J97" s="22">
        <v>18.25</v>
      </c>
      <c r="K97" s="158">
        <v>1106.42</v>
      </c>
    </row>
    <row r="98" spans="1:11">
      <c r="A98" s="22" t="s">
        <v>121</v>
      </c>
      <c r="B98" s="22">
        <v>1</v>
      </c>
      <c r="C98" s="22">
        <v>937</v>
      </c>
      <c r="D98" s="22">
        <v>1</v>
      </c>
      <c r="E98" s="22">
        <v>0</v>
      </c>
      <c r="F98" s="22">
        <v>937</v>
      </c>
      <c r="G98" s="22">
        <v>1.1573979000000001</v>
      </c>
      <c r="H98" s="158">
        <v>1084.48</v>
      </c>
      <c r="I98" s="23">
        <v>1.6775999999999999E-2</v>
      </c>
      <c r="J98" s="22">
        <v>18.190000000000001</v>
      </c>
      <c r="K98" s="158">
        <v>1102.67</v>
      </c>
    </row>
    <row r="99" spans="1:11">
      <c r="A99" s="22" t="s">
        <v>125</v>
      </c>
      <c r="B99" s="22">
        <v>1</v>
      </c>
      <c r="C99" s="22">
        <v>937</v>
      </c>
      <c r="D99" s="22">
        <v>1</v>
      </c>
      <c r="E99" s="22">
        <v>0</v>
      </c>
      <c r="F99" s="22">
        <v>937</v>
      </c>
      <c r="G99" s="22">
        <v>1.1537060400000001</v>
      </c>
      <c r="H99" s="158">
        <v>1081.02</v>
      </c>
      <c r="I99" s="23">
        <v>1.6775999999999999E-2</v>
      </c>
      <c r="J99" s="22">
        <v>18.13</v>
      </c>
      <c r="K99" s="158">
        <v>1099.1500000000001</v>
      </c>
    </row>
    <row r="100" spans="1:11">
      <c r="A100" s="22" t="s">
        <v>126</v>
      </c>
      <c r="B100" s="22">
        <v>1.0206999999999999</v>
      </c>
      <c r="C100" s="22">
        <v>954</v>
      </c>
      <c r="D100" s="22">
        <v>1</v>
      </c>
      <c r="E100" s="22">
        <v>0</v>
      </c>
      <c r="F100" s="22">
        <v>954</v>
      </c>
      <c r="G100" s="22">
        <v>1.1496821500000001</v>
      </c>
      <c r="H100" s="158">
        <v>1096.79</v>
      </c>
      <c r="I100" s="23">
        <v>1.6775999999999999E-2</v>
      </c>
      <c r="J100" s="22">
        <v>18.399999999999999</v>
      </c>
      <c r="K100" s="158">
        <v>1115.19</v>
      </c>
    </row>
    <row r="101" spans="1:11">
      <c r="A101" s="22" t="s">
        <v>127</v>
      </c>
      <c r="B101" s="22">
        <v>1</v>
      </c>
      <c r="C101" s="22">
        <v>954</v>
      </c>
      <c r="D101" s="22">
        <v>1</v>
      </c>
      <c r="E101" s="22">
        <v>0</v>
      </c>
      <c r="F101" s="22">
        <v>954</v>
      </c>
      <c r="G101" s="22">
        <v>1.1452158100000001</v>
      </c>
      <c r="H101" s="158">
        <v>1092.53</v>
      </c>
      <c r="I101" s="23">
        <v>1.6775999999999999E-2</v>
      </c>
      <c r="J101" s="22">
        <v>18.32</v>
      </c>
      <c r="K101" s="158">
        <v>1110.8499999999999</v>
      </c>
    </row>
    <row r="102" spans="1:11">
      <c r="A102" s="22" t="s">
        <v>128</v>
      </c>
      <c r="B102" s="22">
        <v>1</v>
      </c>
      <c r="C102" s="22">
        <v>954</v>
      </c>
      <c r="D102" s="22">
        <v>1</v>
      </c>
      <c r="E102" s="22">
        <v>0</v>
      </c>
      <c r="F102" s="22">
        <v>954</v>
      </c>
      <c r="G102" s="22">
        <v>1.14088046</v>
      </c>
      <c r="H102" s="158">
        <v>1088.4000000000001</v>
      </c>
      <c r="I102" s="23">
        <v>1.6775999999999999E-2</v>
      </c>
      <c r="J102" s="22">
        <v>18.260000000000002</v>
      </c>
      <c r="K102" s="158">
        <v>1106.6600000000001</v>
      </c>
    </row>
    <row r="103" spans="1:11">
      <c r="A103" s="22" t="s">
        <v>129</v>
      </c>
      <c r="B103" s="22">
        <v>1</v>
      </c>
      <c r="C103" s="22">
        <v>954</v>
      </c>
      <c r="D103" s="22">
        <v>1</v>
      </c>
      <c r="E103" s="22">
        <v>0</v>
      </c>
      <c r="F103" s="22">
        <v>954</v>
      </c>
      <c r="G103" s="22">
        <v>1.13974072</v>
      </c>
      <c r="H103" s="158">
        <v>1087.31</v>
      </c>
      <c r="I103" s="23">
        <v>1.6775999999999999E-2</v>
      </c>
      <c r="J103" s="22">
        <v>18.239999999999998</v>
      </c>
      <c r="K103" s="158">
        <v>1105.55</v>
      </c>
    </row>
    <row r="104" spans="1:11">
      <c r="A104" s="22" t="s">
        <v>130</v>
      </c>
      <c r="B104" s="22">
        <v>1</v>
      </c>
      <c r="C104" s="22">
        <v>954</v>
      </c>
      <c r="D104" s="22">
        <v>1</v>
      </c>
      <c r="E104" s="22">
        <v>0</v>
      </c>
      <c r="F104" s="22">
        <v>954</v>
      </c>
      <c r="G104" s="22">
        <v>1.13735228</v>
      </c>
      <c r="H104" s="158">
        <v>1085.03</v>
      </c>
      <c r="I104" s="23">
        <v>1.6775999999999999E-2</v>
      </c>
      <c r="J104" s="22">
        <v>18.2</v>
      </c>
      <c r="K104" s="158">
        <v>1103.23</v>
      </c>
    </row>
    <row r="105" spans="1:11">
      <c r="A105" s="22" t="s">
        <v>134</v>
      </c>
      <c r="B105" s="22">
        <v>1</v>
      </c>
      <c r="C105" s="22">
        <v>954</v>
      </c>
      <c r="D105" s="22">
        <v>1</v>
      </c>
      <c r="E105" s="22">
        <v>0</v>
      </c>
      <c r="F105" s="22">
        <v>954</v>
      </c>
      <c r="G105" s="22">
        <v>1.13576221</v>
      </c>
      <c r="H105" s="158">
        <v>1083.51</v>
      </c>
      <c r="I105" s="23">
        <v>1.6775999999999999E-2</v>
      </c>
      <c r="J105" s="22">
        <v>18.170000000000002</v>
      </c>
      <c r="K105" s="158">
        <v>1101.68</v>
      </c>
    </row>
    <row r="106" spans="1:11">
      <c r="A106" s="22" t="s">
        <v>135</v>
      </c>
      <c r="B106" s="22">
        <v>1</v>
      </c>
      <c r="C106" s="22">
        <v>954</v>
      </c>
      <c r="D106" s="22">
        <v>1</v>
      </c>
      <c r="E106" s="22">
        <v>0</v>
      </c>
      <c r="F106" s="22">
        <v>954</v>
      </c>
      <c r="G106" s="22">
        <v>1.1232936499999999</v>
      </c>
      <c r="H106" s="158">
        <v>1071.6199999999999</v>
      </c>
      <c r="I106" s="23">
        <v>1.6775999999999999E-2</v>
      </c>
      <c r="J106" s="22">
        <v>17.97</v>
      </c>
      <c r="K106" s="158">
        <v>1089.5899999999999</v>
      </c>
    </row>
    <row r="107" spans="1:11">
      <c r="A107" s="22" t="s">
        <v>136</v>
      </c>
      <c r="B107" s="22">
        <v>1</v>
      </c>
      <c r="C107" s="22">
        <v>954</v>
      </c>
      <c r="D107" s="22">
        <v>1</v>
      </c>
      <c r="E107" s="22">
        <v>0</v>
      </c>
      <c r="F107" s="22">
        <v>954</v>
      </c>
      <c r="G107" s="22">
        <v>1.11615029</v>
      </c>
      <c r="H107" s="158">
        <v>1064.8</v>
      </c>
      <c r="I107" s="23">
        <v>1.6775999999999999E-2</v>
      </c>
      <c r="J107" s="22">
        <v>17.86</v>
      </c>
      <c r="K107" s="158">
        <v>1082.6600000000001</v>
      </c>
    </row>
    <row r="108" spans="1:11">
      <c r="A108" s="22" t="s">
        <v>137</v>
      </c>
      <c r="B108" s="22">
        <v>1</v>
      </c>
      <c r="C108" s="22">
        <v>954</v>
      </c>
      <c r="D108" s="22">
        <v>1</v>
      </c>
      <c r="E108" s="22">
        <v>0</v>
      </c>
      <c r="F108" s="22">
        <v>954</v>
      </c>
      <c r="G108" s="22">
        <v>1.11470118</v>
      </c>
      <c r="H108" s="158">
        <v>1063.42</v>
      </c>
      <c r="I108" s="23">
        <v>1.6775999999999999E-2</v>
      </c>
      <c r="J108" s="22">
        <v>17.84</v>
      </c>
      <c r="K108" s="158">
        <v>1081.26</v>
      </c>
    </row>
    <row r="109" spans="1:11">
      <c r="A109" s="22" t="s">
        <v>138</v>
      </c>
      <c r="B109" s="22">
        <v>1</v>
      </c>
      <c r="C109" s="22">
        <v>954</v>
      </c>
      <c r="D109" s="22">
        <v>1</v>
      </c>
      <c r="E109" s="22">
        <v>0</v>
      </c>
      <c r="F109" s="22">
        <v>954</v>
      </c>
      <c r="G109" s="22">
        <v>1.11369885</v>
      </c>
      <c r="H109" s="158">
        <v>1062.46</v>
      </c>
      <c r="I109" s="23">
        <v>1.6775999999999999E-2</v>
      </c>
      <c r="J109" s="22">
        <v>17.82</v>
      </c>
      <c r="K109" s="158">
        <v>1080.28</v>
      </c>
    </row>
    <row r="110" spans="1:11">
      <c r="A110" s="22" t="s">
        <v>139</v>
      </c>
      <c r="B110" s="22">
        <v>1</v>
      </c>
      <c r="C110" s="22">
        <v>954</v>
      </c>
      <c r="D110" s="22">
        <v>1</v>
      </c>
      <c r="E110" s="22">
        <v>0</v>
      </c>
      <c r="F110" s="22">
        <v>954</v>
      </c>
      <c r="G110" s="22">
        <v>1.10727665</v>
      </c>
      <c r="H110" s="158">
        <v>1056.3399999999999</v>
      </c>
      <c r="I110" s="23">
        <v>1.6775999999999999E-2</v>
      </c>
      <c r="J110" s="22">
        <v>17.72</v>
      </c>
      <c r="K110" s="158">
        <v>1074.06</v>
      </c>
    </row>
    <row r="111" spans="1:11">
      <c r="A111" s="22" t="s">
        <v>140</v>
      </c>
      <c r="B111" s="22">
        <v>1</v>
      </c>
      <c r="C111" s="22">
        <v>954</v>
      </c>
      <c r="D111" s="22">
        <v>1</v>
      </c>
      <c r="E111" s="22">
        <v>0</v>
      </c>
      <c r="F111" s="22">
        <v>954</v>
      </c>
      <c r="G111" s="22">
        <v>1.1051768099999999</v>
      </c>
      <c r="H111" s="158">
        <v>1054.33</v>
      </c>
      <c r="I111" s="23">
        <v>1.6775999999999999E-2</v>
      </c>
      <c r="J111" s="22">
        <v>17.68</v>
      </c>
      <c r="K111" s="158">
        <v>1072.01</v>
      </c>
    </row>
    <row r="112" spans="1:11">
      <c r="A112" s="22" t="s">
        <v>141</v>
      </c>
      <c r="B112" s="22">
        <v>1.0343</v>
      </c>
      <c r="C112" s="22">
        <v>998</v>
      </c>
      <c r="D112" s="22">
        <v>1</v>
      </c>
      <c r="E112" s="22">
        <v>0</v>
      </c>
      <c r="F112" s="22">
        <v>998</v>
      </c>
      <c r="G112" s="22">
        <v>1.10694793</v>
      </c>
      <c r="H112" s="158">
        <v>1104.73</v>
      </c>
      <c r="I112" s="23">
        <v>1.6775999999999999E-2</v>
      </c>
      <c r="J112" s="22">
        <v>18.53</v>
      </c>
      <c r="K112" s="158">
        <v>1123.26</v>
      </c>
    </row>
    <row r="113" spans="1:11">
      <c r="A113" s="22" t="s">
        <v>142</v>
      </c>
      <c r="B113" s="22">
        <v>1</v>
      </c>
      <c r="C113" s="22">
        <v>998</v>
      </c>
      <c r="D113" s="22">
        <v>1</v>
      </c>
      <c r="E113" s="22">
        <v>0</v>
      </c>
      <c r="F113" s="22">
        <v>998</v>
      </c>
      <c r="G113" s="22">
        <v>1.1036370200000001</v>
      </c>
      <c r="H113" s="158">
        <v>1101.43</v>
      </c>
      <c r="I113" s="23">
        <v>1.6775999999999999E-2</v>
      </c>
      <c r="J113" s="22">
        <v>18.47</v>
      </c>
      <c r="K113" s="158">
        <v>1119.9000000000001</v>
      </c>
    </row>
    <row r="114" spans="1:11">
      <c r="A114" s="22" t="s">
        <v>143</v>
      </c>
      <c r="B114" s="22">
        <v>1</v>
      </c>
      <c r="C114" s="22">
        <v>998</v>
      </c>
      <c r="D114" s="22">
        <v>1</v>
      </c>
      <c r="E114" s="22">
        <v>0</v>
      </c>
      <c r="F114" s="22">
        <v>998</v>
      </c>
      <c r="G114" s="22">
        <v>1.0998973700000001</v>
      </c>
      <c r="H114" s="158">
        <v>1097.69</v>
      </c>
      <c r="I114" s="23">
        <v>1.6775999999999999E-2</v>
      </c>
      <c r="J114" s="22">
        <v>18.41</v>
      </c>
      <c r="K114" s="158">
        <v>1116.0999999999999</v>
      </c>
    </row>
    <row r="115" spans="1:11">
      <c r="A115" s="22" t="s">
        <v>144</v>
      </c>
      <c r="B115" s="22">
        <v>1</v>
      </c>
      <c r="C115" s="22">
        <v>998</v>
      </c>
      <c r="D115" s="22">
        <v>1</v>
      </c>
      <c r="E115" s="22">
        <v>0</v>
      </c>
      <c r="F115" s="22">
        <v>998</v>
      </c>
      <c r="G115" s="22">
        <v>1.09398982</v>
      </c>
      <c r="H115" s="158">
        <v>1091.8</v>
      </c>
      <c r="I115" s="23">
        <v>1.6775999999999999E-2</v>
      </c>
      <c r="J115" s="22">
        <v>18.309999999999999</v>
      </c>
      <c r="K115" s="158">
        <v>1110.1099999999999</v>
      </c>
    </row>
    <row r="116" spans="1:11">
      <c r="A116" s="22" t="s">
        <v>145</v>
      </c>
      <c r="B116" s="22">
        <v>1</v>
      </c>
      <c r="C116" s="22">
        <v>998</v>
      </c>
      <c r="D116" s="22">
        <v>1</v>
      </c>
      <c r="E116" s="22">
        <v>0</v>
      </c>
      <c r="F116" s="22">
        <v>998</v>
      </c>
      <c r="G116" s="22">
        <v>1.0861694</v>
      </c>
      <c r="H116" s="158">
        <v>1083.99</v>
      </c>
      <c r="I116" s="23">
        <v>1.6775999999999999E-2</v>
      </c>
      <c r="J116" s="22">
        <v>18.18</v>
      </c>
      <c r="K116" s="158">
        <v>1102.17</v>
      </c>
    </row>
    <row r="117" spans="1:11">
      <c r="A117" s="22" t="s">
        <v>147</v>
      </c>
      <c r="B117" s="22">
        <v>1</v>
      </c>
      <c r="C117" s="22">
        <v>998</v>
      </c>
      <c r="D117" s="22">
        <v>1</v>
      </c>
      <c r="E117" s="22">
        <v>0</v>
      </c>
      <c r="F117" s="22">
        <v>998</v>
      </c>
      <c r="G117" s="22">
        <v>1.0823810700000001</v>
      </c>
      <c r="H117" s="158">
        <v>1080.21</v>
      </c>
      <c r="I117" s="23">
        <v>1.6775999999999999E-2</v>
      </c>
      <c r="J117" s="22">
        <v>18.12</v>
      </c>
      <c r="K117" s="158">
        <v>1098.33</v>
      </c>
    </row>
    <row r="118" spans="1:11">
      <c r="A118" s="22" t="s">
        <v>148</v>
      </c>
      <c r="B118" s="22">
        <v>1</v>
      </c>
      <c r="C118" s="22">
        <v>998</v>
      </c>
      <c r="D118" s="22">
        <v>1</v>
      </c>
      <c r="E118" s="22">
        <v>0</v>
      </c>
      <c r="F118" s="22">
        <v>998</v>
      </c>
      <c r="G118" s="22">
        <v>1.08173203</v>
      </c>
      <c r="H118" s="158">
        <v>1079.56</v>
      </c>
      <c r="I118" s="23">
        <v>1.6775999999999999E-2</v>
      </c>
      <c r="J118" s="22">
        <v>18.11</v>
      </c>
      <c r="K118" s="158">
        <v>1097.67</v>
      </c>
    </row>
    <row r="119" spans="1:11">
      <c r="A119" s="22" t="s">
        <v>149</v>
      </c>
      <c r="B119" s="22">
        <v>1</v>
      </c>
      <c r="C119" s="22">
        <v>998</v>
      </c>
      <c r="D119" s="22">
        <v>1</v>
      </c>
      <c r="E119" s="22">
        <v>0</v>
      </c>
      <c r="F119" s="22">
        <v>998</v>
      </c>
      <c r="G119" s="22">
        <v>1.08075934</v>
      </c>
      <c r="H119" s="158">
        <v>1078.5899999999999</v>
      </c>
      <c r="I119" s="23">
        <v>1.6775999999999999E-2</v>
      </c>
      <c r="J119" s="22">
        <v>18.09</v>
      </c>
      <c r="K119" s="158">
        <v>1096.68</v>
      </c>
    </row>
    <row r="120" spans="1:11">
      <c r="A120" s="22" t="s">
        <v>150</v>
      </c>
      <c r="B120" s="22">
        <v>1</v>
      </c>
      <c r="C120" s="22">
        <v>998</v>
      </c>
      <c r="D120" s="22">
        <v>1</v>
      </c>
      <c r="E120" s="22">
        <v>0</v>
      </c>
      <c r="F120" s="22">
        <v>998</v>
      </c>
      <c r="G120" s="22">
        <v>1.0798954300000001</v>
      </c>
      <c r="H120" s="158">
        <v>1077.73</v>
      </c>
      <c r="I120" s="23">
        <v>1.6775999999999999E-2</v>
      </c>
      <c r="J120" s="22">
        <v>18.079999999999998</v>
      </c>
      <c r="K120" s="158">
        <v>1095.81</v>
      </c>
    </row>
    <row r="121" spans="1:11">
      <c r="A121" s="22" t="s">
        <v>152</v>
      </c>
      <c r="B121" s="22">
        <v>1</v>
      </c>
      <c r="C121" s="22">
        <v>998</v>
      </c>
      <c r="D121" s="22">
        <v>1</v>
      </c>
      <c r="E121" s="22">
        <v>0</v>
      </c>
      <c r="F121" s="22">
        <v>998</v>
      </c>
      <c r="G121" s="22">
        <v>1.0789244</v>
      </c>
      <c r="H121" s="158">
        <v>1076.76</v>
      </c>
      <c r="I121" s="23">
        <v>1.6775999999999999E-2</v>
      </c>
      <c r="J121" s="22">
        <v>18.059999999999999</v>
      </c>
      <c r="K121" s="158">
        <v>1094.82</v>
      </c>
    </row>
    <row r="122" spans="1:11">
      <c r="A122" s="22" t="s">
        <v>153</v>
      </c>
      <c r="B122" s="22">
        <v>1</v>
      </c>
      <c r="C122" s="22">
        <v>998</v>
      </c>
      <c r="D122" s="22">
        <v>1</v>
      </c>
      <c r="E122" s="22">
        <v>0</v>
      </c>
      <c r="F122" s="22">
        <v>998</v>
      </c>
      <c r="G122" s="22">
        <v>1.07795424</v>
      </c>
      <c r="H122" s="158">
        <v>1075.79</v>
      </c>
      <c r="I122" s="23">
        <v>1.6775999999999999E-2</v>
      </c>
      <c r="J122" s="22">
        <v>18.04</v>
      </c>
      <c r="K122" s="158">
        <v>1093.83</v>
      </c>
    </row>
    <row r="123" spans="1:11">
      <c r="A123" s="22" t="s">
        <v>154</v>
      </c>
      <c r="B123" s="22">
        <v>1</v>
      </c>
      <c r="C123" s="22">
        <v>998</v>
      </c>
      <c r="D123" s="22">
        <v>1</v>
      </c>
      <c r="E123" s="22">
        <v>0</v>
      </c>
      <c r="F123" s="22">
        <v>998</v>
      </c>
      <c r="G123" s="22">
        <v>1.07644721</v>
      </c>
      <c r="H123" s="158">
        <v>1074.29</v>
      </c>
      <c r="I123" s="23">
        <v>1.6775999999999999E-2</v>
      </c>
      <c r="J123" s="22">
        <v>18.02</v>
      </c>
      <c r="K123" s="158">
        <v>1092.31</v>
      </c>
    </row>
    <row r="124" spans="1:11">
      <c r="A124" s="22" t="s">
        <v>162</v>
      </c>
      <c r="B124" s="22">
        <v>1.0448</v>
      </c>
      <c r="C124" s="158">
        <v>1039</v>
      </c>
      <c r="D124" s="22">
        <v>1</v>
      </c>
      <c r="E124" s="22">
        <v>0</v>
      </c>
      <c r="F124" s="158">
        <v>1039</v>
      </c>
      <c r="G124" s="22">
        <v>1.06526196</v>
      </c>
      <c r="H124" s="158">
        <v>1106.8</v>
      </c>
      <c r="I124" s="23">
        <v>1.6775999999999999E-2</v>
      </c>
      <c r="J124" s="22">
        <v>18.559999999999999</v>
      </c>
      <c r="K124" s="158">
        <v>1125.3599999999999</v>
      </c>
    </row>
    <row r="125" spans="1:11">
      <c r="A125" s="22" t="s">
        <v>171</v>
      </c>
      <c r="B125" s="22">
        <v>1</v>
      </c>
      <c r="C125" s="158">
        <v>1045</v>
      </c>
      <c r="D125" s="22">
        <v>1</v>
      </c>
      <c r="E125" s="22">
        <v>0</v>
      </c>
      <c r="F125" s="158">
        <v>1045</v>
      </c>
      <c r="G125" s="22">
        <v>1.0577519200000001</v>
      </c>
      <c r="H125" s="158">
        <v>1105.3499999999999</v>
      </c>
      <c r="I125" s="23">
        <v>1.6775999999999999E-2</v>
      </c>
      <c r="J125" s="22">
        <v>18.54</v>
      </c>
      <c r="K125" s="158">
        <v>1123.8900000000001</v>
      </c>
    </row>
    <row r="126" spans="1:11">
      <c r="A126" s="22" t="s">
        <v>173</v>
      </c>
      <c r="B126" s="22">
        <v>1</v>
      </c>
      <c r="C126" s="158">
        <v>1045</v>
      </c>
      <c r="D126" s="22">
        <v>1</v>
      </c>
      <c r="E126" s="22">
        <v>0</v>
      </c>
      <c r="F126" s="158">
        <v>1045</v>
      </c>
      <c r="G126" s="22">
        <v>1.05542998</v>
      </c>
      <c r="H126" s="158">
        <v>1102.92</v>
      </c>
      <c r="I126" s="23">
        <v>1.6775999999999999E-2</v>
      </c>
      <c r="J126" s="22">
        <v>18.5</v>
      </c>
      <c r="K126" s="158">
        <v>1121.42</v>
      </c>
    </row>
    <row r="127" spans="1:11">
      <c r="A127" s="22" t="s">
        <v>175</v>
      </c>
      <c r="B127" s="22">
        <v>1</v>
      </c>
      <c r="C127" s="158">
        <v>1045</v>
      </c>
      <c r="D127" s="22">
        <v>1</v>
      </c>
      <c r="E127" s="22">
        <v>0</v>
      </c>
      <c r="F127" s="158">
        <v>1045</v>
      </c>
      <c r="G127" s="22">
        <v>1.0552189300000001</v>
      </c>
      <c r="H127" s="158">
        <v>1102.7</v>
      </c>
      <c r="I127" s="23">
        <v>1.6775999999999999E-2</v>
      </c>
      <c r="J127" s="22">
        <v>18.489999999999998</v>
      </c>
      <c r="K127" s="158">
        <v>1121.19</v>
      </c>
    </row>
    <row r="128" spans="1:11">
      <c r="A128" s="22" t="s">
        <v>176</v>
      </c>
      <c r="B128" s="22">
        <v>1</v>
      </c>
      <c r="C128" s="158">
        <v>1045</v>
      </c>
      <c r="D128" s="22">
        <v>1</v>
      </c>
      <c r="E128" s="22">
        <v>0</v>
      </c>
      <c r="F128" s="158">
        <v>1045</v>
      </c>
      <c r="G128" s="22">
        <v>1.05532447</v>
      </c>
      <c r="H128" s="158">
        <v>1102.81</v>
      </c>
      <c r="I128" s="23">
        <v>1.4614E-2</v>
      </c>
      <c r="J128" s="22">
        <v>16.11</v>
      </c>
      <c r="K128" s="158">
        <v>1118.92</v>
      </c>
    </row>
    <row r="129" spans="1:11">
      <c r="A129" s="22" t="s">
        <v>177</v>
      </c>
      <c r="B129" s="22">
        <v>1</v>
      </c>
      <c r="C129" s="158">
        <v>1045</v>
      </c>
      <c r="D129" s="22">
        <v>1</v>
      </c>
      <c r="E129" s="22">
        <v>0</v>
      </c>
      <c r="F129" s="158">
        <v>1045</v>
      </c>
      <c r="G129" s="22">
        <v>1.0615878299999999</v>
      </c>
      <c r="H129" s="158">
        <v>1109.3599999999999</v>
      </c>
      <c r="I129" s="23">
        <v>1.2452E-2</v>
      </c>
      <c r="J129" s="22">
        <v>13.81</v>
      </c>
      <c r="K129" s="158">
        <v>1123.17</v>
      </c>
    </row>
    <row r="130" spans="1:11">
      <c r="A130" s="22" t="s">
        <v>178</v>
      </c>
      <c r="B130" s="22">
        <v>1</v>
      </c>
      <c r="C130" s="158">
        <v>1045</v>
      </c>
      <c r="D130" s="22">
        <v>1</v>
      </c>
      <c r="E130" s="22">
        <v>0</v>
      </c>
      <c r="F130" s="158">
        <v>1045</v>
      </c>
      <c r="G130" s="22">
        <v>1.0613755600000001</v>
      </c>
      <c r="H130" s="158">
        <v>1109.1300000000001</v>
      </c>
      <c r="I130" s="23">
        <v>1.0718999999999999E-2</v>
      </c>
      <c r="J130" s="22">
        <v>11.88</v>
      </c>
      <c r="K130" s="158">
        <v>1121.01</v>
      </c>
    </row>
    <row r="131" spans="1:11">
      <c r="A131" s="22" t="s">
        <v>179</v>
      </c>
      <c r="B131" s="22">
        <v>1</v>
      </c>
      <c r="C131" s="158">
        <v>1045</v>
      </c>
      <c r="D131" s="22">
        <v>1</v>
      </c>
      <c r="E131" s="22">
        <v>0</v>
      </c>
      <c r="F131" s="158">
        <v>1045</v>
      </c>
      <c r="G131" s="22">
        <v>1.05820096</v>
      </c>
      <c r="H131" s="158">
        <v>1105.82</v>
      </c>
      <c r="I131" s="23">
        <v>9.4160000000000008E-3</v>
      </c>
      <c r="J131" s="22">
        <v>10.41</v>
      </c>
      <c r="K131" s="158">
        <v>1116.23</v>
      </c>
    </row>
    <row r="132" spans="1:11">
      <c r="A132" s="22" t="s">
        <v>180</v>
      </c>
      <c r="B132" s="22">
        <v>1</v>
      </c>
      <c r="C132" s="158">
        <v>1045</v>
      </c>
      <c r="D132" s="22">
        <v>1</v>
      </c>
      <c r="E132" s="22">
        <v>0</v>
      </c>
      <c r="F132" s="158">
        <v>1045</v>
      </c>
      <c r="G132" s="22">
        <v>1.05577268</v>
      </c>
      <c r="H132" s="158">
        <v>1103.28</v>
      </c>
      <c r="I132" s="23">
        <v>8.1130000000000004E-3</v>
      </c>
      <c r="J132" s="22">
        <v>8.9499999999999993</v>
      </c>
      <c r="K132" s="158">
        <v>1112.23</v>
      </c>
    </row>
    <row r="133" spans="1:11">
      <c r="A133" s="22" t="s">
        <v>181</v>
      </c>
      <c r="B133" s="22">
        <v>1</v>
      </c>
      <c r="C133" s="158">
        <v>1045</v>
      </c>
      <c r="D133" s="22">
        <v>1</v>
      </c>
      <c r="E133" s="22">
        <v>0</v>
      </c>
      <c r="F133" s="158">
        <v>1045</v>
      </c>
      <c r="G133" s="22">
        <v>1.0510429800000001</v>
      </c>
      <c r="H133" s="158">
        <v>1098.3399999999999</v>
      </c>
      <c r="I133" s="23">
        <v>6.9540000000000001E-3</v>
      </c>
      <c r="J133" s="22">
        <v>7.63</v>
      </c>
      <c r="K133" s="158">
        <v>1105.97</v>
      </c>
    </row>
    <row r="134" spans="1:11">
      <c r="A134" s="22" t="s">
        <v>182</v>
      </c>
      <c r="B134" s="22">
        <v>1</v>
      </c>
      <c r="C134" s="158">
        <v>1045</v>
      </c>
      <c r="D134" s="22">
        <v>1</v>
      </c>
      <c r="E134" s="22">
        <v>0</v>
      </c>
      <c r="F134" s="158">
        <v>1045</v>
      </c>
      <c r="G134" s="22">
        <v>1.04125519</v>
      </c>
      <c r="H134" s="158">
        <v>1088.1099999999999</v>
      </c>
      <c r="I134" s="23">
        <v>5.7949999999999998E-3</v>
      </c>
      <c r="J134" s="22">
        <v>6.3</v>
      </c>
      <c r="K134" s="158">
        <v>1094.4100000000001</v>
      </c>
    </row>
    <row r="135" spans="1:11">
      <c r="A135" s="22" t="s">
        <v>186</v>
      </c>
      <c r="B135" s="22">
        <v>1</v>
      </c>
      <c r="C135" s="158">
        <v>1045</v>
      </c>
      <c r="D135" s="22">
        <v>1</v>
      </c>
      <c r="E135" s="22">
        <v>0</v>
      </c>
      <c r="F135" s="158">
        <v>1045</v>
      </c>
      <c r="G135" s="22">
        <v>1.0328887899999999</v>
      </c>
      <c r="H135" s="158">
        <v>1079.3599999999999</v>
      </c>
      <c r="I135" s="23">
        <v>4.6360000000000004E-3</v>
      </c>
      <c r="J135" s="22">
        <v>5</v>
      </c>
      <c r="K135" s="158">
        <v>1084.3599999999999</v>
      </c>
    </row>
    <row r="136" spans="1:11">
      <c r="A136" s="22" t="s">
        <v>188</v>
      </c>
      <c r="B136" s="22">
        <v>1.0545</v>
      </c>
      <c r="C136" s="158">
        <v>1100</v>
      </c>
      <c r="D136" s="22">
        <v>1</v>
      </c>
      <c r="E136" s="22">
        <v>0</v>
      </c>
      <c r="F136" s="158">
        <v>1100</v>
      </c>
      <c r="G136" s="22">
        <v>1.0220549999999999</v>
      </c>
      <c r="H136" s="158">
        <v>1124.26</v>
      </c>
      <c r="I136" s="23">
        <v>3.4770000000000001E-3</v>
      </c>
      <c r="J136" s="22">
        <v>3.91</v>
      </c>
      <c r="K136" s="158">
        <v>1128.17</v>
      </c>
    </row>
    <row r="137" spans="1:11">
      <c r="A137" s="22" t="s">
        <v>189</v>
      </c>
      <c r="B137" s="22">
        <v>1</v>
      </c>
      <c r="C137" s="158">
        <v>1100</v>
      </c>
      <c r="D137" s="22">
        <v>1</v>
      </c>
      <c r="E137" s="22">
        <v>0</v>
      </c>
      <c r="F137" s="158">
        <v>1100</v>
      </c>
      <c r="G137" s="22">
        <v>1.01414468</v>
      </c>
      <c r="H137" s="158">
        <v>1115.56</v>
      </c>
      <c r="I137" s="23">
        <v>2.3180000000000002E-3</v>
      </c>
      <c r="J137" s="22">
        <v>2.58</v>
      </c>
      <c r="K137" s="158">
        <v>1118.1400000000001</v>
      </c>
    </row>
    <row r="138" spans="1:11">
      <c r="A138" s="22" t="s">
        <v>194</v>
      </c>
      <c r="B138" s="22">
        <v>1</v>
      </c>
      <c r="C138" s="158">
        <v>1100</v>
      </c>
      <c r="D138" s="22">
        <v>1</v>
      </c>
      <c r="E138" s="22">
        <v>0</v>
      </c>
      <c r="F138" s="158">
        <v>1100</v>
      </c>
      <c r="G138" s="22">
        <v>1.0093000400000001</v>
      </c>
      <c r="H138" s="158">
        <v>1110.23</v>
      </c>
      <c r="I138" s="23">
        <v>1.1590000000000001E-3</v>
      </c>
      <c r="J138" s="22">
        <v>1.28</v>
      </c>
      <c r="K138" s="158">
        <v>1111.51</v>
      </c>
    </row>
    <row r="139" spans="1:11">
      <c r="B139" s="350"/>
      <c r="C139" s="350"/>
    </row>
    <row r="140" spans="1:11">
      <c r="B140" s="28"/>
    </row>
    <row r="141" spans="1:11">
      <c r="B141" s="351"/>
      <c r="C141" s="351"/>
    </row>
    <row r="142" spans="1:11">
      <c r="B142" s="28"/>
      <c r="C142" s="352"/>
      <c r="D142" s="28"/>
    </row>
    <row r="143" spans="1:11">
      <c r="B143" s="28"/>
      <c r="C143" s="352"/>
      <c r="D143" s="28"/>
    </row>
    <row r="144" spans="1:11">
      <c r="B144" s="28"/>
      <c r="C144" s="353"/>
      <c r="D144" s="354"/>
    </row>
    <row r="145" spans="1:11">
      <c r="B145" s="355"/>
      <c r="C145" s="355"/>
    </row>
    <row r="146" spans="1:11">
      <c r="A146" s="22"/>
      <c r="B146" s="22"/>
      <c r="C146" s="158"/>
      <c r="D146" s="22"/>
      <c r="E146" s="22"/>
      <c r="F146" s="158"/>
      <c r="G146" s="22"/>
      <c r="H146" s="158"/>
      <c r="I146" s="23"/>
      <c r="J146" s="22"/>
      <c r="K146" s="158"/>
    </row>
    <row r="147" spans="1:11">
      <c r="A147" s="22"/>
      <c r="B147" s="22"/>
      <c r="C147" s="158"/>
      <c r="D147" s="22"/>
      <c r="E147" s="22"/>
      <c r="F147" s="158"/>
      <c r="G147" s="22"/>
      <c r="H147" s="158"/>
      <c r="I147" s="23"/>
      <c r="J147" s="22"/>
      <c r="K147" s="158"/>
    </row>
    <row r="148" spans="1:11">
      <c r="A148" s="22"/>
      <c r="B148" s="22"/>
      <c r="C148" s="158"/>
      <c r="D148" s="22"/>
      <c r="E148" s="22"/>
      <c r="F148" s="158"/>
      <c r="G148" s="22"/>
      <c r="H148" s="158"/>
      <c r="I148" s="23"/>
      <c r="J148" s="22"/>
      <c r="K148" s="158"/>
    </row>
    <row r="149" spans="1:11">
      <c r="A149" s="22"/>
      <c r="B149" s="22"/>
      <c r="C149" s="158"/>
      <c r="D149" s="22"/>
      <c r="E149" s="22"/>
      <c r="F149" s="158"/>
      <c r="G149" s="22"/>
      <c r="H149" s="158"/>
      <c r="I149" s="23"/>
      <c r="J149" s="22"/>
      <c r="K149" s="158"/>
    </row>
    <row r="150" spans="1:11">
      <c r="B150" s="158"/>
      <c r="C150" s="158"/>
      <c r="D150" s="158"/>
      <c r="E150" s="158"/>
      <c r="F150" s="158"/>
    </row>
  </sheetData>
  <sheetProtection selectLockedCells="1" selectUnlockedCells="1"/>
  <mergeCells count="1">
    <mergeCell ref="A2:K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:K144"/>
    </sheetView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AA209"/>
  <sheetViews>
    <sheetView view="pageBreakPreview" topLeftCell="A115" zoomScale="110" zoomScaleNormal="110" zoomScaleSheetLayoutView="110" workbookViewId="0">
      <selection activeCell="Q3" sqref="Q3"/>
    </sheetView>
  </sheetViews>
  <sheetFormatPr defaultRowHeight="12.75"/>
  <cols>
    <col min="1" max="1" width="2.85546875" customWidth="1"/>
    <col min="2" max="2" width="5" style="1" customWidth="1"/>
    <col min="3" max="3" width="5.7109375" style="1" customWidth="1"/>
    <col min="4" max="4" width="6" style="1" customWidth="1"/>
    <col min="5" max="5" width="5" style="1" customWidth="1"/>
    <col min="6" max="6" width="3.85546875" style="1" customWidth="1"/>
    <col min="7" max="7" width="3.140625" style="1" customWidth="1"/>
    <col min="8" max="8" width="5.5703125" style="1" customWidth="1"/>
    <col min="9" max="13" width="6.42578125" style="1" customWidth="1"/>
    <col min="14" max="14" width="6.28515625" style="1" customWidth="1"/>
    <col min="15" max="15" width="6.42578125" style="1" customWidth="1"/>
    <col min="16" max="16" width="6.42578125" customWidth="1"/>
    <col min="17" max="17" width="6.28515625" customWidth="1"/>
    <col min="18" max="19" width="6.42578125" customWidth="1"/>
    <col min="20" max="20" width="6.5703125" customWidth="1"/>
    <col min="21" max="22" width="6.42578125" customWidth="1"/>
    <col min="23" max="23" width="6" customWidth="1"/>
    <col min="24" max="25" width="6.42578125" customWidth="1"/>
    <col min="26" max="26" width="5.85546875" customWidth="1"/>
    <col min="27" max="27" width="6.42578125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174</v>
      </c>
      <c r="L4" s="2"/>
      <c r="M4" s="2"/>
    </row>
    <row r="5" spans="1:27">
      <c r="I5" s="4" t="s">
        <v>1</v>
      </c>
    </row>
    <row r="6" spans="1:27" ht="3" customHeight="1"/>
    <row r="7" spans="1:27" ht="15">
      <c r="B7" s="112" t="s">
        <v>3</v>
      </c>
      <c r="C7" s="113"/>
      <c r="D7" s="45"/>
      <c r="E7" s="45"/>
      <c r="F7" s="45"/>
      <c r="G7" s="45"/>
      <c r="H7" s="45"/>
      <c r="J7" s="110"/>
      <c r="K7" s="441" t="s">
        <v>41</v>
      </c>
      <c r="L7" s="441"/>
      <c r="T7" s="115" t="s">
        <v>156</v>
      </c>
      <c r="U7" s="21"/>
      <c r="V7" s="273"/>
      <c r="W7" s="393">
        <f>'base(indices)'!H1</f>
        <v>44287</v>
      </c>
      <c r="X7" s="393"/>
    </row>
    <row r="8" spans="1:27" ht="13.5" thickBot="1">
      <c r="B8" s="6" t="str">
        <f>'BENEFÍCIOS-SEM JRS E SEM CORREÇ'!B8</f>
        <v>Obs: D.I.P. (Data Início Pgto-Adm) em:</v>
      </c>
      <c r="I8" s="437">
        <f>'BENEFÍCIOS-SEM JRS E SEM CORREÇ'!I8:I8</f>
        <v>44287</v>
      </c>
      <c r="J8" s="437"/>
      <c r="L8" s="109"/>
      <c r="M8" s="110"/>
      <c r="N8" s="111"/>
      <c r="O8" s="110"/>
      <c r="P8" s="110"/>
    </row>
    <row r="9" spans="1:27" ht="12.75" customHeight="1" thickBot="1">
      <c r="A9" s="426" t="s">
        <v>42</v>
      </c>
      <c r="B9" s="397" t="s">
        <v>4</v>
      </c>
      <c r="C9" s="399" t="s">
        <v>36</v>
      </c>
      <c r="D9" s="401" t="s">
        <v>37</v>
      </c>
      <c r="E9" s="401" t="s">
        <v>43</v>
      </c>
      <c r="F9" s="417" t="s">
        <v>164</v>
      </c>
      <c r="G9" s="417" t="s">
        <v>165</v>
      </c>
      <c r="H9" s="409" t="s">
        <v>157</v>
      </c>
      <c r="I9" s="430" t="s">
        <v>158</v>
      </c>
      <c r="J9" s="442" t="s">
        <v>155</v>
      </c>
      <c r="K9" s="443"/>
      <c r="L9" s="444"/>
      <c r="M9" s="438">
        <v>0.95</v>
      </c>
      <c r="N9" s="439"/>
      <c r="O9" s="440"/>
      <c r="P9" s="433">
        <v>0.9</v>
      </c>
      <c r="Q9" s="434"/>
      <c r="R9" s="435"/>
      <c r="S9" s="438">
        <v>0.8</v>
      </c>
      <c r="T9" s="439"/>
      <c r="U9" s="440"/>
      <c r="V9" s="433">
        <v>0.7</v>
      </c>
      <c r="W9" s="434"/>
      <c r="X9" s="435"/>
      <c r="Y9" s="433">
        <v>0.6</v>
      </c>
      <c r="Z9" s="434"/>
      <c r="AA9" s="435"/>
    </row>
    <row r="10" spans="1:27" ht="30" customHeight="1" thickBot="1">
      <c r="A10" s="427"/>
      <c r="B10" s="398"/>
      <c r="C10" s="400"/>
      <c r="D10" s="402"/>
      <c r="E10" s="402"/>
      <c r="F10" s="418"/>
      <c r="G10" s="418"/>
      <c r="H10" s="410"/>
      <c r="I10" s="431"/>
      <c r="J10" s="225" t="s">
        <v>166</v>
      </c>
      <c r="K10" s="226" t="s">
        <v>63</v>
      </c>
      <c r="L10" s="227" t="s">
        <v>0</v>
      </c>
      <c r="M10" s="225" t="s">
        <v>166</v>
      </c>
      <c r="N10" s="226" t="s">
        <v>63</v>
      </c>
      <c r="O10" s="229" t="s">
        <v>133</v>
      </c>
      <c r="P10" s="225" t="s">
        <v>166</v>
      </c>
      <c r="Q10" s="226" t="s">
        <v>63</v>
      </c>
      <c r="R10" s="228" t="s">
        <v>39</v>
      </c>
      <c r="S10" s="225" t="s">
        <v>166</v>
      </c>
      <c r="T10" s="226" t="s">
        <v>63</v>
      </c>
      <c r="U10" s="228" t="s">
        <v>46</v>
      </c>
      <c r="V10" s="225" t="s">
        <v>166</v>
      </c>
      <c r="W10" s="226" t="s">
        <v>63</v>
      </c>
      <c r="X10" s="228" t="s">
        <v>47</v>
      </c>
      <c r="Y10" s="225" t="s">
        <v>166</v>
      </c>
      <c r="Z10" s="226" t="s">
        <v>63</v>
      </c>
      <c r="AA10" s="228" t="s">
        <v>48</v>
      </c>
    </row>
    <row r="11" spans="1:27" ht="13.5" customHeight="1">
      <c r="A11" s="220">
        <v>120</v>
      </c>
      <c r="B11" s="216">
        <v>40544</v>
      </c>
      <c r="C11" s="47">
        <v>540</v>
      </c>
      <c r="D11" s="311">
        <v>1</v>
      </c>
      <c r="E11" s="87">
        <f t="shared" ref="E11:E74" si="0">C11*D11</f>
        <v>540</v>
      </c>
      <c r="F11" s="133">
        <v>0</v>
      </c>
      <c r="G11" s="87">
        <f t="shared" ref="G11:G74" si="1">E11*F11</f>
        <v>0</v>
      </c>
      <c r="H11" s="47">
        <f t="shared" ref="H11:H74" si="2">E11+G11</f>
        <v>540</v>
      </c>
      <c r="I11" s="108">
        <f>H131</f>
        <v>98036</v>
      </c>
      <c r="J11" s="166">
        <f>IF((I11)+K11&gt;I149,I149-K11,(I11))</f>
        <v>62700</v>
      </c>
      <c r="K11" s="166">
        <f t="shared" ref="K11:K42" si="3">I$148</f>
        <v>3300</v>
      </c>
      <c r="L11" s="257">
        <f t="shared" ref="L11:L20" si="4">J11+K11</f>
        <v>66000</v>
      </c>
      <c r="M11" s="54">
        <f>$J$11*M$9</f>
        <v>59565</v>
      </c>
      <c r="N11" s="166">
        <f t="shared" ref="N11:N42" si="5">K11*M$9</f>
        <v>3135</v>
      </c>
      <c r="O11" s="55">
        <f t="shared" ref="O11:O20" si="6">M11+N11</f>
        <v>62700</v>
      </c>
      <c r="P11" s="128">
        <f t="shared" ref="P11:P42" si="7">J11*$P$9</f>
        <v>56430</v>
      </c>
      <c r="Q11" s="166">
        <f t="shared" ref="Q11:Q42" si="8">K11*P$9</f>
        <v>2970</v>
      </c>
      <c r="R11" s="167">
        <f t="shared" ref="R11:R42" si="9">P11+Q11</f>
        <v>59400</v>
      </c>
      <c r="S11" s="54">
        <f t="shared" ref="S11:S42" si="10">J11*S$9</f>
        <v>50160</v>
      </c>
      <c r="T11" s="166">
        <f t="shared" ref="T11:T42" si="11">K11*S$9</f>
        <v>2640</v>
      </c>
      <c r="U11" s="55">
        <f t="shared" ref="U11:U71" si="12">S11+T11</f>
        <v>52800</v>
      </c>
      <c r="V11" s="54">
        <f t="shared" ref="V11:V42" si="13">J11*V$9</f>
        <v>43890</v>
      </c>
      <c r="W11" s="166">
        <f t="shared" ref="W11:W42" si="14">K11*V$9</f>
        <v>2310</v>
      </c>
      <c r="X11" s="55">
        <f t="shared" ref="X11:X69" si="15">V11+W11</f>
        <v>46200</v>
      </c>
      <c r="Y11" s="123">
        <f t="shared" ref="Y11:Y42" si="16">J11*Y$9</f>
        <v>37620</v>
      </c>
      <c r="Z11" s="123">
        <f t="shared" ref="Z11:Z42" si="17">K11*Y$9</f>
        <v>1980</v>
      </c>
      <c r="AA11" s="55">
        <f t="shared" ref="AA11:AA74" si="18">Y11+Z11</f>
        <v>39600</v>
      </c>
    </row>
    <row r="12" spans="1:27" ht="13.5" customHeight="1">
      <c r="A12" s="118">
        <v>119</v>
      </c>
      <c r="B12" s="217">
        <v>40575</v>
      </c>
      <c r="C12" s="68">
        <v>540</v>
      </c>
      <c r="D12" s="312">
        <v>1</v>
      </c>
      <c r="E12" s="60">
        <f t="shared" si="0"/>
        <v>540</v>
      </c>
      <c r="F12" s="59">
        <v>0</v>
      </c>
      <c r="G12" s="60">
        <f t="shared" si="1"/>
        <v>0</v>
      </c>
      <c r="H12" s="57">
        <f t="shared" si="2"/>
        <v>540</v>
      </c>
      <c r="I12" s="106">
        <f t="shared" ref="I12:I43" si="19">I11-H11</f>
        <v>97496</v>
      </c>
      <c r="J12" s="63">
        <f>IF((I12)+K12&gt;I149,I149-K12,(I12))</f>
        <v>62700</v>
      </c>
      <c r="K12" s="63">
        <f t="shared" si="3"/>
        <v>3300</v>
      </c>
      <c r="L12" s="146">
        <f t="shared" si="4"/>
        <v>66000</v>
      </c>
      <c r="M12" s="65">
        <f t="shared" ref="M12:M43" si="20">J12*M$9</f>
        <v>59565</v>
      </c>
      <c r="N12" s="63">
        <f t="shared" si="5"/>
        <v>3135</v>
      </c>
      <c r="O12" s="66">
        <f t="shared" si="6"/>
        <v>62700</v>
      </c>
      <c r="P12" s="63">
        <f t="shared" si="7"/>
        <v>56430</v>
      </c>
      <c r="Q12" s="63">
        <f t="shared" si="8"/>
        <v>2970</v>
      </c>
      <c r="R12" s="67">
        <f t="shared" si="9"/>
        <v>59400</v>
      </c>
      <c r="S12" s="65">
        <f t="shared" si="10"/>
        <v>50160</v>
      </c>
      <c r="T12" s="63">
        <f t="shared" si="11"/>
        <v>2640</v>
      </c>
      <c r="U12" s="66">
        <f t="shared" si="12"/>
        <v>52800</v>
      </c>
      <c r="V12" s="65">
        <f t="shared" si="13"/>
        <v>43890</v>
      </c>
      <c r="W12" s="63">
        <f t="shared" si="14"/>
        <v>2310</v>
      </c>
      <c r="X12" s="66">
        <f t="shared" si="15"/>
        <v>46200</v>
      </c>
      <c r="Y12" s="102">
        <f t="shared" si="16"/>
        <v>37620</v>
      </c>
      <c r="Z12" s="102">
        <f t="shared" si="17"/>
        <v>1980</v>
      </c>
      <c r="AA12" s="66">
        <f t="shared" si="18"/>
        <v>39600</v>
      </c>
    </row>
    <row r="13" spans="1:27" ht="13.5" customHeight="1">
      <c r="A13" s="118">
        <v>118</v>
      </c>
      <c r="B13" s="218">
        <v>40603</v>
      </c>
      <c r="C13" s="68">
        <v>545</v>
      </c>
      <c r="D13" s="313">
        <v>1</v>
      </c>
      <c r="E13" s="70">
        <f t="shared" si="0"/>
        <v>545</v>
      </c>
      <c r="F13" s="59">
        <v>0</v>
      </c>
      <c r="G13" s="70">
        <f t="shared" si="1"/>
        <v>0</v>
      </c>
      <c r="H13" s="68">
        <f t="shared" si="2"/>
        <v>545</v>
      </c>
      <c r="I13" s="107">
        <f t="shared" si="19"/>
        <v>96956</v>
      </c>
      <c r="J13" s="49">
        <f>IF((I13)+K13&gt;I149,I149-K13,(I13))</f>
        <v>62700</v>
      </c>
      <c r="K13" s="49">
        <f t="shared" si="3"/>
        <v>3300</v>
      </c>
      <c r="L13" s="145">
        <f t="shared" si="4"/>
        <v>66000</v>
      </c>
      <c r="M13" s="51">
        <f t="shared" si="20"/>
        <v>59565</v>
      </c>
      <c r="N13" s="49">
        <f t="shared" si="5"/>
        <v>3135</v>
      </c>
      <c r="O13" s="52">
        <f t="shared" si="6"/>
        <v>62700</v>
      </c>
      <c r="P13" s="73">
        <f t="shared" si="7"/>
        <v>56430</v>
      </c>
      <c r="Q13" s="49">
        <f t="shared" si="8"/>
        <v>2970</v>
      </c>
      <c r="R13" s="53">
        <f t="shared" si="9"/>
        <v>59400</v>
      </c>
      <c r="S13" s="51">
        <f t="shared" si="10"/>
        <v>50160</v>
      </c>
      <c r="T13" s="49">
        <f t="shared" si="11"/>
        <v>2640</v>
      </c>
      <c r="U13" s="52">
        <f t="shared" si="12"/>
        <v>52800</v>
      </c>
      <c r="V13" s="51">
        <f t="shared" si="13"/>
        <v>43890</v>
      </c>
      <c r="W13" s="49">
        <f t="shared" si="14"/>
        <v>2310</v>
      </c>
      <c r="X13" s="52">
        <f t="shared" si="15"/>
        <v>46200</v>
      </c>
      <c r="Y13" s="122">
        <f t="shared" si="16"/>
        <v>37620</v>
      </c>
      <c r="Z13" s="122">
        <f t="shared" si="17"/>
        <v>1980</v>
      </c>
      <c r="AA13" s="52">
        <f t="shared" si="18"/>
        <v>39600</v>
      </c>
    </row>
    <row r="14" spans="1:27" ht="13.5" customHeight="1">
      <c r="A14" s="118">
        <v>117</v>
      </c>
      <c r="B14" s="217">
        <v>40634</v>
      </c>
      <c r="C14" s="68">
        <v>545</v>
      </c>
      <c r="D14" s="312">
        <v>1</v>
      </c>
      <c r="E14" s="60">
        <f t="shared" si="0"/>
        <v>545</v>
      </c>
      <c r="F14" s="59">
        <v>0</v>
      </c>
      <c r="G14" s="60">
        <f t="shared" si="1"/>
        <v>0</v>
      </c>
      <c r="H14" s="57">
        <f t="shared" si="2"/>
        <v>545</v>
      </c>
      <c r="I14" s="106">
        <f t="shared" si="19"/>
        <v>96411</v>
      </c>
      <c r="J14" s="63">
        <f>IF((I14)+K14&gt;I149,I149-K14,(I14))</f>
        <v>62700</v>
      </c>
      <c r="K14" s="63">
        <f t="shared" si="3"/>
        <v>3300</v>
      </c>
      <c r="L14" s="146">
        <f t="shared" si="4"/>
        <v>66000</v>
      </c>
      <c r="M14" s="65">
        <f t="shared" si="20"/>
        <v>59565</v>
      </c>
      <c r="N14" s="63">
        <f t="shared" si="5"/>
        <v>3135</v>
      </c>
      <c r="O14" s="66">
        <f t="shared" si="6"/>
        <v>62700</v>
      </c>
      <c r="P14" s="63">
        <f t="shared" si="7"/>
        <v>56430</v>
      </c>
      <c r="Q14" s="63">
        <f t="shared" si="8"/>
        <v>2970</v>
      </c>
      <c r="R14" s="67">
        <f t="shared" si="9"/>
        <v>59400</v>
      </c>
      <c r="S14" s="65">
        <f t="shared" si="10"/>
        <v>50160</v>
      </c>
      <c r="T14" s="63">
        <f t="shared" si="11"/>
        <v>2640</v>
      </c>
      <c r="U14" s="66">
        <f t="shared" si="12"/>
        <v>52800</v>
      </c>
      <c r="V14" s="65">
        <f t="shared" si="13"/>
        <v>43890</v>
      </c>
      <c r="W14" s="63">
        <f t="shared" si="14"/>
        <v>2310</v>
      </c>
      <c r="X14" s="66">
        <f t="shared" si="15"/>
        <v>46200</v>
      </c>
      <c r="Y14" s="102">
        <f t="shared" si="16"/>
        <v>37620</v>
      </c>
      <c r="Z14" s="102">
        <f t="shared" si="17"/>
        <v>1980</v>
      </c>
      <c r="AA14" s="66">
        <f t="shared" si="18"/>
        <v>39600</v>
      </c>
    </row>
    <row r="15" spans="1:27" ht="13.5" customHeight="1">
      <c r="A15" s="118">
        <v>116</v>
      </c>
      <c r="B15" s="218">
        <v>40664</v>
      </c>
      <c r="C15" s="68">
        <v>545</v>
      </c>
      <c r="D15" s="313">
        <v>1</v>
      </c>
      <c r="E15" s="70">
        <f t="shared" si="0"/>
        <v>545</v>
      </c>
      <c r="F15" s="59">
        <v>0</v>
      </c>
      <c r="G15" s="70">
        <f t="shared" si="1"/>
        <v>0</v>
      </c>
      <c r="H15" s="68">
        <f t="shared" si="2"/>
        <v>545</v>
      </c>
      <c r="I15" s="107">
        <f t="shared" si="19"/>
        <v>95866</v>
      </c>
      <c r="J15" s="49">
        <f>IF((I15)+K15&gt;I149,I149-K15,(I15))</f>
        <v>62700</v>
      </c>
      <c r="K15" s="49">
        <f t="shared" si="3"/>
        <v>3300</v>
      </c>
      <c r="L15" s="145">
        <f t="shared" si="4"/>
        <v>66000</v>
      </c>
      <c r="M15" s="51">
        <f t="shared" si="20"/>
        <v>59565</v>
      </c>
      <c r="N15" s="49">
        <f t="shared" si="5"/>
        <v>3135</v>
      </c>
      <c r="O15" s="52">
        <f t="shared" si="6"/>
        <v>62700</v>
      </c>
      <c r="P15" s="73">
        <f t="shared" si="7"/>
        <v>56430</v>
      </c>
      <c r="Q15" s="49">
        <f t="shared" si="8"/>
        <v>2970</v>
      </c>
      <c r="R15" s="53">
        <f t="shared" si="9"/>
        <v>59400</v>
      </c>
      <c r="S15" s="51">
        <f t="shared" si="10"/>
        <v>50160</v>
      </c>
      <c r="T15" s="49">
        <f t="shared" si="11"/>
        <v>2640</v>
      </c>
      <c r="U15" s="52">
        <f t="shared" si="12"/>
        <v>52800</v>
      </c>
      <c r="V15" s="51">
        <f t="shared" si="13"/>
        <v>43890</v>
      </c>
      <c r="W15" s="49">
        <f t="shared" si="14"/>
        <v>2310</v>
      </c>
      <c r="X15" s="52">
        <f t="shared" si="15"/>
        <v>46200</v>
      </c>
      <c r="Y15" s="122">
        <f t="shared" si="16"/>
        <v>37620</v>
      </c>
      <c r="Z15" s="122">
        <f t="shared" si="17"/>
        <v>1980</v>
      </c>
      <c r="AA15" s="52">
        <f t="shared" si="18"/>
        <v>39600</v>
      </c>
    </row>
    <row r="16" spans="1:27" ht="13.5" customHeight="1">
      <c r="A16" s="118">
        <v>115</v>
      </c>
      <c r="B16" s="217">
        <v>40695</v>
      </c>
      <c r="C16" s="68">
        <v>545</v>
      </c>
      <c r="D16" s="312">
        <v>1</v>
      </c>
      <c r="E16" s="60">
        <f t="shared" si="0"/>
        <v>545</v>
      </c>
      <c r="F16" s="59">
        <v>0</v>
      </c>
      <c r="G16" s="60">
        <f t="shared" si="1"/>
        <v>0</v>
      </c>
      <c r="H16" s="57">
        <f t="shared" si="2"/>
        <v>545</v>
      </c>
      <c r="I16" s="106">
        <f t="shared" si="19"/>
        <v>95321</v>
      </c>
      <c r="J16" s="63">
        <f>IF((I16)+K16&gt;I149,I149-K16,(I16))</f>
        <v>62700</v>
      </c>
      <c r="K16" s="63">
        <f t="shared" si="3"/>
        <v>3300</v>
      </c>
      <c r="L16" s="146">
        <f t="shared" si="4"/>
        <v>66000</v>
      </c>
      <c r="M16" s="65">
        <f t="shared" si="20"/>
        <v>59565</v>
      </c>
      <c r="N16" s="63">
        <f t="shared" si="5"/>
        <v>3135</v>
      </c>
      <c r="O16" s="66">
        <f t="shared" si="6"/>
        <v>62700</v>
      </c>
      <c r="P16" s="63">
        <f t="shared" si="7"/>
        <v>56430</v>
      </c>
      <c r="Q16" s="63">
        <f t="shared" si="8"/>
        <v>2970</v>
      </c>
      <c r="R16" s="67">
        <f t="shared" si="9"/>
        <v>59400</v>
      </c>
      <c r="S16" s="65">
        <f t="shared" si="10"/>
        <v>50160</v>
      </c>
      <c r="T16" s="63">
        <f t="shared" si="11"/>
        <v>2640</v>
      </c>
      <c r="U16" s="66">
        <f t="shared" si="12"/>
        <v>52800</v>
      </c>
      <c r="V16" s="65">
        <f t="shared" si="13"/>
        <v>43890</v>
      </c>
      <c r="W16" s="63">
        <f t="shared" si="14"/>
        <v>2310</v>
      </c>
      <c r="X16" s="66">
        <f t="shared" si="15"/>
        <v>46200</v>
      </c>
      <c r="Y16" s="102">
        <f t="shared" si="16"/>
        <v>37620</v>
      </c>
      <c r="Z16" s="102">
        <f t="shared" si="17"/>
        <v>1980</v>
      </c>
      <c r="AA16" s="66">
        <f t="shared" si="18"/>
        <v>39600</v>
      </c>
    </row>
    <row r="17" spans="1:27" ht="13.5" customHeight="1">
      <c r="A17" s="118">
        <v>114</v>
      </c>
      <c r="B17" s="218">
        <v>40725</v>
      </c>
      <c r="C17" s="68">
        <v>545</v>
      </c>
      <c r="D17" s="312">
        <v>1</v>
      </c>
      <c r="E17" s="70">
        <f t="shared" si="0"/>
        <v>545</v>
      </c>
      <c r="F17" s="59">
        <v>0</v>
      </c>
      <c r="G17" s="70">
        <f t="shared" si="1"/>
        <v>0</v>
      </c>
      <c r="H17" s="68">
        <f t="shared" si="2"/>
        <v>545</v>
      </c>
      <c r="I17" s="107">
        <f t="shared" si="19"/>
        <v>94776</v>
      </c>
      <c r="J17" s="49">
        <f>IF((I17)+K17&gt;I149,I149-K17,(I17))</f>
        <v>62700</v>
      </c>
      <c r="K17" s="49">
        <f t="shared" si="3"/>
        <v>3300</v>
      </c>
      <c r="L17" s="145">
        <f t="shared" si="4"/>
        <v>66000</v>
      </c>
      <c r="M17" s="51">
        <f t="shared" si="20"/>
        <v>59565</v>
      </c>
      <c r="N17" s="49">
        <f t="shared" si="5"/>
        <v>3135</v>
      </c>
      <c r="O17" s="52">
        <f t="shared" si="6"/>
        <v>62700</v>
      </c>
      <c r="P17" s="73">
        <f t="shared" si="7"/>
        <v>56430</v>
      </c>
      <c r="Q17" s="49">
        <f t="shared" si="8"/>
        <v>2970</v>
      </c>
      <c r="R17" s="53">
        <f t="shared" si="9"/>
        <v>59400</v>
      </c>
      <c r="S17" s="51">
        <f t="shared" si="10"/>
        <v>50160</v>
      </c>
      <c r="T17" s="49">
        <f t="shared" si="11"/>
        <v>2640</v>
      </c>
      <c r="U17" s="52">
        <f t="shared" si="12"/>
        <v>52800</v>
      </c>
      <c r="V17" s="51">
        <f t="shared" si="13"/>
        <v>43890</v>
      </c>
      <c r="W17" s="49">
        <f t="shared" si="14"/>
        <v>2310</v>
      </c>
      <c r="X17" s="52">
        <f t="shared" si="15"/>
        <v>46200</v>
      </c>
      <c r="Y17" s="122">
        <f t="shared" si="16"/>
        <v>37620</v>
      </c>
      <c r="Z17" s="122">
        <f t="shared" si="17"/>
        <v>1980</v>
      </c>
      <c r="AA17" s="52">
        <f t="shared" si="18"/>
        <v>39600</v>
      </c>
    </row>
    <row r="18" spans="1:27" ht="13.5" customHeight="1">
      <c r="A18" s="118">
        <v>113</v>
      </c>
      <c r="B18" s="217">
        <v>40756</v>
      </c>
      <c r="C18" s="68">
        <v>545</v>
      </c>
      <c r="D18" s="312">
        <v>1</v>
      </c>
      <c r="E18" s="60">
        <f t="shared" si="0"/>
        <v>545</v>
      </c>
      <c r="F18" s="59">
        <v>0</v>
      </c>
      <c r="G18" s="60">
        <f t="shared" si="1"/>
        <v>0</v>
      </c>
      <c r="H18" s="57">
        <f t="shared" si="2"/>
        <v>545</v>
      </c>
      <c r="I18" s="106">
        <f t="shared" si="19"/>
        <v>94231</v>
      </c>
      <c r="J18" s="63">
        <f>IF((I18)+K18&gt;I149,I149-K18,(I18))</f>
        <v>62700</v>
      </c>
      <c r="K18" s="63">
        <f t="shared" si="3"/>
        <v>3300</v>
      </c>
      <c r="L18" s="146">
        <f t="shared" si="4"/>
        <v>66000</v>
      </c>
      <c r="M18" s="65">
        <f t="shared" si="20"/>
        <v>59565</v>
      </c>
      <c r="N18" s="63">
        <f t="shared" si="5"/>
        <v>3135</v>
      </c>
      <c r="O18" s="66">
        <f t="shared" si="6"/>
        <v>62700</v>
      </c>
      <c r="P18" s="63">
        <f t="shared" si="7"/>
        <v>56430</v>
      </c>
      <c r="Q18" s="63">
        <f t="shared" si="8"/>
        <v>2970</v>
      </c>
      <c r="R18" s="67">
        <f t="shared" si="9"/>
        <v>59400</v>
      </c>
      <c r="S18" s="65">
        <f t="shared" si="10"/>
        <v>50160</v>
      </c>
      <c r="T18" s="63">
        <f t="shared" si="11"/>
        <v>2640</v>
      </c>
      <c r="U18" s="66">
        <f t="shared" si="12"/>
        <v>52800</v>
      </c>
      <c r="V18" s="65">
        <f t="shared" si="13"/>
        <v>43890</v>
      </c>
      <c r="W18" s="63">
        <f t="shared" si="14"/>
        <v>2310</v>
      </c>
      <c r="X18" s="66">
        <f t="shared" si="15"/>
        <v>46200</v>
      </c>
      <c r="Y18" s="102">
        <f t="shared" si="16"/>
        <v>37620</v>
      </c>
      <c r="Z18" s="102">
        <f t="shared" si="17"/>
        <v>1980</v>
      </c>
      <c r="AA18" s="66">
        <f t="shared" si="18"/>
        <v>39600</v>
      </c>
    </row>
    <row r="19" spans="1:27" ht="13.5" customHeight="1">
      <c r="A19" s="118">
        <v>112</v>
      </c>
      <c r="B19" s="218">
        <v>40787</v>
      </c>
      <c r="C19" s="68">
        <v>545</v>
      </c>
      <c r="D19" s="312">
        <v>1</v>
      </c>
      <c r="E19" s="70">
        <f t="shared" si="0"/>
        <v>545</v>
      </c>
      <c r="F19" s="59">
        <v>0</v>
      </c>
      <c r="G19" s="70">
        <f t="shared" si="1"/>
        <v>0</v>
      </c>
      <c r="H19" s="68">
        <f t="shared" si="2"/>
        <v>545</v>
      </c>
      <c r="I19" s="107">
        <f t="shared" si="19"/>
        <v>93686</v>
      </c>
      <c r="J19" s="49">
        <f>IF((I19)+K19&gt;I149,I149-K19,(I19))</f>
        <v>62700</v>
      </c>
      <c r="K19" s="49">
        <f t="shared" si="3"/>
        <v>3300</v>
      </c>
      <c r="L19" s="145">
        <f t="shared" si="4"/>
        <v>66000</v>
      </c>
      <c r="M19" s="51">
        <f t="shared" si="20"/>
        <v>59565</v>
      </c>
      <c r="N19" s="49">
        <f t="shared" si="5"/>
        <v>3135</v>
      </c>
      <c r="O19" s="52">
        <f t="shared" si="6"/>
        <v>62700</v>
      </c>
      <c r="P19" s="73">
        <f t="shared" si="7"/>
        <v>56430</v>
      </c>
      <c r="Q19" s="49">
        <f t="shared" si="8"/>
        <v>2970</v>
      </c>
      <c r="R19" s="53">
        <f t="shared" si="9"/>
        <v>59400</v>
      </c>
      <c r="S19" s="51">
        <f t="shared" si="10"/>
        <v>50160</v>
      </c>
      <c r="T19" s="49">
        <f t="shared" si="11"/>
        <v>2640</v>
      </c>
      <c r="U19" s="52">
        <f t="shared" si="12"/>
        <v>52800</v>
      </c>
      <c r="V19" s="51">
        <f t="shared" si="13"/>
        <v>43890</v>
      </c>
      <c r="W19" s="49">
        <f t="shared" si="14"/>
        <v>2310</v>
      </c>
      <c r="X19" s="52">
        <f t="shared" si="15"/>
        <v>46200</v>
      </c>
      <c r="Y19" s="122">
        <f t="shared" si="16"/>
        <v>37620</v>
      </c>
      <c r="Z19" s="122">
        <f t="shared" si="17"/>
        <v>1980</v>
      </c>
      <c r="AA19" s="52">
        <f t="shared" si="18"/>
        <v>39600</v>
      </c>
    </row>
    <row r="20" spans="1:27" ht="13.5" customHeight="1">
      <c r="A20" s="118">
        <v>111</v>
      </c>
      <c r="B20" s="217">
        <v>40817</v>
      </c>
      <c r="C20" s="68">
        <v>545</v>
      </c>
      <c r="D20" s="312">
        <v>1</v>
      </c>
      <c r="E20" s="60">
        <f t="shared" si="0"/>
        <v>545</v>
      </c>
      <c r="F20" s="59">
        <v>0</v>
      </c>
      <c r="G20" s="60">
        <f t="shared" si="1"/>
        <v>0</v>
      </c>
      <c r="H20" s="57">
        <f t="shared" si="2"/>
        <v>545</v>
      </c>
      <c r="I20" s="106">
        <f t="shared" si="19"/>
        <v>93141</v>
      </c>
      <c r="J20" s="63">
        <f>IF((I20)+K20&gt;I149,I149-K20,(I20))</f>
        <v>62700</v>
      </c>
      <c r="K20" s="63">
        <f t="shared" si="3"/>
        <v>3300</v>
      </c>
      <c r="L20" s="146">
        <f t="shared" si="4"/>
        <v>66000</v>
      </c>
      <c r="M20" s="65">
        <f t="shared" si="20"/>
        <v>59565</v>
      </c>
      <c r="N20" s="63">
        <f t="shared" si="5"/>
        <v>3135</v>
      </c>
      <c r="O20" s="66">
        <f t="shared" si="6"/>
        <v>62700</v>
      </c>
      <c r="P20" s="63">
        <f t="shared" si="7"/>
        <v>56430</v>
      </c>
      <c r="Q20" s="63">
        <f t="shared" si="8"/>
        <v>2970</v>
      </c>
      <c r="R20" s="67">
        <f t="shared" si="9"/>
        <v>59400</v>
      </c>
      <c r="S20" s="65">
        <f t="shared" si="10"/>
        <v>50160</v>
      </c>
      <c r="T20" s="63">
        <f t="shared" si="11"/>
        <v>2640</v>
      </c>
      <c r="U20" s="66">
        <f t="shared" si="12"/>
        <v>52800</v>
      </c>
      <c r="V20" s="65">
        <f t="shared" si="13"/>
        <v>43890</v>
      </c>
      <c r="W20" s="63">
        <f t="shared" si="14"/>
        <v>2310</v>
      </c>
      <c r="X20" s="66">
        <f t="shared" si="15"/>
        <v>46200</v>
      </c>
      <c r="Y20" s="102">
        <f t="shared" si="16"/>
        <v>37620</v>
      </c>
      <c r="Z20" s="102">
        <f t="shared" si="17"/>
        <v>1980</v>
      </c>
      <c r="AA20" s="66">
        <f t="shared" si="18"/>
        <v>39600</v>
      </c>
    </row>
    <row r="21" spans="1:27" ht="13.5" customHeight="1">
      <c r="A21" s="118">
        <v>110</v>
      </c>
      <c r="B21" s="218">
        <v>40848</v>
      </c>
      <c r="C21" s="68">
        <v>545</v>
      </c>
      <c r="D21" s="312">
        <v>1</v>
      </c>
      <c r="E21" s="70">
        <f t="shared" si="0"/>
        <v>545</v>
      </c>
      <c r="F21" s="59">
        <v>0</v>
      </c>
      <c r="G21" s="70">
        <f t="shared" si="1"/>
        <v>0</v>
      </c>
      <c r="H21" s="68">
        <f t="shared" si="2"/>
        <v>545</v>
      </c>
      <c r="I21" s="107">
        <f t="shared" si="19"/>
        <v>92596</v>
      </c>
      <c r="J21" s="49">
        <f>IF((I21)+K21&gt;I149,I149-K21,(I21))</f>
        <v>62700</v>
      </c>
      <c r="K21" s="49">
        <f t="shared" si="3"/>
        <v>3300</v>
      </c>
      <c r="L21" s="145">
        <f>J21+K21</f>
        <v>66000</v>
      </c>
      <c r="M21" s="51">
        <f t="shared" si="20"/>
        <v>59565</v>
      </c>
      <c r="N21" s="49">
        <f t="shared" si="5"/>
        <v>3135</v>
      </c>
      <c r="O21" s="52">
        <f>M21+N21</f>
        <v>62700</v>
      </c>
      <c r="P21" s="73">
        <f t="shared" si="7"/>
        <v>56430</v>
      </c>
      <c r="Q21" s="49">
        <f t="shared" si="8"/>
        <v>2970</v>
      </c>
      <c r="R21" s="53">
        <f t="shared" si="9"/>
        <v>59400</v>
      </c>
      <c r="S21" s="51">
        <f t="shared" si="10"/>
        <v>50160</v>
      </c>
      <c r="T21" s="49">
        <f t="shared" si="11"/>
        <v>2640</v>
      </c>
      <c r="U21" s="52">
        <f t="shared" si="12"/>
        <v>52800</v>
      </c>
      <c r="V21" s="51">
        <f t="shared" si="13"/>
        <v>43890</v>
      </c>
      <c r="W21" s="49">
        <f t="shared" si="14"/>
        <v>2310</v>
      </c>
      <c r="X21" s="52">
        <f t="shared" si="15"/>
        <v>46200</v>
      </c>
      <c r="Y21" s="122">
        <f t="shared" si="16"/>
        <v>37620</v>
      </c>
      <c r="Z21" s="122">
        <f t="shared" si="17"/>
        <v>1980</v>
      </c>
      <c r="AA21" s="52">
        <f t="shared" si="18"/>
        <v>39600</v>
      </c>
    </row>
    <row r="22" spans="1:27" ht="13.5" customHeight="1">
      <c r="A22" s="118">
        <v>109</v>
      </c>
      <c r="B22" s="217">
        <v>40878</v>
      </c>
      <c r="C22" s="68">
        <v>545</v>
      </c>
      <c r="D22" s="312">
        <v>1</v>
      </c>
      <c r="E22" s="60">
        <f t="shared" si="0"/>
        <v>545</v>
      </c>
      <c r="F22" s="59">
        <v>0</v>
      </c>
      <c r="G22" s="60">
        <f t="shared" si="1"/>
        <v>0</v>
      </c>
      <c r="H22" s="57">
        <f t="shared" si="2"/>
        <v>545</v>
      </c>
      <c r="I22" s="106">
        <f t="shared" si="19"/>
        <v>92051</v>
      </c>
      <c r="J22" s="63">
        <f>IF((I22)+K22&gt;I149,I149-K22,(I22))</f>
        <v>62700</v>
      </c>
      <c r="K22" s="63">
        <f t="shared" si="3"/>
        <v>3300</v>
      </c>
      <c r="L22" s="146">
        <f>J22+K22</f>
        <v>66000</v>
      </c>
      <c r="M22" s="65">
        <f t="shared" si="20"/>
        <v>59565</v>
      </c>
      <c r="N22" s="63">
        <f t="shared" si="5"/>
        <v>3135</v>
      </c>
      <c r="O22" s="66">
        <f t="shared" ref="O22:O85" si="21">M22+N22</f>
        <v>62700</v>
      </c>
      <c r="P22" s="63">
        <f t="shared" si="7"/>
        <v>56430</v>
      </c>
      <c r="Q22" s="63">
        <f t="shared" si="8"/>
        <v>2970</v>
      </c>
      <c r="R22" s="67">
        <f t="shared" si="9"/>
        <v>59400</v>
      </c>
      <c r="S22" s="65">
        <f t="shared" si="10"/>
        <v>50160</v>
      </c>
      <c r="T22" s="63">
        <f t="shared" si="11"/>
        <v>2640</v>
      </c>
      <c r="U22" s="66">
        <f t="shared" si="12"/>
        <v>52800</v>
      </c>
      <c r="V22" s="65">
        <f t="shared" si="13"/>
        <v>43890</v>
      </c>
      <c r="W22" s="63">
        <f t="shared" si="14"/>
        <v>2310</v>
      </c>
      <c r="X22" s="66">
        <f t="shared" si="15"/>
        <v>46200</v>
      </c>
      <c r="Y22" s="102">
        <f t="shared" si="16"/>
        <v>37620</v>
      </c>
      <c r="Z22" s="102">
        <f t="shared" si="17"/>
        <v>1980</v>
      </c>
      <c r="AA22" s="66">
        <f t="shared" si="18"/>
        <v>39600</v>
      </c>
    </row>
    <row r="23" spans="1:27" ht="13.5" customHeight="1">
      <c r="A23" s="118">
        <v>108</v>
      </c>
      <c r="B23" s="218">
        <v>40909</v>
      </c>
      <c r="C23" s="68">
        <v>622</v>
      </c>
      <c r="D23" s="312">
        <v>1</v>
      </c>
      <c r="E23" s="70">
        <f t="shared" si="0"/>
        <v>622</v>
      </c>
      <c r="F23" s="59">
        <v>0</v>
      </c>
      <c r="G23" s="70">
        <f t="shared" si="1"/>
        <v>0</v>
      </c>
      <c r="H23" s="68">
        <f t="shared" si="2"/>
        <v>622</v>
      </c>
      <c r="I23" s="107">
        <f t="shared" si="19"/>
        <v>91506</v>
      </c>
      <c r="J23" s="49">
        <f>IF((I23)+K23&gt;I149,I149-K23,(I23))</f>
        <v>62700</v>
      </c>
      <c r="K23" s="49">
        <f t="shared" si="3"/>
        <v>3300</v>
      </c>
      <c r="L23" s="145">
        <f t="shared" ref="L23:L37" si="22">J23+K23</f>
        <v>66000</v>
      </c>
      <c r="M23" s="51">
        <f t="shared" si="20"/>
        <v>59565</v>
      </c>
      <c r="N23" s="49">
        <f t="shared" si="5"/>
        <v>3135</v>
      </c>
      <c r="O23" s="52">
        <f t="shared" si="21"/>
        <v>62700</v>
      </c>
      <c r="P23" s="73">
        <f t="shared" si="7"/>
        <v>56430</v>
      </c>
      <c r="Q23" s="49">
        <f t="shared" si="8"/>
        <v>2970</v>
      </c>
      <c r="R23" s="53">
        <f t="shared" si="9"/>
        <v>59400</v>
      </c>
      <c r="S23" s="51">
        <f t="shared" si="10"/>
        <v>50160</v>
      </c>
      <c r="T23" s="49">
        <f t="shared" si="11"/>
        <v>2640</v>
      </c>
      <c r="U23" s="52">
        <f t="shared" si="12"/>
        <v>52800</v>
      </c>
      <c r="V23" s="51">
        <f t="shared" si="13"/>
        <v>43890</v>
      </c>
      <c r="W23" s="49">
        <f t="shared" si="14"/>
        <v>2310</v>
      </c>
      <c r="X23" s="52">
        <f t="shared" si="15"/>
        <v>46200</v>
      </c>
      <c r="Y23" s="122">
        <f t="shared" si="16"/>
        <v>37620</v>
      </c>
      <c r="Z23" s="122">
        <f t="shared" si="17"/>
        <v>1980</v>
      </c>
      <c r="AA23" s="52">
        <f t="shared" si="18"/>
        <v>39600</v>
      </c>
    </row>
    <row r="24" spans="1:27" ht="13.5" customHeight="1">
      <c r="A24" s="118">
        <v>107</v>
      </c>
      <c r="B24" s="217">
        <v>40940</v>
      </c>
      <c r="C24" s="68">
        <v>622</v>
      </c>
      <c r="D24" s="312">
        <v>1</v>
      </c>
      <c r="E24" s="60">
        <f t="shared" si="0"/>
        <v>622</v>
      </c>
      <c r="F24" s="59">
        <v>0</v>
      </c>
      <c r="G24" s="60">
        <f t="shared" si="1"/>
        <v>0</v>
      </c>
      <c r="H24" s="57">
        <f t="shared" si="2"/>
        <v>622</v>
      </c>
      <c r="I24" s="106">
        <f t="shared" si="19"/>
        <v>90884</v>
      </c>
      <c r="J24" s="63">
        <f>IF((I24)+K24&gt;I149,I149-K24,(I24))</f>
        <v>62700</v>
      </c>
      <c r="K24" s="63">
        <f t="shared" si="3"/>
        <v>3300</v>
      </c>
      <c r="L24" s="146">
        <f t="shared" si="22"/>
        <v>66000</v>
      </c>
      <c r="M24" s="65">
        <f t="shared" si="20"/>
        <v>59565</v>
      </c>
      <c r="N24" s="63">
        <f t="shared" si="5"/>
        <v>3135</v>
      </c>
      <c r="O24" s="66">
        <f t="shared" si="21"/>
        <v>62700</v>
      </c>
      <c r="P24" s="63">
        <f t="shared" si="7"/>
        <v>56430</v>
      </c>
      <c r="Q24" s="63">
        <f t="shared" si="8"/>
        <v>2970</v>
      </c>
      <c r="R24" s="67">
        <f t="shared" si="9"/>
        <v>59400</v>
      </c>
      <c r="S24" s="65">
        <f t="shared" si="10"/>
        <v>50160</v>
      </c>
      <c r="T24" s="63">
        <f t="shared" si="11"/>
        <v>2640</v>
      </c>
      <c r="U24" s="66">
        <f t="shared" si="12"/>
        <v>52800</v>
      </c>
      <c r="V24" s="65">
        <f t="shared" si="13"/>
        <v>43890</v>
      </c>
      <c r="W24" s="63">
        <f t="shared" si="14"/>
        <v>2310</v>
      </c>
      <c r="X24" s="66">
        <f t="shared" si="15"/>
        <v>46200</v>
      </c>
      <c r="Y24" s="102">
        <f t="shared" si="16"/>
        <v>37620</v>
      </c>
      <c r="Z24" s="102">
        <f t="shared" si="17"/>
        <v>1980</v>
      </c>
      <c r="AA24" s="66">
        <f t="shared" si="18"/>
        <v>39600</v>
      </c>
    </row>
    <row r="25" spans="1:27" ht="13.5" customHeight="1">
      <c r="A25" s="118">
        <v>106</v>
      </c>
      <c r="B25" s="217">
        <v>40969</v>
      </c>
      <c r="C25" s="68">
        <v>622</v>
      </c>
      <c r="D25" s="312">
        <v>1</v>
      </c>
      <c r="E25" s="70">
        <f t="shared" si="0"/>
        <v>622</v>
      </c>
      <c r="F25" s="59">
        <v>0</v>
      </c>
      <c r="G25" s="70">
        <f t="shared" si="1"/>
        <v>0</v>
      </c>
      <c r="H25" s="68">
        <f t="shared" si="2"/>
        <v>622</v>
      </c>
      <c r="I25" s="107">
        <f t="shared" si="19"/>
        <v>90262</v>
      </c>
      <c r="J25" s="49">
        <f>IF((I25)+K25&gt;I149,I149-K25,(I25))</f>
        <v>62700</v>
      </c>
      <c r="K25" s="49">
        <f t="shared" si="3"/>
        <v>3300</v>
      </c>
      <c r="L25" s="145">
        <f t="shared" si="22"/>
        <v>66000</v>
      </c>
      <c r="M25" s="51">
        <f t="shared" si="20"/>
        <v>59565</v>
      </c>
      <c r="N25" s="49">
        <f t="shared" si="5"/>
        <v>3135</v>
      </c>
      <c r="O25" s="52">
        <f t="shared" si="21"/>
        <v>62700</v>
      </c>
      <c r="P25" s="73">
        <f t="shared" si="7"/>
        <v>56430</v>
      </c>
      <c r="Q25" s="49">
        <f t="shared" si="8"/>
        <v>2970</v>
      </c>
      <c r="R25" s="53">
        <f t="shared" si="9"/>
        <v>59400</v>
      </c>
      <c r="S25" s="51">
        <f t="shared" si="10"/>
        <v>50160</v>
      </c>
      <c r="T25" s="49">
        <f t="shared" si="11"/>
        <v>2640</v>
      </c>
      <c r="U25" s="52">
        <f t="shared" si="12"/>
        <v>52800</v>
      </c>
      <c r="V25" s="51">
        <f t="shared" si="13"/>
        <v>43890</v>
      </c>
      <c r="W25" s="49">
        <f t="shared" si="14"/>
        <v>2310</v>
      </c>
      <c r="X25" s="52">
        <f t="shared" si="15"/>
        <v>46200</v>
      </c>
      <c r="Y25" s="122">
        <f t="shared" si="16"/>
        <v>37620</v>
      </c>
      <c r="Z25" s="122">
        <f t="shared" si="17"/>
        <v>1980</v>
      </c>
      <c r="AA25" s="52">
        <f t="shared" si="18"/>
        <v>39600</v>
      </c>
    </row>
    <row r="26" spans="1:27" ht="13.5" customHeight="1">
      <c r="A26" s="118">
        <v>105</v>
      </c>
      <c r="B26" s="218">
        <v>41000</v>
      </c>
      <c r="C26" s="68">
        <v>622</v>
      </c>
      <c r="D26" s="312">
        <v>1</v>
      </c>
      <c r="E26" s="60">
        <f t="shared" si="0"/>
        <v>622</v>
      </c>
      <c r="F26" s="59">
        <v>0</v>
      </c>
      <c r="G26" s="60">
        <f t="shared" si="1"/>
        <v>0</v>
      </c>
      <c r="H26" s="57">
        <f t="shared" si="2"/>
        <v>622</v>
      </c>
      <c r="I26" s="106">
        <f t="shared" si="19"/>
        <v>89640</v>
      </c>
      <c r="J26" s="63">
        <f>IF((I26)+K26&gt;I149,I149-K26,(I26))</f>
        <v>62700</v>
      </c>
      <c r="K26" s="63">
        <f t="shared" si="3"/>
        <v>3300</v>
      </c>
      <c r="L26" s="146">
        <f t="shared" si="22"/>
        <v>66000</v>
      </c>
      <c r="M26" s="65">
        <f t="shared" si="20"/>
        <v>59565</v>
      </c>
      <c r="N26" s="63">
        <f t="shared" si="5"/>
        <v>3135</v>
      </c>
      <c r="O26" s="66">
        <f t="shared" si="21"/>
        <v>62700</v>
      </c>
      <c r="P26" s="63">
        <f t="shared" si="7"/>
        <v>56430</v>
      </c>
      <c r="Q26" s="63">
        <f t="shared" si="8"/>
        <v>2970</v>
      </c>
      <c r="R26" s="67">
        <f t="shared" si="9"/>
        <v>59400</v>
      </c>
      <c r="S26" s="65">
        <f t="shared" si="10"/>
        <v>50160</v>
      </c>
      <c r="T26" s="63">
        <f t="shared" si="11"/>
        <v>2640</v>
      </c>
      <c r="U26" s="66">
        <f t="shared" si="12"/>
        <v>52800</v>
      </c>
      <c r="V26" s="65">
        <f t="shared" si="13"/>
        <v>43890</v>
      </c>
      <c r="W26" s="63">
        <f t="shared" si="14"/>
        <v>2310</v>
      </c>
      <c r="X26" s="66">
        <f t="shared" si="15"/>
        <v>46200</v>
      </c>
      <c r="Y26" s="102">
        <f t="shared" si="16"/>
        <v>37620</v>
      </c>
      <c r="Z26" s="102">
        <f t="shared" si="17"/>
        <v>1980</v>
      </c>
      <c r="AA26" s="66">
        <f t="shared" si="18"/>
        <v>39600</v>
      </c>
    </row>
    <row r="27" spans="1:27" ht="13.5" customHeight="1">
      <c r="A27" s="118">
        <v>104</v>
      </c>
      <c r="B27" s="217">
        <v>41030</v>
      </c>
      <c r="C27" s="68">
        <v>622</v>
      </c>
      <c r="D27" s="312">
        <v>1</v>
      </c>
      <c r="E27" s="70">
        <f t="shared" si="0"/>
        <v>622</v>
      </c>
      <c r="F27" s="59">
        <v>0</v>
      </c>
      <c r="G27" s="70">
        <f t="shared" si="1"/>
        <v>0</v>
      </c>
      <c r="H27" s="68">
        <f t="shared" si="2"/>
        <v>622</v>
      </c>
      <c r="I27" s="107">
        <f t="shared" si="19"/>
        <v>89018</v>
      </c>
      <c r="J27" s="49">
        <f>IF((I27)+K27&gt;I149,I149-K27,(I27))</f>
        <v>62700</v>
      </c>
      <c r="K27" s="49">
        <f t="shared" si="3"/>
        <v>3300</v>
      </c>
      <c r="L27" s="145">
        <f t="shared" si="22"/>
        <v>66000</v>
      </c>
      <c r="M27" s="51">
        <f t="shared" si="20"/>
        <v>59565</v>
      </c>
      <c r="N27" s="49">
        <f t="shared" si="5"/>
        <v>3135</v>
      </c>
      <c r="O27" s="52">
        <f t="shared" si="21"/>
        <v>62700</v>
      </c>
      <c r="P27" s="73">
        <f t="shared" si="7"/>
        <v>56430</v>
      </c>
      <c r="Q27" s="49">
        <f t="shared" si="8"/>
        <v>2970</v>
      </c>
      <c r="R27" s="53">
        <f t="shared" si="9"/>
        <v>59400</v>
      </c>
      <c r="S27" s="51">
        <f t="shared" si="10"/>
        <v>50160</v>
      </c>
      <c r="T27" s="49">
        <f t="shared" si="11"/>
        <v>2640</v>
      </c>
      <c r="U27" s="52">
        <f t="shared" si="12"/>
        <v>52800</v>
      </c>
      <c r="V27" s="51">
        <f t="shared" si="13"/>
        <v>43890</v>
      </c>
      <c r="W27" s="49">
        <f t="shared" si="14"/>
        <v>2310</v>
      </c>
      <c r="X27" s="52">
        <f t="shared" si="15"/>
        <v>46200</v>
      </c>
      <c r="Y27" s="122">
        <f t="shared" si="16"/>
        <v>37620</v>
      </c>
      <c r="Z27" s="122">
        <f t="shared" si="17"/>
        <v>1980</v>
      </c>
      <c r="AA27" s="52">
        <f t="shared" si="18"/>
        <v>39600</v>
      </c>
    </row>
    <row r="28" spans="1:27" ht="13.5" customHeight="1">
      <c r="A28" s="118">
        <v>103</v>
      </c>
      <c r="B28" s="218">
        <v>41061</v>
      </c>
      <c r="C28" s="68">
        <v>622</v>
      </c>
      <c r="D28" s="312">
        <v>1</v>
      </c>
      <c r="E28" s="60">
        <f t="shared" si="0"/>
        <v>622</v>
      </c>
      <c r="F28" s="59">
        <v>0</v>
      </c>
      <c r="G28" s="60">
        <f t="shared" si="1"/>
        <v>0</v>
      </c>
      <c r="H28" s="57">
        <f t="shared" si="2"/>
        <v>622</v>
      </c>
      <c r="I28" s="106">
        <f t="shared" si="19"/>
        <v>88396</v>
      </c>
      <c r="J28" s="63">
        <f>IF((I28)+K28&gt;I149,I149-K28,(I28))</f>
        <v>62700</v>
      </c>
      <c r="K28" s="63">
        <f t="shared" si="3"/>
        <v>3300</v>
      </c>
      <c r="L28" s="146">
        <f t="shared" si="22"/>
        <v>66000</v>
      </c>
      <c r="M28" s="65">
        <f t="shared" si="20"/>
        <v>59565</v>
      </c>
      <c r="N28" s="63">
        <f t="shared" si="5"/>
        <v>3135</v>
      </c>
      <c r="O28" s="66">
        <f t="shared" si="21"/>
        <v>62700</v>
      </c>
      <c r="P28" s="63">
        <f t="shared" si="7"/>
        <v>56430</v>
      </c>
      <c r="Q28" s="63">
        <f t="shared" si="8"/>
        <v>2970</v>
      </c>
      <c r="R28" s="67">
        <f t="shared" si="9"/>
        <v>59400</v>
      </c>
      <c r="S28" s="65">
        <f t="shared" si="10"/>
        <v>50160</v>
      </c>
      <c r="T28" s="63">
        <f t="shared" si="11"/>
        <v>2640</v>
      </c>
      <c r="U28" s="66">
        <f t="shared" si="12"/>
        <v>52800</v>
      </c>
      <c r="V28" s="65">
        <f t="shared" si="13"/>
        <v>43890</v>
      </c>
      <c r="W28" s="63">
        <f t="shared" si="14"/>
        <v>2310</v>
      </c>
      <c r="X28" s="66">
        <f t="shared" si="15"/>
        <v>46200</v>
      </c>
      <c r="Y28" s="102">
        <f t="shared" si="16"/>
        <v>37620</v>
      </c>
      <c r="Z28" s="102">
        <f t="shared" si="17"/>
        <v>1980</v>
      </c>
      <c r="AA28" s="66">
        <f t="shared" si="18"/>
        <v>39600</v>
      </c>
    </row>
    <row r="29" spans="1:27" ht="13.5" customHeight="1">
      <c r="A29" s="118">
        <v>102</v>
      </c>
      <c r="B29" s="217">
        <v>41091</v>
      </c>
      <c r="C29" s="68">
        <v>622</v>
      </c>
      <c r="D29" s="312">
        <v>1</v>
      </c>
      <c r="E29" s="70">
        <f>C29*D29</f>
        <v>622</v>
      </c>
      <c r="F29" s="59">
        <v>0</v>
      </c>
      <c r="G29" s="70">
        <f t="shared" si="1"/>
        <v>0</v>
      </c>
      <c r="H29" s="68">
        <f t="shared" si="2"/>
        <v>622</v>
      </c>
      <c r="I29" s="107">
        <f t="shared" si="19"/>
        <v>87774</v>
      </c>
      <c r="J29" s="49">
        <f>IF((I29)+K29&gt;I149,I149-K29,(I29))</f>
        <v>62700</v>
      </c>
      <c r="K29" s="49">
        <f t="shared" si="3"/>
        <v>3300</v>
      </c>
      <c r="L29" s="145">
        <f t="shared" si="22"/>
        <v>66000</v>
      </c>
      <c r="M29" s="51">
        <f t="shared" si="20"/>
        <v>59565</v>
      </c>
      <c r="N29" s="49">
        <f t="shared" si="5"/>
        <v>3135</v>
      </c>
      <c r="O29" s="52">
        <f t="shared" si="21"/>
        <v>62700</v>
      </c>
      <c r="P29" s="73">
        <f t="shared" si="7"/>
        <v>56430</v>
      </c>
      <c r="Q29" s="49">
        <f t="shared" si="8"/>
        <v>2970</v>
      </c>
      <c r="R29" s="53">
        <f t="shared" si="9"/>
        <v>59400</v>
      </c>
      <c r="S29" s="51">
        <f t="shared" si="10"/>
        <v>50160</v>
      </c>
      <c r="T29" s="49">
        <f t="shared" si="11"/>
        <v>2640</v>
      </c>
      <c r="U29" s="52">
        <f t="shared" si="12"/>
        <v>52800</v>
      </c>
      <c r="V29" s="51">
        <f t="shared" si="13"/>
        <v>43890</v>
      </c>
      <c r="W29" s="49">
        <f t="shared" si="14"/>
        <v>2310</v>
      </c>
      <c r="X29" s="52">
        <f t="shared" si="15"/>
        <v>46200</v>
      </c>
      <c r="Y29" s="122">
        <f t="shared" si="16"/>
        <v>37620</v>
      </c>
      <c r="Z29" s="122">
        <f t="shared" si="17"/>
        <v>1980</v>
      </c>
      <c r="AA29" s="52">
        <f t="shared" si="18"/>
        <v>39600</v>
      </c>
    </row>
    <row r="30" spans="1:27" ht="13.5" customHeight="1">
      <c r="A30" s="118">
        <v>101</v>
      </c>
      <c r="B30" s="218">
        <v>41122</v>
      </c>
      <c r="C30" s="68">
        <v>622</v>
      </c>
      <c r="D30" s="312">
        <v>1</v>
      </c>
      <c r="E30" s="60">
        <f t="shared" si="0"/>
        <v>622</v>
      </c>
      <c r="F30" s="59">
        <v>0</v>
      </c>
      <c r="G30" s="60">
        <f t="shared" si="1"/>
        <v>0</v>
      </c>
      <c r="H30" s="57">
        <f t="shared" si="2"/>
        <v>622</v>
      </c>
      <c r="I30" s="106">
        <f t="shared" si="19"/>
        <v>87152</v>
      </c>
      <c r="J30" s="63">
        <f>IF((I30)+K30&gt;I149,I149-K30,(I30))</f>
        <v>62700</v>
      </c>
      <c r="K30" s="63">
        <f t="shared" si="3"/>
        <v>3300</v>
      </c>
      <c r="L30" s="146">
        <f t="shared" si="22"/>
        <v>66000</v>
      </c>
      <c r="M30" s="65">
        <f t="shared" si="20"/>
        <v>59565</v>
      </c>
      <c r="N30" s="63">
        <f t="shared" si="5"/>
        <v>3135</v>
      </c>
      <c r="O30" s="66">
        <f t="shared" si="21"/>
        <v>62700</v>
      </c>
      <c r="P30" s="63">
        <f t="shared" si="7"/>
        <v>56430</v>
      </c>
      <c r="Q30" s="63">
        <f t="shared" si="8"/>
        <v>2970</v>
      </c>
      <c r="R30" s="67">
        <f t="shared" si="9"/>
        <v>59400</v>
      </c>
      <c r="S30" s="65">
        <f t="shared" si="10"/>
        <v>50160</v>
      </c>
      <c r="T30" s="63">
        <f t="shared" si="11"/>
        <v>2640</v>
      </c>
      <c r="U30" s="66">
        <f t="shared" si="12"/>
        <v>52800</v>
      </c>
      <c r="V30" s="65">
        <f t="shared" si="13"/>
        <v>43890</v>
      </c>
      <c r="W30" s="63">
        <f t="shared" si="14"/>
        <v>2310</v>
      </c>
      <c r="X30" s="66">
        <f t="shared" si="15"/>
        <v>46200</v>
      </c>
      <c r="Y30" s="102">
        <f t="shared" si="16"/>
        <v>37620</v>
      </c>
      <c r="Z30" s="102">
        <f t="shared" si="17"/>
        <v>1980</v>
      </c>
      <c r="AA30" s="66">
        <f t="shared" si="18"/>
        <v>39600</v>
      </c>
    </row>
    <row r="31" spans="1:27" ht="13.5" customHeight="1">
      <c r="A31" s="118">
        <v>100</v>
      </c>
      <c r="B31" s="217">
        <v>41153</v>
      </c>
      <c r="C31" s="68">
        <v>622</v>
      </c>
      <c r="D31" s="312">
        <v>1</v>
      </c>
      <c r="E31" s="70">
        <f t="shared" si="0"/>
        <v>622</v>
      </c>
      <c r="F31" s="59">
        <v>0</v>
      </c>
      <c r="G31" s="70">
        <f t="shared" si="1"/>
        <v>0</v>
      </c>
      <c r="H31" s="68">
        <f t="shared" si="2"/>
        <v>622</v>
      </c>
      <c r="I31" s="107">
        <f t="shared" si="19"/>
        <v>86530</v>
      </c>
      <c r="J31" s="49">
        <f>IF((I31)+K31&gt;I149,I149-K31,(I31))</f>
        <v>62700</v>
      </c>
      <c r="K31" s="49">
        <f t="shared" si="3"/>
        <v>3300</v>
      </c>
      <c r="L31" s="145">
        <f t="shared" si="22"/>
        <v>66000</v>
      </c>
      <c r="M31" s="51">
        <f t="shared" si="20"/>
        <v>59565</v>
      </c>
      <c r="N31" s="49">
        <f t="shared" si="5"/>
        <v>3135</v>
      </c>
      <c r="O31" s="52">
        <f t="shared" si="21"/>
        <v>62700</v>
      </c>
      <c r="P31" s="73">
        <f t="shared" si="7"/>
        <v>56430</v>
      </c>
      <c r="Q31" s="49">
        <f t="shared" si="8"/>
        <v>2970</v>
      </c>
      <c r="R31" s="53">
        <f t="shared" si="9"/>
        <v>59400</v>
      </c>
      <c r="S31" s="51">
        <f t="shared" si="10"/>
        <v>50160</v>
      </c>
      <c r="T31" s="49">
        <f t="shared" si="11"/>
        <v>2640</v>
      </c>
      <c r="U31" s="52">
        <f t="shared" si="12"/>
        <v>52800</v>
      </c>
      <c r="V31" s="51">
        <f t="shared" si="13"/>
        <v>43890</v>
      </c>
      <c r="W31" s="49">
        <f t="shared" si="14"/>
        <v>2310</v>
      </c>
      <c r="X31" s="52">
        <f t="shared" si="15"/>
        <v>46200</v>
      </c>
      <c r="Y31" s="122">
        <f t="shared" si="16"/>
        <v>37620</v>
      </c>
      <c r="Z31" s="122">
        <f t="shared" si="17"/>
        <v>1980</v>
      </c>
      <c r="AA31" s="52">
        <f t="shared" si="18"/>
        <v>39600</v>
      </c>
    </row>
    <row r="32" spans="1:27" ht="13.5" customHeight="1">
      <c r="A32" s="118">
        <v>99</v>
      </c>
      <c r="B32" s="218">
        <v>41183</v>
      </c>
      <c r="C32" s="68">
        <v>622</v>
      </c>
      <c r="D32" s="312">
        <v>1</v>
      </c>
      <c r="E32" s="60">
        <f t="shared" si="0"/>
        <v>622</v>
      </c>
      <c r="F32" s="59">
        <v>0</v>
      </c>
      <c r="G32" s="60">
        <f t="shared" si="1"/>
        <v>0</v>
      </c>
      <c r="H32" s="57">
        <f t="shared" si="2"/>
        <v>622</v>
      </c>
      <c r="I32" s="106">
        <f t="shared" si="19"/>
        <v>85908</v>
      </c>
      <c r="J32" s="63">
        <f>IF((I32)+K32&gt;I149,I149-K32,(I32))</f>
        <v>62700</v>
      </c>
      <c r="K32" s="63">
        <f t="shared" si="3"/>
        <v>3300</v>
      </c>
      <c r="L32" s="146">
        <f t="shared" si="22"/>
        <v>66000</v>
      </c>
      <c r="M32" s="65">
        <f t="shared" si="20"/>
        <v>59565</v>
      </c>
      <c r="N32" s="63">
        <f t="shared" si="5"/>
        <v>3135</v>
      </c>
      <c r="O32" s="66">
        <f t="shared" si="21"/>
        <v>62700</v>
      </c>
      <c r="P32" s="63">
        <f t="shared" si="7"/>
        <v>56430</v>
      </c>
      <c r="Q32" s="63">
        <f t="shared" si="8"/>
        <v>2970</v>
      </c>
      <c r="R32" s="67">
        <f t="shared" si="9"/>
        <v>59400</v>
      </c>
      <c r="S32" s="65">
        <f t="shared" si="10"/>
        <v>50160</v>
      </c>
      <c r="T32" s="63">
        <f t="shared" si="11"/>
        <v>2640</v>
      </c>
      <c r="U32" s="66">
        <f t="shared" si="12"/>
        <v>52800</v>
      </c>
      <c r="V32" s="65">
        <f t="shared" si="13"/>
        <v>43890</v>
      </c>
      <c r="W32" s="63">
        <f t="shared" si="14"/>
        <v>2310</v>
      </c>
      <c r="X32" s="66">
        <f t="shared" si="15"/>
        <v>46200</v>
      </c>
      <c r="Y32" s="102">
        <f t="shared" si="16"/>
        <v>37620</v>
      </c>
      <c r="Z32" s="102">
        <f t="shared" si="17"/>
        <v>1980</v>
      </c>
      <c r="AA32" s="66">
        <f t="shared" si="18"/>
        <v>39600</v>
      </c>
    </row>
    <row r="33" spans="1:27" ht="13.5" customHeight="1">
      <c r="A33" s="118">
        <v>98</v>
      </c>
      <c r="B33" s="217">
        <v>41214</v>
      </c>
      <c r="C33" s="68">
        <v>622</v>
      </c>
      <c r="D33" s="312">
        <v>1</v>
      </c>
      <c r="E33" s="70">
        <f t="shared" si="0"/>
        <v>622</v>
      </c>
      <c r="F33" s="59">
        <v>0</v>
      </c>
      <c r="G33" s="70">
        <f t="shared" si="1"/>
        <v>0</v>
      </c>
      <c r="H33" s="68">
        <f t="shared" si="2"/>
        <v>622</v>
      </c>
      <c r="I33" s="107">
        <f t="shared" si="19"/>
        <v>85286</v>
      </c>
      <c r="J33" s="49">
        <f>IF((I33)+K33&gt;I149,I149-K33,(I33))</f>
        <v>62700</v>
      </c>
      <c r="K33" s="49">
        <f t="shared" si="3"/>
        <v>3300</v>
      </c>
      <c r="L33" s="145">
        <f t="shared" si="22"/>
        <v>66000</v>
      </c>
      <c r="M33" s="51">
        <f t="shared" si="20"/>
        <v>59565</v>
      </c>
      <c r="N33" s="49">
        <f t="shared" si="5"/>
        <v>3135</v>
      </c>
      <c r="O33" s="52">
        <f t="shared" si="21"/>
        <v>62700</v>
      </c>
      <c r="P33" s="73">
        <f t="shared" si="7"/>
        <v>56430</v>
      </c>
      <c r="Q33" s="49">
        <f t="shared" si="8"/>
        <v>2970</v>
      </c>
      <c r="R33" s="53">
        <f t="shared" si="9"/>
        <v>59400</v>
      </c>
      <c r="S33" s="51">
        <f t="shared" si="10"/>
        <v>50160</v>
      </c>
      <c r="T33" s="49">
        <f t="shared" si="11"/>
        <v>2640</v>
      </c>
      <c r="U33" s="52">
        <f t="shared" si="12"/>
        <v>52800</v>
      </c>
      <c r="V33" s="51">
        <f t="shared" si="13"/>
        <v>43890</v>
      </c>
      <c r="W33" s="49">
        <f t="shared" si="14"/>
        <v>2310</v>
      </c>
      <c r="X33" s="52">
        <f t="shared" si="15"/>
        <v>46200</v>
      </c>
      <c r="Y33" s="122">
        <f t="shared" si="16"/>
        <v>37620</v>
      </c>
      <c r="Z33" s="122">
        <f t="shared" si="17"/>
        <v>1980</v>
      </c>
      <c r="AA33" s="52">
        <f t="shared" si="18"/>
        <v>39600</v>
      </c>
    </row>
    <row r="34" spans="1:27" ht="13.5" customHeight="1">
      <c r="A34" s="118">
        <v>97</v>
      </c>
      <c r="B34" s="218">
        <v>41244</v>
      </c>
      <c r="C34" s="68">
        <v>622</v>
      </c>
      <c r="D34" s="312">
        <v>1</v>
      </c>
      <c r="E34" s="60">
        <f t="shared" si="0"/>
        <v>622</v>
      </c>
      <c r="F34" s="59">
        <v>0</v>
      </c>
      <c r="G34" s="60">
        <f t="shared" si="1"/>
        <v>0</v>
      </c>
      <c r="H34" s="57">
        <f t="shared" si="2"/>
        <v>622</v>
      </c>
      <c r="I34" s="106">
        <f t="shared" si="19"/>
        <v>84664</v>
      </c>
      <c r="J34" s="63">
        <f>IF((I34)+K34&gt;I149,I149-K34,(I34))</f>
        <v>62700</v>
      </c>
      <c r="K34" s="63">
        <f t="shared" si="3"/>
        <v>3300</v>
      </c>
      <c r="L34" s="146">
        <f t="shared" si="22"/>
        <v>66000</v>
      </c>
      <c r="M34" s="65">
        <f t="shared" si="20"/>
        <v>59565</v>
      </c>
      <c r="N34" s="63">
        <f t="shared" si="5"/>
        <v>3135</v>
      </c>
      <c r="O34" s="66">
        <f t="shared" si="21"/>
        <v>62700</v>
      </c>
      <c r="P34" s="63">
        <f t="shared" si="7"/>
        <v>56430</v>
      </c>
      <c r="Q34" s="63">
        <f t="shared" si="8"/>
        <v>2970</v>
      </c>
      <c r="R34" s="67">
        <f t="shared" si="9"/>
        <v>59400</v>
      </c>
      <c r="S34" s="65">
        <f t="shared" si="10"/>
        <v>50160</v>
      </c>
      <c r="T34" s="63">
        <f t="shared" si="11"/>
        <v>2640</v>
      </c>
      <c r="U34" s="66">
        <f t="shared" si="12"/>
        <v>52800</v>
      </c>
      <c r="V34" s="65">
        <f t="shared" si="13"/>
        <v>43890</v>
      </c>
      <c r="W34" s="63">
        <f t="shared" si="14"/>
        <v>2310</v>
      </c>
      <c r="X34" s="66">
        <f t="shared" si="15"/>
        <v>46200</v>
      </c>
      <c r="Y34" s="102">
        <f t="shared" si="16"/>
        <v>37620</v>
      </c>
      <c r="Z34" s="102">
        <f t="shared" si="17"/>
        <v>1980</v>
      </c>
      <c r="AA34" s="66">
        <f t="shared" si="18"/>
        <v>39600</v>
      </c>
    </row>
    <row r="35" spans="1:27" ht="13.5" customHeight="1">
      <c r="A35" s="118">
        <v>96</v>
      </c>
      <c r="B35" s="217">
        <v>41275</v>
      </c>
      <c r="C35" s="68">
        <v>678</v>
      </c>
      <c r="D35" s="312">
        <v>1</v>
      </c>
      <c r="E35" s="70">
        <f t="shared" si="0"/>
        <v>678</v>
      </c>
      <c r="F35" s="59">
        <v>0</v>
      </c>
      <c r="G35" s="70">
        <f t="shared" si="1"/>
        <v>0</v>
      </c>
      <c r="H35" s="68">
        <f t="shared" si="2"/>
        <v>678</v>
      </c>
      <c r="I35" s="107">
        <f t="shared" si="19"/>
        <v>84042</v>
      </c>
      <c r="J35" s="49">
        <f>IF((I35)+K35&gt;I149,I149-K35,(I35))</f>
        <v>62700</v>
      </c>
      <c r="K35" s="49">
        <f t="shared" si="3"/>
        <v>3300</v>
      </c>
      <c r="L35" s="145">
        <f t="shared" si="22"/>
        <v>66000</v>
      </c>
      <c r="M35" s="51">
        <f t="shared" si="20"/>
        <v>59565</v>
      </c>
      <c r="N35" s="49">
        <f t="shared" si="5"/>
        <v>3135</v>
      </c>
      <c r="O35" s="52">
        <f t="shared" si="21"/>
        <v>62700</v>
      </c>
      <c r="P35" s="73">
        <f t="shared" si="7"/>
        <v>56430</v>
      </c>
      <c r="Q35" s="49">
        <f t="shared" si="8"/>
        <v>2970</v>
      </c>
      <c r="R35" s="53">
        <f t="shared" si="9"/>
        <v>59400</v>
      </c>
      <c r="S35" s="51">
        <f t="shared" si="10"/>
        <v>50160</v>
      </c>
      <c r="T35" s="49">
        <f t="shared" si="11"/>
        <v>2640</v>
      </c>
      <c r="U35" s="52">
        <f t="shared" si="12"/>
        <v>52800</v>
      </c>
      <c r="V35" s="51">
        <f t="shared" si="13"/>
        <v>43890</v>
      </c>
      <c r="W35" s="49">
        <f t="shared" si="14"/>
        <v>2310</v>
      </c>
      <c r="X35" s="52">
        <f t="shared" si="15"/>
        <v>46200</v>
      </c>
      <c r="Y35" s="122">
        <f t="shared" si="16"/>
        <v>37620</v>
      </c>
      <c r="Z35" s="122">
        <f t="shared" si="17"/>
        <v>1980</v>
      </c>
      <c r="AA35" s="52">
        <f t="shared" si="18"/>
        <v>39600</v>
      </c>
    </row>
    <row r="36" spans="1:27" ht="13.5" customHeight="1">
      <c r="A36" s="118">
        <v>95</v>
      </c>
      <c r="B36" s="218">
        <v>41306</v>
      </c>
      <c r="C36" s="68">
        <v>678</v>
      </c>
      <c r="D36" s="312">
        <v>1</v>
      </c>
      <c r="E36" s="60">
        <f t="shared" si="0"/>
        <v>678</v>
      </c>
      <c r="F36" s="59">
        <v>0</v>
      </c>
      <c r="G36" s="60">
        <f t="shared" si="1"/>
        <v>0</v>
      </c>
      <c r="H36" s="57">
        <f t="shared" si="2"/>
        <v>678</v>
      </c>
      <c r="I36" s="106">
        <f t="shared" si="19"/>
        <v>83364</v>
      </c>
      <c r="J36" s="63">
        <f>IF((I36)+K36&gt;I149,I149-K36,(I36))</f>
        <v>62700</v>
      </c>
      <c r="K36" s="63">
        <f t="shared" si="3"/>
        <v>3300</v>
      </c>
      <c r="L36" s="146">
        <f t="shared" si="22"/>
        <v>66000</v>
      </c>
      <c r="M36" s="65">
        <f t="shared" si="20"/>
        <v>59565</v>
      </c>
      <c r="N36" s="63">
        <f t="shared" si="5"/>
        <v>3135</v>
      </c>
      <c r="O36" s="66">
        <f t="shared" si="21"/>
        <v>62700</v>
      </c>
      <c r="P36" s="63">
        <f t="shared" si="7"/>
        <v>56430</v>
      </c>
      <c r="Q36" s="63">
        <f t="shared" si="8"/>
        <v>2970</v>
      </c>
      <c r="R36" s="67">
        <f t="shared" si="9"/>
        <v>59400</v>
      </c>
      <c r="S36" s="65">
        <f t="shared" si="10"/>
        <v>50160</v>
      </c>
      <c r="T36" s="63">
        <f t="shared" si="11"/>
        <v>2640</v>
      </c>
      <c r="U36" s="66">
        <f t="shared" si="12"/>
        <v>52800</v>
      </c>
      <c r="V36" s="65">
        <f t="shared" si="13"/>
        <v>43890</v>
      </c>
      <c r="W36" s="63">
        <f t="shared" si="14"/>
        <v>2310</v>
      </c>
      <c r="X36" s="66">
        <f t="shared" si="15"/>
        <v>46200</v>
      </c>
      <c r="Y36" s="102">
        <f t="shared" si="16"/>
        <v>37620</v>
      </c>
      <c r="Z36" s="102">
        <f t="shared" si="17"/>
        <v>1980</v>
      </c>
      <c r="AA36" s="66">
        <f t="shared" si="18"/>
        <v>39600</v>
      </c>
    </row>
    <row r="37" spans="1:27" ht="13.5" customHeight="1">
      <c r="A37" s="118">
        <v>94</v>
      </c>
      <c r="B37" s="217">
        <v>41334</v>
      </c>
      <c r="C37" s="68">
        <v>678</v>
      </c>
      <c r="D37" s="312">
        <v>1</v>
      </c>
      <c r="E37" s="70">
        <f t="shared" si="0"/>
        <v>678</v>
      </c>
      <c r="F37" s="59">
        <v>0</v>
      </c>
      <c r="G37" s="70">
        <f t="shared" si="1"/>
        <v>0</v>
      </c>
      <c r="H37" s="68">
        <f t="shared" si="2"/>
        <v>678</v>
      </c>
      <c r="I37" s="107">
        <f t="shared" si="19"/>
        <v>82686</v>
      </c>
      <c r="J37" s="49">
        <f>IF((I37)+K37&gt;I149,I149-K37,(I37))</f>
        <v>62700</v>
      </c>
      <c r="K37" s="73">
        <f t="shared" si="3"/>
        <v>3300</v>
      </c>
      <c r="L37" s="147">
        <f t="shared" si="22"/>
        <v>66000</v>
      </c>
      <c r="M37" s="51">
        <f t="shared" si="20"/>
        <v>59565</v>
      </c>
      <c r="N37" s="49">
        <f t="shared" si="5"/>
        <v>3135</v>
      </c>
      <c r="O37" s="52">
        <f t="shared" si="21"/>
        <v>62700</v>
      </c>
      <c r="P37" s="73">
        <f t="shared" si="7"/>
        <v>56430</v>
      </c>
      <c r="Q37" s="49">
        <f t="shared" si="8"/>
        <v>2970</v>
      </c>
      <c r="R37" s="53">
        <f t="shared" si="9"/>
        <v>59400</v>
      </c>
      <c r="S37" s="51">
        <f t="shared" si="10"/>
        <v>50160</v>
      </c>
      <c r="T37" s="49">
        <f t="shared" si="11"/>
        <v>2640</v>
      </c>
      <c r="U37" s="52">
        <f t="shared" si="12"/>
        <v>52800</v>
      </c>
      <c r="V37" s="51">
        <f t="shared" si="13"/>
        <v>43890</v>
      </c>
      <c r="W37" s="49">
        <f t="shared" si="14"/>
        <v>2310</v>
      </c>
      <c r="X37" s="52">
        <f t="shared" si="15"/>
        <v>46200</v>
      </c>
      <c r="Y37" s="122">
        <f t="shared" si="16"/>
        <v>37620</v>
      </c>
      <c r="Z37" s="122">
        <f t="shared" si="17"/>
        <v>1980</v>
      </c>
      <c r="AA37" s="52">
        <f t="shared" si="18"/>
        <v>39600</v>
      </c>
    </row>
    <row r="38" spans="1:27" ht="13.5" customHeight="1">
      <c r="A38" s="118">
        <v>93</v>
      </c>
      <c r="B38" s="217">
        <v>41365</v>
      </c>
      <c r="C38" s="68">
        <v>678</v>
      </c>
      <c r="D38" s="312">
        <v>1</v>
      </c>
      <c r="E38" s="60">
        <f t="shared" si="0"/>
        <v>678</v>
      </c>
      <c r="F38" s="59">
        <v>0</v>
      </c>
      <c r="G38" s="60">
        <f t="shared" si="1"/>
        <v>0</v>
      </c>
      <c r="H38" s="57">
        <f t="shared" si="2"/>
        <v>678</v>
      </c>
      <c r="I38" s="106">
        <f t="shared" si="19"/>
        <v>82008</v>
      </c>
      <c r="J38" s="63">
        <f>IF((I38)+K38&gt;I149,I149-K38,(I38))</f>
        <v>62700</v>
      </c>
      <c r="K38" s="63">
        <f t="shared" si="3"/>
        <v>3300</v>
      </c>
      <c r="L38" s="148">
        <f t="shared" ref="L38:L69" si="23">J38+K38</f>
        <v>66000</v>
      </c>
      <c r="M38" s="65">
        <f t="shared" si="20"/>
        <v>59565</v>
      </c>
      <c r="N38" s="63">
        <f t="shared" si="5"/>
        <v>3135</v>
      </c>
      <c r="O38" s="66">
        <f t="shared" si="21"/>
        <v>62700</v>
      </c>
      <c r="P38" s="63">
        <f t="shared" si="7"/>
        <v>56430</v>
      </c>
      <c r="Q38" s="63">
        <f t="shared" si="8"/>
        <v>2970</v>
      </c>
      <c r="R38" s="67">
        <f t="shared" si="9"/>
        <v>59400</v>
      </c>
      <c r="S38" s="65">
        <f t="shared" si="10"/>
        <v>50160</v>
      </c>
      <c r="T38" s="63">
        <f t="shared" si="11"/>
        <v>2640</v>
      </c>
      <c r="U38" s="66">
        <f t="shared" si="12"/>
        <v>52800</v>
      </c>
      <c r="V38" s="65">
        <f t="shared" si="13"/>
        <v>43890</v>
      </c>
      <c r="W38" s="63">
        <f t="shared" si="14"/>
        <v>2310</v>
      </c>
      <c r="X38" s="66">
        <f t="shared" si="15"/>
        <v>46200</v>
      </c>
      <c r="Y38" s="102">
        <f t="shared" si="16"/>
        <v>37620</v>
      </c>
      <c r="Z38" s="102">
        <f t="shared" si="17"/>
        <v>1980</v>
      </c>
      <c r="AA38" s="66">
        <f t="shared" si="18"/>
        <v>39600</v>
      </c>
    </row>
    <row r="39" spans="1:27" ht="13.5" customHeight="1">
      <c r="A39" s="118">
        <v>92</v>
      </c>
      <c r="B39" s="218">
        <v>41395</v>
      </c>
      <c r="C39" s="68">
        <v>678</v>
      </c>
      <c r="D39" s="312">
        <v>1</v>
      </c>
      <c r="E39" s="70">
        <f t="shared" si="0"/>
        <v>678</v>
      </c>
      <c r="F39" s="59">
        <v>0</v>
      </c>
      <c r="G39" s="70">
        <f t="shared" si="1"/>
        <v>0</v>
      </c>
      <c r="H39" s="68">
        <f t="shared" si="2"/>
        <v>678</v>
      </c>
      <c r="I39" s="107">
        <f t="shared" si="19"/>
        <v>81330</v>
      </c>
      <c r="J39" s="49">
        <f>IF((I39)+K39&gt;I149,I149-K39,(I39))</f>
        <v>62700</v>
      </c>
      <c r="K39" s="49">
        <f t="shared" si="3"/>
        <v>3300</v>
      </c>
      <c r="L39" s="145">
        <f t="shared" si="23"/>
        <v>66000</v>
      </c>
      <c r="M39" s="51">
        <f t="shared" si="20"/>
        <v>59565</v>
      </c>
      <c r="N39" s="49">
        <f t="shared" si="5"/>
        <v>3135</v>
      </c>
      <c r="O39" s="52">
        <f t="shared" si="21"/>
        <v>62700</v>
      </c>
      <c r="P39" s="73">
        <f t="shared" si="7"/>
        <v>56430</v>
      </c>
      <c r="Q39" s="49">
        <f t="shared" si="8"/>
        <v>2970</v>
      </c>
      <c r="R39" s="53">
        <f t="shared" si="9"/>
        <v>59400</v>
      </c>
      <c r="S39" s="51">
        <f t="shared" si="10"/>
        <v>50160</v>
      </c>
      <c r="T39" s="49">
        <f t="shared" si="11"/>
        <v>2640</v>
      </c>
      <c r="U39" s="52">
        <f t="shared" si="12"/>
        <v>52800</v>
      </c>
      <c r="V39" s="51">
        <f t="shared" si="13"/>
        <v>43890</v>
      </c>
      <c r="W39" s="49">
        <f t="shared" si="14"/>
        <v>2310</v>
      </c>
      <c r="X39" s="52">
        <f t="shared" si="15"/>
        <v>46200</v>
      </c>
      <c r="Y39" s="122">
        <f t="shared" si="16"/>
        <v>37620</v>
      </c>
      <c r="Z39" s="122">
        <f t="shared" si="17"/>
        <v>1980</v>
      </c>
      <c r="AA39" s="52">
        <f t="shared" si="18"/>
        <v>39600</v>
      </c>
    </row>
    <row r="40" spans="1:27" ht="13.5" customHeight="1">
      <c r="A40" s="118">
        <v>91</v>
      </c>
      <c r="B40" s="217">
        <v>41426</v>
      </c>
      <c r="C40" s="68">
        <v>678</v>
      </c>
      <c r="D40" s="312">
        <v>1</v>
      </c>
      <c r="E40" s="60">
        <f t="shared" si="0"/>
        <v>678</v>
      </c>
      <c r="F40" s="59">
        <v>0</v>
      </c>
      <c r="G40" s="60">
        <f t="shared" si="1"/>
        <v>0</v>
      </c>
      <c r="H40" s="57">
        <f t="shared" si="2"/>
        <v>678</v>
      </c>
      <c r="I40" s="106">
        <f t="shared" si="19"/>
        <v>80652</v>
      </c>
      <c r="J40" s="63">
        <f>IF((I40)+K40&gt;I149,I149-K40,(I40))</f>
        <v>62700</v>
      </c>
      <c r="K40" s="63">
        <f t="shared" si="3"/>
        <v>3300</v>
      </c>
      <c r="L40" s="148">
        <f t="shared" si="23"/>
        <v>66000</v>
      </c>
      <c r="M40" s="65">
        <f t="shared" si="20"/>
        <v>59565</v>
      </c>
      <c r="N40" s="63">
        <f t="shared" si="5"/>
        <v>3135</v>
      </c>
      <c r="O40" s="66">
        <f t="shared" si="21"/>
        <v>62700</v>
      </c>
      <c r="P40" s="63">
        <f t="shared" si="7"/>
        <v>56430</v>
      </c>
      <c r="Q40" s="63">
        <f t="shared" si="8"/>
        <v>2970</v>
      </c>
      <c r="R40" s="67">
        <f t="shared" si="9"/>
        <v>59400</v>
      </c>
      <c r="S40" s="65">
        <f t="shared" si="10"/>
        <v>50160</v>
      </c>
      <c r="T40" s="63">
        <f t="shared" si="11"/>
        <v>2640</v>
      </c>
      <c r="U40" s="66">
        <f t="shared" si="12"/>
        <v>52800</v>
      </c>
      <c r="V40" s="65">
        <f t="shared" si="13"/>
        <v>43890</v>
      </c>
      <c r="W40" s="63">
        <f t="shared" si="14"/>
        <v>2310</v>
      </c>
      <c r="X40" s="66">
        <f t="shared" si="15"/>
        <v>46200</v>
      </c>
      <c r="Y40" s="102">
        <f t="shared" si="16"/>
        <v>37620</v>
      </c>
      <c r="Z40" s="102">
        <f t="shared" si="17"/>
        <v>1980</v>
      </c>
      <c r="AA40" s="66">
        <f t="shared" si="18"/>
        <v>39600</v>
      </c>
    </row>
    <row r="41" spans="1:27" ht="13.5" customHeight="1">
      <c r="A41" s="118">
        <v>90</v>
      </c>
      <c r="B41" s="218">
        <v>41456</v>
      </c>
      <c r="C41" s="68">
        <v>678</v>
      </c>
      <c r="D41" s="312">
        <v>1</v>
      </c>
      <c r="E41" s="70">
        <f t="shared" si="0"/>
        <v>678</v>
      </c>
      <c r="F41" s="59">
        <v>0</v>
      </c>
      <c r="G41" s="70">
        <f t="shared" si="1"/>
        <v>0</v>
      </c>
      <c r="H41" s="68">
        <f t="shared" si="2"/>
        <v>678</v>
      </c>
      <c r="I41" s="107">
        <f t="shared" si="19"/>
        <v>79974</v>
      </c>
      <c r="J41" s="49">
        <f>IF((I41)+K41&gt;I149,I149-K41,(I41))</f>
        <v>62700</v>
      </c>
      <c r="K41" s="49">
        <f t="shared" si="3"/>
        <v>3300</v>
      </c>
      <c r="L41" s="145">
        <f t="shared" si="23"/>
        <v>66000</v>
      </c>
      <c r="M41" s="51">
        <f t="shared" si="20"/>
        <v>59565</v>
      </c>
      <c r="N41" s="49">
        <f t="shared" si="5"/>
        <v>3135</v>
      </c>
      <c r="O41" s="52">
        <f t="shared" si="21"/>
        <v>62700</v>
      </c>
      <c r="P41" s="73">
        <f t="shared" si="7"/>
        <v>56430</v>
      </c>
      <c r="Q41" s="49">
        <f t="shared" si="8"/>
        <v>2970</v>
      </c>
      <c r="R41" s="53">
        <f t="shared" si="9"/>
        <v>59400</v>
      </c>
      <c r="S41" s="51">
        <f t="shared" si="10"/>
        <v>50160</v>
      </c>
      <c r="T41" s="49">
        <f t="shared" si="11"/>
        <v>2640</v>
      </c>
      <c r="U41" s="52">
        <f t="shared" si="12"/>
        <v>52800</v>
      </c>
      <c r="V41" s="51">
        <f t="shared" si="13"/>
        <v>43890</v>
      </c>
      <c r="W41" s="49">
        <f t="shared" si="14"/>
        <v>2310</v>
      </c>
      <c r="X41" s="52">
        <f t="shared" si="15"/>
        <v>46200</v>
      </c>
      <c r="Y41" s="122">
        <f t="shared" si="16"/>
        <v>37620</v>
      </c>
      <c r="Z41" s="122">
        <f t="shared" si="17"/>
        <v>1980</v>
      </c>
      <c r="AA41" s="52">
        <f t="shared" si="18"/>
        <v>39600</v>
      </c>
    </row>
    <row r="42" spans="1:27" ht="13.5" customHeight="1">
      <c r="A42" s="118">
        <v>89</v>
      </c>
      <c r="B42" s="217">
        <v>41487</v>
      </c>
      <c r="C42" s="68">
        <v>678</v>
      </c>
      <c r="D42" s="312">
        <v>1</v>
      </c>
      <c r="E42" s="60">
        <f t="shared" si="0"/>
        <v>678</v>
      </c>
      <c r="F42" s="59">
        <v>0</v>
      </c>
      <c r="G42" s="60">
        <f t="shared" si="1"/>
        <v>0</v>
      </c>
      <c r="H42" s="57">
        <f t="shared" si="2"/>
        <v>678</v>
      </c>
      <c r="I42" s="106">
        <f t="shared" si="19"/>
        <v>79296</v>
      </c>
      <c r="J42" s="63">
        <f>IF((I42)+K42&gt;I149,I149-K42,(I42))</f>
        <v>62700</v>
      </c>
      <c r="K42" s="63">
        <f t="shared" si="3"/>
        <v>3300</v>
      </c>
      <c r="L42" s="148">
        <f t="shared" si="23"/>
        <v>66000</v>
      </c>
      <c r="M42" s="65">
        <f t="shared" si="20"/>
        <v>59565</v>
      </c>
      <c r="N42" s="63">
        <f t="shared" si="5"/>
        <v>3135</v>
      </c>
      <c r="O42" s="66">
        <f t="shared" si="21"/>
        <v>62700</v>
      </c>
      <c r="P42" s="63">
        <f t="shared" si="7"/>
        <v>56430</v>
      </c>
      <c r="Q42" s="63">
        <f t="shared" si="8"/>
        <v>2970</v>
      </c>
      <c r="R42" s="67">
        <f t="shared" si="9"/>
        <v>59400</v>
      </c>
      <c r="S42" s="65">
        <f t="shared" si="10"/>
        <v>50160</v>
      </c>
      <c r="T42" s="63">
        <f t="shared" si="11"/>
        <v>2640</v>
      </c>
      <c r="U42" s="66">
        <f t="shared" si="12"/>
        <v>52800</v>
      </c>
      <c r="V42" s="65">
        <f t="shared" si="13"/>
        <v>43890</v>
      </c>
      <c r="W42" s="63">
        <f t="shared" si="14"/>
        <v>2310</v>
      </c>
      <c r="X42" s="66">
        <f t="shared" si="15"/>
        <v>46200</v>
      </c>
      <c r="Y42" s="102">
        <f t="shared" si="16"/>
        <v>37620</v>
      </c>
      <c r="Z42" s="102">
        <f t="shared" si="17"/>
        <v>1980</v>
      </c>
      <c r="AA42" s="66">
        <f t="shared" si="18"/>
        <v>39600</v>
      </c>
    </row>
    <row r="43" spans="1:27" ht="13.5" customHeight="1">
      <c r="A43" s="118">
        <v>88</v>
      </c>
      <c r="B43" s="218">
        <v>41518</v>
      </c>
      <c r="C43" s="68">
        <v>678</v>
      </c>
      <c r="D43" s="312">
        <v>1</v>
      </c>
      <c r="E43" s="70">
        <f t="shared" si="0"/>
        <v>678</v>
      </c>
      <c r="F43" s="59">
        <v>0</v>
      </c>
      <c r="G43" s="70">
        <f t="shared" si="1"/>
        <v>0</v>
      </c>
      <c r="H43" s="68">
        <f t="shared" si="2"/>
        <v>678</v>
      </c>
      <c r="I43" s="107">
        <f t="shared" si="19"/>
        <v>78618</v>
      </c>
      <c r="J43" s="49">
        <f>IF((I43)+K43&gt;I149,I149-K43,(I43))</f>
        <v>62700</v>
      </c>
      <c r="K43" s="49">
        <f t="shared" ref="K43:K74" si="24">I$148</f>
        <v>3300</v>
      </c>
      <c r="L43" s="145">
        <f t="shared" si="23"/>
        <v>66000</v>
      </c>
      <c r="M43" s="51">
        <f t="shared" si="20"/>
        <v>59565</v>
      </c>
      <c r="N43" s="49">
        <f t="shared" ref="N43:N74" si="25">K43*M$9</f>
        <v>3135</v>
      </c>
      <c r="O43" s="52">
        <f t="shared" si="21"/>
        <v>62700</v>
      </c>
      <c r="P43" s="73">
        <f t="shared" ref="P43:P74" si="26">J43*$P$9</f>
        <v>56430</v>
      </c>
      <c r="Q43" s="49">
        <f t="shared" ref="Q43:Q74" si="27">K43*P$9</f>
        <v>2970</v>
      </c>
      <c r="R43" s="53">
        <f t="shared" ref="R43:R74" si="28">P43+Q43</f>
        <v>59400</v>
      </c>
      <c r="S43" s="51">
        <f t="shared" ref="S43:S74" si="29">J43*S$9</f>
        <v>50160</v>
      </c>
      <c r="T43" s="49">
        <f t="shared" ref="T43:T74" si="30">K43*S$9</f>
        <v>2640</v>
      </c>
      <c r="U43" s="52">
        <f t="shared" si="12"/>
        <v>52800</v>
      </c>
      <c r="V43" s="51">
        <f t="shared" ref="V43:V74" si="31">J43*V$9</f>
        <v>43890</v>
      </c>
      <c r="W43" s="49">
        <f t="shared" ref="W43:W74" si="32">K43*V$9</f>
        <v>2310</v>
      </c>
      <c r="X43" s="52">
        <f t="shared" si="15"/>
        <v>46200</v>
      </c>
      <c r="Y43" s="122">
        <f t="shared" ref="Y43:Y74" si="33">J43*Y$9</f>
        <v>37620</v>
      </c>
      <c r="Z43" s="122">
        <f t="shared" ref="Z43:Z74" si="34">K43*Y$9</f>
        <v>1980</v>
      </c>
      <c r="AA43" s="52">
        <f t="shared" si="18"/>
        <v>39600</v>
      </c>
    </row>
    <row r="44" spans="1:27" ht="13.5" customHeight="1">
      <c r="A44" s="118">
        <v>87</v>
      </c>
      <c r="B44" s="217">
        <v>41548</v>
      </c>
      <c r="C44" s="68">
        <v>678</v>
      </c>
      <c r="D44" s="312">
        <v>1</v>
      </c>
      <c r="E44" s="60">
        <f t="shared" si="0"/>
        <v>678</v>
      </c>
      <c r="F44" s="59">
        <v>0</v>
      </c>
      <c r="G44" s="60">
        <f t="shared" si="1"/>
        <v>0</v>
      </c>
      <c r="H44" s="57">
        <f t="shared" si="2"/>
        <v>678</v>
      </c>
      <c r="I44" s="106">
        <f t="shared" ref="I44:I75" si="35">I43-H43</f>
        <v>77940</v>
      </c>
      <c r="J44" s="63">
        <f>IF((I44)+K44&gt;I149,I149-K44,(I44))</f>
        <v>62700</v>
      </c>
      <c r="K44" s="63">
        <f t="shared" si="24"/>
        <v>3300</v>
      </c>
      <c r="L44" s="148">
        <f t="shared" si="23"/>
        <v>66000</v>
      </c>
      <c r="M44" s="65">
        <f t="shared" ref="M44:M75" si="36">J44*M$9</f>
        <v>59565</v>
      </c>
      <c r="N44" s="63">
        <f t="shared" si="25"/>
        <v>3135</v>
      </c>
      <c r="O44" s="66">
        <f t="shared" si="21"/>
        <v>62700</v>
      </c>
      <c r="P44" s="63">
        <f t="shared" si="26"/>
        <v>56430</v>
      </c>
      <c r="Q44" s="63">
        <f t="shared" si="27"/>
        <v>2970</v>
      </c>
      <c r="R44" s="67">
        <f t="shared" si="28"/>
        <v>59400</v>
      </c>
      <c r="S44" s="65">
        <f t="shared" si="29"/>
        <v>50160</v>
      </c>
      <c r="T44" s="63">
        <f t="shared" si="30"/>
        <v>2640</v>
      </c>
      <c r="U44" s="66">
        <f t="shared" si="12"/>
        <v>52800</v>
      </c>
      <c r="V44" s="65">
        <f t="shared" si="31"/>
        <v>43890</v>
      </c>
      <c r="W44" s="63">
        <f t="shared" si="32"/>
        <v>2310</v>
      </c>
      <c r="X44" s="66">
        <f t="shared" si="15"/>
        <v>46200</v>
      </c>
      <c r="Y44" s="102">
        <f t="shared" si="33"/>
        <v>37620</v>
      </c>
      <c r="Z44" s="102">
        <f t="shared" si="34"/>
        <v>1980</v>
      </c>
      <c r="AA44" s="66">
        <f t="shared" si="18"/>
        <v>39600</v>
      </c>
    </row>
    <row r="45" spans="1:27" ht="13.5" customHeight="1">
      <c r="A45" s="118">
        <v>86</v>
      </c>
      <c r="B45" s="218">
        <v>41579</v>
      </c>
      <c r="C45" s="68">
        <v>678</v>
      </c>
      <c r="D45" s="312">
        <v>1</v>
      </c>
      <c r="E45" s="70">
        <f t="shared" si="0"/>
        <v>678</v>
      </c>
      <c r="F45" s="59">
        <v>0</v>
      </c>
      <c r="G45" s="70">
        <f t="shared" si="1"/>
        <v>0</v>
      </c>
      <c r="H45" s="68">
        <f t="shared" si="2"/>
        <v>678</v>
      </c>
      <c r="I45" s="107">
        <f t="shared" si="35"/>
        <v>77262</v>
      </c>
      <c r="J45" s="49">
        <f>IF((I45)+K45&gt;I149,I149-K45,(I45))</f>
        <v>62700</v>
      </c>
      <c r="K45" s="49">
        <f t="shared" si="24"/>
        <v>3300</v>
      </c>
      <c r="L45" s="145">
        <f t="shared" si="23"/>
        <v>66000</v>
      </c>
      <c r="M45" s="51">
        <f t="shared" si="36"/>
        <v>59565</v>
      </c>
      <c r="N45" s="49">
        <f t="shared" si="25"/>
        <v>3135</v>
      </c>
      <c r="O45" s="52">
        <f t="shared" si="21"/>
        <v>62700</v>
      </c>
      <c r="P45" s="73">
        <f t="shared" si="26"/>
        <v>56430</v>
      </c>
      <c r="Q45" s="49">
        <f t="shared" si="27"/>
        <v>2970</v>
      </c>
      <c r="R45" s="53">
        <f t="shared" si="28"/>
        <v>59400</v>
      </c>
      <c r="S45" s="51">
        <f t="shared" si="29"/>
        <v>50160</v>
      </c>
      <c r="T45" s="49">
        <f t="shared" si="30"/>
        <v>2640</v>
      </c>
      <c r="U45" s="52">
        <f t="shared" si="12"/>
        <v>52800</v>
      </c>
      <c r="V45" s="51">
        <f t="shared" si="31"/>
        <v>43890</v>
      </c>
      <c r="W45" s="49">
        <f t="shared" si="32"/>
        <v>2310</v>
      </c>
      <c r="X45" s="52">
        <f t="shared" si="15"/>
        <v>46200</v>
      </c>
      <c r="Y45" s="122">
        <f t="shared" si="33"/>
        <v>37620</v>
      </c>
      <c r="Z45" s="122">
        <f t="shared" si="34"/>
        <v>1980</v>
      </c>
      <c r="AA45" s="52">
        <f t="shared" si="18"/>
        <v>39600</v>
      </c>
    </row>
    <row r="46" spans="1:27" ht="13.5" customHeight="1">
      <c r="A46" s="118">
        <v>85</v>
      </c>
      <c r="B46" s="217">
        <v>41609</v>
      </c>
      <c r="C46" s="68">
        <v>678</v>
      </c>
      <c r="D46" s="312">
        <v>1</v>
      </c>
      <c r="E46" s="60">
        <f>C46*D46</f>
        <v>678</v>
      </c>
      <c r="F46" s="59">
        <v>0</v>
      </c>
      <c r="G46" s="60">
        <f t="shared" si="1"/>
        <v>0</v>
      </c>
      <c r="H46" s="57">
        <f t="shared" si="2"/>
        <v>678</v>
      </c>
      <c r="I46" s="106">
        <f t="shared" si="35"/>
        <v>76584</v>
      </c>
      <c r="J46" s="63">
        <f>IF((I46)+K46&gt;I149,I149-K46,(I46))</f>
        <v>62700</v>
      </c>
      <c r="K46" s="63">
        <f t="shared" si="24"/>
        <v>3300</v>
      </c>
      <c r="L46" s="148">
        <f t="shared" si="23"/>
        <v>66000</v>
      </c>
      <c r="M46" s="65">
        <f t="shared" si="36"/>
        <v>59565</v>
      </c>
      <c r="N46" s="63">
        <f t="shared" si="25"/>
        <v>3135</v>
      </c>
      <c r="O46" s="66">
        <f t="shared" si="21"/>
        <v>62700</v>
      </c>
      <c r="P46" s="63">
        <f t="shared" si="26"/>
        <v>56430</v>
      </c>
      <c r="Q46" s="63">
        <f t="shared" si="27"/>
        <v>2970</v>
      </c>
      <c r="R46" s="67">
        <f t="shared" si="28"/>
        <v>59400</v>
      </c>
      <c r="S46" s="65">
        <f t="shared" si="29"/>
        <v>50160</v>
      </c>
      <c r="T46" s="63">
        <f t="shared" si="30"/>
        <v>2640</v>
      </c>
      <c r="U46" s="66">
        <f t="shared" si="12"/>
        <v>52800</v>
      </c>
      <c r="V46" s="65">
        <f t="shared" si="31"/>
        <v>43890</v>
      </c>
      <c r="W46" s="63">
        <f t="shared" si="32"/>
        <v>2310</v>
      </c>
      <c r="X46" s="66">
        <f t="shared" si="15"/>
        <v>46200</v>
      </c>
      <c r="Y46" s="102">
        <f t="shared" si="33"/>
        <v>37620</v>
      </c>
      <c r="Z46" s="102">
        <f t="shared" si="34"/>
        <v>1980</v>
      </c>
      <c r="AA46" s="66">
        <f t="shared" si="18"/>
        <v>39600</v>
      </c>
    </row>
    <row r="47" spans="1:27" ht="13.5" customHeight="1">
      <c r="A47" s="118">
        <v>84</v>
      </c>
      <c r="B47" s="218">
        <v>41640</v>
      </c>
      <c r="C47" s="68">
        <v>724</v>
      </c>
      <c r="D47" s="312">
        <v>1</v>
      </c>
      <c r="E47" s="70">
        <f t="shared" si="0"/>
        <v>724</v>
      </c>
      <c r="F47" s="59">
        <v>0</v>
      </c>
      <c r="G47" s="70">
        <f t="shared" si="1"/>
        <v>0</v>
      </c>
      <c r="H47" s="68">
        <f t="shared" si="2"/>
        <v>724</v>
      </c>
      <c r="I47" s="107">
        <f t="shared" si="35"/>
        <v>75906</v>
      </c>
      <c r="J47" s="49">
        <f>IF((I47)+K47&gt;I149,I149-K47,(I47))</f>
        <v>62700</v>
      </c>
      <c r="K47" s="49">
        <f t="shared" si="24"/>
        <v>3300</v>
      </c>
      <c r="L47" s="145">
        <f t="shared" si="23"/>
        <v>66000</v>
      </c>
      <c r="M47" s="51">
        <f t="shared" si="36"/>
        <v>59565</v>
      </c>
      <c r="N47" s="49">
        <f t="shared" si="25"/>
        <v>3135</v>
      </c>
      <c r="O47" s="52">
        <f t="shared" si="21"/>
        <v>62700</v>
      </c>
      <c r="P47" s="73">
        <f t="shared" si="26"/>
        <v>56430</v>
      </c>
      <c r="Q47" s="49">
        <f t="shared" si="27"/>
        <v>2970</v>
      </c>
      <c r="R47" s="53">
        <f t="shared" si="28"/>
        <v>59400</v>
      </c>
      <c r="S47" s="51">
        <f t="shared" si="29"/>
        <v>50160</v>
      </c>
      <c r="T47" s="49">
        <f t="shared" si="30"/>
        <v>2640</v>
      </c>
      <c r="U47" s="52">
        <f t="shared" si="12"/>
        <v>52800</v>
      </c>
      <c r="V47" s="51">
        <f t="shared" si="31"/>
        <v>43890</v>
      </c>
      <c r="W47" s="49">
        <f t="shared" si="32"/>
        <v>2310</v>
      </c>
      <c r="X47" s="52">
        <f t="shared" si="15"/>
        <v>46200</v>
      </c>
      <c r="Y47" s="122">
        <f t="shared" si="33"/>
        <v>37620</v>
      </c>
      <c r="Z47" s="122">
        <f t="shared" si="34"/>
        <v>1980</v>
      </c>
      <c r="AA47" s="52">
        <f t="shared" si="18"/>
        <v>39600</v>
      </c>
    </row>
    <row r="48" spans="1:27" ht="13.5" customHeight="1">
      <c r="A48" s="118">
        <v>83</v>
      </c>
      <c r="B48" s="217">
        <v>41671</v>
      </c>
      <c r="C48" s="68">
        <v>724</v>
      </c>
      <c r="D48" s="312">
        <v>1</v>
      </c>
      <c r="E48" s="60">
        <f t="shared" si="0"/>
        <v>724</v>
      </c>
      <c r="F48" s="59">
        <v>0</v>
      </c>
      <c r="G48" s="60">
        <f t="shared" si="1"/>
        <v>0</v>
      </c>
      <c r="H48" s="57">
        <f t="shared" si="2"/>
        <v>724</v>
      </c>
      <c r="I48" s="106">
        <f t="shared" si="35"/>
        <v>75182</v>
      </c>
      <c r="J48" s="63">
        <f>IF((I48)+K48&gt;I149,I149-K48,(I48))</f>
        <v>62700</v>
      </c>
      <c r="K48" s="63">
        <f t="shared" si="24"/>
        <v>3300</v>
      </c>
      <c r="L48" s="148">
        <f t="shared" si="23"/>
        <v>66000</v>
      </c>
      <c r="M48" s="65">
        <f t="shared" si="36"/>
        <v>59565</v>
      </c>
      <c r="N48" s="63">
        <f t="shared" si="25"/>
        <v>3135</v>
      </c>
      <c r="O48" s="66">
        <f t="shared" si="21"/>
        <v>62700</v>
      </c>
      <c r="P48" s="63">
        <f t="shared" si="26"/>
        <v>56430</v>
      </c>
      <c r="Q48" s="63">
        <f t="shared" si="27"/>
        <v>2970</v>
      </c>
      <c r="R48" s="67">
        <f t="shared" si="28"/>
        <v>59400</v>
      </c>
      <c r="S48" s="65">
        <f t="shared" si="29"/>
        <v>50160</v>
      </c>
      <c r="T48" s="63">
        <f t="shared" si="30"/>
        <v>2640</v>
      </c>
      <c r="U48" s="66">
        <f t="shared" si="12"/>
        <v>52800</v>
      </c>
      <c r="V48" s="65">
        <f t="shared" si="31"/>
        <v>43890</v>
      </c>
      <c r="W48" s="63">
        <f t="shared" si="32"/>
        <v>2310</v>
      </c>
      <c r="X48" s="66">
        <f t="shared" si="15"/>
        <v>46200</v>
      </c>
      <c r="Y48" s="102">
        <f t="shared" si="33"/>
        <v>37620</v>
      </c>
      <c r="Z48" s="102">
        <f t="shared" si="34"/>
        <v>1980</v>
      </c>
      <c r="AA48" s="66">
        <f t="shared" si="18"/>
        <v>39600</v>
      </c>
    </row>
    <row r="49" spans="1:27" ht="13.5" customHeight="1">
      <c r="A49" s="118">
        <v>82</v>
      </c>
      <c r="B49" s="218">
        <v>41699</v>
      </c>
      <c r="C49" s="68">
        <v>724</v>
      </c>
      <c r="D49" s="312">
        <v>1</v>
      </c>
      <c r="E49" s="70">
        <f t="shared" si="0"/>
        <v>724</v>
      </c>
      <c r="F49" s="59">
        <v>0</v>
      </c>
      <c r="G49" s="70">
        <f t="shared" si="1"/>
        <v>0</v>
      </c>
      <c r="H49" s="68">
        <f t="shared" si="2"/>
        <v>724</v>
      </c>
      <c r="I49" s="107">
        <f t="shared" si="35"/>
        <v>74458</v>
      </c>
      <c r="J49" s="49">
        <f>IF((I49)+K49&gt;I149,I149-K49,(I49))</f>
        <v>62700</v>
      </c>
      <c r="K49" s="49">
        <f t="shared" si="24"/>
        <v>3300</v>
      </c>
      <c r="L49" s="145">
        <f t="shared" si="23"/>
        <v>66000</v>
      </c>
      <c r="M49" s="51">
        <f t="shared" si="36"/>
        <v>59565</v>
      </c>
      <c r="N49" s="49">
        <f t="shared" si="25"/>
        <v>3135</v>
      </c>
      <c r="O49" s="52">
        <f t="shared" si="21"/>
        <v>62700</v>
      </c>
      <c r="P49" s="73">
        <f t="shared" si="26"/>
        <v>56430</v>
      </c>
      <c r="Q49" s="49">
        <f t="shared" si="27"/>
        <v>2970</v>
      </c>
      <c r="R49" s="53">
        <f t="shared" si="28"/>
        <v>59400</v>
      </c>
      <c r="S49" s="51">
        <f t="shared" si="29"/>
        <v>50160</v>
      </c>
      <c r="T49" s="49">
        <f t="shared" si="30"/>
        <v>2640</v>
      </c>
      <c r="U49" s="52">
        <f t="shared" si="12"/>
        <v>52800</v>
      </c>
      <c r="V49" s="51">
        <f t="shared" si="31"/>
        <v>43890</v>
      </c>
      <c r="W49" s="49">
        <f t="shared" si="32"/>
        <v>2310</v>
      </c>
      <c r="X49" s="52">
        <f t="shared" si="15"/>
        <v>46200</v>
      </c>
      <c r="Y49" s="122">
        <f t="shared" si="33"/>
        <v>37620</v>
      </c>
      <c r="Z49" s="122">
        <f t="shared" si="34"/>
        <v>1980</v>
      </c>
      <c r="AA49" s="52">
        <f t="shared" si="18"/>
        <v>39600</v>
      </c>
    </row>
    <row r="50" spans="1:27" ht="13.5" customHeight="1">
      <c r="A50" s="118">
        <v>81</v>
      </c>
      <c r="B50" s="217">
        <v>41730</v>
      </c>
      <c r="C50" s="68">
        <v>724</v>
      </c>
      <c r="D50" s="312">
        <v>1</v>
      </c>
      <c r="E50" s="60">
        <f t="shared" si="0"/>
        <v>724</v>
      </c>
      <c r="F50" s="59">
        <v>0</v>
      </c>
      <c r="G50" s="60">
        <f t="shared" si="1"/>
        <v>0</v>
      </c>
      <c r="H50" s="57">
        <f t="shared" si="2"/>
        <v>724</v>
      </c>
      <c r="I50" s="106">
        <f t="shared" si="35"/>
        <v>73734</v>
      </c>
      <c r="J50" s="63">
        <f>IF((I50)+K50&gt;I149,I149-K50,(I50))</f>
        <v>62700</v>
      </c>
      <c r="K50" s="63">
        <f t="shared" si="24"/>
        <v>3300</v>
      </c>
      <c r="L50" s="148">
        <f t="shared" si="23"/>
        <v>66000</v>
      </c>
      <c r="M50" s="65">
        <f t="shared" si="36"/>
        <v>59565</v>
      </c>
      <c r="N50" s="63">
        <f t="shared" si="25"/>
        <v>3135</v>
      </c>
      <c r="O50" s="66">
        <f t="shared" si="21"/>
        <v>62700</v>
      </c>
      <c r="P50" s="63">
        <f t="shared" si="26"/>
        <v>56430</v>
      </c>
      <c r="Q50" s="63">
        <f t="shared" si="27"/>
        <v>2970</v>
      </c>
      <c r="R50" s="67">
        <f t="shared" si="28"/>
        <v>59400</v>
      </c>
      <c r="S50" s="65">
        <f t="shared" si="29"/>
        <v>50160</v>
      </c>
      <c r="T50" s="63">
        <f t="shared" si="30"/>
        <v>2640</v>
      </c>
      <c r="U50" s="66">
        <f t="shared" si="12"/>
        <v>52800</v>
      </c>
      <c r="V50" s="65">
        <f t="shared" si="31"/>
        <v>43890</v>
      </c>
      <c r="W50" s="63">
        <f t="shared" si="32"/>
        <v>2310</v>
      </c>
      <c r="X50" s="66">
        <f t="shared" si="15"/>
        <v>46200</v>
      </c>
      <c r="Y50" s="102">
        <f t="shared" si="33"/>
        <v>37620</v>
      </c>
      <c r="Z50" s="102">
        <f t="shared" si="34"/>
        <v>1980</v>
      </c>
      <c r="AA50" s="66">
        <f t="shared" si="18"/>
        <v>39600</v>
      </c>
    </row>
    <row r="51" spans="1:27" ht="13.5" customHeight="1">
      <c r="A51" s="118">
        <v>80</v>
      </c>
      <c r="B51" s="217">
        <v>41760</v>
      </c>
      <c r="C51" s="68">
        <v>724</v>
      </c>
      <c r="D51" s="312">
        <v>1</v>
      </c>
      <c r="E51" s="70">
        <f t="shared" si="0"/>
        <v>724</v>
      </c>
      <c r="F51" s="59">
        <v>0</v>
      </c>
      <c r="G51" s="70">
        <f t="shared" si="1"/>
        <v>0</v>
      </c>
      <c r="H51" s="68">
        <f t="shared" si="2"/>
        <v>724</v>
      </c>
      <c r="I51" s="107">
        <f t="shared" si="35"/>
        <v>73010</v>
      </c>
      <c r="J51" s="49">
        <f>IF((I51)+K51&gt;I149,I149-K51,(I51))</f>
        <v>62700</v>
      </c>
      <c r="K51" s="49">
        <f t="shared" si="24"/>
        <v>3300</v>
      </c>
      <c r="L51" s="145">
        <f t="shared" si="23"/>
        <v>66000</v>
      </c>
      <c r="M51" s="51">
        <f t="shared" si="36"/>
        <v>59565</v>
      </c>
      <c r="N51" s="49">
        <f t="shared" si="25"/>
        <v>3135</v>
      </c>
      <c r="O51" s="52">
        <f t="shared" si="21"/>
        <v>62700</v>
      </c>
      <c r="P51" s="73">
        <f t="shared" si="26"/>
        <v>56430</v>
      </c>
      <c r="Q51" s="49">
        <f t="shared" si="27"/>
        <v>2970</v>
      </c>
      <c r="R51" s="53">
        <f t="shared" si="28"/>
        <v>59400</v>
      </c>
      <c r="S51" s="51">
        <f t="shared" si="29"/>
        <v>50160</v>
      </c>
      <c r="T51" s="49">
        <f t="shared" si="30"/>
        <v>2640</v>
      </c>
      <c r="U51" s="52">
        <f t="shared" si="12"/>
        <v>52800</v>
      </c>
      <c r="V51" s="51">
        <f t="shared" si="31"/>
        <v>43890</v>
      </c>
      <c r="W51" s="49">
        <f t="shared" si="32"/>
        <v>2310</v>
      </c>
      <c r="X51" s="52">
        <f t="shared" si="15"/>
        <v>46200</v>
      </c>
      <c r="Y51" s="122">
        <f t="shared" si="33"/>
        <v>37620</v>
      </c>
      <c r="Z51" s="122">
        <f t="shared" si="34"/>
        <v>1980</v>
      </c>
      <c r="AA51" s="52">
        <f t="shared" si="18"/>
        <v>39600</v>
      </c>
    </row>
    <row r="52" spans="1:27" ht="13.5" customHeight="1">
      <c r="A52" s="118">
        <v>79</v>
      </c>
      <c r="B52" s="218">
        <v>41791</v>
      </c>
      <c r="C52" s="68">
        <v>724</v>
      </c>
      <c r="D52" s="312">
        <v>1</v>
      </c>
      <c r="E52" s="60">
        <f t="shared" si="0"/>
        <v>724</v>
      </c>
      <c r="F52" s="59">
        <v>0</v>
      </c>
      <c r="G52" s="60">
        <f t="shared" si="1"/>
        <v>0</v>
      </c>
      <c r="H52" s="57">
        <f t="shared" si="2"/>
        <v>724</v>
      </c>
      <c r="I52" s="106">
        <f t="shared" si="35"/>
        <v>72286</v>
      </c>
      <c r="J52" s="63">
        <f>IF((I52)+K52&gt;I149,I149-K52,(I52))</f>
        <v>62700</v>
      </c>
      <c r="K52" s="63">
        <f t="shared" si="24"/>
        <v>3300</v>
      </c>
      <c r="L52" s="148">
        <f t="shared" si="23"/>
        <v>66000</v>
      </c>
      <c r="M52" s="65">
        <f t="shared" si="36"/>
        <v>59565</v>
      </c>
      <c r="N52" s="63">
        <f t="shared" si="25"/>
        <v>3135</v>
      </c>
      <c r="O52" s="66">
        <f t="shared" si="21"/>
        <v>62700</v>
      </c>
      <c r="P52" s="63">
        <f t="shared" si="26"/>
        <v>56430</v>
      </c>
      <c r="Q52" s="63">
        <f t="shared" si="27"/>
        <v>2970</v>
      </c>
      <c r="R52" s="67">
        <f t="shared" si="28"/>
        <v>59400</v>
      </c>
      <c r="S52" s="65">
        <f t="shared" si="29"/>
        <v>50160</v>
      </c>
      <c r="T52" s="63">
        <f t="shared" si="30"/>
        <v>2640</v>
      </c>
      <c r="U52" s="66">
        <f t="shared" si="12"/>
        <v>52800</v>
      </c>
      <c r="V52" s="65">
        <f t="shared" si="31"/>
        <v>43890</v>
      </c>
      <c r="W52" s="63">
        <f t="shared" si="32"/>
        <v>2310</v>
      </c>
      <c r="X52" s="66">
        <f t="shared" si="15"/>
        <v>46200</v>
      </c>
      <c r="Y52" s="102">
        <f t="shared" si="33"/>
        <v>37620</v>
      </c>
      <c r="Z52" s="102">
        <f t="shared" si="34"/>
        <v>1980</v>
      </c>
      <c r="AA52" s="66">
        <f t="shared" si="18"/>
        <v>39600</v>
      </c>
    </row>
    <row r="53" spans="1:27" ht="13.5" customHeight="1">
      <c r="A53" s="118">
        <v>78</v>
      </c>
      <c r="B53" s="217">
        <v>41821</v>
      </c>
      <c r="C53" s="68">
        <v>724</v>
      </c>
      <c r="D53" s="312">
        <v>1</v>
      </c>
      <c r="E53" s="70">
        <f t="shared" si="0"/>
        <v>724</v>
      </c>
      <c r="F53" s="59">
        <v>0</v>
      </c>
      <c r="G53" s="70">
        <f t="shared" si="1"/>
        <v>0</v>
      </c>
      <c r="H53" s="68">
        <f t="shared" si="2"/>
        <v>724</v>
      </c>
      <c r="I53" s="107">
        <f t="shared" si="35"/>
        <v>71562</v>
      </c>
      <c r="J53" s="49">
        <f>IF((I53)+K53&gt;I149,I149-K53,(I53))</f>
        <v>62700</v>
      </c>
      <c r="K53" s="49">
        <f t="shared" si="24"/>
        <v>3300</v>
      </c>
      <c r="L53" s="145">
        <f t="shared" si="23"/>
        <v>66000</v>
      </c>
      <c r="M53" s="51">
        <f t="shared" si="36"/>
        <v>59565</v>
      </c>
      <c r="N53" s="49">
        <f t="shared" si="25"/>
        <v>3135</v>
      </c>
      <c r="O53" s="52">
        <f t="shared" si="21"/>
        <v>62700</v>
      </c>
      <c r="P53" s="73">
        <f t="shared" si="26"/>
        <v>56430</v>
      </c>
      <c r="Q53" s="49">
        <f t="shared" si="27"/>
        <v>2970</v>
      </c>
      <c r="R53" s="53">
        <f t="shared" si="28"/>
        <v>59400</v>
      </c>
      <c r="S53" s="51">
        <f t="shared" si="29"/>
        <v>50160</v>
      </c>
      <c r="T53" s="49">
        <f t="shared" si="30"/>
        <v>2640</v>
      </c>
      <c r="U53" s="52">
        <f t="shared" si="12"/>
        <v>52800</v>
      </c>
      <c r="V53" s="51">
        <f t="shared" si="31"/>
        <v>43890</v>
      </c>
      <c r="W53" s="49">
        <f t="shared" si="32"/>
        <v>2310</v>
      </c>
      <c r="X53" s="52">
        <f t="shared" si="15"/>
        <v>46200</v>
      </c>
      <c r="Y53" s="122">
        <f t="shared" si="33"/>
        <v>37620</v>
      </c>
      <c r="Z53" s="122">
        <f t="shared" si="34"/>
        <v>1980</v>
      </c>
      <c r="AA53" s="52">
        <f t="shared" si="18"/>
        <v>39600</v>
      </c>
    </row>
    <row r="54" spans="1:27" ht="13.5" customHeight="1">
      <c r="A54" s="118">
        <v>77</v>
      </c>
      <c r="B54" s="218">
        <v>41852</v>
      </c>
      <c r="C54" s="68">
        <v>724</v>
      </c>
      <c r="D54" s="312">
        <v>1</v>
      </c>
      <c r="E54" s="60">
        <f t="shared" si="0"/>
        <v>724</v>
      </c>
      <c r="F54" s="59">
        <v>0</v>
      </c>
      <c r="G54" s="60">
        <f t="shared" si="1"/>
        <v>0</v>
      </c>
      <c r="H54" s="57">
        <f t="shared" si="2"/>
        <v>724</v>
      </c>
      <c r="I54" s="106">
        <f t="shared" si="35"/>
        <v>70838</v>
      </c>
      <c r="J54" s="63">
        <f>IF((I54)+K54&gt;I149,I149-K54,(I54))</f>
        <v>62700</v>
      </c>
      <c r="K54" s="63">
        <f t="shared" si="24"/>
        <v>3300</v>
      </c>
      <c r="L54" s="148">
        <f t="shared" si="23"/>
        <v>66000</v>
      </c>
      <c r="M54" s="65">
        <f t="shared" si="36"/>
        <v>59565</v>
      </c>
      <c r="N54" s="63">
        <f t="shared" si="25"/>
        <v>3135</v>
      </c>
      <c r="O54" s="66">
        <f t="shared" si="21"/>
        <v>62700</v>
      </c>
      <c r="P54" s="63">
        <f t="shared" si="26"/>
        <v>56430</v>
      </c>
      <c r="Q54" s="63">
        <f t="shared" si="27"/>
        <v>2970</v>
      </c>
      <c r="R54" s="67">
        <f t="shared" si="28"/>
        <v>59400</v>
      </c>
      <c r="S54" s="65">
        <f t="shared" si="29"/>
        <v>50160</v>
      </c>
      <c r="T54" s="63">
        <f t="shared" si="30"/>
        <v>2640</v>
      </c>
      <c r="U54" s="66">
        <f t="shared" si="12"/>
        <v>52800</v>
      </c>
      <c r="V54" s="65">
        <f t="shared" si="31"/>
        <v>43890</v>
      </c>
      <c r="W54" s="63">
        <f t="shared" si="32"/>
        <v>2310</v>
      </c>
      <c r="X54" s="66">
        <f t="shared" si="15"/>
        <v>46200</v>
      </c>
      <c r="Y54" s="102">
        <f t="shared" si="33"/>
        <v>37620</v>
      </c>
      <c r="Z54" s="102">
        <f t="shared" si="34"/>
        <v>1980</v>
      </c>
      <c r="AA54" s="66">
        <f t="shared" si="18"/>
        <v>39600</v>
      </c>
    </row>
    <row r="55" spans="1:27" ht="13.5" customHeight="1">
      <c r="A55" s="118">
        <v>76</v>
      </c>
      <c r="B55" s="217">
        <v>41883</v>
      </c>
      <c r="C55" s="68">
        <v>724</v>
      </c>
      <c r="D55" s="312">
        <v>1</v>
      </c>
      <c r="E55" s="70">
        <f t="shared" si="0"/>
        <v>724</v>
      </c>
      <c r="F55" s="59">
        <v>0</v>
      </c>
      <c r="G55" s="70">
        <f t="shared" si="1"/>
        <v>0</v>
      </c>
      <c r="H55" s="68">
        <f t="shared" si="2"/>
        <v>724</v>
      </c>
      <c r="I55" s="107">
        <f t="shared" si="35"/>
        <v>70114</v>
      </c>
      <c r="J55" s="49">
        <f>IF((I55)+K55&gt;I149,I149-K55,(I55))</f>
        <v>62700</v>
      </c>
      <c r="K55" s="49">
        <f t="shared" si="24"/>
        <v>3300</v>
      </c>
      <c r="L55" s="145">
        <f t="shared" si="23"/>
        <v>66000</v>
      </c>
      <c r="M55" s="51">
        <f t="shared" si="36"/>
        <v>59565</v>
      </c>
      <c r="N55" s="49">
        <f t="shared" si="25"/>
        <v>3135</v>
      </c>
      <c r="O55" s="52">
        <f t="shared" si="21"/>
        <v>62700</v>
      </c>
      <c r="P55" s="73">
        <f t="shared" si="26"/>
        <v>56430</v>
      </c>
      <c r="Q55" s="49">
        <f t="shared" si="27"/>
        <v>2970</v>
      </c>
      <c r="R55" s="53">
        <f t="shared" si="28"/>
        <v>59400</v>
      </c>
      <c r="S55" s="51">
        <f t="shared" si="29"/>
        <v>50160</v>
      </c>
      <c r="T55" s="49">
        <f t="shared" si="30"/>
        <v>2640</v>
      </c>
      <c r="U55" s="52">
        <f t="shared" si="12"/>
        <v>52800</v>
      </c>
      <c r="V55" s="51">
        <f t="shared" si="31"/>
        <v>43890</v>
      </c>
      <c r="W55" s="49">
        <f t="shared" si="32"/>
        <v>2310</v>
      </c>
      <c r="X55" s="52">
        <f t="shared" si="15"/>
        <v>46200</v>
      </c>
      <c r="Y55" s="122">
        <f t="shared" si="33"/>
        <v>37620</v>
      </c>
      <c r="Z55" s="122">
        <f t="shared" si="34"/>
        <v>1980</v>
      </c>
      <c r="AA55" s="52">
        <f t="shared" si="18"/>
        <v>39600</v>
      </c>
    </row>
    <row r="56" spans="1:27" ht="13.5" customHeight="1">
      <c r="A56" s="118">
        <v>75</v>
      </c>
      <c r="B56" s="218">
        <v>41913</v>
      </c>
      <c r="C56" s="68">
        <v>724</v>
      </c>
      <c r="D56" s="312">
        <v>1</v>
      </c>
      <c r="E56" s="60">
        <f t="shared" si="0"/>
        <v>724</v>
      </c>
      <c r="F56" s="59">
        <v>0</v>
      </c>
      <c r="G56" s="60">
        <f t="shared" si="1"/>
        <v>0</v>
      </c>
      <c r="H56" s="57">
        <f t="shared" si="2"/>
        <v>724</v>
      </c>
      <c r="I56" s="106">
        <f t="shared" si="35"/>
        <v>69390</v>
      </c>
      <c r="J56" s="63">
        <f>IF((I56)+K56&gt;I149,I149-K56,(I56))</f>
        <v>62700</v>
      </c>
      <c r="K56" s="63">
        <f t="shared" si="24"/>
        <v>3300</v>
      </c>
      <c r="L56" s="148">
        <f t="shared" si="23"/>
        <v>66000</v>
      </c>
      <c r="M56" s="65">
        <f t="shared" si="36"/>
        <v>59565</v>
      </c>
      <c r="N56" s="63">
        <f t="shared" si="25"/>
        <v>3135</v>
      </c>
      <c r="O56" s="66">
        <f t="shared" si="21"/>
        <v>62700</v>
      </c>
      <c r="P56" s="63">
        <f t="shared" si="26"/>
        <v>56430</v>
      </c>
      <c r="Q56" s="63">
        <f t="shared" si="27"/>
        <v>2970</v>
      </c>
      <c r="R56" s="67">
        <f t="shared" si="28"/>
        <v>59400</v>
      </c>
      <c r="S56" s="65">
        <f t="shared" si="29"/>
        <v>50160</v>
      </c>
      <c r="T56" s="63">
        <f t="shared" si="30"/>
        <v>2640</v>
      </c>
      <c r="U56" s="66">
        <f t="shared" si="12"/>
        <v>52800</v>
      </c>
      <c r="V56" s="65">
        <f t="shared" si="31"/>
        <v>43890</v>
      </c>
      <c r="W56" s="63">
        <f t="shared" si="32"/>
        <v>2310</v>
      </c>
      <c r="X56" s="66">
        <f t="shared" si="15"/>
        <v>46200</v>
      </c>
      <c r="Y56" s="102">
        <f t="shared" si="33"/>
        <v>37620</v>
      </c>
      <c r="Z56" s="102">
        <f t="shared" si="34"/>
        <v>1980</v>
      </c>
      <c r="AA56" s="66">
        <f t="shared" si="18"/>
        <v>39600</v>
      </c>
    </row>
    <row r="57" spans="1:27" ht="13.5" customHeight="1">
      <c r="A57" s="118">
        <v>74</v>
      </c>
      <c r="B57" s="217">
        <v>41944</v>
      </c>
      <c r="C57" s="68">
        <v>724</v>
      </c>
      <c r="D57" s="312">
        <v>1</v>
      </c>
      <c r="E57" s="70">
        <f t="shared" si="0"/>
        <v>724</v>
      </c>
      <c r="F57" s="59">
        <v>0</v>
      </c>
      <c r="G57" s="70">
        <f t="shared" si="1"/>
        <v>0</v>
      </c>
      <c r="H57" s="68">
        <f t="shared" si="2"/>
        <v>724</v>
      </c>
      <c r="I57" s="107">
        <f t="shared" si="35"/>
        <v>68666</v>
      </c>
      <c r="J57" s="49">
        <f>IF((I57)+K57&gt;I149,I149-K57,(I57))</f>
        <v>62700</v>
      </c>
      <c r="K57" s="49">
        <f t="shared" si="24"/>
        <v>3300</v>
      </c>
      <c r="L57" s="145">
        <f t="shared" si="23"/>
        <v>66000</v>
      </c>
      <c r="M57" s="51">
        <f t="shared" si="36"/>
        <v>59565</v>
      </c>
      <c r="N57" s="49">
        <f t="shared" si="25"/>
        <v>3135</v>
      </c>
      <c r="O57" s="52">
        <f t="shared" si="21"/>
        <v>62700</v>
      </c>
      <c r="P57" s="73">
        <f t="shared" si="26"/>
        <v>56430</v>
      </c>
      <c r="Q57" s="49">
        <f t="shared" si="27"/>
        <v>2970</v>
      </c>
      <c r="R57" s="53">
        <f t="shared" si="28"/>
        <v>59400</v>
      </c>
      <c r="S57" s="51">
        <f t="shared" si="29"/>
        <v>50160</v>
      </c>
      <c r="T57" s="49">
        <f t="shared" si="30"/>
        <v>2640</v>
      </c>
      <c r="U57" s="52">
        <f t="shared" si="12"/>
        <v>52800</v>
      </c>
      <c r="V57" s="51">
        <f t="shared" si="31"/>
        <v>43890</v>
      </c>
      <c r="W57" s="49">
        <f t="shared" si="32"/>
        <v>2310</v>
      </c>
      <c r="X57" s="52">
        <f t="shared" si="15"/>
        <v>46200</v>
      </c>
      <c r="Y57" s="122">
        <f t="shared" si="33"/>
        <v>37620</v>
      </c>
      <c r="Z57" s="122">
        <f t="shared" si="34"/>
        <v>1980</v>
      </c>
      <c r="AA57" s="52">
        <f t="shared" si="18"/>
        <v>39600</v>
      </c>
    </row>
    <row r="58" spans="1:27" ht="13.5" customHeight="1">
      <c r="A58" s="118">
        <v>73</v>
      </c>
      <c r="B58" s="218">
        <v>41974</v>
      </c>
      <c r="C58" s="68">
        <v>724</v>
      </c>
      <c r="D58" s="312">
        <v>1</v>
      </c>
      <c r="E58" s="60">
        <f t="shared" si="0"/>
        <v>724</v>
      </c>
      <c r="F58" s="59">
        <v>0</v>
      </c>
      <c r="G58" s="60">
        <f t="shared" si="1"/>
        <v>0</v>
      </c>
      <c r="H58" s="57">
        <f t="shared" si="2"/>
        <v>724</v>
      </c>
      <c r="I58" s="106">
        <f t="shared" si="35"/>
        <v>67942</v>
      </c>
      <c r="J58" s="63">
        <f>IF((I58)+K58&gt;I149,I149-K58,(I58))</f>
        <v>62700</v>
      </c>
      <c r="K58" s="63">
        <f t="shared" si="24"/>
        <v>3300</v>
      </c>
      <c r="L58" s="148">
        <f t="shared" si="23"/>
        <v>66000</v>
      </c>
      <c r="M58" s="65">
        <f t="shared" si="36"/>
        <v>59565</v>
      </c>
      <c r="N58" s="63">
        <f t="shared" si="25"/>
        <v>3135</v>
      </c>
      <c r="O58" s="66">
        <f t="shared" si="21"/>
        <v>62700</v>
      </c>
      <c r="P58" s="63">
        <f t="shared" si="26"/>
        <v>56430</v>
      </c>
      <c r="Q58" s="63">
        <f t="shared" si="27"/>
        <v>2970</v>
      </c>
      <c r="R58" s="67">
        <f t="shared" si="28"/>
        <v>59400</v>
      </c>
      <c r="S58" s="65">
        <f t="shared" si="29"/>
        <v>50160</v>
      </c>
      <c r="T58" s="63">
        <f t="shared" si="30"/>
        <v>2640</v>
      </c>
      <c r="U58" s="66">
        <f t="shared" si="12"/>
        <v>52800</v>
      </c>
      <c r="V58" s="65">
        <f t="shared" si="31"/>
        <v>43890</v>
      </c>
      <c r="W58" s="63">
        <f t="shared" si="32"/>
        <v>2310</v>
      </c>
      <c r="X58" s="66">
        <f t="shared" si="15"/>
        <v>46200</v>
      </c>
      <c r="Y58" s="102">
        <f t="shared" si="33"/>
        <v>37620</v>
      </c>
      <c r="Z58" s="102">
        <f t="shared" si="34"/>
        <v>1980</v>
      </c>
      <c r="AA58" s="66">
        <f t="shared" si="18"/>
        <v>39600</v>
      </c>
    </row>
    <row r="59" spans="1:27" ht="13.5" customHeight="1">
      <c r="A59" s="118">
        <v>72</v>
      </c>
      <c r="B59" s="217">
        <v>42005</v>
      </c>
      <c r="C59" s="68">
        <v>788</v>
      </c>
      <c r="D59" s="312">
        <v>1</v>
      </c>
      <c r="E59" s="70">
        <f t="shared" si="0"/>
        <v>788</v>
      </c>
      <c r="F59" s="59">
        <v>0</v>
      </c>
      <c r="G59" s="70">
        <f t="shared" si="1"/>
        <v>0</v>
      </c>
      <c r="H59" s="68">
        <f t="shared" si="2"/>
        <v>788</v>
      </c>
      <c r="I59" s="107">
        <f t="shared" si="35"/>
        <v>67218</v>
      </c>
      <c r="J59" s="49">
        <f>IF((I59)+K59&gt;I149,I149-K59,(I59))</f>
        <v>62700</v>
      </c>
      <c r="K59" s="49">
        <f t="shared" si="24"/>
        <v>3300</v>
      </c>
      <c r="L59" s="145">
        <f t="shared" si="23"/>
        <v>66000</v>
      </c>
      <c r="M59" s="51">
        <f t="shared" si="36"/>
        <v>59565</v>
      </c>
      <c r="N59" s="49">
        <f t="shared" si="25"/>
        <v>3135</v>
      </c>
      <c r="O59" s="52">
        <f t="shared" si="21"/>
        <v>62700</v>
      </c>
      <c r="P59" s="73">
        <f t="shared" si="26"/>
        <v>56430</v>
      </c>
      <c r="Q59" s="49">
        <f t="shared" si="27"/>
        <v>2970</v>
      </c>
      <c r="R59" s="53">
        <f t="shared" si="28"/>
        <v>59400</v>
      </c>
      <c r="S59" s="51">
        <f t="shared" si="29"/>
        <v>50160</v>
      </c>
      <c r="T59" s="49">
        <f t="shared" si="30"/>
        <v>2640</v>
      </c>
      <c r="U59" s="52">
        <f t="shared" si="12"/>
        <v>52800</v>
      </c>
      <c r="V59" s="51">
        <f t="shared" si="31"/>
        <v>43890</v>
      </c>
      <c r="W59" s="49">
        <f t="shared" si="32"/>
        <v>2310</v>
      </c>
      <c r="X59" s="52">
        <f t="shared" si="15"/>
        <v>46200</v>
      </c>
      <c r="Y59" s="122">
        <f t="shared" si="33"/>
        <v>37620</v>
      </c>
      <c r="Z59" s="122">
        <f t="shared" si="34"/>
        <v>1980</v>
      </c>
      <c r="AA59" s="52">
        <f t="shared" si="18"/>
        <v>39600</v>
      </c>
    </row>
    <row r="60" spans="1:27" ht="13.5" customHeight="1">
      <c r="A60" s="118">
        <v>71</v>
      </c>
      <c r="B60" s="218">
        <v>42036</v>
      </c>
      <c r="C60" s="68">
        <v>788</v>
      </c>
      <c r="D60" s="312">
        <v>1</v>
      </c>
      <c r="E60" s="60">
        <f t="shared" si="0"/>
        <v>788</v>
      </c>
      <c r="F60" s="59">
        <v>0</v>
      </c>
      <c r="G60" s="60">
        <f t="shared" si="1"/>
        <v>0</v>
      </c>
      <c r="H60" s="57">
        <f t="shared" si="2"/>
        <v>788</v>
      </c>
      <c r="I60" s="106">
        <f t="shared" si="35"/>
        <v>66430</v>
      </c>
      <c r="J60" s="63">
        <f>IF((I60)+K60&gt;I149,I149-K60,(I60))</f>
        <v>62700</v>
      </c>
      <c r="K60" s="63">
        <f t="shared" si="24"/>
        <v>3300</v>
      </c>
      <c r="L60" s="148">
        <f t="shared" si="23"/>
        <v>66000</v>
      </c>
      <c r="M60" s="65">
        <f t="shared" si="36"/>
        <v>59565</v>
      </c>
      <c r="N60" s="63">
        <f t="shared" si="25"/>
        <v>3135</v>
      </c>
      <c r="O60" s="66">
        <f t="shared" si="21"/>
        <v>62700</v>
      </c>
      <c r="P60" s="63">
        <f t="shared" si="26"/>
        <v>56430</v>
      </c>
      <c r="Q60" s="63">
        <f t="shared" si="27"/>
        <v>2970</v>
      </c>
      <c r="R60" s="67">
        <f t="shared" si="28"/>
        <v>59400</v>
      </c>
      <c r="S60" s="65">
        <f t="shared" si="29"/>
        <v>50160</v>
      </c>
      <c r="T60" s="63">
        <f t="shared" si="30"/>
        <v>2640</v>
      </c>
      <c r="U60" s="66">
        <f t="shared" si="12"/>
        <v>52800</v>
      </c>
      <c r="V60" s="65">
        <f t="shared" si="31"/>
        <v>43890</v>
      </c>
      <c r="W60" s="63">
        <f t="shared" si="32"/>
        <v>2310</v>
      </c>
      <c r="X60" s="66">
        <f t="shared" si="15"/>
        <v>46200</v>
      </c>
      <c r="Y60" s="102">
        <f t="shared" si="33"/>
        <v>37620</v>
      </c>
      <c r="Z60" s="102">
        <f t="shared" si="34"/>
        <v>1980</v>
      </c>
      <c r="AA60" s="66">
        <f t="shared" si="18"/>
        <v>39600</v>
      </c>
    </row>
    <row r="61" spans="1:27" ht="13.5" customHeight="1">
      <c r="A61" s="118">
        <v>70</v>
      </c>
      <c r="B61" s="217">
        <v>42064</v>
      </c>
      <c r="C61" s="68">
        <v>788</v>
      </c>
      <c r="D61" s="312">
        <v>1</v>
      </c>
      <c r="E61" s="70">
        <f t="shared" si="0"/>
        <v>788</v>
      </c>
      <c r="F61" s="59">
        <v>0</v>
      </c>
      <c r="G61" s="70">
        <f t="shared" si="1"/>
        <v>0</v>
      </c>
      <c r="H61" s="68">
        <f t="shared" si="2"/>
        <v>788</v>
      </c>
      <c r="I61" s="107">
        <f t="shared" si="35"/>
        <v>65642</v>
      </c>
      <c r="J61" s="49">
        <f>IF((I61)+K61&gt;I149,I149-K61,(I61))</f>
        <v>62700</v>
      </c>
      <c r="K61" s="49">
        <f t="shared" si="24"/>
        <v>3300</v>
      </c>
      <c r="L61" s="145">
        <f t="shared" si="23"/>
        <v>66000</v>
      </c>
      <c r="M61" s="51">
        <f t="shared" si="36"/>
        <v>59565</v>
      </c>
      <c r="N61" s="49">
        <f t="shared" si="25"/>
        <v>3135</v>
      </c>
      <c r="O61" s="52">
        <f t="shared" si="21"/>
        <v>62700</v>
      </c>
      <c r="P61" s="73">
        <f t="shared" si="26"/>
        <v>56430</v>
      </c>
      <c r="Q61" s="49">
        <f t="shared" si="27"/>
        <v>2970</v>
      </c>
      <c r="R61" s="53">
        <f t="shared" si="28"/>
        <v>59400</v>
      </c>
      <c r="S61" s="51">
        <f t="shared" si="29"/>
        <v>50160</v>
      </c>
      <c r="T61" s="49">
        <f t="shared" si="30"/>
        <v>2640</v>
      </c>
      <c r="U61" s="52">
        <f t="shared" si="12"/>
        <v>52800</v>
      </c>
      <c r="V61" s="51">
        <f t="shared" si="31"/>
        <v>43890</v>
      </c>
      <c r="W61" s="49">
        <f t="shared" si="32"/>
        <v>2310</v>
      </c>
      <c r="X61" s="52">
        <f t="shared" si="15"/>
        <v>46200</v>
      </c>
      <c r="Y61" s="122">
        <f t="shared" si="33"/>
        <v>37620</v>
      </c>
      <c r="Z61" s="122">
        <f t="shared" si="34"/>
        <v>1980</v>
      </c>
      <c r="AA61" s="52">
        <f t="shared" si="18"/>
        <v>39600</v>
      </c>
    </row>
    <row r="62" spans="1:27" ht="13.5" customHeight="1">
      <c r="A62" s="118">
        <v>69</v>
      </c>
      <c r="B62" s="218">
        <v>42095</v>
      </c>
      <c r="C62" s="68">
        <v>788</v>
      </c>
      <c r="D62" s="312">
        <v>1</v>
      </c>
      <c r="E62" s="60">
        <f t="shared" si="0"/>
        <v>788</v>
      </c>
      <c r="F62" s="59">
        <v>0</v>
      </c>
      <c r="G62" s="60">
        <f t="shared" si="1"/>
        <v>0</v>
      </c>
      <c r="H62" s="57">
        <f t="shared" si="2"/>
        <v>788</v>
      </c>
      <c r="I62" s="106">
        <f t="shared" si="35"/>
        <v>64854</v>
      </c>
      <c r="J62" s="63">
        <f>IF((I62)+K62&gt;I149,I149-K62,(I62))</f>
        <v>62700</v>
      </c>
      <c r="K62" s="63">
        <f t="shared" si="24"/>
        <v>3300</v>
      </c>
      <c r="L62" s="148">
        <f t="shared" si="23"/>
        <v>66000</v>
      </c>
      <c r="M62" s="65">
        <f t="shared" si="36"/>
        <v>59565</v>
      </c>
      <c r="N62" s="63">
        <f t="shared" si="25"/>
        <v>3135</v>
      </c>
      <c r="O62" s="66">
        <f t="shared" si="21"/>
        <v>62700</v>
      </c>
      <c r="P62" s="63">
        <f t="shared" si="26"/>
        <v>56430</v>
      </c>
      <c r="Q62" s="63">
        <f t="shared" si="27"/>
        <v>2970</v>
      </c>
      <c r="R62" s="67">
        <f t="shared" si="28"/>
        <v>59400</v>
      </c>
      <c r="S62" s="65">
        <f t="shared" si="29"/>
        <v>50160</v>
      </c>
      <c r="T62" s="63">
        <f t="shared" si="30"/>
        <v>2640</v>
      </c>
      <c r="U62" s="66">
        <f t="shared" si="12"/>
        <v>52800</v>
      </c>
      <c r="V62" s="65">
        <f t="shared" si="31"/>
        <v>43890</v>
      </c>
      <c r="W62" s="63">
        <f t="shared" si="32"/>
        <v>2310</v>
      </c>
      <c r="X62" s="66">
        <f t="shared" si="15"/>
        <v>46200</v>
      </c>
      <c r="Y62" s="102">
        <f t="shared" si="33"/>
        <v>37620</v>
      </c>
      <c r="Z62" s="102">
        <f t="shared" si="34"/>
        <v>1980</v>
      </c>
      <c r="AA62" s="66">
        <f t="shared" si="18"/>
        <v>39600</v>
      </c>
    </row>
    <row r="63" spans="1:27" ht="13.5" customHeight="1">
      <c r="A63" s="118">
        <v>68</v>
      </c>
      <c r="B63" s="217">
        <v>42125</v>
      </c>
      <c r="C63" s="68">
        <v>788</v>
      </c>
      <c r="D63" s="312">
        <v>1</v>
      </c>
      <c r="E63" s="70">
        <f t="shared" si="0"/>
        <v>788</v>
      </c>
      <c r="F63" s="59">
        <v>0</v>
      </c>
      <c r="G63" s="70">
        <f t="shared" si="1"/>
        <v>0</v>
      </c>
      <c r="H63" s="68">
        <f t="shared" si="2"/>
        <v>788</v>
      </c>
      <c r="I63" s="107">
        <f t="shared" si="35"/>
        <v>64066</v>
      </c>
      <c r="J63" s="49">
        <f>IF((I63)+K63&gt;I149,I149-K63,(I63))</f>
        <v>62700</v>
      </c>
      <c r="K63" s="49">
        <f t="shared" si="24"/>
        <v>3300</v>
      </c>
      <c r="L63" s="145">
        <f t="shared" si="23"/>
        <v>66000</v>
      </c>
      <c r="M63" s="51">
        <f t="shared" si="36"/>
        <v>59565</v>
      </c>
      <c r="N63" s="49">
        <f t="shared" si="25"/>
        <v>3135</v>
      </c>
      <c r="O63" s="52">
        <f t="shared" si="21"/>
        <v>62700</v>
      </c>
      <c r="P63" s="73">
        <f t="shared" si="26"/>
        <v>56430</v>
      </c>
      <c r="Q63" s="49">
        <f t="shared" si="27"/>
        <v>2970</v>
      </c>
      <c r="R63" s="53">
        <f t="shared" si="28"/>
        <v>59400</v>
      </c>
      <c r="S63" s="51">
        <f t="shared" si="29"/>
        <v>50160</v>
      </c>
      <c r="T63" s="49">
        <f t="shared" si="30"/>
        <v>2640</v>
      </c>
      <c r="U63" s="52">
        <f t="shared" si="12"/>
        <v>52800</v>
      </c>
      <c r="V63" s="51">
        <f t="shared" si="31"/>
        <v>43890</v>
      </c>
      <c r="W63" s="49">
        <f t="shared" si="32"/>
        <v>2310</v>
      </c>
      <c r="X63" s="52">
        <f t="shared" si="15"/>
        <v>46200</v>
      </c>
      <c r="Y63" s="122">
        <f t="shared" si="33"/>
        <v>37620</v>
      </c>
      <c r="Z63" s="122">
        <f t="shared" si="34"/>
        <v>1980</v>
      </c>
      <c r="AA63" s="52">
        <f t="shared" si="18"/>
        <v>39600</v>
      </c>
    </row>
    <row r="64" spans="1:27" ht="13.5" customHeight="1">
      <c r="A64" s="118">
        <v>67</v>
      </c>
      <c r="B64" s="217">
        <v>42156</v>
      </c>
      <c r="C64" s="68">
        <v>788</v>
      </c>
      <c r="D64" s="312">
        <v>1</v>
      </c>
      <c r="E64" s="60">
        <f t="shared" si="0"/>
        <v>788</v>
      </c>
      <c r="F64" s="59">
        <v>0</v>
      </c>
      <c r="G64" s="60">
        <f t="shared" si="1"/>
        <v>0</v>
      </c>
      <c r="H64" s="57">
        <f t="shared" si="2"/>
        <v>788</v>
      </c>
      <c r="I64" s="106">
        <f t="shared" si="35"/>
        <v>63278</v>
      </c>
      <c r="J64" s="63">
        <f>IF((I64)+K64&gt;I149,I149-K64,(I64))</f>
        <v>62700</v>
      </c>
      <c r="K64" s="63">
        <f t="shared" si="24"/>
        <v>3300</v>
      </c>
      <c r="L64" s="148">
        <f t="shared" si="23"/>
        <v>66000</v>
      </c>
      <c r="M64" s="65">
        <f t="shared" si="36"/>
        <v>59565</v>
      </c>
      <c r="N64" s="63">
        <f t="shared" si="25"/>
        <v>3135</v>
      </c>
      <c r="O64" s="66">
        <f t="shared" si="21"/>
        <v>62700</v>
      </c>
      <c r="P64" s="63">
        <f t="shared" si="26"/>
        <v>56430</v>
      </c>
      <c r="Q64" s="63">
        <f t="shared" si="27"/>
        <v>2970</v>
      </c>
      <c r="R64" s="67">
        <f t="shared" si="28"/>
        <v>59400</v>
      </c>
      <c r="S64" s="65">
        <f t="shared" si="29"/>
        <v>50160</v>
      </c>
      <c r="T64" s="63">
        <f t="shared" si="30"/>
        <v>2640</v>
      </c>
      <c r="U64" s="66">
        <f t="shared" si="12"/>
        <v>52800</v>
      </c>
      <c r="V64" s="65">
        <f t="shared" si="31"/>
        <v>43890</v>
      </c>
      <c r="W64" s="63">
        <f t="shared" si="32"/>
        <v>2310</v>
      </c>
      <c r="X64" s="66">
        <f t="shared" si="15"/>
        <v>46200</v>
      </c>
      <c r="Y64" s="102">
        <f t="shared" si="33"/>
        <v>37620</v>
      </c>
      <c r="Z64" s="102">
        <f t="shared" si="34"/>
        <v>1980</v>
      </c>
      <c r="AA64" s="66">
        <f t="shared" si="18"/>
        <v>39600</v>
      </c>
    </row>
    <row r="65" spans="1:27" ht="13.5" customHeight="1">
      <c r="A65" s="118">
        <v>66</v>
      </c>
      <c r="B65" s="218">
        <v>42186</v>
      </c>
      <c r="C65" s="68">
        <v>788</v>
      </c>
      <c r="D65" s="312">
        <v>1</v>
      </c>
      <c r="E65" s="70">
        <f t="shared" si="0"/>
        <v>788</v>
      </c>
      <c r="F65" s="59">
        <v>0</v>
      </c>
      <c r="G65" s="70">
        <f t="shared" si="1"/>
        <v>0</v>
      </c>
      <c r="H65" s="68">
        <f t="shared" si="2"/>
        <v>788</v>
      </c>
      <c r="I65" s="107">
        <f t="shared" si="35"/>
        <v>62490</v>
      </c>
      <c r="J65" s="49">
        <f>IF((I65)+K65&gt;I149,I149-K65,(I65))</f>
        <v>62490</v>
      </c>
      <c r="K65" s="49">
        <f t="shared" si="24"/>
        <v>3300</v>
      </c>
      <c r="L65" s="145">
        <f t="shared" si="23"/>
        <v>65790</v>
      </c>
      <c r="M65" s="51">
        <f t="shared" si="36"/>
        <v>59365.5</v>
      </c>
      <c r="N65" s="49">
        <f t="shared" si="25"/>
        <v>3135</v>
      </c>
      <c r="O65" s="52">
        <f t="shared" si="21"/>
        <v>62500.5</v>
      </c>
      <c r="P65" s="73">
        <f t="shared" si="26"/>
        <v>56241</v>
      </c>
      <c r="Q65" s="49">
        <f t="shared" si="27"/>
        <v>2970</v>
      </c>
      <c r="R65" s="53">
        <f t="shared" si="28"/>
        <v>59211</v>
      </c>
      <c r="S65" s="51">
        <f t="shared" si="29"/>
        <v>49992</v>
      </c>
      <c r="T65" s="49">
        <f t="shared" si="30"/>
        <v>2640</v>
      </c>
      <c r="U65" s="52">
        <f t="shared" si="12"/>
        <v>52632</v>
      </c>
      <c r="V65" s="51">
        <f t="shared" si="31"/>
        <v>43743</v>
      </c>
      <c r="W65" s="49">
        <f t="shared" si="32"/>
        <v>2310</v>
      </c>
      <c r="X65" s="52">
        <f t="shared" si="15"/>
        <v>46053</v>
      </c>
      <c r="Y65" s="122">
        <f t="shared" si="33"/>
        <v>37494</v>
      </c>
      <c r="Z65" s="122">
        <f t="shared" si="34"/>
        <v>1980</v>
      </c>
      <c r="AA65" s="52">
        <f t="shared" si="18"/>
        <v>39474</v>
      </c>
    </row>
    <row r="66" spans="1:27" ht="13.5" customHeight="1">
      <c r="A66" s="118">
        <v>65</v>
      </c>
      <c r="B66" s="217">
        <v>42217</v>
      </c>
      <c r="C66" s="68">
        <v>788</v>
      </c>
      <c r="D66" s="312">
        <v>1</v>
      </c>
      <c r="E66" s="60">
        <f t="shared" si="0"/>
        <v>788</v>
      </c>
      <c r="F66" s="59">
        <v>0</v>
      </c>
      <c r="G66" s="60">
        <f t="shared" si="1"/>
        <v>0</v>
      </c>
      <c r="H66" s="57">
        <f t="shared" si="2"/>
        <v>788</v>
      </c>
      <c r="I66" s="106">
        <f t="shared" si="35"/>
        <v>61702</v>
      </c>
      <c r="J66" s="63">
        <f>IF((I66)+K66&gt;I149,I149-K66,(I66))</f>
        <v>61702</v>
      </c>
      <c r="K66" s="63">
        <f t="shared" si="24"/>
        <v>3300</v>
      </c>
      <c r="L66" s="148">
        <f t="shared" si="23"/>
        <v>65002</v>
      </c>
      <c r="M66" s="65">
        <f t="shared" si="36"/>
        <v>58616.899999999994</v>
      </c>
      <c r="N66" s="63">
        <f t="shared" si="25"/>
        <v>3135</v>
      </c>
      <c r="O66" s="66">
        <f t="shared" si="21"/>
        <v>61751.899999999994</v>
      </c>
      <c r="P66" s="63">
        <f t="shared" si="26"/>
        <v>55531.8</v>
      </c>
      <c r="Q66" s="63">
        <f t="shared" si="27"/>
        <v>2970</v>
      </c>
      <c r="R66" s="67">
        <f t="shared" si="28"/>
        <v>58501.8</v>
      </c>
      <c r="S66" s="65">
        <f t="shared" si="29"/>
        <v>49361.600000000006</v>
      </c>
      <c r="T66" s="63">
        <f t="shared" si="30"/>
        <v>2640</v>
      </c>
      <c r="U66" s="66">
        <f t="shared" si="12"/>
        <v>52001.600000000006</v>
      </c>
      <c r="V66" s="65">
        <f t="shared" si="31"/>
        <v>43191.399999999994</v>
      </c>
      <c r="W66" s="63">
        <f t="shared" si="32"/>
        <v>2310</v>
      </c>
      <c r="X66" s="66">
        <f t="shared" si="15"/>
        <v>45501.399999999994</v>
      </c>
      <c r="Y66" s="102">
        <f t="shared" si="33"/>
        <v>37021.199999999997</v>
      </c>
      <c r="Z66" s="102">
        <f t="shared" si="34"/>
        <v>1980</v>
      </c>
      <c r="AA66" s="66">
        <f t="shared" si="18"/>
        <v>39001.199999999997</v>
      </c>
    </row>
    <row r="67" spans="1:27" ht="13.5" customHeight="1">
      <c r="A67" s="118">
        <v>64</v>
      </c>
      <c r="B67" s="218">
        <v>42248</v>
      </c>
      <c r="C67" s="68">
        <v>788</v>
      </c>
      <c r="D67" s="312">
        <v>1</v>
      </c>
      <c r="E67" s="70">
        <f t="shared" si="0"/>
        <v>788</v>
      </c>
      <c r="F67" s="59">
        <v>0</v>
      </c>
      <c r="G67" s="70">
        <f t="shared" si="1"/>
        <v>0</v>
      </c>
      <c r="H67" s="68">
        <f t="shared" si="2"/>
        <v>788</v>
      </c>
      <c r="I67" s="107">
        <f t="shared" si="35"/>
        <v>60914</v>
      </c>
      <c r="J67" s="49">
        <f>IF((I67)+K67&gt;I149,I149-K67,(I67))</f>
        <v>60914</v>
      </c>
      <c r="K67" s="49">
        <f t="shared" si="24"/>
        <v>3300</v>
      </c>
      <c r="L67" s="145">
        <f t="shared" si="23"/>
        <v>64214</v>
      </c>
      <c r="M67" s="51">
        <f t="shared" si="36"/>
        <v>57868.299999999996</v>
      </c>
      <c r="N67" s="49">
        <f t="shared" si="25"/>
        <v>3135</v>
      </c>
      <c r="O67" s="52">
        <f t="shared" si="21"/>
        <v>61003.299999999996</v>
      </c>
      <c r="P67" s="73">
        <f t="shared" si="26"/>
        <v>54822.6</v>
      </c>
      <c r="Q67" s="49">
        <f t="shared" si="27"/>
        <v>2970</v>
      </c>
      <c r="R67" s="53">
        <f t="shared" si="28"/>
        <v>57792.6</v>
      </c>
      <c r="S67" s="51">
        <f t="shared" si="29"/>
        <v>48731.200000000004</v>
      </c>
      <c r="T67" s="49">
        <f t="shared" si="30"/>
        <v>2640</v>
      </c>
      <c r="U67" s="52">
        <f t="shared" si="12"/>
        <v>51371.200000000004</v>
      </c>
      <c r="V67" s="51">
        <f t="shared" si="31"/>
        <v>42639.799999999996</v>
      </c>
      <c r="W67" s="49">
        <f t="shared" si="32"/>
        <v>2310</v>
      </c>
      <c r="X67" s="52">
        <f t="shared" si="15"/>
        <v>44949.799999999996</v>
      </c>
      <c r="Y67" s="122">
        <f t="shared" si="33"/>
        <v>36548.400000000001</v>
      </c>
      <c r="Z67" s="122">
        <f t="shared" si="34"/>
        <v>1980</v>
      </c>
      <c r="AA67" s="52">
        <f t="shared" si="18"/>
        <v>38528.400000000001</v>
      </c>
    </row>
    <row r="68" spans="1:27" ht="13.5" customHeight="1">
      <c r="A68" s="118">
        <v>63</v>
      </c>
      <c r="B68" s="217">
        <v>42278</v>
      </c>
      <c r="C68" s="68">
        <v>788</v>
      </c>
      <c r="D68" s="312">
        <v>1</v>
      </c>
      <c r="E68" s="60">
        <f t="shared" si="0"/>
        <v>788</v>
      </c>
      <c r="F68" s="59">
        <v>0</v>
      </c>
      <c r="G68" s="60">
        <f t="shared" si="1"/>
        <v>0</v>
      </c>
      <c r="H68" s="57">
        <f t="shared" si="2"/>
        <v>788</v>
      </c>
      <c r="I68" s="106">
        <f t="shared" si="35"/>
        <v>60126</v>
      </c>
      <c r="J68" s="63">
        <f>IF((I68)+K68&gt;I149,I149-K68,(I68))</f>
        <v>60126</v>
      </c>
      <c r="K68" s="63">
        <f t="shared" si="24"/>
        <v>3300</v>
      </c>
      <c r="L68" s="148">
        <f t="shared" si="23"/>
        <v>63426</v>
      </c>
      <c r="M68" s="65">
        <f t="shared" si="36"/>
        <v>57119.7</v>
      </c>
      <c r="N68" s="63">
        <f t="shared" si="25"/>
        <v>3135</v>
      </c>
      <c r="O68" s="66">
        <f t="shared" si="21"/>
        <v>60254.7</v>
      </c>
      <c r="P68" s="63">
        <f t="shared" si="26"/>
        <v>54113.4</v>
      </c>
      <c r="Q68" s="63">
        <f t="shared" si="27"/>
        <v>2970</v>
      </c>
      <c r="R68" s="67">
        <f t="shared" si="28"/>
        <v>57083.4</v>
      </c>
      <c r="S68" s="65">
        <f t="shared" si="29"/>
        <v>48100.800000000003</v>
      </c>
      <c r="T68" s="63">
        <f t="shared" si="30"/>
        <v>2640</v>
      </c>
      <c r="U68" s="66">
        <f t="shared" si="12"/>
        <v>50740.800000000003</v>
      </c>
      <c r="V68" s="65">
        <f t="shared" si="31"/>
        <v>42088.2</v>
      </c>
      <c r="W68" s="63">
        <f t="shared" si="32"/>
        <v>2310</v>
      </c>
      <c r="X68" s="66">
        <f t="shared" si="15"/>
        <v>44398.2</v>
      </c>
      <c r="Y68" s="102">
        <f t="shared" si="33"/>
        <v>36075.599999999999</v>
      </c>
      <c r="Z68" s="102">
        <f t="shared" si="34"/>
        <v>1980</v>
      </c>
      <c r="AA68" s="66">
        <f t="shared" si="18"/>
        <v>38055.599999999999</v>
      </c>
    </row>
    <row r="69" spans="1:27" ht="13.5" customHeight="1">
      <c r="A69" s="118">
        <v>62</v>
      </c>
      <c r="B69" s="218">
        <v>42309</v>
      </c>
      <c r="C69" s="68">
        <v>788</v>
      </c>
      <c r="D69" s="312">
        <v>1</v>
      </c>
      <c r="E69" s="70">
        <f t="shared" si="0"/>
        <v>788</v>
      </c>
      <c r="F69" s="59">
        <v>0</v>
      </c>
      <c r="G69" s="70">
        <f t="shared" si="1"/>
        <v>0</v>
      </c>
      <c r="H69" s="68">
        <f t="shared" si="2"/>
        <v>788</v>
      </c>
      <c r="I69" s="107">
        <f t="shared" si="35"/>
        <v>59338</v>
      </c>
      <c r="J69" s="49">
        <f>IF((I69)+K69&gt;I149,I149-K69,(I69))</f>
        <v>59338</v>
      </c>
      <c r="K69" s="49">
        <f t="shared" si="24"/>
        <v>3300</v>
      </c>
      <c r="L69" s="145">
        <f t="shared" si="23"/>
        <v>62638</v>
      </c>
      <c r="M69" s="51">
        <f t="shared" si="36"/>
        <v>56371.1</v>
      </c>
      <c r="N69" s="49">
        <f t="shared" si="25"/>
        <v>3135</v>
      </c>
      <c r="O69" s="52">
        <f t="shared" si="21"/>
        <v>59506.1</v>
      </c>
      <c r="P69" s="73">
        <f t="shared" si="26"/>
        <v>53404.200000000004</v>
      </c>
      <c r="Q69" s="49">
        <f t="shared" si="27"/>
        <v>2970</v>
      </c>
      <c r="R69" s="53">
        <f t="shared" si="28"/>
        <v>56374.200000000004</v>
      </c>
      <c r="S69" s="51">
        <f t="shared" si="29"/>
        <v>47470.400000000001</v>
      </c>
      <c r="T69" s="49">
        <f t="shared" si="30"/>
        <v>2640</v>
      </c>
      <c r="U69" s="52">
        <f t="shared" si="12"/>
        <v>50110.400000000001</v>
      </c>
      <c r="V69" s="51">
        <f t="shared" si="31"/>
        <v>41536.6</v>
      </c>
      <c r="W69" s="49">
        <f t="shared" si="32"/>
        <v>2310</v>
      </c>
      <c r="X69" s="52">
        <f t="shared" si="15"/>
        <v>43846.6</v>
      </c>
      <c r="Y69" s="122">
        <f t="shared" si="33"/>
        <v>35602.799999999996</v>
      </c>
      <c r="Z69" s="122">
        <f t="shared" si="34"/>
        <v>1980</v>
      </c>
      <c r="AA69" s="52">
        <f t="shared" si="18"/>
        <v>37582.799999999996</v>
      </c>
    </row>
    <row r="70" spans="1:27" ht="13.5" customHeight="1">
      <c r="A70" s="118">
        <v>61</v>
      </c>
      <c r="B70" s="217">
        <v>42339</v>
      </c>
      <c r="C70" s="68">
        <v>788</v>
      </c>
      <c r="D70" s="312">
        <v>1</v>
      </c>
      <c r="E70" s="60">
        <f t="shared" si="0"/>
        <v>788</v>
      </c>
      <c r="F70" s="59">
        <v>0</v>
      </c>
      <c r="G70" s="60">
        <f t="shared" si="1"/>
        <v>0</v>
      </c>
      <c r="H70" s="57">
        <f t="shared" si="2"/>
        <v>788</v>
      </c>
      <c r="I70" s="106">
        <f t="shared" si="35"/>
        <v>58550</v>
      </c>
      <c r="J70" s="63">
        <f>IF((I70)+K70&gt;I149,I149-K70,(I70))</f>
        <v>58550</v>
      </c>
      <c r="K70" s="63">
        <f t="shared" si="24"/>
        <v>3300</v>
      </c>
      <c r="L70" s="148">
        <f t="shared" ref="L70:L117" si="37">J70+K70</f>
        <v>61850</v>
      </c>
      <c r="M70" s="65">
        <f t="shared" si="36"/>
        <v>55622.5</v>
      </c>
      <c r="N70" s="63">
        <f t="shared" si="25"/>
        <v>3135</v>
      </c>
      <c r="O70" s="66">
        <f t="shared" si="21"/>
        <v>58757.5</v>
      </c>
      <c r="P70" s="63">
        <f t="shared" si="26"/>
        <v>52695</v>
      </c>
      <c r="Q70" s="63">
        <f t="shared" si="27"/>
        <v>2970</v>
      </c>
      <c r="R70" s="67">
        <f t="shared" si="28"/>
        <v>55665</v>
      </c>
      <c r="S70" s="65">
        <f t="shared" si="29"/>
        <v>46840</v>
      </c>
      <c r="T70" s="63">
        <f t="shared" si="30"/>
        <v>2640</v>
      </c>
      <c r="U70" s="66">
        <f t="shared" si="12"/>
        <v>49480</v>
      </c>
      <c r="V70" s="65">
        <f t="shared" si="31"/>
        <v>40985</v>
      </c>
      <c r="W70" s="63">
        <f t="shared" si="32"/>
        <v>2310</v>
      </c>
      <c r="X70" s="66">
        <f t="shared" ref="X70:X117" si="38">V70+W70</f>
        <v>43295</v>
      </c>
      <c r="Y70" s="102">
        <f t="shared" si="33"/>
        <v>35130</v>
      </c>
      <c r="Z70" s="102">
        <f t="shared" si="34"/>
        <v>1980</v>
      </c>
      <c r="AA70" s="66">
        <f t="shared" si="18"/>
        <v>37110</v>
      </c>
    </row>
    <row r="71" spans="1:27" ht="13.5" customHeight="1">
      <c r="A71" s="118">
        <v>60</v>
      </c>
      <c r="B71" s="218">
        <v>42370</v>
      </c>
      <c r="C71" s="68">
        <v>880</v>
      </c>
      <c r="D71" s="312">
        <v>1</v>
      </c>
      <c r="E71" s="70">
        <f t="shared" si="0"/>
        <v>880</v>
      </c>
      <c r="F71" s="59">
        <v>0</v>
      </c>
      <c r="G71" s="70">
        <f t="shared" si="1"/>
        <v>0</v>
      </c>
      <c r="H71" s="68">
        <f t="shared" si="2"/>
        <v>880</v>
      </c>
      <c r="I71" s="107">
        <f t="shared" si="35"/>
        <v>57762</v>
      </c>
      <c r="J71" s="49">
        <f>IF((I71)+K71&gt;I149,I149-K71,(I71))</f>
        <v>57762</v>
      </c>
      <c r="K71" s="49">
        <f t="shared" si="24"/>
        <v>3300</v>
      </c>
      <c r="L71" s="145">
        <f t="shared" si="37"/>
        <v>61062</v>
      </c>
      <c r="M71" s="51">
        <f t="shared" si="36"/>
        <v>54873.899999999994</v>
      </c>
      <c r="N71" s="49">
        <f t="shared" si="25"/>
        <v>3135</v>
      </c>
      <c r="O71" s="52">
        <f t="shared" si="21"/>
        <v>58008.899999999994</v>
      </c>
      <c r="P71" s="73">
        <f t="shared" si="26"/>
        <v>51985.8</v>
      </c>
      <c r="Q71" s="49">
        <f t="shared" si="27"/>
        <v>2970</v>
      </c>
      <c r="R71" s="53">
        <f t="shared" si="28"/>
        <v>54955.8</v>
      </c>
      <c r="S71" s="51">
        <f t="shared" si="29"/>
        <v>46209.600000000006</v>
      </c>
      <c r="T71" s="49">
        <f t="shared" si="30"/>
        <v>2640</v>
      </c>
      <c r="U71" s="52">
        <f t="shared" si="12"/>
        <v>48849.600000000006</v>
      </c>
      <c r="V71" s="51">
        <f t="shared" si="31"/>
        <v>40433.399999999994</v>
      </c>
      <c r="W71" s="49">
        <f t="shared" si="32"/>
        <v>2310</v>
      </c>
      <c r="X71" s="52">
        <f t="shared" si="38"/>
        <v>42743.399999999994</v>
      </c>
      <c r="Y71" s="122">
        <f t="shared" si="33"/>
        <v>34657.199999999997</v>
      </c>
      <c r="Z71" s="122">
        <f t="shared" si="34"/>
        <v>1980</v>
      </c>
      <c r="AA71" s="52">
        <f t="shared" si="18"/>
        <v>36637.199999999997</v>
      </c>
    </row>
    <row r="72" spans="1:27" ht="13.5" customHeight="1">
      <c r="A72" s="118">
        <v>59</v>
      </c>
      <c r="B72" s="217">
        <v>42401</v>
      </c>
      <c r="C72" s="68">
        <v>880</v>
      </c>
      <c r="D72" s="312">
        <v>1</v>
      </c>
      <c r="E72" s="60">
        <f t="shared" si="0"/>
        <v>880</v>
      </c>
      <c r="F72" s="59">
        <v>0</v>
      </c>
      <c r="G72" s="60">
        <f t="shared" si="1"/>
        <v>0</v>
      </c>
      <c r="H72" s="57">
        <f t="shared" si="2"/>
        <v>880</v>
      </c>
      <c r="I72" s="106">
        <f t="shared" si="35"/>
        <v>56882</v>
      </c>
      <c r="J72" s="63">
        <f>IF((I72)+K72&gt;I149,I149-K72,(I72))</f>
        <v>56882</v>
      </c>
      <c r="K72" s="63">
        <f t="shared" si="24"/>
        <v>3300</v>
      </c>
      <c r="L72" s="148">
        <f t="shared" si="37"/>
        <v>60182</v>
      </c>
      <c r="M72" s="65">
        <f t="shared" si="36"/>
        <v>54037.899999999994</v>
      </c>
      <c r="N72" s="63">
        <f t="shared" si="25"/>
        <v>3135</v>
      </c>
      <c r="O72" s="66">
        <f t="shared" si="21"/>
        <v>57172.899999999994</v>
      </c>
      <c r="P72" s="63">
        <f t="shared" si="26"/>
        <v>51193.8</v>
      </c>
      <c r="Q72" s="63">
        <f t="shared" si="27"/>
        <v>2970</v>
      </c>
      <c r="R72" s="67">
        <f t="shared" si="28"/>
        <v>54163.8</v>
      </c>
      <c r="S72" s="65">
        <f t="shared" si="29"/>
        <v>45505.600000000006</v>
      </c>
      <c r="T72" s="63">
        <f t="shared" si="30"/>
        <v>2640</v>
      </c>
      <c r="U72" s="66">
        <f t="shared" ref="U72:U117" si="39">S72+T72</f>
        <v>48145.600000000006</v>
      </c>
      <c r="V72" s="65">
        <f t="shared" si="31"/>
        <v>39817.399999999994</v>
      </c>
      <c r="W72" s="63">
        <f t="shared" si="32"/>
        <v>2310</v>
      </c>
      <c r="X72" s="66">
        <f t="shared" si="38"/>
        <v>42127.399999999994</v>
      </c>
      <c r="Y72" s="102">
        <f t="shared" si="33"/>
        <v>34129.199999999997</v>
      </c>
      <c r="Z72" s="102">
        <f t="shared" si="34"/>
        <v>1980</v>
      </c>
      <c r="AA72" s="66">
        <f t="shared" si="18"/>
        <v>36109.199999999997</v>
      </c>
    </row>
    <row r="73" spans="1:27" ht="13.5" customHeight="1">
      <c r="A73" s="118">
        <v>58</v>
      </c>
      <c r="B73" s="218">
        <v>42430</v>
      </c>
      <c r="C73" s="68">
        <v>880</v>
      </c>
      <c r="D73" s="312">
        <v>1</v>
      </c>
      <c r="E73" s="70">
        <f t="shared" si="0"/>
        <v>880</v>
      </c>
      <c r="F73" s="59">
        <v>0</v>
      </c>
      <c r="G73" s="70">
        <f t="shared" si="1"/>
        <v>0</v>
      </c>
      <c r="H73" s="68">
        <f t="shared" si="2"/>
        <v>880</v>
      </c>
      <c r="I73" s="107">
        <f t="shared" si="35"/>
        <v>56002</v>
      </c>
      <c r="J73" s="49">
        <f>IF((I73)+K73&gt;I149,I149-K73,(I73))</f>
        <v>56002</v>
      </c>
      <c r="K73" s="49">
        <f t="shared" si="24"/>
        <v>3300</v>
      </c>
      <c r="L73" s="145">
        <f t="shared" si="37"/>
        <v>59302</v>
      </c>
      <c r="M73" s="51">
        <f t="shared" si="36"/>
        <v>53201.899999999994</v>
      </c>
      <c r="N73" s="49">
        <f t="shared" si="25"/>
        <v>3135</v>
      </c>
      <c r="O73" s="52">
        <f t="shared" si="21"/>
        <v>56336.899999999994</v>
      </c>
      <c r="P73" s="73">
        <f t="shared" si="26"/>
        <v>50401.8</v>
      </c>
      <c r="Q73" s="49">
        <f t="shared" si="27"/>
        <v>2970</v>
      </c>
      <c r="R73" s="53">
        <f t="shared" si="28"/>
        <v>53371.8</v>
      </c>
      <c r="S73" s="51">
        <f t="shared" si="29"/>
        <v>44801.600000000006</v>
      </c>
      <c r="T73" s="49">
        <f t="shared" si="30"/>
        <v>2640</v>
      </c>
      <c r="U73" s="52">
        <f t="shared" si="39"/>
        <v>47441.600000000006</v>
      </c>
      <c r="V73" s="51">
        <f t="shared" si="31"/>
        <v>39201.399999999994</v>
      </c>
      <c r="W73" s="49">
        <f t="shared" si="32"/>
        <v>2310</v>
      </c>
      <c r="X73" s="52">
        <f t="shared" si="38"/>
        <v>41511.399999999994</v>
      </c>
      <c r="Y73" s="122">
        <f t="shared" si="33"/>
        <v>33601.199999999997</v>
      </c>
      <c r="Z73" s="122">
        <f t="shared" si="34"/>
        <v>1980</v>
      </c>
      <c r="AA73" s="52">
        <f t="shared" si="18"/>
        <v>35581.199999999997</v>
      </c>
    </row>
    <row r="74" spans="1:27" ht="13.5" customHeight="1">
      <c r="A74" s="118">
        <v>57</v>
      </c>
      <c r="B74" s="217">
        <v>42461</v>
      </c>
      <c r="C74" s="68">
        <v>880</v>
      </c>
      <c r="D74" s="312">
        <v>1</v>
      </c>
      <c r="E74" s="60">
        <f t="shared" si="0"/>
        <v>880</v>
      </c>
      <c r="F74" s="59">
        <v>0</v>
      </c>
      <c r="G74" s="60">
        <f t="shared" si="1"/>
        <v>0</v>
      </c>
      <c r="H74" s="57">
        <f t="shared" si="2"/>
        <v>880</v>
      </c>
      <c r="I74" s="106">
        <f t="shared" si="35"/>
        <v>55122</v>
      </c>
      <c r="J74" s="63">
        <f>IF((I74)+K74&gt;I149,I149-K74,(I74))</f>
        <v>55122</v>
      </c>
      <c r="K74" s="63">
        <f t="shared" si="24"/>
        <v>3300</v>
      </c>
      <c r="L74" s="148">
        <f t="shared" si="37"/>
        <v>58422</v>
      </c>
      <c r="M74" s="65">
        <f t="shared" si="36"/>
        <v>52365.899999999994</v>
      </c>
      <c r="N74" s="63">
        <f t="shared" si="25"/>
        <v>3135</v>
      </c>
      <c r="O74" s="66">
        <f t="shared" si="21"/>
        <v>55500.899999999994</v>
      </c>
      <c r="P74" s="63">
        <f t="shared" si="26"/>
        <v>49609.8</v>
      </c>
      <c r="Q74" s="63">
        <f t="shared" si="27"/>
        <v>2970</v>
      </c>
      <c r="R74" s="67">
        <f t="shared" si="28"/>
        <v>52579.8</v>
      </c>
      <c r="S74" s="65">
        <f t="shared" si="29"/>
        <v>44097.600000000006</v>
      </c>
      <c r="T74" s="63">
        <f t="shared" si="30"/>
        <v>2640</v>
      </c>
      <c r="U74" s="66">
        <f t="shared" si="39"/>
        <v>46737.600000000006</v>
      </c>
      <c r="V74" s="65">
        <f t="shared" si="31"/>
        <v>38585.399999999994</v>
      </c>
      <c r="W74" s="63">
        <f t="shared" si="32"/>
        <v>2310</v>
      </c>
      <c r="X74" s="66">
        <f t="shared" si="38"/>
        <v>40895.399999999994</v>
      </c>
      <c r="Y74" s="102">
        <f t="shared" si="33"/>
        <v>33073.199999999997</v>
      </c>
      <c r="Z74" s="102">
        <f t="shared" si="34"/>
        <v>1980</v>
      </c>
      <c r="AA74" s="66">
        <f t="shared" si="18"/>
        <v>35053.199999999997</v>
      </c>
    </row>
    <row r="75" spans="1:27" ht="13.5" customHeight="1">
      <c r="A75" s="118">
        <v>56</v>
      </c>
      <c r="B75" s="218">
        <v>42491</v>
      </c>
      <c r="C75" s="68">
        <v>880</v>
      </c>
      <c r="D75" s="312">
        <v>1</v>
      </c>
      <c r="E75" s="70">
        <f t="shared" ref="E75:E118" si="40">C75*D75</f>
        <v>880</v>
      </c>
      <c r="F75" s="59">
        <v>0</v>
      </c>
      <c r="G75" s="70">
        <f t="shared" ref="G75:G118" si="41">E75*F75</f>
        <v>0</v>
      </c>
      <c r="H75" s="68">
        <f t="shared" ref="H75:H118" si="42">E75+G75</f>
        <v>880</v>
      </c>
      <c r="I75" s="107">
        <f t="shared" si="35"/>
        <v>54242</v>
      </c>
      <c r="J75" s="49">
        <f>IF((I75)+K75&gt;I149,I149-K75,(I75))</f>
        <v>54242</v>
      </c>
      <c r="K75" s="49">
        <f t="shared" ref="K75:K106" si="43">I$148</f>
        <v>3300</v>
      </c>
      <c r="L75" s="145">
        <f t="shared" si="37"/>
        <v>57542</v>
      </c>
      <c r="M75" s="51">
        <f t="shared" si="36"/>
        <v>51529.899999999994</v>
      </c>
      <c r="N75" s="49">
        <f t="shared" ref="N75:N106" si="44">K75*M$9</f>
        <v>3135</v>
      </c>
      <c r="O75" s="52">
        <f t="shared" si="21"/>
        <v>54664.899999999994</v>
      </c>
      <c r="P75" s="73">
        <f t="shared" ref="P75:P106" si="45">J75*$P$9</f>
        <v>48817.8</v>
      </c>
      <c r="Q75" s="49">
        <f t="shared" ref="Q75:Q106" si="46">K75*P$9</f>
        <v>2970</v>
      </c>
      <c r="R75" s="53">
        <f t="shared" ref="R75:R106" si="47">P75+Q75</f>
        <v>51787.8</v>
      </c>
      <c r="S75" s="51">
        <f t="shared" ref="S75:S106" si="48">J75*S$9</f>
        <v>43393.600000000006</v>
      </c>
      <c r="T75" s="49">
        <f t="shared" ref="T75:T106" si="49">K75*S$9</f>
        <v>2640</v>
      </c>
      <c r="U75" s="52">
        <f t="shared" si="39"/>
        <v>46033.600000000006</v>
      </c>
      <c r="V75" s="51">
        <f t="shared" ref="V75:V106" si="50">J75*V$9</f>
        <v>37969.399999999994</v>
      </c>
      <c r="W75" s="49">
        <f t="shared" ref="W75:W106" si="51">K75*V$9</f>
        <v>2310</v>
      </c>
      <c r="X75" s="52">
        <f t="shared" si="38"/>
        <v>40279.399999999994</v>
      </c>
      <c r="Y75" s="122">
        <f t="shared" ref="Y75:Y106" si="52">J75*Y$9</f>
        <v>32545.199999999997</v>
      </c>
      <c r="Z75" s="122">
        <f t="shared" ref="Z75:Z106" si="53">K75*Y$9</f>
        <v>1980</v>
      </c>
      <c r="AA75" s="52">
        <f t="shared" ref="AA75:AA118" si="54">Y75+Z75</f>
        <v>34525.199999999997</v>
      </c>
    </row>
    <row r="76" spans="1:27" ht="13.5" customHeight="1">
      <c r="A76" s="118">
        <v>55</v>
      </c>
      <c r="B76" s="217">
        <v>42522</v>
      </c>
      <c r="C76" s="68">
        <v>880</v>
      </c>
      <c r="D76" s="312">
        <v>1</v>
      </c>
      <c r="E76" s="60">
        <f t="shared" si="40"/>
        <v>880</v>
      </c>
      <c r="F76" s="59">
        <v>0</v>
      </c>
      <c r="G76" s="60">
        <f t="shared" si="41"/>
        <v>0</v>
      </c>
      <c r="H76" s="57">
        <f t="shared" si="42"/>
        <v>880</v>
      </c>
      <c r="I76" s="106">
        <f t="shared" ref="I76:I107" si="55">I75-H75</f>
        <v>53362</v>
      </c>
      <c r="J76" s="63">
        <f>IF((I76)+K76&gt;I149,I149-K76,(I76))</f>
        <v>53362</v>
      </c>
      <c r="K76" s="63">
        <f t="shared" si="43"/>
        <v>3300</v>
      </c>
      <c r="L76" s="148">
        <f t="shared" si="37"/>
        <v>56662</v>
      </c>
      <c r="M76" s="65">
        <f t="shared" ref="M76:M107" si="56">J76*M$9</f>
        <v>50693.899999999994</v>
      </c>
      <c r="N76" s="63">
        <f t="shared" si="44"/>
        <v>3135</v>
      </c>
      <c r="O76" s="66">
        <f t="shared" si="21"/>
        <v>53828.899999999994</v>
      </c>
      <c r="P76" s="63">
        <f t="shared" si="45"/>
        <v>48025.8</v>
      </c>
      <c r="Q76" s="63">
        <f t="shared" si="46"/>
        <v>2970</v>
      </c>
      <c r="R76" s="67">
        <f t="shared" si="47"/>
        <v>50995.8</v>
      </c>
      <c r="S76" s="65">
        <f t="shared" si="48"/>
        <v>42689.600000000006</v>
      </c>
      <c r="T76" s="63">
        <f t="shared" si="49"/>
        <v>2640</v>
      </c>
      <c r="U76" s="66">
        <f t="shared" si="39"/>
        <v>45329.600000000006</v>
      </c>
      <c r="V76" s="65">
        <f t="shared" si="50"/>
        <v>37353.399999999994</v>
      </c>
      <c r="W76" s="63">
        <f t="shared" si="51"/>
        <v>2310</v>
      </c>
      <c r="X76" s="66">
        <f t="shared" si="38"/>
        <v>39663.399999999994</v>
      </c>
      <c r="Y76" s="102">
        <f t="shared" si="52"/>
        <v>32017.199999999997</v>
      </c>
      <c r="Z76" s="102">
        <f t="shared" si="53"/>
        <v>1980</v>
      </c>
      <c r="AA76" s="66">
        <f t="shared" si="54"/>
        <v>33997.199999999997</v>
      </c>
    </row>
    <row r="77" spans="1:27" ht="13.5" customHeight="1">
      <c r="A77" s="118">
        <v>54</v>
      </c>
      <c r="B77" s="217">
        <v>42552</v>
      </c>
      <c r="C77" s="68">
        <v>880</v>
      </c>
      <c r="D77" s="312">
        <v>1</v>
      </c>
      <c r="E77" s="70">
        <f t="shared" si="40"/>
        <v>880</v>
      </c>
      <c r="F77" s="59">
        <v>0</v>
      </c>
      <c r="G77" s="70">
        <f t="shared" si="41"/>
        <v>0</v>
      </c>
      <c r="H77" s="68">
        <f t="shared" si="42"/>
        <v>880</v>
      </c>
      <c r="I77" s="107">
        <f t="shared" si="55"/>
        <v>52482</v>
      </c>
      <c r="J77" s="49">
        <f>IF((I77)+K77&gt;I149,I149-K77,(I77))</f>
        <v>52482</v>
      </c>
      <c r="K77" s="49">
        <f t="shared" si="43"/>
        <v>3300</v>
      </c>
      <c r="L77" s="145">
        <f t="shared" si="37"/>
        <v>55782</v>
      </c>
      <c r="M77" s="51">
        <f t="shared" si="56"/>
        <v>49857.899999999994</v>
      </c>
      <c r="N77" s="49">
        <f t="shared" si="44"/>
        <v>3135</v>
      </c>
      <c r="O77" s="52">
        <f t="shared" si="21"/>
        <v>52992.899999999994</v>
      </c>
      <c r="P77" s="73">
        <f t="shared" si="45"/>
        <v>47233.8</v>
      </c>
      <c r="Q77" s="49">
        <f t="shared" si="46"/>
        <v>2970</v>
      </c>
      <c r="R77" s="53">
        <f t="shared" si="47"/>
        <v>50203.8</v>
      </c>
      <c r="S77" s="51">
        <f t="shared" si="48"/>
        <v>41985.600000000006</v>
      </c>
      <c r="T77" s="49">
        <f t="shared" si="49"/>
        <v>2640</v>
      </c>
      <c r="U77" s="52">
        <f t="shared" si="39"/>
        <v>44625.600000000006</v>
      </c>
      <c r="V77" s="51">
        <f t="shared" si="50"/>
        <v>36737.399999999994</v>
      </c>
      <c r="W77" s="49">
        <f t="shared" si="51"/>
        <v>2310</v>
      </c>
      <c r="X77" s="52">
        <f t="shared" si="38"/>
        <v>39047.399999999994</v>
      </c>
      <c r="Y77" s="122">
        <f t="shared" si="52"/>
        <v>31489.199999999997</v>
      </c>
      <c r="Z77" s="122">
        <f t="shared" si="53"/>
        <v>1980</v>
      </c>
      <c r="AA77" s="52">
        <f t="shared" si="54"/>
        <v>33469.199999999997</v>
      </c>
    </row>
    <row r="78" spans="1:27" ht="13.5" customHeight="1">
      <c r="A78" s="118">
        <v>53</v>
      </c>
      <c r="B78" s="218">
        <v>42583</v>
      </c>
      <c r="C78" s="68">
        <v>880</v>
      </c>
      <c r="D78" s="312">
        <v>1</v>
      </c>
      <c r="E78" s="60">
        <f t="shared" si="40"/>
        <v>880</v>
      </c>
      <c r="F78" s="59">
        <v>0</v>
      </c>
      <c r="G78" s="60">
        <f t="shared" si="41"/>
        <v>0</v>
      </c>
      <c r="H78" s="57">
        <f t="shared" si="42"/>
        <v>880</v>
      </c>
      <c r="I78" s="106">
        <f t="shared" si="55"/>
        <v>51602</v>
      </c>
      <c r="J78" s="63">
        <f>IF((I78)+K78&gt;I149,I149-K78,(I78))</f>
        <v>51602</v>
      </c>
      <c r="K78" s="63">
        <f t="shared" si="43"/>
        <v>3300</v>
      </c>
      <c r="L78" s="148">
        <f t="shared" si="37"/>
        <v>54902</v>
      </c>
      <c r="M78" s="65">
        <f t="shared" si="56"/>
        <v>49021.899999999994</v>
      </c>
      <c r="N78" s="63">
        <f t="shared" si="44"/>
        <v>3135</v>
      </c>
      <c r="O78" s="66">
        <f t="shared" si="21"/>
        <v>52156.899999999994</v>
      </c>
      <c r="P78" s="63">
        <f t="shared" si="45"/>
        <v>46441.8</v>
      </c>
      <c r="Q78" s="63">
        <f t="shared" si="46"/>
        <v>2970</v>
      </c>
      <c r="R78" s="67">
        <f t="shared" si="47"/>
        <v>49411.8</v>
      </c>
      <c r="S78" s="65">
        <f t="shared" si="48"/>
        <v>41281.600000000006</v>
      </c>
      <c r="T78" s="63">
        <f t="shared" si="49"/>
        <v>2640</v>
      </c>
      <c r="U78" s="66">
        <f t="shared" si="39"/>
        <v>43921.600000000006</v>
      </c>
      <c r="V78" s="65">
        <f t="shared" si="50"/>
        <v>36121.399999999994</v>
      </c>
      <c r="W78" s="63">
        <f t="shared" si="51"/>
        <v>2310</v>
      </c>
      <c r="X78" s="66">
        <f t="shared" si="38"/>
        <v>38431.399999999994</v>
      </c>
      <c r="Y78" s="102">
        <f t="shared" si="52"/>
        <v>30961.199999999997</v>
      </c>
      <c r="Z78" s="102">
        <f t="shared" si="53"/>
        <v>1980</v>
      </c>
      <c r="AA78" s="66">
        <f t="shared" si="54"/>
        <v>32941.199999999997</v>
      </c>
    </row>
    <row r="79" spans="1:27" ht="13.5" customHeight="1">
      <c r="A79" s="118">
        <v>52</v>
      </c>
      <c r="B79" s="217">
        <v>42614</v>
      </c>
      <c r="C79" s="68">
        <v>880</v>
      </c>
      <c r="D79" s="312">
        <v>1</v>
      </c>
      <c r="E79" s="70">
        <f t="shared" si="40"/>
        <v>880</v>
      </c>
      <c r="F79" s="59">
        <v>0</v>
      </c>
      <c r="G79" s="70">
        <f t="shared" si="41"/>
        <v>0</v>
      </c>
      <c r="H79" s="68">
        <f t="shared" si="42"/>
        <v>880</v>
      </c>
      <c r="I79" s="107">
        <f t="shared" si="55"/>
        <v>50722</v>
      </c>
      <c r="J79" s="49">
        <f>IF((I79)+K79&gt;I149,I149-K79,(I79))</f>
        <v>50722</v>
      </c>
      <c r="K79" s="49">
        <f t="shared" si="43"/>
        <v>3300</v>
      </c>
      <c r="L79" s="145">
        <f t="shared" si="37"/>
        <v>54022</v>
      </c>
      <c r="M79" s="51">
        <f t="shared" si="56"/>
        <v>48185.899999999994</v>
      </c>
      <c r="N79" s="49">
        <f t="shared" si="44"/>
        <v>3135</v>
      </c>
      <c r="O79" s="52">
        <f t="shared" si="21"/>
        <v>51320.899999999994</v>
      </c>
      <c r="P79" s="73">
        <f t="shared" si="45"/>
        <v>45649.8</v>
      </c>
      <c r="Q79" s="49">
        <f t="shared" si="46"/>
        <v>2970</v>
      </c>
      <c r="R79" s="53">
        <f t="shared" si="47"/>
        <v>48619.8</v>
      </c>
      <c r="S79" s="51">
        <f t="shared" si="48"/>
        <v>40577.600000000006</v>
      </c>
      <c r="T79" s="49">
        <f t="shared" si="49"/>
        <v>2640</v>
      </c>
      <c r="U79" s="52">
        <f t="shared" si="39"/>
        <v>43217.600000000006</v>
      </c>
      <c r="V79" s="51">
        <f t="shared" si="50"/>
        <v>35505.399999999994</v>
      </c>
      <c r="W79" s="49">
        <f t="shared" si="51"/>
        <v>2310</v>
      </c>
      <c r="X79" s="52">
        <f t="shared" si="38"/>
        <v>37815.399999999994</v>
      </c>
      <c r="Y79" s="122">
        <f t="shared" si="52"/>
        <v>30433.199999999997</v>
      </c>
      <c r="Z79" s="122">
        <f t="shared" si="53"/>
        <v>1980</v>
      </c>
      <c r="AA79" s="52">
        <f t="shared" si="54"/>
        <v>32413.199999999997</v>
      </c>
    </row>
    <row r="80" spans="1:27" ht="13.5" customHeight="1">
      <c r="A80" s="118">
        <v>51</v>
      </c>
      <c r="B80" s="218">
        <v>42644</v>
      </c>
      <c r="C80" s="68">
        <v>880</v>
      </c>
      <c r="D80" s="312">
        <v>1</v>
      </c>
      <c r="E80" s="60">
        <f t="shared" si="40"/>
        <v>880</v>
      </c>
      <c r="F80" s="59">
        <v>0</v>
      </c>
      <c r="G80" s="60">
        <f t="shared" si="41"/>
        <v>0</v>
      </c>
      <c r="H80" s="57">
        <f t="shared" si="42"/>
        <v>880</v>
      </c>
      <c r="I80" s="106">
        <f t="shared" si="55"/>
        <v>49842</v>
      </c>
      <c r="J80" s="63">
        <f>IF((I80)+K80&gt;I149,I149-K80,(I80))</f>
        <v>49842</v>
      </c>
      <c r="K80" s="63">
        <f t="shared" si="43"/>
        <v>3300</v>
      </c>
      <c r="L80" s="148">
        <f t="shared" si="37"/>
        <v>53142</v>
      </c>
      <c r="M80" s="65">
        <f t="shared" si="56"/>
        <v>47349.899999999994</v>
      </c>
      <c r="N80" s="63">
        <f t="shared" si="44"/>
        <v>3135</v>
      </c>
      <c r="O80" s="66">
        <f t="shared" si="21"/>
        <v>50484.899999999994</v>
      </c>
      <c r="P80" s="63">
        <f t="shared" si="45"/>
        <v>44857.8</v>
      </c>
      <c r="Q80" s="63">
        <f t="shared" si="46"/>
        <v>2970</v>
      </c>
      <c r="R80" s="67">
        <f t="shared" si="47"/>
        <v>47827.8</v>
      </c>
      <c r="S80" s="65">
        <f t="shared" si="48"/>
        <v>39873.600000000006</v>
      </c>
      <c r="T80" s="63">
        <f t="shared" si="49"/>
        <v>2640</v>
      </c>
      <c r="U80" s="66">
        <f t="shared" si="39"/>
        <v>42513.600000000006</v>
      </c>
      <c r="V80" s="65">
        <f t="shared" si="50"/>
        <v>34889.399999999994</v>
      </c>
      <c r="W80" s="63">
        <f t="shared" si="51"/>
        <v>2310</v>
      </c>
      <c r="X80" s="66">
        <f t="shared" si="38"/>
        <v>37199.399999999994</v>
      </c>
      <c r="Y80" s="102">
        <f t="shared" si="52"/>
        <v>29905.199999999997</v>
      </c>
      <c r="Z80" s="102">
        <f t="shared" si="53"/>
        <v>1980</v>
      </c>
      <c r="AA80" s="66">
        <f t="shared" si="54"/>
        <v>31885.199999999997</v>
      </c>
    </row>
    <row r="81" spans="1:27" ht="13.5" customHeight="1">
      <c r="A81" s="118">
        <v>50</v>
      </c>
      <c r="B81" s="217">
        <v>42675</v>
      </c>
      <c r="C81" s="68">
        <v>880</v>
      </c>
      <c r="D81" s="312">
        <v>1</v>
      </c>
      <c r="E81" s="70">
        <f t="shared" si="40"/>
        <v>880</v>
      </c>
      <c r="F81" s="59">
        <v>0</v>
      </c>
      <c r="G81" s="70">
        <f t="shared" si="41"/>
        <v>0</v>
      </c>
      <c r="H81" s="68">
        <f t="shared" si="42"/>
        <v>880</v>
      </c>
      <c r="I81" s="107">
        <f t="shared" si="55"/>
        <v>48962</v>
      </c>
      <c r="J81" s="49">
        <f>IF((I81)+K81&gt;I149,I149-K81,(I81))</f>
        <v>48962</v>
      </c>
      <c r="K81" s="49">
        <f t="shared" si="43"/>
        <v>3300</v>
      </c>
      <c r="L81" s="145">
        <f t="shared" si="37"/>
        <v>52262</v>
      </c>
      <c r="M81" s="51">
        <f t="shared" si="56"/>
        <v>46513.9</v>
      </c>
      <c r="N81" s="49">
        <f t="shared" si="44"/>
        <v>3135</v>
      </c>
      <c r="O81" s="52">
        <f t="shared" si="21"/>
        <v>49648.9</v>
      </c>
      <c r="P81" s="73">
        <f t="shared" si="45"/>
        <v>44065.8</v>
      </c>
      <c r="Q81" s="49">
        <f t="shared" si="46"/>
        <v>2970</v>
      </c>
      <c r="R81" s="53">
        <f t="shared" si="47"/>
        <v>47035.8</v>
      </c>
      <c r="S81" s="51">
        <f t="shared" si="48"/>
        <v>39169.599999999999</v>
      </c>
      <c r="T81" s="49">
        <f t="shared" si="49"/>
        <v>2640</v>
      </c>
      <c r="U81" s="52">
        <f t="shared" si="39"/>
        <v>41809.599999999999</v>
      </c>
      <c r="V81" s="51">
        <f t="shared" si="50"/>
        <v>34273.4</v>
      </c>
      <c r="W81" s="49">
        <f t="shared" si="51"/>
        <v>2310</v>
      </c>
      <c r="X81" s="52">
        <f t="shared" si="38"/>
        <v>36583.4</v>
      </c>
      <c r="Y81" s="122">
        <f t="shared" si="52"/>
        <v>29377.200000000001</v>
      </c>
      <c r="Z81" s="122">
        <f t="shared" si="53"/>
        <v>1980</v>
      </c>
      <c r="AA81" s="52">
        <f t="shared" si="54"/>
        <v>31357.200000000001</v>
      </c>
    </row>
    <row r="82" spans="1:27" ht="13.5" customHeight="1">
      <c r="A82" s="118">
        <v>49</v>
      </c>
      <c r="B82" s="218">
        <v>42705</v>
      </c>
      <c r="C82" s="68">
        <v>880</v>
      </c>
      <c r="D82" s="312">
        <v>1</v>
      </c>
      <c r="E82" s="60">
        <f t="shared" si="40"/>
        <v>880</v>
      </c>
      <c r="F82" s="59">
        <v>0</v>
      </c>
      <c r="G82" s="60">
        <f t="shared" si="41"/>
        <v>0</v>
      </c>
      <c r="H82" s="57">
        <f t="shared" si="42"/>
        <v>880</v>
      </c>
      <c r="I82" s="106">
        <f t="shared" si="55"/>
        <v>48082</v>
      </c>
      <c r="J82" s="63">
        <f>IF((I82)+K82&gt;I149,I149-K82,(I82))</f>
        <v>48082</v>
      </c>
      <c r="K82" s="63">
        <f t="shared" si="43"/>
        <v>3300</v>
      </c>
      <c r="L82" s="148">
        <f t="shared" si="37"/>
        <v>51382</v>
      </c>
      <c r="M82" s="65">
        <f t="shared" si="56"/>
        <v>45677.9</v>
      </c>
      <c r="N82" s="63">
        <f t="shared" si="44"/>
        <v>3135</v>
      </c>
      <c r="O82" s="66">
        <f t="shared" si="21"/>
        <v>48812.9</v>
      </c>
      <c r="P82" s="63">
        <f t="shared" si="45"/>
        <v>43273.8</v>
      </c>
      <c r="Q82" s="63">
        <f t="shared" si="46"/>
        <v>2970</v>
      </c>
      <c r="R82" s="67">
        <f t="shared" si="47"/>
        <v>46243.8</v>
      </c>
      <c r="S82" s="65">
        <f t="shared" si="48"/>
        <v>38465.599999999999</v>
      </c>
      <c r="T82" s="63">
        <f t="shared" si="49"/>
        <v>2640</v>
      </c>
      <c r="U82" s="66">
        <f t="shared" si="39"/>
        <v>41105.599999999999</v>
      </c>
      <c r="V82" s="65">
        <f t="shared" si="50"/>
        <v>33657.4</v>
      </c>
      <c r="W82" s="63">
        <f t="shared" si="51"/>
        <v>2310</v>
      </c>
      <c r="X82" s="66">
        <f t="shared" si="38"/>
        <v>35967.4</v>
      </c>
      <c r="Y82" s="102">
        <f t="shared" si="52"/>
        <v>28849.200000000001</v>
      </c>
      <c r="Z82" s="102">
        <f t="shared" si="53"/>
        <v>1980</v>
      </c>
      <c r="AA82" s="66">
        <f t="shared" si="54"/>
        <v>30829.200000000001</v>
      </c>
    </row>
    <row r="83" spans="1:27" ht="13.5" customHeight="1">
      <c r="A83" s="118">
        <v>48</v>
      </c>
      <c r="B83" s="217">
        <v>42736</v>
      </c>
      <c r="C83" s="68">
        <v>937</v>
      </c>
      <c r="D83" s="312">
        <v>1</v>
      </c>
      <c r="E83" s="70">
        <f t="shared" si="40"/>
        <v>937</v>
      </c>
      <c r="F83" s="59">
        <v>0</v>
      </c>
      <c r="G83" s="70">
        <f t="shared" si="41"/>
        <v>0</v>
      </c>
      <c r="H83" s="68">
        <f t="shared" si="42"/>
        <v>937</v>
      </c>
      <c r="I83" s="107">
        <f t="shared" si="55"/>
        <v>47202</v>
      </c>
      <c r="J83" s="49">
        <f>IF((I83)+K83&gt;I149,I149-K83,(I83))</f>
        <v>47202</v>
      </c>
      <c r="K83" s="49">
        <f t="shared" si="43"/>
        <v>3300</v>
      </c>
      <c r="L83" s="145">
        <f t="shared" si="37"/>
        <v>50502</v>
      </c>
      <c r="M83" s="51">
        <f t="shared" si="56"/>
        <v>44841.9</v>
      </c>
      <c r="N83" s="49">
        <f t="shared" si="44"/>
        <v>3135</v>
      </c>
      <c r="O83" s="52">
        <f t="shared" si="21"/>
        <v>47976.9</v>
      </c>
      <c r="P83" s="73">
        <f t="shared" si="45"/>
        <v>42481.8</v>
      </c>
      <c r="Q83" s="49">
        <f t="shared" si="46"/>
        <v>2970</v>
      </c>
      <c r="R83" s="53">
        <f t="shared" si="47"/>
        <v>45451.8</v>
      </c>
      <c r="S83" s="51">
        <f t="shared" si="48"/>
        <v>37761.599999999999</v>
      </c>
      <c r="T83" s="49">
        <f t="shared" si="49"/>
        <v>2640</v>
      </c>
      <c r="U83" s="52">
        <f t="shared" si="39"/>
        <v>40401.599999999999</v>
      </c>
      <c r="V83" s="51">
        <f t="shared" si="50"/>
        <v>33041.4</v>
      </c>
      <c r="W83" s="49">
        <f t="shared" si="51"/>
        <v>2310</v>
      </c>
      <c r="X83" s="52">
        <f t="shared" si="38"/>
        <v>35351.4</v>
      </c>
      <c r="Y83" s="122">
        <f t="shared" si="52"/>
        <v>28321.200000000001</v>
      </c>
      <c r="Z83" s="122">
        <f t="shared" si="53"/>
        <v>1980</v>
      </c>
      <c r="AA83" s="52">
        <f t="shared" si="54"/>
        <v>30301.200000000001</v>
      </c>
    </row>
    <row r="84" spans="1:27" ht="13.5" customHeight="1">
      <c r="A84" s="118">
        <v>47</v>
      </c>
      <c r="B84" s="218">
        <v>42767</v>
      </c>
      <c r="C84" s="68">
        <v>937</v>
      </c>
      <c r="D84" s="312">
        <v>1</v>
      </c>
      <c r="E84" s="60">
        <f t="shared" si="40"/>
        <v>937</v>
      </c>
      <c r="F84" s="59">
        <v>0</v>
      </c>
      <c r="G84" s="60">
        <f t="shared" si="41"/>
        <v>0</v>
      </c>
      <c r="H84" s="57">
        <f t="shared" si="42"/>
        <v>937</v>
      </c>
      <c r="I84" s="106">
        <f t="shared" si="55"/>
        <v>46265</v>
      </c>
      <c r="J84" s="63">
        <f>IF((I84)+K84&gt;I149,I149-K84,(I84))</f>
        <v>46265</v>
      </c>
      <c r="K84" s="63">
        <f t="shared" si="43"/>
        <v>3300</v>
      </c>
      <c r="L84" s="148">
        <f t="shared" si="37"/>
        <v>49565</v>
      </c>
      <c r="M84" s="65">
        <f t="shared" si="56"/>
        <v>43951.75</v>
      </c>
      <c r="N84" s="63">
        <f t="shared" si="44"/>
        <v>3135</v>
      </c>
      <c r="O84" s="66">
        <f t="shared" si="21"/>
        <v>47086.75</v>
      </c>
      <c r="P84" s="63">
        <f t="shared" si="45"/>
        <v>41638.5</v>
      </c>
      <c r="Q84" s="63">
        <f t="shared" si="46"/>
        <v>2970</v>
      </c>
      <c r="R84" s="67">
        <f t="shared" si="47"/>
        <v>44608.5</v>
      </c>
      <c r="S84" s="65">
        <f t="shared" si="48"/>
        <v>37012</v>
      </c>
      <c r="T84" s="63">
        <f t="shared" si="49"/>
        <v>2640</v>
      </c>
      <c r="U84" s="66">
        <f t="shared" si="39"/>
        <v>39652</v>
      </c>
      <c r="V84" s="65">
        <f t="shared" si="50"/>
        <v>32385.499999999996</v>
      </c>
      <c r="W84" s="63">
        <f t="shared" si="51"/>
        <v>2310</v>
      </c>
      <c r="X84" s="66">
        <f t="shared" si="38"/>
        <v>34695.5</v>
      </c>
      <c r="Y84" s="102">
        <f t="shared" si="52"/>
        <v>27759</v>
      </c>
      <c r="Z84" s="102">
        <f t="shared" si="53"/>
        <v>1980</v>
      </c>
      <c r="AA84" s="66">
        <f t="shared" si="54"/>
        <v>29739</v>
      </c>
    </row>
    <row r="85" spans="1:27" ht="13.5" customHeight="1">
      <c r="A85" s="118">
        <v>46</v>
      </c>
      <c r="B85" s="217">
        <v>42795</v>
      </c>
      <c r="C85" s="68">
        <v>937</v>
      </c>
      <c r="D85" s="312">
        <v>1</v>
      </c>
      <c r="E85" s="70">
        <f t="shared" si="40"/>
        <v>937</v>
      </c>
      <c r="F85" s="59">
        <v>0</v>
      </c>
      <c r="G85" s="70">
        <f t="shared" si="41"/>
        <v>0</v>
      </c>
      <c r="H85" s="68">
        <f t="shared" si="42"/>
        <v>937</v>
      </c>
      <c r="I85" s="107">
        <f t="shared" si="55"/>
        <v>45328</v>
      </c>
      <c r="J85" s="49">
        <f>IF((I85)+K85&gt;I149,I149-K85,(I85))</f>
        <v>45328</v>
      </c>
      <c r="K85" s="49">
        <f t="shared" si="43"/>
        <v>3300</v>
      </c>
      <c r="L85" s="145">
        <f t="shared" si="37"/>
        <v>48628</v>
      </c>
      <c r="M85" s="51">
        <f t="shared" si="56"/>
        <v>43061.599999999999</v>
      </c>
      <c r="N85" s="49">
        <f t="shared" si="44"/>
        <v>3135</v>
      </c>
      <c r="O85" s="52">
        <f t="shared" si="21"/>
        <v>46196.6</v>
      </c>
      <c r="P85" s="73">
        <f t="shared" si="45"/>
        <v>40795.200000000004</v>
      </c>
      <c r="Q85" s="49">
        <f t="shared" si="46"/>
        <v>2970</v>
      </c>
      <c r="R85" s="53">
        <f t="shared" si="47"/>
        <v>43765.200000000004</v>
      </c>
      <c r="S85" s="51">
        <f t="shared" si="48"/>
        <v>36262.400000000001</v>
      </c>
      <c r="T85" s="49">
        <f t="shared" si="49"/>
        <v>2640</v>
      </c>
      <c r="U85" s="52">
        <f t="shared" si="39"/>
        <v>38902.400000000001</v>
      </c>
      <c r="V85" s="51">
        <f t="shared" si="50"/>
        <v>31729.599999999999</v>
      </c>
      <c r="W85" s="49">
        <f t="shared" si="51"/>
        <v>2310</v>
      </c>
      <c r="X85" s="52">
        <f t="shared" si="38"/>
        <v>34039.599999999999</v>
      </c>
      <c r="Y85" s="122">
        <f t="shared" si="52"/>
        <v>27196.799999999999</v>
      </c>
      <c r="Z85" s="122">
        <f t="shared" si="53"/>
        <v>1980</v>
      </c>
      <c r="AA85" s="52">
        <f t="shared" si="54"/>
        <v>29176.799999999999</v>
      </c>
    </row>
    <row r="86" spans="1:27" ht="13.5" customHeight="1">
      <c r="A86" s="118">
        <v>45</v>
      </c>
      <c r="B86" s="218">
        <v>42826</v>
      </c>
      <c r="C86" s="68">
        <v>937</v>
      </c>
      <c r="D86" s="312">
        <v>1</v>
      </c>
      <c r="E86" s="60">
        <f t="shared" si="40"/>
        <v>937</v>
      </c>
      <c r="F86" s="59">
        <v>0</v>
      </c>
      <c r="G86" s="60">
        <f t="shared" si="41"/>
        <v>0</v>
      </c>
      <c r="H86" s="57">
        <f t="shared" si="42"/>
        <v>937</v>
      </c>
      <c r="I86" s="106">
        <f t="shared" si="55"/>
        <v>44391</v>
      </c>
      <c r="J86" s="63">
        <f>IF((I86)+K86&gt;I149,I149-K86,(I86))</f>
        <v>44391</v>
      </c>
      <c r="K86" s="63">
        <f t="shared" si="43"/>
        <v>3300</v>
      </c>
      <c r="L86" s="148">
        <f t="shared" si="37"/>
        <v>47691</v>
      </c>
      <c r="M86" s="65">
        <f t="shared" si="56"/>
        <v>42171.45</v>
      </c>
      <c r="N86" s="63">
        <f t="shared" si="44"/>
        <v>3135</v>
      </c>
      <c r="O86" s="66">
        <f t="shared" ref="O86:O117" si="57">M86+N86</f>
        <v>45306.45</v>
      </c>
      <c r="P86" s="63">
        <f t="shared" si="45"/>
        <v>39951.9</v>
      </c>
      <c r="Q86" s="63">
        <f t="shared" si="46"/>
        <v>2970</v>
      </c>
      <c r="R86" s="67">
        <f t="shared" si="47"/>
        <v>42921.9</v>
      </c>
      <c r="S86" s="65">
        <f t="shared" si="48"/>
        <v>35512.800000000003</v>
      </c>
      <c r="T86" s="63">
        <f t="shared" si="49"/>
        <v>2640</v>
      </c>
      <c r="U86" s="66">
        <f t="shared" si="39"/>
        <v>38152.800000000003</v>
      </c>
      <c r="V86" s="65">
        <f t="shared" si="50"/>
        <v>31073.699999999997</v>
      </c>
      <c r="W86" s="63">
        <f t="shared" si="51"/>
        <v>2310</v>
      </c>
      <c r="X86" s="66">
        <f t="shared" si="38"/>
        <v>33383.699999999997</v>
      </c>
      <c r="Y86" s="102">
        <f t="shared" si="52"/>
        <v>26634.6</v>
      </c>
      <c r="Z86" s="102">
        <f t="shared" si="53"/>
        <v>1980</v>
      </c>
      <c r="AA86" s="66">
        <f t="shared" si="54"/>
        <v>28614.6</v>
      </c>
    </row>
    <row r="87" spans="1:27" ht="13.5" customHeight="1">
      <c r="A87" s="118">
        <v>44</v>
      </c>
      <c r="B87" s="217">
        <v>42856</v>
      </c>
      <c r="C87" s="68">
        <v>937</v>
      </c>
      <c r="D87" s="312">
        <v>1</v>
      </c>
      <c r="E87" s="70">
        <f t="shared" si="40"/>
        <v>937</v>
      </c>
      <c r="F87" s="59">
        <v>0</v>
      </c>
      <c r="G87" s="70">
        <f t="shared" si="41"/>
        <v>0</v>
      </c>
      <c r="H87" s="68">
        <f t="shared" si="42"/>
        <v>937</v>
      </c>
      <c r="I87" s="107">
        <f t="shared" si="55"/>
        <v>43454</v>
      </c>
      <c r="J87" s="49">
        <f>IF((I87)+K87&gt;I149,I149-K87,(I87))</f>
        <v>43454</v>
      </c>
      <c r="K87" s="49">
        <f t="shared" si="43"/>
        <v>3300</v>
      </c>
      <c r="L87" s="145">
        <f t="shared" si="37"/>
        <v>46754</v>
      </c>
      <c r="M87" s="51">
        <f t="shared" si="56"/>
        <v>41281.299999999996</v>
      </c>
      <c r="N87" s="49">
        <f t="shared" si="44"/>
        <v>3135</v>
      </c>
      <c r="O87" s="52">
        <f t="shared" si="57"/>
        <v>44416.299999999996</v>
      </c>
      <c r="P87" s="73">
        <f t="shared" si="45"/>
        <v>39108.6</v>
      </c>
      <c r="Q87" s="49">
        <f t="shared" si="46"/>
        <v>2970</v>
      </c>
      <c r="R87" s="53">
        <f t="shared" si="47"/>
        <v>42078.6</v>
      </c>
      <c r="S87" s="51">
        <f t="shared" si="48"/>
        <v>34763.200000000004</v>
      </c>
      <c r="T87" s="49">
        <f t="shared" si="49"/>
        <v>2640</v>
      </c>
      <c r="U87" s="52">
        <f t="shared" si="39"/>
        <v>37403.200000000004</v>
      </c>
      <c r="V87" s="51">
        <f t="shared" si="50"/>
        <v>30417.8</v>
      </c>
      <c r="W87" s="49">
        <f t="shared" si="51"/>
        <v>2310</v>
      </c>
      <c r="X87" s="52">
        <f t="shared" si="38"/>
        <v>32727.8</v>
      </c>
      <c r="Y87" s="122">
        <f t="shared" si="52"/>
        <v>26072.399999999998</v>
      </c>
      <c r="Z87" s="122">
        <f t="shared" si="53"/>
        <v>1980</v>
      </c>
      <c r="AA87" s="52">
        <f t="shared" si="54"/>
        <v>28052.399999999998</v>
      </c>
    </row>
    <row r="88" spans="1:27" ht="13.5" customHeight="1">
      <c r="A88" s="118">
        <v>43</v>
      </c>
      <c r="B88" s="218">
        <v>42887</v>
      </c>
      <c r="C88" s="68">
        <v>937</v>
      </c>
      <c r="D88" s="312">
        <v>1</v>
      </c>
      <c r="E88" s="60">
        <f t="shared" si="40"/>
        <v>937</v>
      </c>
      <c r="F88" s="59">
        <v>0</v>
      </c>
      <c r="G88" s="60">
        <f t="shared" si="41"/>
        <v>0</v>
      </c>
      <c r="H88" s="57">
        <f t="shared" si="42"/>
        <v>937</v>
      </c>
      <c r="I88" s="106">
        <f t="shared" si="55"/>
        <v>42517</v>
      </c>
      <c r="J88" s="63">
        <f>IF((I88)+K88&gt;I149,I149-K88,(I88))</f>
        <v>42517</v>
      </c>
      <c r="K88" s="63">
        <f t="shared" si="43"/>
        <v>3300</v>
      </c>
      <c r="L88" s="148">
        <f t="shared" si="37"/>
        <v>45817</v>
      </c>
      <c r="M88" s="65">
        <f t="shared" si="56"/>
        <v>40391.15</v>
      </c>
      <c r="N88" s="63">
        <f t="shared" si="44"/>
        <v>3135</v>
      </c>
      <c r="O88" s="66">
        <f t="shared" si="57"/>
        <v>43526.15</v>
      </c>
      <c r="P88" s="63">
        <f t="shared" si="45"/>
        <v>38265.300000000003</v>
      </c>
      <c r="Q88" s="63">
        <f t="shared" si="46"/>
        <v>2970</v>
      </c>
      <c r="R88" s="67">
        <f t="shared" si="47"/>
        <v>41235.300000000003</v>
      </c>
      <c r="S88" s="65">
        <f t="shared" si="48"/>
        <v>34013.599999999999</v>
      </c>
      <c r="T88" s="63">
        <f t="shared" si="49"/>
        <v>2640</v>
      </c>
      <c r="U88" s="66">
        <f t="shared" si="39"/>
        <v>36653.599999999999</v>
      </c>
      <c r="V88" s="65">
        <f t="shared" si="50"/>
        <v>29761.899999999998</v>
      </c>
      <c r="W88" s="63">
        <f t="shared" si="51"/>
        <v>2310</v>
      </c>
      <c r="X88" s="66">
        <f t="shared" si="38"/>
        <v>32071.899999999998</v>
      </c>
      <c r="Y88" s="102">
        <f t="shared" si="52"/>
        <v>25510.2</v>
      </c>
      <c r="Z88" s="102">
        <f t="shared" si="53"/>
        <v>1980</v>
      </c>
      <c r="AA88" s="66">
        <f t="shared" si="54"/>
        <v>27490.2</v>
      </c>
    </row>
    <row r="89" spans="1:27" ht="13.5" customHeight="1">
      <c r="A89" s="118">
        <v>42</v>
      </c>
      <c r="B89" s="217">
        <v>42917</v>
      </c>
      <c r="C89" s="68">
        <v>937</v>
      </c>
      <c r="D89" s="312">
        <v>1</v>
      </c>
      <c r="E89" s="70">
        <f t="shared" si="40"/>
        <v>937</v>
      </c>
      <c r="F89" s="59">
        <v>0</v>
      </c>
      <c r="G89" s="70">
        <f t="shared" si="41"/>
        <v>0</v>
      </c>
      <c r="H89" s="68">
        <f t="shared" si="42"/>
        <v>937</v>
      </c>
      <c r="I89" s="107">
        <f t="shared" si="55"/>
        <v>41580</v>
      </c>
      <c r="J89" s="49">
        <f>IF((I89)+K89&gt;I149,I149-K89,(I89))</f>
        <v>41580</v>
      </c>
      <c r="K89" s="49">
        <f t="shared" si="43"/>
        <v>3300</v>
      </c>
      <c r="L89" s="145">
        <f t="shared" si="37"/>
        <v>44880</v>
      </c>
      <c r="M89" s="51">
        <f t="shared" si="56"/>
        <v>39501</v>
      </c>
      <c r="N89" s="49">
        <f t="shared" si="44"/>
        <v>3135</v>
      </c>
      <c r="O89" s="52">
        <f t="shared" si="57"/>
        <v>42636</v>
      </c>
      <c r="P89" s="73">
        <f t="shared" si="45"/>
        <v>37422</v>
      </c>
      <c r="Q89" s="49">
        <f t="shared" si="46"/>
        <v>2970</v>
      </c>
      <c r="R89" s="53">
        <f t="shared" si="47"/>
        <v>40392</v>
      </c>
      <c r="S89" s="51">
        <f t="shared" si="48"/>
        <v>33264</v>
      </c>
      <c r="T89" s="49">
        <f t="shared" si="49"/>
        <v>2640</v>
      </c>
      <c r="U89" s="52">
        <f t="shared" si="39"/>
        <v>35904</v>
      </c>
      <c r="V89" s="51">
        <f t="shared" si="50"/>
        <v>29105.999999999996</v>
      </c>
      <c r="W89" s="49">
        <f t="shared" si="51"/>
        <v>2310</v>
      </c>
      <c r="X89" s="52">
        <f t="shared" si="38"/>
        <v>31415.999999999996</v>
      </c>
      <c r="Y89" s="122">
        <f t="shared" si="52"/>
        <v>24948</v>
      </c>
      <c r="Z89" s="122">
        <f t="shared" si="53"/>
        <v>1980</v>
      </c>
      <c r="AA89" s="52">
        <f t="shared" si="54"/>
        <v>26928</v>
      </c>
    </row>
    <row r="90" spans="1:27" ht="13.5" customHeight="1">
      <c r="A90" s="118">
        <v>41</v>
      </c>
      <c r="B90" s="217">
        <v>42948</v>
      </c>
      <c r="C90" s="68">
        <v>937</v>
      </c>
      <c r="D90" s="312">
        <v>1</v>
      </c>
      <c r="E90" s="60">
        <f t="shared" si="40"/>
        <v>937</v>
      </c>
      <c r="F90" s="59">
        <v>0</v>
      </c>
      <c r="G90" s="60">
        <f t="shared" si="41"/>
        <v>0</v>
      </c>
      <c r="H90" s="57">
        <f t="shared" si="42"/>
        <v>937</v>
      </c>
      <c r="I90" s="106">
        <f t="shared" si="55"/>
        <v>40643</v>
      </c>
      <c r="J90" s="63">
        <f>IF((I90)+K90&gt;I149,I149-K90,(I90))</f>
        <v>40643</v>
      </c>
      <c r="K90" s="63">
        <f t="shared" si="43"/>
        <v>3300</v>
      </c>
      <c r="L90" s="148">
        <f t="shared" si="37"/>
        <v>43943</v>
      </c>
      <c r="M90" s="65">
        <f t="shared" si="56"/>
        <v>38610.85</v>
      </c>
      <c r="N90" s="63">
        <f t="shared" si="44"/>
        <v>3135</v>
      </c>
      <c r="O90" s="66">
        <f t="shared" si="57"/>
        <v>41745.85</v>
      </c>
      <c r="P90" s="63">
        <f t="shared" si="45"/>
        <v>36578.700000000004</v>
      </c>
      <c r="Q90" s="63">
        <f t="shared" si="46"/>
        <v>2970</v>
      </c>
      <c r="R90" s="67">
        <f t="shared" si="47"/>
        <v>39548.700000000004</v>
      </c>
      <c r="S90" s="65">
        <f t="shared" si="48"/>
        <v>32514.400000000001</v>
      </c>
      <c r="T90" s="63">
        <f t="shared" si="49"/>
        <v>2640</v>
      </c>
      <c r="U90" s="66">
        <f t="shared" si="39"/>
        <v>35154.400000000001</v>
      </c>
      <c r="V90" s="65">
        <f t="shared" si="50"/>
        <v>28450.1</v>
      </c>
      <c r="W90" s="63">
        <f t="shared" si="51"/>
        <v>2310</v>
      </c>
      <c r="X90" s="66">
        <f t="shared" si="38"/>
        <v>30760.1</v>
      </c>
      <c r="Y90" s="102">
        <f t="shared" si="52"/>
        <v>24385.8</v>
      </c>
      <c r="Z90" s="102">
        <f t="shared" si="53"/>
        <v>1980</v>
      </c>
      <c r="AA90" s="66">
        <f t="shared" si="54"/>
        <v>26365.8</v>
      </c>
    </row>
    <row r="91" spans="1:27" ht="13.5" customHeight="1">
      <c r="A91" s="118">
        <v>40</v>
      </c>
      <c r="B91" s="218">
        <v>42979</v>
      </c>
      <c r="C91" s="68">
        <v>937</v>
      </c>
      <c r="D91" s="312">
        <v>1</v>
      </c>
      <c r="E91" s="70">
        <f t="shared" si="40"/>
        <v>937</v>
      </c>
      <c r="F91" s="59">
        <v>0</v>
      </c>
      <c r="G91" s="70">
        <f t="shared" si="41"/>
        <v>0</v>
      </c>
      <c r="H91" s="68">
        <f t="shared" si="42"/>
        <v>937</v>
      </c>
      <c r="I91" s="107">
        <f t="shared" si="55"/>
        <v>39706</v>
      </c>
      <c r="J91" s="49">
        <f>IF((I91)+K91&gt;I149,I149-K91,(I91))</f>
        <v>39706</v>
      </c>
      <c r="K91" s="49">
        <f t="shared" si="43"/>
        <v>3300</v>
      </c>
      <c r="L91" s="145">
        <f t="shared" si="37"/>
        <v>43006</v>
      </c>
      <c r="M91" s="51">
        <f t="shared" si="56"/>
        <v>37720.699999999997</v>
      </c>
      <c r="N91" s="49">
        <f t="shared" si="44"/>
        <v>3135</v>
      </c>
      <c r="O91" s="52">
        <f t="shared" si="57"/>
        <v>40855.699999999997</v>
      </c>
      <c r="P91" s="73">
        <f t="shared" si="45"/>
        <v>35735.4</v>
      </c>
      <c r="Q91" s="49">
        <f t="shared" si="46"/>
        <v>2970</v>
      </c>
      <c r="R91" s="53">
        <f t="shared" si="47"/>
        <v>38705.4</v>
      </c>
      <c r="S91" s="51">
        <f t="shared" si="48"/>
        <v>31764.800000000003</v>
      </c>
      <c r="T91" s="49">
        <f t="shared" si="49"/>
        <v>2640</v>
      </c>
      <c r="U91" s="52">
        <f t="shared" si="39"/>
        <v>34404.800000000003</v>
      </c>
      <c r="V91" s="51">
        <f t="shared" si="50"/>
        <v>27794.199999999997</v>
      </c>
      <c r="W91" s="49">
        <f t="shared" si="51"/>
        <v>2310</v>
      </c>
      <c r="X91" s="52">
        <f t="shared" si="38"/>
        <v>30104.199999999997</v>
      </c>
      <c r="Y91" s="122">
        <f t="shared" si="52"/>
        <v>23823.599999999999</v>
      </c>
      <c r="Z91" s="122">
        <f t="shared" si="53"/>
        <v>1980</v>
      </c>
      <c r="AA91" s="52">
        <f t="shared" si="54"/>
        <v>25803.599999999999</v>
      </c>
    </row>
    <row r="92" spans="1:27" ht="13.5" customHeight="1">
      <c r="A92" s="118">
        <v>39</v>
      </c>
      <c r="B92" s="217">
        <v>43009</v>
      </c>
      <c r="C92" s="68">
        <v>937</v>
      </c>
      <c r="D92" s="312">
        <v>1</v>
      </c>
      <c r="E92" s="60">
        <f t="shared" si="40"/>
        <v>937</v>
      </c>
      <c r="F92" s="59">
        <v>0</v>
      </c>
      <c r="G92" s="60">
        <f t="shared" si="41"/>
        <v>0</v>
      </c>
      <c r="H92" s="57">
        <f t="shared" si="42"/>
        <v>937</v>
      </c>
      <c r="I92" s="106">
        <f t="shared" si="55"/>
        <v>38769</v>
      </c>
      <c r="J92" s="63">
        <f>IF((I92)+K92&gt;I149,I149-K92,(I92))</f>
        <v>38769</v>
      </c>
      <c r="K92" s="63">
        <f t="shared" si="43"/>
        <v>3300</v>
      </c>
      <c r="L92" s="148">
        <f t="shared" si="37"/>
        <v>42069</v>
      </c>
      <c r="M92" s="65">
        <f t="shared" si="56"/>
        <v>36830.549999999996</v>
      </c>
      <c r="N92" s="63">
        <f t="shared" si="44"/>
        <v>3135</v>
      </c>
      <c r="O92" s="66">
        <f t="shared" si="57"/>
        <v>39965.549999999996</v>
      </c>
      <c r="P92" s="63">
        <f t="shared" si="45"/>
        <v>34892.1</v>
      </c>
      <c r="Q92" s="63">
        <f t="shared" si="46"/>
        <v>2970</v>
      </c>
      <c r="R92" s="67">
        <f t="shared" si="47"/>
        <v>37862.1</v>
      </c>
      <c r="S92" s="65">
        <f t="shared" si="48"/>
        <v>31015.200000000001</v>
      </c>
      <c r="T92" s="63">
        <f t="shared" si="49"/>
        <v>2640</v>
      </c>
      <c r="U92" s="66">
        <f t="shared" si="39"/>
        <v>33655.199999999997</v>
      </c>
      <c r="V92" s="65">
        <f t="shared" si="50"/>
        <v>27138.3</v>
      </c>
      <c r="W92" s="63">
        <f t="shared" si="51"/>
        <v>2310</v>
      </c>
      <c r="X92" s="66">
        <f t="shared" si="38"/>
        <v>29448.3</v>
      </c>
      <c r="Y92" s="102">
        <f t="shared" si="52"/>
        <v>23261.399999999998</v>
      </c>
      <c r="Z92" s="102">
        <f t="shared" si="53"/>
        <v>1980</v>
      </c>
      <c r="AA92" s="66">
        <f t="shared" si="54"/>
        <v>25241.399999999998</v>
      </c>
    </row>
    <row r="93" spans="1:27" ht="13.5" customHeight="1">
      <c r="A93" s="118">
        <v>38</v>
      </c>
      <c r="B93" s="218">
        <v>43040</v>
      </c>
      <c r="C93" s="68">
        <v>937</v>
      </c>
      <c r="D93" s="312">
        <v>1</v>
      </c>
      <c r="E93" s="70">
        <f t="shared" si="40"/>
        <v>937</v>
      </c>
      <c r="F93" s="59">
        <v>0</v>
      </c>
      <c r="G93" s="70">
        <f t="shared" si="41"/>
        <v>0</v>
      </c>
      <c r="H93" s="68">
        <f t="shared" si="42"/>
        <v>937</v>
      </c>
      <c r="I93" s="107">
        <f t="shared" si="55"/>
        <v>37832</v>
      </c>
      <c r="J93" s="49">
        <f>IF((I93)+K93&gt;I149,I149-K93,(I93))</f>
        <v>37832</v>
      </c>
      <c r="K93" s="49">
        <f t="shared" si="43"/>
        <v>3300</v>
      </c>
      <c r="L93" s="145">
        <f t="shared" si="37"/>
        <v>41132</v>
      </c>
      <c r="M93" s="51">
        <f t="shared" si="56"/>
        <v>35940.400000000001</v>
      </c>
      <c r="N93" s="49">
        <f t="shared" si="44"/>
        <v>3135</v>
      </c>
      <c r="O93" s="52">
        <f t="shared" si="57"/>
        <v>39075.4</v>
      </c>
      <c r="P93" s="73">
        <f t="shared" si="45"/>
        <v>34048.800000000003</v>
      </c>
      <c r="Q93" s="49">
        <f t="shared" si="46"/>
        <v>2970</v>
      </c>
      <c r="R93" s="53">
        <f t="shared" si="47"/>
        <v>37018.800000000003</v>
      </c>
      <c r="S93" s="51">
        <f t="shared" si="48"/>
        <v>30265.600000000002</v>
      </c>
      <c r="T93" s="49">
        <f t="shared" si="49"/>
        <v>2640</v>
      </c>
      <c r="U93" s="52">
        <f t="shared" si="39"/>
        <v>32905.600000000006</v>
      </c>
      <c r="V93" s="51">
        <f t="shared" si="50"/>
        <v>26482.399999999998</v>
      </c>
      <c r="W93" s="49">
        <f t="shared" si="51"/>
        <v>2310</v>
      </c>
      <c r="X93" s="52">
        <f t="shared" si="38"/>
        <v>28792.399999999998</v>
      </c>
      <c r="Y93" s="122">
        <f t="shared" si="52"/>
        <v>22699.200000000001</v>
      </c>
      <c r="Z93" s="122">
        <f t="shared" si="53"/>
        <v>1980</v>
      </c>
      <c r="AA93" s="52">
        <f t="shared" si="54"/>
        <v>24679.200000000001</v>
      </c>
    </row>
    <row r="94" spans="1:27" ht="13.5" customHeight="1">
      <c r="A94" s="118">
        <v>37</v>
      </c>
      <c r="B94" s="217">
        <v>43070</v>
      </c>
      <c r="C94" s="68">
        <v>937</v>
      </c>
      <c r="D94" s="312">
        <v>1</v>
      </c>
      <c r="E94" s="60">
        <f t="shared" si="40"/>
        <v>937</v>
      </c>
      <c r="F94" s="59">
        <v>0</v>
      </c>
      <c r="G94" s="60">
        <f t="shared" si="41"/>
        <v>0</v>
      </c>
      <c r="H94" s="57">
        <f t="shared" si="42"/>
        <v>937</v>
      </c>
      <c r="I94" s="106">
        <f t="shared" si="55"/>
        <v>36895</v>
      </c>
      <c r="J94" s="63">
        <f>IF((I94)+K94&gt;I149,I149-K94,(I94))</f>
        <v>36895</v>
      </c>
      <c r="K94" s="63">
        <f t="shared" si="43"/>
        <v>3300</v>
      </c>
      <c r="L94" s="148">
        <f t="shared" si="37"/>
        <v>40195</v>
      </c>
      <c r="M94" s="65">
        <f t="shared" si="56"/>
        <v>35050.25</v>
      </c>
      <c r="N94" s="63">
        <f t="shared" si="44"/>
        <v>3135</v>
      </c>
      <c r="O94" s="66">
        <f t="shared" si="57"/>
        <v>38185.25</v>
      </c>
      <c r="P94" s="63">
        <f t="shared" si="45"/>
        <v>33205.5</v>
      </c>
      <c r="Q94" s="63">
        <f t="shared" si="46"/>
        <v>2970</v>
      </c>
      <c r="R94" s="67">
        <f t="shared" si="47"/>
        <v>36175.5</v>
      </c>
      <c r="S94" s="65">
        <f t="shared" si="48"/>
        <v>29516</v>
      </c>
      <c r="T94" s="63">
        <f t="shared" si="49"/>
        <v>2640</v>
      </c>
      <c r="U94" s="66">
        <f t="shared" si="39"/>
        <v>32156</v>
      </c>
      <c r="V94" s="65">
        <f t="shared" si="50"/>
        <v>25826.5</v>
      </c>
      <c r="W94" s="63">
        <f t="shared" si="51"/>
        <v>2310</v>
      </c>
      <c r="X94" s="66">
        <f t="shared" si="38"/>
        <v>28136.5</v>
      </c>
      <c r="Y94" s="102">
        <f t="shared" si="52"/>
        <v>22137</v>
      </c>
      <c r="Z94" s="102">
        <f t="shared" si="53"/>
        <v>1980</v>
      </c>
      <c r="AA94" s="66">
        <f t="shared" si="54"/>
        <v>24117</v>
      </c>
    </row>
    <row r="95" spans="1:27" ht="13.5" customHeight="1">
      <c r="A95" s="118">
        <v>36</v>
      </c>
      <c r="B95" s="218">
        <v>43101</v>
      </c>
      <c r="C95" s="57">
        <v>954</v>
      </c>
      <c r="D95" s="312">
        <v>1</v>
      </c>
      <c r="E95" s="60">
        <f t="shared" ref="E95:E106" si="58">C95*D95</f>
        <v>954</v>
      </c>
      <c r="F95" s="59">
        <v>0</v>
      </c>
      <c r="G95" s="60">
        <f t="shared" ref="G95:G106" si="59">E95*F95</f>
        <v>0</v>
      </c>
      <c r="H95" s="57">
        <f t="shared" ref="H95:H106" si="60">E95+G95</f>
        <v>954</v>
      </c>
      <c r="I95" s="107">
        <f t="shared" si="55"/>
        <v>35958</v>
      </c>
      <c r="J95" s="49">
        <f t="shared" ref="J95:J106" si="61">IF((I95)+K95&gt;$I$149,$I$149-K95,(I95))</f>
        <v>35958</v>
      </c>
      <c r="K95" s="49">
        <f t="shared" si="43"/>
        <v>3300</v>
      </c>
      <c r="L95" s="145">
        <f t="shared" ref="L95:L106" si="62">J95+K95</f>
        <v>39258</v>
      </c>
      <c r="M95" s="51">
        <f t="shared" si="56"/>
        <v>34160.1</v>
      </c>
      <c r="N95" s="49">
        <f t="shared" si="44"/>
        <v>3135</v>
      </c>
      <c r="O95" s="52">
        <f t="shared" si="57"/>
        <v>37295.1</v>
      </c>
      <c r="P95" s="73">
        <f t="shared" si="45"/>
        <v>32362.2</v>
      </c>
      <c r="Q95" s="49">
        <f t="shared" si="46"/>
        <v>2970</v>
      </c>
      <c r="R95" s="53">
        <f t="shared" si="47"/>
        <v>35332.199999999997</v>
      </c>
      <c r="S95" s="51">
        <f t="shared" si="48"/>
        <v>28766.400000000001</v>
      </c>
      <c r="T95" s="49">
        <f t="shared" si="49"/>
        <v>2640</v>
      </c>
      <c r="U95" s="52">
        <f t="shared" ref="U95:U106" si="63">S95+T95</f>
        <v>31406.400000000001</v>
      </c>
      <c r="V95" s="51">
        <f t="shared" si="50"/>
        <v>25170.6</v>
      </c>
      <c r="W95" s="49">
        <f t="shared" si="51"/>
        <v>2310</v>
      </c>
      <c r="X95" s="52">
        <f t="shared" ref="X95:X106" si="64">V95+W95</f>
        <v>27480.6</v>
      </c>
      <c r="Y95" s="122">
        <f t="shared" si="52"/>
        <v>21574.799999999999</v>
      </c>
      <c r="Z95" s="122">
        <f t="shared" si="53"/>
        <v>1980</v>
      </c>
      <c r="AA95" s="52">
        <f t="shared" ref="AA95:AA106" si="65">Y95+Z95</f>
        <v>23554.799999999999</v>
      </c>
    </row>
    <row r="96" spans="1:27" ht="13.5" customHeight="1">
      <c r="A96" s="118">
        <v>35</v>
      </c>
      <c r="B96" s="217">
        <v>43132</v>
      </c>
      <c r="C96" s="57">
        <v>954</v>
      </c>
      <c r="D96" s="312">
        <v>1</v>
      </c>
      <c r="E96" s="60">
        <f t="shared" si="58"/>
        <v>954</v>
      </c>
      <c r="F96" s="59">
        <v>0</v>
      </c>
      <c r="G96" s="60">
        <f t="shared" si="59"/>
        <v>0</v>
      </c>
      <c r="H96" s="57">
        <f t="shared" si="60"/>
        <v>954</v>
      </c>
      <c r="I96" s="106">
        <f t="shared" si="55"/>
        <v>35004</v>
      </c>
      <c r="J96" s="63">
        <f t="shared" si="61"/>
        <v>35004</v>
      </c>
      <c r="K96" s="63">
        <f t="shared" si="43"/>
        <v>3300</v>
      </c>
      <c r="L96" s="148">
        <f t="shared" si="62"/>
        <v>38304</v>
      </c>
      <c r="M96" s="65">
        <f t="shared" si="56"/>
        <v>33253.799999999996</v>
      </c>
      <c r="N96" s="63">
        <f t="shared" si="44"/>
        <v>3135</v>
      </c>
      <c r="O96" s="66">
        <f t="shared" si="57"/>
        <v>36388.799999999996</v>
      </c>
      <c r="P96" s="63">
        <f t="shared" si="45"/>
        <v>31503.600000000002</v>
      </c>
      <c r="Q96" s="63">
        <f t="shared" si="46"/>
        <v>2970</v>
      </c>
      <c r="R96" s="67">
        <f t="shared" si="47"/>
        <v>34473.600000000006</v>
      </c>
      <c r="S96" s="65">
        <f t="shared" si="48"/>
        <v>28003.200000000001</v>
      </c>
      <c r="T96" s="63">
        <f t="shared" si="49"/>
        <v>2640</v>
      </c>
      <c r="U96" s="66">
        <f t="shared" si="63"/>
        <v>30643.200000000001</v>
      </c>
      <c r="V96" s="65">
        <f t="shared" si="50"/>
        <v>24502.799999999999</v>
      </c>
      <c r="W96" s="63">
        <f t="shared" si="51"/>
        <v>2310</v>
      </c>
      <c r="X96" s="66">
        <f t="shared" si="64"/>
        <v>26812.799999999999</v>
      </c>
      <c r="Y96" s="102">
        <f t="shared" si="52"/>
        <v>21002.399999999998</v>
      </c>
      <c r="Z96" s="102">
        <f t="shared" si="53"/>
        <v>1980</v>
      </c>
      <c r="AA96" s="66">
        <f t="shared" si="65"/>
        <v>22982.399999999998</v>
      </c>
    </row>
    <row r="97" spans="1:27" ht="13.5" customHeight="1">
      <c r="A97" s="118">
        <v>34</v>
      </c>
      <c r="B97" s="218">
        <v>43160</v>
      </c>
      <c r="C97" s="57">
        <v>954</v>
      </c>
      <c r="D97" s="312">
        <v>1</v>
      </c>
      <c r="E97" s="60">
        <f t="shared" si="58"/>
        <v>954</v>
      </c>
      <c r="F97" s="59">
        <v>0</v>
      </c>
      <c r="G97" s="60">
        <f t="shared" si="59"/>
        <v>0</v>
      </c>
      <c r="H97" s="57">
        <f t="shared" si="60"/>
        <v>954</v>
      </c>
      <c r="I97" s="107">
        <f t="shared" si="55"/>
        <v>34050</v>
      </c>
      <c r="J97" s="49">
        <f t="shared" si="61"/>
        <v>34050</v>
      </c>
      <c r="K97" s="49">
        <f t="shared" si="43"/>
        <v>3300</v>
      </c>
      <c r="L97" s="145">
        <f t="shared" si="62"/>
        <v>37350</v>
      </c>
      <c r="M97" s="51">
        <f t="shared" si="56"/>
        <v>32347.5</v>
      </c>
      <c r="N97" s="49">
        <f t="shared" si="44"/>
        <v>3135</v>
      </c>
      <c r="O97" s="52">
        <f t="shared" si="57"/>
        <v>35482.5</v>
      </c>
      <c r="P97" s="73">
        <f t="shared" si="45"/>
        <v>30645</v>
      </c>
      <c r="Q97" s="49">
        <f t="shared" si="46"/>
        <v>2970</v>
      </c>
      <c r="R97" s="53">
        <f t="shared" si="47"/>
        <v>33615</v>
      </c>
      <c r="S97" s="51">
        <f t="shared" si="48"/>
        <v>27240</v>
      </c>
      <c r="T97" s="49">
        <f t="shared" si="49"/>
        <v>2640</v>
      </c>
      <c r="U97" s="52">
        <f t="shared" si="63"/>
        <v>29880</v>
      </c>
      <c r="V97" s="51">
        <f t="shared" si="50"/>
        <v>23835</v>
      </c>
      <c r="W97" s="49">
        <f t="shared" si="51"/>
        <v>2310</v>
      </c>
      <c r="X97" s="52">
        <f t="shared" si="64"/>
        <v>26145</v>
      </c>
      <c r="Y97" s="122">
        <f t="shared" si="52"/>
        <v>20430</v>
      </c>
      <c r="Z97" s="122">
        <f t="shared" si="53"/>
        <v>1980</v>
      </c>
      <c r="AA97" s="52">
        <f t="shared" si="65"/>
        <v>22410</v>
      </c>
    </row>
    <row r="98" spans="1:27" ht="13.5" customHeight="1">
      <c r="A98" s="118">
        <v>33</v>
      </c>
      <c r="B98" s="217">
        <v>43191</v>
      </c>
      <c r="C98" s="57">
        <v>954</v>
      </c>
      <c r="D98" s="312">
        <v>1</v>
      </c>
      <c r="E98" s="60">
        <f t="shared" si="58"/>
        <v>954</v>
      </c>
      <c r="F98" s="59">
        <v>0</v>
      </c>
      <c r="G98" s="60">
        <f t="shared" si="59"/>
        <v>0</v>
      </c>
      <c r="H98" s="57">
        <f t="shared" si="60"/>
        <v>954</v>
      </c>
      <c r="I98" s="106">
        <f t="shared" si="55"/>
        <v>33096</v>
      </c>
      <c r="J98" s="63">
        <f t="shared" si="61"/>
        <v>33096</v>
      </c>
      <c r="K98" s="63">
        <f t="shared" si="43"/>
        <v>3300</v>
      </c>
      <c r="L98" s="148">
        <f t="shared" si="62"/>
        <v>36396</v>
      </c>
      <c r="M98" s="65">
        <f t="shared" si="56"/>
        <v>31441.199999999997</v>
      </c>
      <c r="N98" s="63">
        <f t="shared" si="44"/>
        <v>3135</v>
      </c>
      <c r="O98" s="66">
        <f t="shared" ref="O98:O106" si="66">M98+N98</f>
        <v>34576.199999999997</v>
      </c>
      <c r="P98" s="63">
        <f t="shared" si="45"/>
        <v>29786.400000000001</v>
      </c>
      <c r="Q98" s="63">
        <f t="shared" si="46"/>
        <v>2970</v>
      </c>
      <c r="R98" s="67">
        <f t="shared" si="47"/>
        <v>32756.400000000001</v>
      </c>
      <c r="S98" s="65">
        <f t="shared" si="48"/>
        <v>26476.800000000003</v>
      </c>
      <c r="T98" s="63">
        <f t="shared" si="49"/>
        <v>2640</v>
      </c>
      <c r="U98" s="66">
        <f t="shared" si="63"/>
        <v>29116.800000000003</v>
      </c>
      <c r="V98" s="65">
        <f t="shared" si="50"/>
        <v>23167.199999999997</v>
      </c>
      <c r="W98" s="63">
        <f t="shared" si="51"/>
        <v>2310</v>
      </c>
      <c r="X98" s="66">
        <f t="shared" si="64"/>
        <v>25477.199999999997</v>
      </c>
      <c r="Y98" s="102">
        <f t="shared" si="52"/>
        <v>19857.599999999999</v>
      </c>
      <c r="Z98" s="102">
        <f t="shared" si="53"/>
        <v>1980</v>
      </c>
      <c r="AA98" s="66">
        <f t="shared" si="65"/>
        <v>21837.599999999999</v>
      </c>
    </row>
    <row r="99" spans="1:27" ht="13.5" customHeight="1">
      <c r="A99" s="118">
        <v>32</v>
      </c>
      <c r="B99" s="218">
        <v>43221</v>
      </c>
      <c r="C99" s="57">
        <v>954</v>
      </c>
      <c r="D99" s="312">
        <v>1</v>
      </c>
      <c r="E99" s="60">
        <f t="shared" si="58"/>
        <v>954</v>
      </c>
      <c r="F99" s="59">
        <v>0</v>
      </c>
      <c r="G99" s="60">
        <f t="shared" si="59"/>
        <v>0</v>
      </c>
      <c r="H99" s="57">
        <f t="shared" si="60"/>
        <v>954</v>
      </c>
      <c r="I99" s="107">
        <f t="shared" si="55"/>
        <v>32142</v>
      </c>
      <c r="J99" s="49">
        <f t="shared" si="61"/>
        <v>32142</v>
      </c>
      <c r="K99" s="49">
        <f t="shared" si="43"/>
        <v>3300</v>
      </c>
      <c r="L99" s="145">
        <f t="shared" si="62"/>
        <v>35442</v>
      </c>
      <c r="M99" s="51">
        <f t="shared" si="56"/>
        <v>30534.899999999998</v>
      </c>
      <c r="N99" s="49">
        <f t="shared" si="44"/>
        <v>3135</v>
      </c>
      <c r="O99" s="52">
        <f t="shared" si="66"/>
        <v>33669.899999999994</v>
      </c>
      <c r="P99" s="73">
        <f t="shared" si="45"/>
        <v>28927.8</v>
      </c>
      <c r="Q99" s="49">
        <f t="shared" si="46"/>
        <v>2970</v>
      </c>
      <c r="R99" s="53">
        <f t="shared" si="47"/>
        <v>31897.8</v>
      </c>
      <c r="S99" s="51">
        <f t="shared" si="48"/>
        <v>25713.600000000002</v>
      </c>
      <c r="T99" s="49">
        <f t="shared" si="49"/>
        <v>2640</v>
      </c>
      <c r="U99" s="52">
        <f t="shared" si="63"/>
        <v>28353.600000000002</v>
      </c>
      <c r="V99" s="51">
        <f t="shared" si="50"/>
        <v>22499.399999999998</v>
      </c>
      <c r="W99" s="49">
        <f t="shared" si="51"/>
        <v>2310</v>
      </c>
      <c r="X99" s="52">
        <f t="shared" si="64"/>
        <v>24809.399999999998</v>
      </c>
      <c r="Y99" s="122">
        <f t="shared" si="52"/>
        <v>19285.2</v>
      </c>
      <c r="Z99" s="122">
        <f t="shared" si="53"/>
        <v>1980</v>
      </c>
      <c r="AA99" s="52">
        <f t="shared" si="65"/>
        <v>21265.200000000001</v>
      </c>
    </row>
    <row r="100" spans="1:27" ht="13.5" customHeight="1">
      <c r="A100" s="118">
        <v>31</v>
      </c>
      <c r="B100" s="217">
        <v>43252</v>
      </c>
      <c r="C100" s="57">
        <v>954</v>
      </c>
      <c r="D100" s="312">
        <v>1</v>
      </c>
      <c r="E100" s="60">
        <f t="shared" si="58"/>
        <v>954</v>
      </c>
      <c r="F100" s="59">
        <v>0</v>
      </c>
      <c r="G100" s="60">
        <f t="shared" si="59"/>
        <v>0</v>
      </c>
      <c r="H100" s="57">
        <f t="shared" si="60"/>
        <v>954</v>
      </c>
      <c r="I100" s="106">
        <f t="shared" si="55"/>
        <v>31188</v>
      </c>
      <c r="J100" s="63">
        <f t="shared" si="61"/>
        <v>31188</v>
      </c>
      <c r="K100" s="63">
        <f t="shared" si="43"/>
        <v>3300</v>
      </c>
      <c r="L100" s="148">
        <f t="shared" si="62"/>
        <v>34488</v>
      </c>
      <c r="M100" s="65">
        <f t="shared" si="56"/>
        <v>29628.6</v>
      </c>
      <c r="N100" s="63">
        <f t="shared" si="44"/>
        <v>3135</v>
      </c>
      <c r="O100" s="66">
        <f t="shared" si="66"/>
        <v>32763.599999999999</v>
      </c>
      <c r="P100" s="63">
        <f t="shared" si="45"/>
        <v>28069.200000000001</v>
      </c>
      <c r="Q100" s="63">
        <f t="shared" si="46"/>
        <v>2970</v>
      </c>
      <c r="R100" s="67">
        <f t="shared" si="47"/>
        <v>31039.200000000001</v>
      </c>
      <c r="S100" s="65">
        <f t="shared" si="48"/>
        <v>24950.400000000001</v>
      </c>
      <c r="T100" s="63">
        <f t="shared" si="49"/>
        <v>2640</v>
      </c>
      <c r="U100" s="66">
        <f t="shared" si="63"/>
        <v>27590.400000000001</v>
      </c>
      <c r="V100" s="65">
        <f t="shared" si="50"/>
        <v>21831.599999999999</v>
      </c>
      <c r="W100" s="63">
        <f t="shared" si="51"/>
        <v>2310</v>
      </c>
      <c r="X100" s="66">
        <f t="shared" si="64"/>
        <v>24141.599999999999</v>
      </c>
      <c r="Y100" s="102">
        <f t="shared" si="52"/>
        <v>18712.8</v>
      </c>
      <c r="Z100" s="102">
        <f t="shared" si="53"/>
        <v>1980</v>
      </c>
      <c r="AA100" s="66">
        <f t="shared" si="65"/>
        <v>20692.8</v>
      </c>
    </row>
    <row r="101" spans="1:27" ht="13.5" customHeight="1">
      <c r="A101" s="118">
        <v>30</v>
      </c>
      <c r="B101" s="218">
        <v>43282</v>
      </c>
      <c r="C101" s="57">
        <v>954</v>
      </c>
      <c r="D101" s="312">
        <v>1</v>
      </c>
      <c r="E101" s="60">
        <f t="shared" si="58"/>
        <v>954</v>
      </c>
      <c r="F101" s="59">
        <v>0</v>
      </c>
      <c r="G101" s="60">
        <f t="shared" si="59"/>
        <v>0</v>
      </c>
      <c r="H101" s="57">
        <f t="shared" si="60"/>
        <v>954</v>
      </c>
      <c r="I101" s="107">
        <f t="shared" si="55"/>
        <v>30234</v>
      </c>
      <c r="J101" s="49">
        <f t="shared" si="61"/>
        <v>30234</v>
      </c>
      <c r="K101" s="49">
        <f t="shared" si="43"/>
        <v>3300</v>
      </c>
      <c r="L101" s="145">
        <f t="shared" si="62"/>
        <v>33534</v>
      </c>
      <c r="M101" s="51">
        <f t="shared" si="56"/>
        <v>28722.3</v>
      </c>
      <c r="N101" s="49">
        <f t="shared" si="44"/>
        <v>3135</v>
      </c>
      <c r="O101" s="52">
        <f t="shared" si="66"/>
        <v>31857.3</v>
      </c>
      <c r="P101" s="73">
        <f t="shared" si="45"/>
        <v>27210.600000000002</v>
      </c>
      <c r="Q101" s="49">
        <f t="shared" si="46"/>
        <v>2970</v>
      </c>
      <c r="R101" s="53">
        <f t="shared" si="47"/>
        <v>30180.600000000002</v>
      </c>
      <c r="S101" s="51">
        <f t="shared" si="48"/>
        <v>24187.200000000001</v>
      </c>
      <c r="T101" s="49">
        <f t="shared" si="49"/>
        <v>2640</v>
      </c>
      <c r="U101" s="52">
        <f t="shared" si="63"/>
        <v>26827.200000000001</v>
      </c>
      <c r="V101" s="51">
        <f t="shared" si="50"/>
        <v>21163.8</v>
      </c>
      <c r="W101" s="49">
        <f t="shared" si="51"/>
        <v>2310</v>
      </c>
      <c r="X101" s="52">
        <f t="shared" si="64"/>
        <v>23473.8</v>
      </c>
      <c r="Y101" s="122">
        <f t="shared" si="52"/>
        <v>18140.399999999998</v>
      </c>
      <c r="Z101" s="122">
        <f t="shared" si="53"/>
        <v>1980</v>
      </c>
      <c r="AA101" s="52">
        <f t="shared" si="65"/>
        <v>20120.399999999998</v>
      </c>
    </row>
    <row r="102" spans="1:27" ht="13.5" customHeight="1">
      <c r="A102" s="118">
        <v>29</v>
      </c>
      <c r="B102" s="217">
        <v>43313</v>
      </c>
      <c r="C102" s="57">
        <v>954</v>
      </c>
      <c r="D102" s="312">
        <v>1</v>
      </c>
      <c r="E102" s="60">
        <f t="shared" si="58"/>
        <v>954</v>
      </c>
      <c r="F102" s="59">
        <v>0</v>
      </c>
      <c r="G102" s="60">
        <f t="shared" si="59"/>
        <v>0</v>
      </c>
      <c r="H102" s="57">
        <f t="shared" si="60"/>
        <v>954</v>
      </c>
      <c r="I102" s="106">
        <f t="shared" si="55"/>
        <v>29280</v>
      </c>
      <c r="J102" s="63">
        <f t="shared" si="61"/>
        <v>29280</v>
      </c>
      <c r="K102" s="63">
        <f t="shared" si="43"/>
        <v>3300</v>
      </c>
      <c r="L102" s="148">
        <f t="shared" si="62"/>
        <v>32580</v>
      </c>
      <c r="M102" s="65">
        <f t="shared" si="56"/>
        <v>27816</v>
      </c>
      <c r="N102" s="63">
        <f t="shared" si="44"/>
        <v>3135</v>
      </c>
      <c r="O102" s="66">
        <f t="shared" si="66"/>
        <v>30951</v>
      </c>
      <c r="P102" s="63">
        <f t="shared" si="45"/>
        <v>26352</v>
      </c>
      <c r="Q102" s="63">
        <f t="shared" si="46"/>
        <v>2970</v>
      </c>
      <c r="R102" s="67">
        <f t="shared" si="47"/>
        <v>29322</v>
      </c>
      <c r="S102" s="65">
        <f t="shared" si="48"/>
        <v>23424</v>
      </c>
      <c r="T102" s="63">
        <f t="shared" si="49"/>
        <v>2640</v>
      </c>
      <c r="U102" s="66">
        <f t="shared" si="63"/>
        <v>26064</v>
      </c>
      <c r="V102" s="65">
        <f t="shared" si="50"/>
        <v>20496</v>
      </c>
      <c r="W102" s="63">
        <f t="shared" si="51"/>
        <v>2310</v>
      </c>
      <c r="X102" s="66">
        <f t="shared" si="64"/>
        <v>22806</v>
      </c>
      <c r="Y102" s="102">
        <f t="shared" si="52"/>
        <v>17568</v>
      </c>
      <c r="Z102" s="102">
        <f t="shared" si="53"/>
        <v>1980</v>
      </c>
      <c r="AA102" s="66">
        <f t="shared" si="65"/>
        <v>19548</v>
      </c>
    </row>
    <row r="103" spans="1:27" ht="13.5" customHeight="1">
      <c r="A103" s="118">
        <v>28</v>
      </c>
      <c r="B103" s="217">
        <v>43344</v>
      </c>
      <c r="C103" s="57">
        <v>954</v>
      </c>
      <c r="D103" s="312">
        <v>1</v>
      </c>
      <c r="E103" s="60">
        <f t="shared" si="58"/>
        <v>954</v>
      </c>
      <c r="F103" s="59">
        <v>0</v>
      </c>
      <c r="G103" s="60">
        <f t="shared" si="59"/>
        <v>0</v>
      </c>
      <c r="H103" s="57">
        <f t="shared" si="60"/>
        <v>954</v>
      </c>
      <c r="I103" s="107">
        <f t="shared" si="55"/>
        <v>28326</v>
      </c>
      <c r="J103" s="49">
        <f t="shared" si="61"/>
        <v>28326</v>
      </c>
      <c r="K103" s="49">
        <f t="shared" si="43"/>
        <v>3300</v>
      </c>
      <c r="L103" s="145">
        <f t="shared" si="62"/>
        <v>31626</v>
      </c>
      <c r="M103" s="51">
        <f t="shared" si="56"/>
        <v>26909.699999999997</v>
      </c>
      <c r="N103" s="49">
        <f t="shared" si="44"/>
        <v>3135</v>
      </c>
      <c r="O103" s="52">
        <f t="shared" si="66"/>
        <v>30044.699999999997</v>
      </c>
      <c r="P103" s="73">
        <f t="shared" si="45"/>
        <v>25493.4</v>
      </c>
      <c r="Q103" s="49">
        <f t="shared" si="46"/>
        <v>2970</v>
      </c>
      <c r="R103" s="53">
        <f t="shared" si="47"/>
        <v>28463.4</v>
      </c>
      <c r="S103" s="51">
        <f t="shared" si="48"/>
        <v>22660.800000000003</v>
      </c>
      <c r="T103" s="49">
        <f t="shared" si="49"/>
        <v>2640</v>
      </c>
      <c r="U103" s="52">
        <f t="shared" si="63"/>
        <v>25300.800000000003</v>
      </c>
      <c r="V103" s="51">
        <f t="shared" si="50"/>
        <v>19828.199999999997</v>
      </c>
      <c r="W103" s="49">
        <f t="shared" si="51"/>
        <v>2310</v>
      </c>
      <c r="X103" s="52">
        <f t="shared" si="64"/>
        <v>22138.199999999997</v>
      </c>
      <c r="Y103" s="122">
        <f t="shared" si="52"/>
        <v>16995.599999999999</v>
      </c>
      <c r="Z103" s="122">
        <f t="shared" si="53"/>
        <v>1980</v>
      </c>
      <c r="AA103" s="52">
        <f t="shared" si="65"/>
        <v>18975.599999999999</v>
      </c>
    </row>
    <row r="104" spans="1:27" ht="13.5" customHeight="1">
      <c r="A104" s="118">
        <v>27</v>
      </c>
      <c r="B104" s="218">
        <v>43374</v>
      </c>
      <c r="C104" s="57">
        <v>954</v>
      </c>
      <c r="D104" s="312">
        <v>1</v>
      </c>
      <c r="E104" s="60">
        <f t="shared" si="58"/>
        <v>954</v>
      </c>
      <c r="F104" s="59">
        <v>0</v>
      </c>
      <c r="G104" s="60">
        <f t="shared" si="59"/>
        <v>0</v>
      </c>
      <c r="H104" s="57">
        <f t="shared" si="60"/>
        <v>954</v>
      </c>
      <c r="I104" s="106">
        <f t="shared" si="55"/>
        <v>27372</v>
      </c>
      <c r="J104" s="63">
        <f t="shared" si="61"/>
        <v>27372</v>
      </c>
      <c r="K104" s="63">
        <f t="shared" si="43"/>
        <v>3300</v>
      </c>
      <c r="L104" s="148">
        <f t="shared" si="62"/>
        <v>30672</v>
      </c>
      <c r="M104" s="65">
        <f t="shared" si="56"/>
        <v>26003.399999999998</v>
      </c>
      <c r="N104" s="63">
        <f t="shared" si="44"/>
        <v>3135</v>
      </c>
      <c r="O104" s="66">
        <f t="shared" si="66"/>
        <v>29138.399999999998</v>
      </c>
      <c r="P104" s="63">
        <f t="shared" si="45"/>
        <v>24634.799999999999</v>
      </c>
      <c r="Q104" s="63">
        <f t="shared" si="46"/>
        <v>2970</v>
      </c>
      <c r="R104" s="67">
        <f t="shared" si="47"/>
        <v>27604.799999999999</v>
      </c>
      <c r="S104" s="65">
        <f t="shared" si="48"/>
        <v>21897.600000000002</v>
      </c>
      <c r="T104" s="63">
        <f t="shared" si="49"/>
        <v>2640</v>
      </c>
      <c r="U104" s="66">
        <f t="shared" si="63"/>
        <v>24537.600000000002</v>
      </c>
      <c r="V104" s="65">
        <f t="shared" si="50"/>
        <v>19160.399999999998</v>
      </c>
      <c r="W104" s="63">
        <f t="shared" si="51"/>
        <v>2310</v>
      </c>
      <c r="X104" s="66">
        <f t="shared" si="64"/>
        <v>21470.399999999998</v>
      </c>
      <c r="Y104" s="102">
        <f t="shared" si="52"/>
        <v>16423.2</v>
      </c>
      <c r="Z104" s="102">
        <f t="shared" si="53"/>
        <v>1980</v>
      </c>
      <c r="AA104" s="66">
        <f t="shared" si="65"/>
        <v>18403.2</v>
      </c>
    </row>
    <row r="105" spans="1:27" ht="13.5" customHeight="1">
      <c r="A105" s="118">
        <v>26</v>
      </c>
      <c r="B105" s="217">
        <v>43405</v>
      </c>
      <c r="C105" s="175">
        <v>954</v>
      </c>
      <c r="D105" s="312">
        <v>1</v>
      </c>
      <c r="E105" s="60">
        <f t="shared" si="58"/>
        <v>954</v>
      </c>
      <c r="F105" s="59">
        <v>0</v>
      </c>
      <c r="G105" s="60">
        <f t="shared" si="59"/>
        <v>0</v>
      </c>
      <c r="H105" s="57">
        <f t="shared" si="60"/>
        <v>954</v>
      </c>
      <c r="I105" s="107">
        <f t="shared" si="55"/>
        <v>26418</v>
      </c>
      <c r="J105" s="49">
        <f t="shared" si="61"/>
        <v>26418</v>
      </c>
      <c r="K105" s="49">
        <f t="shared" si="43"/>
        <v>3300</v>
      </c>
      <c r="L105" s="145">
        <f t="shared" si="62"/>
        <v>29718</v>
      </c>
      <c r="M105" s="51">
        <f t="shared" si="56"/>
        <v>25097.1</v>
      </c>
      <c r="N105" s="49">
        <f t="shared" si="44"/>
        <v>3135</v>
      </c>
      <c r="O105" s="52">
        <f t="shared" si="66"/>
        <v>28232.1</v>
      </c>
      <c r="P105" s="73">
        <f t="shared" si="45"/>
        <v>23776.2</v>
      </c>
      <c r="Q105" s="49">
        <f t="shared" si="46"/>
        <v>2970</v>
      </c>
      <c r="R105" s="53">
        <f t="shared" si="47"/>
        <v>26746.2</v>
      </c>
      <c r="S105" s="51">
        <f t="shared" si="48"/>
        <v>21134.400000000001</v>
      </c>
      <c r="T105" s="49">
        <f t="shared" si="49"/>
        <v>2640</v>
      </c>
      <c r="U105" s="52">
        <f t="shared" si="63"/>
        <v>23774.400000000001</v>
      </c>
      <c r="V105" s="51">
        <f t="shared" si="50"/>
        <v>18492.599999999999</v>
      </c>
      <c r="W105" s="49">
        <f t="shared" si="51"/>
        <v>2310</v>
      </c>
      <c r="X105" s="52">
        <f t="shared" si="64"/>
        <v>20802.599999999999</v>
      </c>
      <c r="Y105" s="122">
        <f t="shared" si="52"/>
        <v>15850.8</v>
      </c>
      <c r="Z105" s="122">
        <f t="shared" si="53"/>
        <v>1980</v>
      </c>
      <c r="AA105" s="52">
        <f t="shared" si="65"/>
        <v>17830.8</v>
      </c>
    </row>
    <row r="106" spans="1:27" ht="13.5" customHeight="1">
      <c r="A106" s="118">
        <v>25</v>
      </c>
      <c r="B106" s="218">
        <v>43435</v>
      </c>
      <c r="C106" s="57">
        <v>954</v>
      </c>
      <c r="D106" s="312">
        <v>1</v>
      </c>
      <c r="E106" s="60">
        <f t="shared" si="58"/>
        <v>954</v>
      </c>
      <c r="F106" s="59">
        <v>0</v>
      </c>
      <c r="G106" s="60">
        <f t="shared" si="59"/>
        <v>0</v>
      </c>
      <c r="H106" s="57">
        <f t="shared" si="60"/>
        <v>954</v>
      </c>
      <c r="I106" s="106">
        <f t="shared" si="55"/>
        <v>25464</v>
      </c>
      <c r="J106" s="63">
        <f t="shared" si="61"/>
        <v>25464</v>
      </c>
      <c r="K106" s="63">
        <f t="shared" si="43"/>
        <v>3300</v>
      </c>
      <c r="L106" s="148">
        <f t="shared" si="62"/>
        <v>28764</v>
      </c>
      <c r="M106" s="65">
        <f t="shared" si="56"/>
        <v>24190.799999999999</v>
      </c>
      <c r="N106" s="63">
        <f t="shared" si="44"/>
        <v>3135</v>
      </c>
      <c r="O106" s="66">
        <f t="shared" si="66"/>
        <v>27325.8</v>
      </c>
      <c r="P106" s="63">
        <f t="shared" si="45"/>
        <v>22917.600000000002</v>
      </c>
      <c r="Q106" s="63">
        <f t="shared" si="46"/>
        <v>2970</v>
      </c>
      <c r="R106" s="67">
        <f t="shared" si="47"/>
        <v>25887.600000000002</v>
      </c>
      <c r="S106" s="65">
        <f t="shared" si="48"/>
        <v>20371.2</v>
      </c>
      <c r="T106" s="63">
        <f t="shared" si="49"/>
        <v>2640</v>
      </c>
      <c r="U106" s="66">
        <f t="shared" si="63"/>
        <v>23011.200000000001</v>
      </c>
      <c r="V106" s="65">
        <f t="shared" si="50"/>
        <v>17824.8</v>
      </c>
      <c r="W106" s="63">
        <f t="shared" si="51"/>
        <v>2310</v>
      </c>
      <c r="X106" s="66">
        <f t="shared" si="64"/>
        <v>20134.8</v>
      </c>
      <c r="Y106" s="102">
        <f t="shared" si="52"/>
        <v>15278.4</v>
      </c>
      <c r="Z106" s="102">
        <f t="shared" si="53"/>
        <v>1980</v>
      </c>
      <c r="AA106" s="66">
        <f t="shared" si="65"/>
        <v>17258.400000000001</v>
      </c>
    </row>
    <row r="107" spans="1:27" ht="13.5" customHeight="1">
      <c r="A107" s="118">
        <v>24</v>
      </c>
      <c r="B107" s="217">
        <v>43466</v>
      </c>
      <c r="C107" s="175">
        <v>998</v>
      </c>
      <c r="D107" s="313">
        <v>1</v>
      </c>
      <c r="E107" s="70">
        <f t="shared" si="40"/>
        <v>998</v>
      </c>
      <c r="F107" s="59">
        <v>0</v>
      </c>
      <c r="G107" s="70">
        <f t="shared" si="41"/>
        <v>0</v>
      </c>
      <c r="H107" s="68">
        <f t="shared" si="42"/>
        <v>998</v>
      </c>
      <c r="I107" s="107">
        <f t="shared" si="55"/>
        <v>24510</v>
      </c>
      <c r="J107" s="49">
        <f>IF((I107)+K107&gt;I149,I149-K107,(I107))</f>
        <v>24510</v>
      </c>
      <c r="K107" s="49">
        <f t="shared" ref="K107:K130" si="67">I$148</f>
        <v>3300</v>
      </c>
      <c r="L107" s="145">
        <f t="shared" si="37"/>
        <v>27810</v>
      </c>
      <c r="M107" s="51">
        <f t="shared" si="56"/>
        <v>23284.5</v>
      </c>
      <c r="N107" s="49">
        <f t="shared" ref="N107:N130" si="68">K107*M$9</f>
        <v>3135</v>
      </c>
      <c r="O107" s="52">
        <f t="shared" si="57"/>
        <v>26419.5</v>
      </c>
      <c r="P107" s="73">
        <f t="shared" ref="P107:P130" si="69">J107*$P$9</f>
        <v>22059</v>
      </c>
      <c r="Q107" s="49">
        <f t="shared" ref="Q107:Q130" si="70">K107*P$9</f>
        <v>2970</v>
      </c>
      <c r="R107" s="53">
        <f t="shared" ref="R107:R130" si="71">P107+Q107</f>
        <v>25029</v>
      </c>
      <c r="S107" s="51">
        <f t="shared" ref="S107:S130" si="72">J107*S$9</f>
        <v>19608</v>
      </c>
      <c r="T107" s="49">
        <f t="shared" ref="T107:T130" si="73">K107*S$9</f>
        <v>2640</v>
      </c>
      <c r="U107" s="52">
        <f t="shared" si="39"/>
        <v>22248</v>
      </c>
      <c r="V107" s="51">
        <f t="shared" ref="V107:V130" si="74">J107*V$9</f>
        <v>17157</v>
      </c>
      <c r="W107" s="49">
        <f t="shared" ref="W107:W130" si="75">K107*V$9</f>
        <v>2310</v>
      </c>
      <c r="X107" s="52">
        <f t="shared" si="38"/>
        <v>19467</v>
      </c>
      <c r="Y107" s="122">
        <f t="shared" ref="Y107:Y130" si="76">J107*Y$9</f>
        <v>14706</v>
      </c>
      <c r="Z107" s="122">
        <f t="shared" ref="Z107:Z130" si="77">K107*Y$9</f>
        <v>1980</v>
      </c>
      <c r="AA107" s="52">
        <f t="shared" si="54"/>
        <v>16686</v>
      </c>
    </row>
    <row r="108" spans="1:27" ht="13.5" customHeight="1">
      <c r="A108" s="118">
        <v>23</v>
      </c>
      <c r="B108" s="218">
        <v>43497</v>
      </c>
      <c r="C108" s="175">
        <v>998</v>
      </c>
      <c r="D108" s="312">
        <v>1</v>
      </c>
      <c r="E108" s="60">
        <f t="shared" si="40"/>
        <v>998</v>
      </c>
      <c r="F108" s="59">
        <v>0</v>
      </c>
      <c r="G108" s="60">
        <f t="shared" si="41"/>
        <v>0</v>
      </c>
      <c r="H108" s="57">
        <f t="shared" si="42"/>
        <v>998</v>
      </c>
      <c r="I108" s="106">
        <f t="shared" ref="I108:I130" si="78">I107-H107</f>
        <v>23512</v>
      </c>
      <c r="J108" s="63">
        <f>IF((I108)+K108&gt;I149,I149-K108,(I108))</f>
        <v>23512</v>
      </c>
      <c r="K108" s="63">
        <f t="shared" si="67"/>
        <v>3300</v>
      </c>
      <c r="L108" s="148">
        <f t="shared" si="37"/>
        <v>26812</v>
      </c>
      <c r="M108" s="65">
        <f t="shared" ref="M108:M130" si="79">J108*M$9</f>
        <v>22336.399999999998</v>
      </c>
      <c r="N108" s="63">
        <f t="shared" si="68"/>
        <v>3135</v>
      </c>
      <c r="O108" s="66">
        <f t="shared" si="57"/>
        <v>25471.399999999998</v>
      </c>
      <c r="P108" s="63">
        <f t="shared" si="69"/>
        <v>21160.799999999999</v>
      </c>
      <c r="Q108" s="63">
        <f t="shared" si="70"/>
        <v>2970</v>
      </c>
      <c r="R108" s="67">
        <f t="shared" si="71"/>
        <v>24130.799999999999</v>
      </c>
      <c r="S108" s="65">
        <f t="shared" si="72"/>
        <v>18809.600000000002</v>
      </c>
      <c r="T108" s="63">
        <f t="shared" si="73"/>
        <v>2640</v>
      </c>
      <c r="U108" s="66">
        <f t="shared" si="39"/>
        <v>21449.600000000002</v>
      </c>
      <c r="V108" s="65">
        <f t="shared" si="74"/>
        <v>16458.399999999998</v>
      </c>
      <c r="W108" s="63">
        <f t="shared" si="75"/>
        <v>2310</v>
      </c>
      <c r="X108" s="66">
        <f t="shared" si="38"/>
        <v>18768.399999999998</v>
      </c>
      <c r="Y108" s="102">
        <f t="shared" si="76"/>
        <v>14107.199999999999</v>
      </c>
      <c r="Z108" s="102">
        <f t="shared" si="77"/>
        <v>1980</v>
      </c>
      <c r="AA108" s="66">
        <f t="shared" si="54"/>
        <v>16087.199999999999</v>
      </c>
    </row>
    <row r="109" spans="1:27" ht="13.5" customHeight="1">
      <c r="A109" s="118">
        <v>22</v>
      </c>
      <c r="B109" s="217">
        <v>43525</v>
      </c>
      <c r="C109" s="175">
        <v>998</v>
      </c>
      <c r="D109" s="312">
        <v>1</v>
      </c>
      <c r="E109" s="70">
        <f t="shared" si="40"/>
        <v>998</v>
      </c>
      <c r="F109" s="59">
        <v>0</v>
      </c>
      <c r="G109" s="70">
        <f t="shared" si="41"/>
        <v>0</v>
      </c>
      <c r="H109" s="68">
        <f t="shared" si="42"/>
        <v>998</v>
      </c>
      <c r="I109" s="107">
        <f t="shared" si="78"/>
        <v>22514</v>
      </c>
      <c r="J109" s="49">
        <f>IF((I109)+K109&gt;I149,I149-K109,(I109))</f>
        <v>22514</v>
      </c>
      <c r="K109" s="49">
        <f t="shared" si="67"/>
        <v>3300</v>
      </c>
      <c r="L109" s="145">
        <f t="shared" si="37"/>
        <v>25814</v>
      </c>
      <c r="M109" s="51">
        <f t="shared" si="79"/>
        <v>21388.3</v>
      </c>
      <c r="N109" s="49">
        <f t="shared" si="68"/>
        <v>3135</v>
      </c>
      <c r="O109" s="52">
        <f t="shared" si="57"/>
        <v>24523.3</v>
      </c>
      <c r="P109" s="73">
        <f t="shared" si="69"/>
        <v>20262.600000000002</v>
      </c>
      <c r="Q109" s="49">
        <f t="shared" si="70"/>
        <v>2970</v>
      </c>
      <c r="R109" s="53">
        <f t="shared" si="71"/>
        <v>23232.600000000002</v>
      </c>
      <c r="S109" s="51">
        <f t="shared" si="72"/>
        <v>18011.2</v>
      </c>
      <c r="T109" s="49">
        <f t="shared" si="73"/>
        <v>2640</v>
      </c>
      <c r="U109" s="52">
        <f t="shared" si="39"/>
        <v>20651.2</v>
      </c>
      <c r="V109" s="51">
        <f t="shared" si="74"/>
        <v>15759.8</v>
      </c>
      <c r="W109" s="49">
        <f t="shared" si="75"/>
        <v>2310</v>
      </c>
      <c r="X109" s="52">
        <f t="shared" si="38"/>
        <v>18069.8</v>
      </c>
      <c r="Y109" s="122">
        <f t="shared" si="76"/>
        <v>13508.4</v>
      </c>
      <c r="Z109" s="122">
        <f t="shared" si="77"/>
        <v>1980</v>
      </c>
      <c r="AA109" s="52">
        <f t="shared" si="54"/>
        <v>15488.4</v>
      </c>
    </row>
    <row r="110" spans="1:27" ht="13.5" customHeight="1">
      <c r="A110" s="118">
        <v>21</v>
      </c>
      <c r="B110" s="218">
        <v>43556</v>
      </c>
      <c r="C110" s="175">
        <v>998</v>
      </c>
      <c r="D110" s="312">
        <v>1</v>
      </c>
      <c r="E110" s="60">
        <f t="shared" si="40"/>
        <v>998</v>
      </c>
      <c r="F110" s="59">
        <v>0</v>
      </c>
      <c r="G110" s="60">
        <f t="shared" si="41"/>
        <v>0</v>
      </c>
      <c r="H110" s="57">
        <f t="shared" si="42"/>
        <v>998</v>
      </c>
      <c r="I110" s="106">
        <f t="shared" si="78"/>
        <v>21516</v>
      </c>
      <c r="J110" s="63">
        <f>IF((I110)+K110&gt;I149,I149-K110,(I110))</f>
        <v>21516</v>
      </c>
      <c r="K110" s="63">
        <f t="shared" si="67"/>
        <v>3300</v>
      </c>
      <c r="L110" s="148">
        <f t="shared" si="37"/>
        <v>24816</v>
      </c>
      <c r="M110" s="65">
        <f t="shared" si="79"/>
        <v>20440.2</v>
      </c>
      <c r="N110" s="63">
        <f t="shared" si="68"/>
        <v>3135</v>
      </c>
      <c r="O110" s="66">
        <f t="shared" si="57"/>
        <v>23575.200000000001</v>
      </c>
      <c r="P110" s="63">
        <f t="shared" si="69"/>
        <v>19364.400000000001</v>
      </c>
      <c r="Q110" s="63">
        <f t="shared" si="70"/>
        <v>2970</v>
      </c>
      <c r="R110" s="67">
        <f t="shared" si="71"/>
        <v>22334.400000000001</v>
      </c>
      <c r="S110" s="65">
        <f t="shared" si="72"/>
        <v>17212.8</v>
      </c>
      <c r="T110" s="63">
        <f t="shared" si="73"/>
        <v>2640</v>
      </c>
      <c r="U110" s="66">
        <f t="shared" si="39"/>
        <v>19852.8</v>
      </c>
      <c r="V110" s="65">
        <f t="shared" si="74"/>
        <v>15061.199999999999</v>
      </c>
      <c r="W110" s="63">
        <f t="shared" si="75"/>
        <v>2310</v>
      </c>
      <c r="X110" s="66">
        <f t="shared" si="38"/>
        <v>17371.199999999997</v>
      </c>
      <c r="Y110" s="102">
        <f t="shared" si="76"/>
        <v>12909.6</v>
      </c>
      <c r="Z110" s="102">
        <f t="shared" si="77"/>
        <v>1980</v>
      </c>
      <c r="AA110" s="66">
        <f t="shared" si="54"/>
        <v>14889.6</v>
      </c>
    </row>
    <row r="111" spans="1:27" ht="13.5" customHeight="1">
      <c r="A111" s="118">
        <v>20</v>
      </c>
      <c r="B111" s="217">
        <v>43586</v>
      </c>
      <c r="C111" s="175">
        <v>998</v>
      </c>
      <c r="D111" s="312">
        <v>1</v>
      </c>
      <c r="E111" s="70">
        <f t="shared" si="40"/>
        <v>998</v>
      </c>
      <c r="F111" s="59">
        <v>0</v>
      </c>
      <c r="G111" s="70">
        <f t="shared" si="41"/>
        <v>0</v>
      </c>
      <c r="H111" s="68">
        <f t="shared" si="42"/>
        <v>998</v>
      </c>
      <c r="I111" s="107">
        <f t="shared" si="78"/>
        <v>20518</v>
      </c>
      <c r="J111" s="49">
        <f>IF((I111)+K111&gt;I149,I149-K111,(I111))</f>
        <v>20518</v>
      </c>
      <c r="K111" s="49">
        <f t="shared" si="67"/>
        <v>3300</v>
      </c>
      <c r="L111" s="145">
        <f t="shared" si="37"/>
        <v>23818</v>
      </c>
      <c r="M111" s="51">
        <f t="shared" si="79"/>
        <v>19492.099999999999</v>
      </c>
      <c r="N111" s="49">
        <f t="shared" si="68"/>
        <v>3135</v>
      </c>
      <c r="O111" s="52">
        <f t="shared" si="57"/>
        <v>22627.1</v>
      </c>
      <c r="P111" s="73">
        <f t="shared" si="69"/>
        <v>18466.2</v>
      </c>
      <c r="Q111" s="49">
        <f t="shared" si="70"/>
        <v>2970</v>
      </c>
      <c r="R111" s="53">
        <f t="shared" si="71"/>
        <v>21436.2</v>
      </c>
      <c r="S111" s="51">
        <f t="shared" si="72"/>
        <v>16414.400000000001</v>
      </c>
      <c r="T111" s="49">
        <f t="shared" si="73"/>
        <v>2640</v>
      </c>
      <c r="U111" s="52">
        <f t="shared" si="39"/>
        <v>19054.400000000001</v>
      </c>
      <c r="V111" s="51">
        <f t="shared" si="74"/>
        <v>14362.599999999999</v>
      </c>
      <c r="W111" s="49">
        <f t="shared" si="75"/>
        <v>2310</v>
      </c>
      <c r="X111" s="52">
        <f t="shared" si="38"/>
        <v>16672.599999999999</v>
      </c>
      <c r="Y111" s="122">
        <f t="shared" si="76"/>
        <v>12310.8</v>
      </c>
      <c r="Z111" s="122">
        <f t="shared" si="77"/>
        <v>1980</v>
      </c>
      <c r="AA111" s="52">
        <f t="shared" si="54"/>
        <v>14290.8</v>
      </c>
    </row>
    <row r="112" spans="1:27" ht="13.5" customHeight="1">
      <c r="A112" s="118">
        <v>19</v>
      </c>
      <c r="B112" s="218">
        <v>43617</v>
      </c>
      <c r="C112" s="175">
        <v>998</v>
      </c>
      <c r="D112" s="312">
        <v>1</v>
      </c>
      <c r="E112" s="60">
        <f t="shared" si="40"/>
        <v>998</v>
      </c>
      <c r="F112" s="59">
        <v>0</v>
      </c>
      <c r="G112" s="60">
        <f t="shared" si="41"/>
        <v>0</v>
      </c>
      <c r="H112" s="57">
        <f t="shared" si="42"/>
        <v>998</v>
      </c>
      <c r="I112" s="106">
        <f t="shared" si="78"/>
        <v>19520</v>
      </c>
      <c r="J112" s="63">
        <f>IF((I112)+K112&gt;I149,I149-K112,(I112))</f>
        <v>19520</v>
      </c>
      <c r="K112" s="63">
        <f t="shared" si="67"/>
        <v>3300</v>
      </c>
      <c r="L112" s="148">
        <f t="shared" si="37"/>
        <v>22820</v>
      </c>
      <c r="M112" s="65">
        <f t="shared" si="79"/>
        <v>18544</v>
      </c>
      <c r="N112" s="63">
        <f t="shared" si="68"/>
        <v>3135</v>
      </c>
      <c r="O112" s="66">
        <f t="shared" si="57"/>
        <v>21679</v>
      </c>
      <c r="P112" s="63">
        <f t="shared" si="69"/>
        <v>17568</v>
      </c>
      <c r="Q112" s="63">
        <f t="shared" si="70"/>
        <v>2970</v>
      </c>
      <c r="R112" s="67">
        <f t="shared" si="71"/>
        <v>20538</v>
      </c>
      <c r="S112" s="65">
        <f t="shared" si="72"/>
        <v>15616</v>
      </c>
      <c r="T112" s="63">
        <f t="shared" si="73"/>
        <v>2640</v>
      </c>
      <c r="U112" s="66">
        <f t="shared" si="39"/>
        <v>18256</v>
      </c>
      <c r="V112" s="65">
        <f t="shared" si="74"/>
        <v>13664</v>
      </c>
      <c r="W112" s="63">
        <f t="shared" si="75"/>
        <v>2310</v>
      </c>
      <c r="X112" s="66">
        <f t="shared" si="38"/>
        <v>15974</v>
      </c>
      <c r="Y112" s="102">
        <f t="shared" si="76"/>
        <v>11712</v>
      </c>
      <c r="Z112" s="102">
        <f t="shared" si="77"/>
        <v>1980</v>
      </c>
      <c r="AA112" s="66">
        <f t="shared" si="54"/>
        <v>13692</v>
      </c>
    </row>
    <row r="113" spans="1:27" ht="13.5" customHeight="1">
      <c r="A113" s="118">
        <v>18</v>
      </c>
      <c r="B113" s="217">
        <v>43647</v>
      </c>
      <c r="C113" s="175">
        <v>998</v>
      </c>
      <c r="D113" s="312">
        <v>1</v>
      </c>
      <c r="E113" s="70">
        <f t="shared" si="40"/>
        <v>998</v>
      </c>
      <c r="F113" s="59">
        <v>0</v>
      </c>
      <c r="G113" s="70">
        <f t="shared" si="41"/>
        <v>0</v>
      </c>
      <c r="H113" s="68">
        <f t="shared" si="42"/>
        <v>998</v>
      </c>
      <c r="I113" s="107">
        <f t="shared" si="78"/>
        <v>18522</v>
      </c>
      <c r="J113" s="49">
        <f>IF((I113)+K113&gt;I149,I149-K113,(I113))</f>
        <v>18522</v>
      </c>
      <c r="K113" s="49">
        <f t="shared" si="67"/>
        <v>3300</v>
      </c>
      <c r="L113" s="145">
        <f t="shared" si="37"/>
        <v>21822</v>
      </c>
      <c r="M113" s="51">
        <f t="shared" si="79"/>
        <v>17595.899999999998</v>
      </c>
      <c r="N113" s="49">
        <f t="shared" si="68"/>
        <v>3135</v>
      </c>
      <c r="O113" s="52">
        <f t="shared" si="57"/>
        <v>20730.899999999998</v>
      </c>
      <c r="P113" s="73">
        <f t="shared" si="69"/>
        <v>16669.8</v>
      </c>
      <c r="Q113" s="49">
        <f t="shared" si="70"/>
        <v>2970</v>
      </c>
      <c r="R113" s="53">
        <f t="shared" si="71"/>
        <v>19639.8</v>
      </c>
      <c r="S113" s="51">
        <f t="shared" si="72"/>
        <v>14817.6</v>
      </c>
      <c r="T113" s="49">
        <f t="shared" si="73"/>
        <v>2640</v>
      </c>
      <c r="U113" s="52">
        <f t="shared" si="39"/>
        <v>17457.599999999999</v>
      </c>
      <c r="V113" s="51">
        <f t="shared" si="74"/>
        <v>12965.4</v>
      </c>
      <c r="W113" s="49">
        <f t="shared" si="75"/>
        <v>2310</v>
      </c>
      <c r="X113" s="52">
        <f t="shared" si="38"/>
        <v>15275.4</v>
      </c>
      <c r="Y113" s="122">
        <f t="shared" si="76"/>
        <v>11113.199999999999</v>
      </c>
      <c r="Z113" s="122">
        <f t="shared" si="77"/>
        <v>1980</v>
      </c>
      <c r="AA113" s="52">
        <f t="shared" si="54"/>
        <v>13093.199999999999</v>
      </c>
    </row>
    <row r="114" spans="1:27" ht="13.5" customHeight="1">
      <c r="A114" s="118">
        <v>17</v>
      </c>
      <c r="B114" s="218">
        <v>43678</v>
      </c>
      <c r="C114" s="175">
        <v>998</v>
      </c>
      <c r="D114" s="312">
        <v>1</v>
      </c>
      <c r="E114" s="60">
        <f t="shared" si="40"/>
        <v>998</v>
      </c>
      <c r="F114" s="59">
        <v>0</v>
      </c>
      <c r="G114" s="60">
        <f t="shared" si="41"/>
        <v>0</v>
      </c>
      <c r="H114" s="57">
        <f t="shared" si="42"/>
        <v>998</v>
      </c>
      <c r="I114" s="106">
        <f t="shared" si="78"/>
        <v>17524</v>
      </c>
      <c r="J114" s="63">
        <f>IF((I114)+K114&gt;I149,I149-K114,(I114))</f>
        <v>17524</v>
      </c>
      <c r="K114" s="63">
        <f t="shared" si="67"/>
        <v>3300</v>
      </c>
      <c r="L114" s="148">
        <f t="shared" si="37"/>
        <v>20824</v>
      </c>
      <c r="M114" s="65">
        <f t="shared" si="79"/>
        <v>16647.8</v>
      </c>
      <c r="N114" s="63">
        <f t="shared" si="68"/>
        <v>3135</v>
      </c>
      <c r="O114" s="66">
        <f t="shared" si="57"/>
        <v>19782.8</v>
      </c>
      <c r="P114" s="63">
        <f t="shared" si="69"/>
        <v>15771.6</v>
      </c>
      <c r="Q114" s="63">
        <f t="shared" si="70"/>
        <v>2970</v>
      </c>
      <c r="R114" s="67">
        <f t="shared" si="71"/>
        <v>18741.599999999999</v>
      </c>
      <c r="S114" s="65">
        <f t="shared" si="72"/>
        <v>14019.2</v>
      </c>
      <c r="T114" s="63">
        <f t="shared" si="73"/>
        <v>2640</v>
      </c>
      <c r="U114" s="66">
        <f t="shared" si="39"/>
        <v>16659.2</v>
      </c>
      <c r="V114" s="65">
        <f t="shared" si="74"/>
        <v>12266.8</v>
      </c>
      <c r="W114" s="63">
        <f t="shared" si="75"/>
        <v>2310</v>
      </c>
      <c r="X114" s="66">
        <f t="shared" si="38"/>
        <v>14576.8</v>
      </c>
      <c r="Y114" s="102">
        <f t="shared" si="76"/>
        <v>10514.4</v>
      </c>
      <c r="Z114" s="102">
        <f t="shared" si="77"/>
        <v>1980</v>
      </c>
      <c r="AA114" s="66">
        <f t="shared" si="54"/>
        <v>12494.4</v>
      </c>
    </row>
    <row r="115" spans="1:27" ht="13.5" customHeight="1">
      <c r="A115" s="118">
        <v>16</v>
      </c>
      <c r="B115" s="217">
        <v>43709</v>
      </c>
      <c r="C115" s="175">
        <v>998</v>
      </c>
      <c r="D115" s="312">
        <v>1</v>
      </c>
      <c r="E115" s="70">
        <f t="shared" si="40"/>
        <v>998</v>
      </c>
      <c r="F115" s="59">
        <v>0</v>
      </c>
      <c r="G115" s="70">
        <f t="shared" si="41"/>
        <v>0</v>
      </c>
      <c r="H115" s="68">
        <f t="shared" si="42"/>
        <v>998</v>
      </c>
      <c r="I115" s="107">
        <f t="shared" si="78"/>
        <v>16526</v>
      </c>
      <c r="J115" s="49">
        <f>IF((I115)+K115&gt;I149,I149-K115,(I115))</f>
        <v>16526</v>
      </c>
      <c r="K115" s="49">
        <f t="shared" si="67"/>
        <v>3300</v>
      </c>
      <c r="L115" s="145">
        <f t="shared" si="37"/>
        <v>19826</v>
      </c>
      <c r="M115" s="51">
        <f t="shared" si="79"/>
        <v>15699.699999999999</v>
      </c>
      <c r="N115" s="49">
        <f t="shared" si="68"/>
        <v>3135</v>
      </c>
      <c r="O115" s="52">
        <f t="shared" si="57"/>
        <v>18834.699999999997</v>
      </c>
      <c r="P115" s="73">
        <f t="shared" si="69"/>
        <v>14873.4</v>
      </c>
      <c r="Q115" s="49">
        <f t="shared" si="70"/>
        <v>2970</v>
      </c>
      <c r="R115" s="53">
        <f t="shared" si="71"/>
        <v>17843.400000000001</v>
      </c>
      <c r="S115" s="51">
        <f t="shared" si="72"/>
        <v>13220.800000000001</v>
      </c>
      <c r="T115" s="49">
        <f t="shared" si="73"/>
        <v>2640</v>
      </c>
      <c r="U115" s="52">
        <f t="shared" si="39"/>
        <v>15860.800000000001</v>
      </c>
      <c r="V115" s="51">
        <f t="shared" si="74"/>
        <v>11568.199999999999</v>
      </c>
      <c r="W115" s="49">
        <f t="shared" si="75"/>
        <v>2310</v>
      </c>
      <c r="X115" s="52">
        <f t="shared" si="38"/>
        <v>13878.199999999999</v>
      </c>
      <c r="Y115" s="122">
        <f t="shared" si="76"/>
        <v>9915.6</v>
      </c>
      <c r="Z115" s="122">
        <f t="shared" si="77"/>
        <v>1980</v>
      </c>
      <c r="AA115" s="52">
        <f t="shared" si="54"/>
        <v>11895.6</v>
      </c>
    </row>
    <row r="116" spans="1:27" ht="13.5" customHeight="1">
      <c r="A116" s="118">
        <v>15</v>
      </c>
      <c r="B116" s="217">
        <v>43739</v>
      </c>
      <c r="C116" s="175">
        <v>998</v>
      </c>
      <c r="D116" s="312">
        <v>1</v>
      </c>
      <c r="E116" s="60">
        <f t="shared" si="40"/>
        <v>998</v>
      </c>
      <c r="F116" s="59">
        <v>0</v>
      </c>
      <c r="G116" s="60">
        <f t="shared" si="41"/>
        <v>0</v>
      </c>
      <c r="H116" s="57">
        <f t="shared" si="42"/>
        <v>998</v>
      </c>
      <c r="I116" s="106">
        <f t="shared" si="78"/>
        <v>15528</v>
      </c>
      <c r="J116" s="63">
        <f>IF((I116)+K116&gt;I149,I149-K116,(I116))</f>
        <v>15528</v>
      </c>
      <c r="K116" s="63">
        <f t="shared" si="67"/>
        <v>3300</v>
      </c>
      <c r="L116" s="148">
        <f t="shared" si="37"/>
        <v>18828</v>
      </c>
      <c r="M116" s="65">
        <f t="shared" si="79"/>
        <v>14751.599999999999</v>
      </c>
      <c r="N116" s="63">
        <f t="shared" si="68"/>
        <v>3135</v>
      </c>
      <c r="O116" s="66">
        <f t="shared" si="57"/>
        <v>17886.599999999999</v>
      </c>
      <c r="P116" s="63">
        <f t="shared" si="69"/>
        <v>13975.2</v>
      </c>
      <c r="Q116" s="63">
        <f t="shared" si="70"/>
        <v>2970</v>
      </c>
      <c r="R116" s="67">
        <f t="shared" si="71"/>
        <v>16945.2</v>
      </c>
      <c r="S116" s="65">
        <f t="shared" si="72"/>
        <v>12422.400000000001</v>
      </c>
      <c r="T116" s="63">
        <f t="shared" si="73"/>
        <v>2640</v>
      </c>
      <c r="U116" s="66">
        <f t="shared" si="39"/>
        <v>15062.400000000001</v>
      </c>
      <c r="V116" s="65">
        <f t="shared" si="74"/>
        <v>10869.599999999999</v>
      </c>
      <c r="W116" s="63">
        <f t="shared" si="75"/>
        <v>2310</v>
      </c>
      <c r="X116" s="66">
        <f t="shared" si="38"/>
        <v>13179.599999999999</v>
      </c>
      <c r="Y116" s="102">
        <f t="shared" si="76"/>
        <v>9316.7999999999993</v>
      </c>
      <c r="Z116" s="102">
        <f t="shared" si="77"/>
        <v>1980</v>
      </c>
      <c r="AA116" s="66">
        <f t="shared" si="54"/>
        <v>11296.8</v>
      </c>
    </row>
    <row r="117" spans="1:27" ht="13.5" customHeight="1">
      <c r="A117" s="118">
        <v>14</v>
      </c>
      <c r="B117" s="218">
        <v>43770</v>
      </c>
      <c r="C117" s="175">
        <v>998</v>
      </c>
      <c r="D117" s="314">
        <v>1</v>
      </c>
      <c r="E117" s="70">
        <f t="shared" si="40"/>
        <v>998</v>
      </c>
      <c r="F117" s="59">
        <v>0</v>
      </c>
      <c r="G117" s="70">
        <f t="shared" si="41"/>
        <v>0</v>
      </c>
      <c r="H117" s="68">
        <f t="shared" si="42"/>
        <v>998</v>
      </c>
      <c r="I117" s="107">
        <f t="shared" si="78"/>
        <v>14530</v>
      </c>
      <c r="J117" s="49">
        <f>IF((I117)+K117&gt;I149,I149-K117,(I117))</f>
        <v>14530</v>
      </c>
      <c r="K117" s="49">
        <f t="shared" si="67"/>
        <v>3300</v>
      </c>
      <c r="L117" s="145">
        <f t="shared" si="37"/>
        <v>17830</v>
      </c>
      <c r="M117" s="51">
        <f t="shared" si="79"/>
        <v>13803.5</v>
      </c>
      <c r="N117" s="49">
        <f t="shared" si="68"/>
        <v>3135</v>
      </c>
      <c r="O117" s="52">
        <f t="shared" si="57"/>
        <v>16938.5</v>
      </c>
      <c r="P117" s="73">
        <f t="shared" si="69"/>
        <v>13077</v>
      </c>
      <c r="Q117" s="49">
        <f t="shared" si="70"/>
        <v>2970</v>
      </c>
      <c r="R117" s="53">
        <f t="shared" si="71"/>
        <v>16047</v>
      </c>
      <c r="S117" s="51">
        <f t="shared" si="72"/>
        <v>11624</v>
      </c>
      <c r="T117" s="49">
        <f t="shared" si="73"/>
        <v>2640</v>
      </c>
      <c r="U117" s="52">
        <f t="shared" si="39"/>
        <v>14264</v>
      </c>
      <c r="V117" s="51">
        <f t="shared" si="74"/>
        <v>10171</v>
      </c>
      <c r="W117" s="49">
        <f t="shared" si="75"/>
        <v>2310</v>
      </c>
      <c r="X117" s="52">
        <f t="shared" si="38"/>
        <v>12481</v>
      </c>
      <c r="Y117" s="122">
        <f t="shared" si="76"/>
        <v>8718</v>
      </c>
      <c r="Z117" s="122">
        <f t="shared" si="77"/>
        <v>1980</v>
      </c>
      <c r="AA117" s="52">
        <f t="shared" si="54"/>
        <v>10698</v>
      </c>
    </row>
    <row r="118" spans="1:27" ht="13.5" customHeight="1">
      <c r="A118" s="118">
        <v>13</v>
      </c>
      <c r="B118" s="217">
        <v>43800</v>
      </c>
      <c r="C118" s="57">
        <v>998</v>
      </c>
      <c r="D118" s="312">
        <v>1</v>
      </c>
      <c r="E118" s="60">
        <f t="shared" si="40"/>
        <v>998</v>
      </c>
      <c r="F118" s="59">
        <v>0</v>
      </c>
      <c r="G118" s="60">
        <f t="shared" si="41"/>
        <v>0</v>
      </c>
      <c r="H118" s="57">
        <f t="shared" si="42"/>
        <v>998</v>
      </c>
      <c r="I118" s="106">
        <f t="shared" si="78"/>
        <v>13532</v>
      </c>
      <c r="J118" s="63">
        <f>IF((I118)+K118&gt;I$149,I$149-K118,(I118))</f>
        <v>13532</v>
      </c>
      <c r="K118" s="63">
        <f t="shared" si="67"/>
        <v>3300</v>
      </c>
      <c r="L118" s="148">
        <f>J118+K118</f>
        <v>16832</v>
      </c>
      <c r="M118" s="65">
        <f t="shared" si="79"/>
        <v>12855.4</v>
      </c>
      <c r="N118" s="63">
        <f t="shared" si="68"/>
        <v>3135</v>
      </c>
      <c r="O118" s="66">
        <f>M118+N118</f>
        <v>15990.4</v>
      </c>
      <c r="P118" s="63">
        <f t="shared" si="69"/>
        <v>12178.800000000001</v>
      </c>
      <c r="Q118" s="63">
        <f t="shared" si="70"/>
        <v>2970</v>
      </c>
      <c r="R118" s="67">
        <f t="shared" si="71"/>
        <v>15148.800000000001</v>
      </c>
      <c r="S118" s="65">
        <f t="shared" si="72"/>
        <v>10825.6</v>
      </c>
      <c r="T118" s="63">
        <f t="shared" si="73"/>
        <v>2640</v>
      </c>
      <c r="U118" s="66">
        <f>S118+T118</f>
        <v>13465.6</v>
      </c>
      <c r="V118" s="65">
        <f t="shared" si="74"/>
        <v>9472.4</v>
      </c>
      <c r="W118" s="63">
        <f t="shared" si="75"/>
        <v>2310</v>
      </c>
      <c r="X118" s="66">
        <f>V118+W118</f>
        <v>11782.4</v>
      </c>
      <c r="Y118" s="102">
        <f t="shared" si="76"/>
        <v>8119.2</v>
      </c>
      <c r="Z118" s="102">
        <f t="shared" si="77"/>
        <v>1980</v>
      </c>
      <c r="AA118" s="66">
        <f t="shared" si="54"/>
        <v>10099.200000000001</v>
      </c>
    </row>
    <row r="119" spans="1:27" ht="13.5" customHeight="1">
      <c r="A119" s="118">
        <v>12</v>
      </c>
      <c r="B119" s="218">
        <v>43831</v>
      </c>
      <c r="C119" s="175">
        <v>1039</v>
      </c>
      <c r="D119" s="314">
        <v>1</v>
      </c>
      <c r="E119" s="70">
        <f t="shared" ref="E119:E130" si="80">C119*D119</f>
        <v>1039</v>
      </c>
      <c r="F119" s="59">
        <v>0</v>
      </c>
      <c r="G119" s="70">
        <f t="shared" ref="G119:G130" si="81">E119*F119</f>
        <v>0</v>
      </c>
      <c r="H119" s="68">
        <f t="shared" ref="H119:H130" si="82">E119+G119</f>
        <v>1039</v>
      </c>
      <c r="I119" s="107">
        <f t="shared" si="78"/>
        <v>12534</v>
      </c>
      <c r="J119" s="49">
        <f>IF((I119)+K119&gt;I$149,I149-K119,(I119))</f>
        <v>12534</v>
      </c>
      <c r="K119" s="49">
        <f t="shared" si="67"/>
        <v>3300</v>
      </c>
      <c r="L119" s="145">
        <f t="shared" ref="L119:L130" si="83">J119+K119</f>
        <v>15834</v>
      </c>
      <c r="M119" s="51">
        <f t="shared" si="79"/>
        <v>11907.3</v>
      </c>
      <c r="N119" s="49">
        <f t="shared" si="68"/>
        <v>3135</v>
      </c>
      <c r="O119" s="52">
        <f t="shared" ref="O119:O130" si="84">M119+N119</f>
        <v>15042.3</v>
      </c>
      <c r="P119" s="73">
        <f t="shared" si="69"/>
        <v>11280.6</v>
      </c>
      <c r="Q119" s="49">
        <f t="shared" si="70"/>
        <v>2970</v>
      </c>
      <c r="R119" s="53">
        <f t="shared" si="71"/>
        <v>14250.6</v>
      </c>
      <c r="S119" s="51">
        <f t="shared" si="72"/>
        <v>10027.200000000001</v>
      </c>
      <c r="T119" s="49">
        <f t="shared" si="73"/>
        <v>2640</v>
      </c>
      <c r="U119" s="52">
        <f t="shared" ref="U119:U130" si="85">S119+T119</f>
        <v>12667.2</v>
      </c>
      <c r="V119" s="51">
        <f t="shared" si="74"/>
        <v>8773.7999999999993</v>
      </c>
      <c r="W119" s="49">
        <f t="shared" si="75"/>
        <v>2310</v>
      </c>
      <c r="X119" s="52">
        <f t="shared" ref="X119:X130" si="86">V119+W119</f>
        <v>11083.8</v>
      </c>
      <c r="Y119" s="122">
        <f t="shared" si="76"/>
        <v>7520.4</v>
      </c>
      <c r="Z119" s="122">
        <f t="shared" si="77"/>
        <v>1980</v>
      </c>
      <c r="AA119" s="52">
        <f t="shared" ref="AA119:AA130" si="87">Y119+Z119</f>
        <v>9500.4</v>
      </c>
    </row>
    <row r="120" spans="1:27" ht="13.5" customHeight="1">
      <c r="A120" s="118">
        <v>11</v>
      </c>
      <c r="B120" s="217">
        <v>43862</v>
      </c>
      <c r="C120" s="175">
        <v>1045</v>
      </c>
      <c r="D120" s="312">
        <v>1</v>
      </c>
      <c r="E120" s="60">
        <f t="shared" si="80"/>
        <v>1045</v>
      </c>
      <c r="F120" s="59">
        <v>0</v>
      </c>
      <c r="G120" s="60">
        <f t="shared" si="81"/>
        <v>0</v>
      </c>
      <c r="H120" s="57">
        <f t="shared" si="82"/>
        <v>1045</v>
      </c>
      <c r="I120" s="106">
        <f t="shared" si="78"/>
        <v>11495</v>
      </c>
      <c r="J120" s="63">
        <f>IF((I120)+K120&gt;I$149,I$149-K120,(I120))</f>
        <v>11495</v>
      </c>
      <c r="K120" s="63">
        <f t="shared" si="67"/>
        <v>3300</v>
      </c>
      <c r="L120" s="148">
        <f t="shared" si="83"/>
        <v>14795</v>
      </c>
      <c r="M120" s="65">
        <f t="shared" si="79"/>
        <v>10920.25</v>
      </c>
      <c r="N120" s="63">
        <f t="shared" si="68"/>
        <v>3135</v>
      </c>
      <c r="O120" s="66">
        <f t="shared" si="84"/>
        <v>14055.25</v>
      </c>
      <c r="P120" s="63">
        <f t="shared" si="69"/>
        <v>10345.5</v>
      </c>
      <c r="Q120" s="63">
        <f t="shared" si="70"/>
        <v>2970</v>
      </c>
      <c r="R120" s="67">
        <f t="shared" si="71"/>
        <v>13315.5</v>
      </c>
      <c r="S120" s="65">
        <f t="shared" si="72"/>
        <v>9196</v>
      </c>
      <c r="T120" s="63">
        <f t="shared" si="73"/>
        <v>2640</v>
      </c>
      <c r="U120" s="66">
        <f t="shared" si="85"/>
        <v>11836</v>
      </c>
      <c r="V120" s="65">
        <f t="shared" si="74"/>
        <v>8046.4999999999991</v>
      </c>
      <c r="W120" s="63">
        <f t="shared" si="75"/>
        <v>2310</v>
      </c>
      <c r="X120" s="66">
        <f t="shared" si="86"/>
        <v>10356.5</v>
      </c>
      <c r="Y120" s="102">
        <f t="shared" si="76"/>
        <v>6897</v>
      </c>
      <c r="Z120" s="102">
        <f t="shared" si="77"/>
        <v>1980</v>
      </c>
      <c r="AA120" s="66">
        <f t="shared" si="87"/>
        <v>8877</v>
      </c>
    </row>
    <row r="121" spans="1:27" ht="13.5" customHeight="1">
      <c r="A121" s="118">
        <v>10</v>
      </c>
      <c r="B121" s="218">
        <v>43891</v>
      </c>
      <c r="C121" s="175">
        <v>1045</v>
      </c>
      <c r="D121" s="314">
        <v>1</v>
      </c>
      <c r="E121" s="70">
        <f t="shared" si="80"/>
        <v>1045</v>
      </c>
      <c r="F121" s="59">
        <v>0</v>
      </c>
      <c r="G121" s="70">
        <f t="shared" si="81"/>
        <v>0</v>
      </c>
      <c r="H121" s="68">
        <f t="shared" si="82"/>
        <v>1045</v>
      </c>
      <c r="I121" s="107">
        <f t="shared" si="78"/>
        <v>10450</v>
      </c>
      <c r="J121" s="49">
        <f>IF((I121)+K121&gt;I$149,N150-K121,(I121))</f>
        <v>10450</v>
      </c>
      <c r="K121" s="49">
        <f t="shared" si="67"/>
        <v>3300</v>
      </c>
      <c r="L121" s="145">
        <f t="shared" si="83"/>
        <v>13750</v>
      </c>
      <c r="M121" s="51">
        <f t="shared" si="79"/>
        <v>9927.5</v>
      </c>
      <c r="N121" s="49">
        <f t="shared" si="68"/>
        <v>3135</v>
      </c>
      <c r="O121" s="52">
        <f t="shared" si="84"/>
        <v>13062.5</v>
      </c>
      <c r="P121" s="73">
        <f t="shared" si="69"/>
        <v>9405</v>
      </c>
      <c r="Q121" s="49">
        <f t="shared" si="70"/>
        <v>2970</v>
      </c>
      <c r="R121" s="53">
        <f t="shared" si="71"/>
        <v>12375</v>
      </c>
      <c r="S121" s="51">
        <f t="shared" si="72"/>
        <v>8360</v>
      </c>
      <c r="T121" s="49">
        <f t="shared" si="73"/>
        <v>2640</v>
      </c>
      <c r="U121" s="52">
        <f t="shared" si="85"/>
        <v>11000</v>
      </c>
      <c r="V121" s="51">
        <f t="shared" si="74"/>
        <v>7314.9999999999991</v>
      </c>
      <c r="W121" s="49">
        <f t="shared" si="75"/>
        <v>2310</v>
      </c>
      <c r="X121" s="52">
        <f t="shared" si="86"/>
        <v>9625</v>
      </c>
      <c r="Y121" s="122">
        <f t="shared" si="76"/>
        <v>6270</v>
      </c>
      <c r="Z121" s="122">
        <f t="shared" si="77"/>
        <v>1980</v>
      </c>
      <c r="AA121" s="52">
        <f t="shared" si="87"/>
        <v>8250</v>
      </c>
    </row>
    <row r="122" spans="1:27" ht="13.5" customHeight="1">
      <c r="A122" s="118">
        <v>9</v>
      </c>
      <c r="B122" s="217">
        <v>43922</v>
      </c>
      <c r="C122" s="175">
        <v>1045</v>
      </c>
      <c r="D122" s="312">
        <v>1</v>
      </c>
      <c r="E122" s="60">
        <f t="shared" si="80"/>
        <v>1045</v>
      </c>
      <c r="F122" s="59">
        <v>0</v>
      </c>
      <c r="G122" s="60">
        <f t="shared" si="81"/>
        <v>0</v>
      </c>
      <c r="H122" s="57">
        <f t="shared" si="82"/>
        <v>1045</v>
      </c>
      <c r="I122" s="106">
        <f t="shared" si="78"/>
        <v>9405</v>
      </c>
      <c r="J122" s="63">
        <f>IF((I122)+K122&gt;I$149,I$149-K122,(I122))</f>
        <v>9405</v>
      </c>
      <c r="K122" s="63">
        <f t="shared" si="67"/>
        <v>3300</v>
      </c>
      <c r="L122" s="148">
        <f t="shared" si="83"/>
        <v>12705</v>
      </c>
      <c r="M122" s="65">
        <f t="shared" si="79"/>
        <v>8934.75</v>
      </c>
      <c r="N122" s="63">
        <f t="shared" si="68"/>
        <v>3135</v>
      </c>
      <c r="O122" s="66">
        <f t="shared" si="84"/>
        <v>12069.75</v>
      </c>
      <c r="P122" s="63">
        <f t="shared" si="69"/>
        <v>8464.5</v>
      </c>
      <c r="Q122" s="63">
        <f t="shared" si="70"/>
        <v>2970</v>
      </c>
      <c r="R122" s="67">
        <f t="shared" si="71"/>
        <v>11434.5</v>
      </c>
      <c r="S122" s="65">
        <f t="shared" si="72"/>
        <v>7524</v>
      </c>
      <c r="T122" s="63">
        <f t="shared" si="73"/>
        <v>2640</v>
      </c>
      <c r="U122" s="66">
        <f t="shared" si="85"/>
        <v>10164</v>
      </c>
      <c r="V122" s="65">
        <f t="shared" si="74"/>
        <v>6583.5</v>
      </c>
      <c r="W122" s="63">
        <f t="shared" si="75"/>
        <v>2310</v>
      </c>
      <c r="X122" s="66">
        <f t="shared" si="86"/>
        <v>8893.5</v>
      </c>
      <c r="Y122" s="102">
        <f t="shared" si="76"/>
        <v>5643</v>
      </c>
      <c r="Z122" s="102">
        <f t="shared" si="77"/>
        <v>1980</v>
      </c>
      <c r="AA122" s="66">
        <f t="shared" si="87"/>
        <v>7623</v>
      </c>
    </row>
    <row r="123" spans="1:27" ht="13.5" customHeight="1">
      <c r="A123" s="118">
        <v>8</v>
      </c>
      <c r="B123" s="218">
        <v>43952</v>
      </c>
      <c r="C123" s="175">
        <v>1045</v>
      </c>
      <c r="D123" s="314">
        <v>1</v>
      </c>
      <c r="E123" s="70">
        <f t="shared" si="80"/>
        <v>1045</v>
      </c>
      <c r="F123" s="59">
        <v>0</v>
      </c>
      <c r="G123" s="70">
        <f t="shared" si="81"/>
        <v>0</v>
      </c>
      <c r="H123" s="68">
        <f t="shared" si="82"/>
        <v>1045</v>
      </c>
      <c r="I123" s="107">
        <f t="shared" si="78"/>
        <v>8360</v>
      </c>
      <c r="J123" s="49">
        <f>IF((I123)+K123&gt;I$149,N152-K123,(I123))</f>
        <v>8360</v>
      </c>
      <c r="K123" s="49">
        <f t="shared" si="67"/>
        <v>3300</v>
      </c>
      <c r="L123" s="145">
        <f t="shared" si="83"/>
        <v>11660</v>
      </c>
      <c r="M123" s="51">
        <f t="shared" si="79"/>
        <v>7942</v>
      </c>
      <c r="N123" s="49">
        <f t="shared" si="68"/>
        <v>3135</v>
      </c>
      <c r="O123" s="52">
        <f t="shared" si="84"/>
        <v>11077</v>
      </c>
      <c r="P123" s="73">
        <f t="shared" si="69"/>
        <v>7524</v>
      </c>
      <c r="Q123" s="49">
        <f t="shared" si="70"/>
        <v>2970</v>
      </c>
      <c r="R123" s="53">
        <f t="shared" si="71"/>
        <v>10494</v>
      </c>
      <c r="S123" s="51">
        <f t="shared" si="72"/>
        <v>6688</v>
      </c>
      <c r="T123" s="49">
        <f t="shared" si="73"/>
        <v>2640</v>
      </c>
      <c r="U123" s="52">
        <f t="shared" si="85"/>
        <v>9328</v>
      </c>
      <c r="V123" s="51">
        <f t="shared" si="74"/>
        <v>5852</v>
      </c>
      <c r="W123" s="49">
        <f t="shared" si="75"/>
        <v>2310</v>
      </c>
      <c r="X123" s="52">
        <f t="shared" si="86"/>
        <v>8162</v>
      </c>
      <c r="Y123" s="122">
        <f t="shared" si="76"/>
        <v>5016</v>
      </c>
      <c r="Z123" s="122">
        <f t="shared" si="77"/>
        <v>1980</v>
      </c>
      <c r="AA123" s="52">
        <f t="shared" si="87"/>
        <v>6996</v>
      </c>
    </row>
    <row r="124" spans="1:27" ht="13.5" customHeight="1">
      <c r="A124" s="118">
        <v>7</v>
      </c>
      <c r="B124" s="217">
        <v>43983</v>
      </c>
      <c r="C124" s="175">
        <v>1045</v>
      </c>
      <c r="D124" s="312">
        <v>1</v>
      </c>
      <c r="E124" s="60">
        <f t="shared" si="80"/>
        <v>1045</v>
      </c>
      <c r="F124" s="59">
        <v>0</v>
      </c>
      <c r="G124" s="60">
        <f t="shared" si="81"/>
        <v>0</v>
      </c>
      <c r="H124" s="57">
        <f t="shared" si="82"/>
        <v>1045</v>
      </c>
      <c r="I124" s="106">
        <f t="shared" si="78"/>
        <v>7315</v>
      </c>
      <c r="J124" s="63">
        <f>IF((I124)+K124&gt;I$149,I$149-K124,(I124))</f>
        <v>7315</v>
      </c>
      <c r="K124" s="63">
        <f t="shared" si="67"/>
        <v>3300</v>
      </c>
      <c r="L124" s="148">
        <f t="shared" si="83"/>
        <v>10615</v>
      </c>
      <c r="M124" s="65">
        <f t="shared" si="79"/>
        <v>6949.25</v>
      </c>
      <c r="N124" s="63">
        <f t="shared" si="68"/>
        <v>3135</v>
      </c>
      <c r="O124" s="66">
        <f t="shared" si="84"/>
        <v>10084.25</v>
      </c>
      <c r="P124" s="63">
        <f t="shared" si="69"/>
        <v>6583.5</v>
      </c>
      <c r="Q124" s="63">
        <f t="shared" si="70"/>
        <v>2970</v>
      </c>
      <c r="R124" s="67">
        <f t="shared" si="71"/>
        <v>9553.5</v>
      </c>
      <c r="S124" s="65">
        <f t="shared" si="72"/>
        <v>5852</v>
      </c>
      <c r="T124" s="63">
        <f t="shared" si="73"/>
        <v>2640</v>
      </c>
      <c r="U124" s="66">
        <f t="shared" si="85"/>
        <v>8492</v>
      </c>
      <c r="V124" s="65">
        <f t="shared" si="74"/>
        <v>5120.5</v>
      </c>
      <c r="W124" s="63">
        <f t="shared" si="75"/>
        <v>2310</v>
      </c>
      <c r="X124" s="66">
        <f t="shared" si="86"/>
        <v>7430.5</v>
      </c>
      <c r="Y124" s="102">
        <f t="shared" si="76"/>
        <v>4389</v>
      </c>
      <c r="Z124" s="102">
        <f t="shared" si="77"/>
        <v>1980</v>
      </c>
      <c r="AA124" s="66">
        <f t="shared" si="87"/>
        <v>6369</v>
      </c>
    </row>
    <row r="125" spans="1:27" ht="13.5" customHeight="1">
      <c r="A125" s="118">
        <v>6</v>
      </c>
      <c r="B125" s="218">
        <v>44013</v>
      </c>
      <c r="C125" s="175">
        <v>1045</v>
      </c>
      <c r="D125" s="314">
        <v>1</v>
      </c>
      <c r="E125" s="70">
        <f t="shared" si="80"/>
        <v>1045</v>
      </c>
      <c r="F125" s="59">
        <v>0</v>
      </c>
      <c r="G125" s="70">
        <f t="shared" si="81"/>
        <v>0</v>
      </c>
      <c r="H125" s="68">
        <f t="shared" si="82"/>
        <v>1045</v>
      </c>
      <c r="I125" s="107">
        <f t="shared" si="78"/>
        <v>6270</v>
      </c>
      <c r="J125" s="49">
        <f>IF((I125)+K125&gt;I$149,N154-K125,(I125))</f>
        <v>6270</v>
      </c>
      <c r="K125" s="49">
        <f t="shared" si="67"/>
        <v>3300</v>
      </c>
      <c r="L125" s="145">
        <f t="shared" si="83"/>
        <v>9570</v>
      </c>
      <c r="M125" s="51">
        <f t="shared" si="79"/>
        <v>5956.5</v>
      </c>
      <c r="N125" s="49">
        <f t="shared" si="68"/>
        <v>3135</v>
      </c>
      <c r="O125" s="52">
        <f t="shared" si="84"/>
        <v>9091.5</v>
      </c>
      <c r="P125" s="73">
        <f t="shared" si="69"/>
        <v>5643</v>
      </c>
      <c r="Q125" s="49">
        <f t="shared" si="70"/>
        <v>2970</v>
      </c>
      <c r="R125" s="53">
        <f t="shared" si="71"/>
        <v>8613</v>
      </c>
      <c r="S125" s="51">
        <f t="shared" si="72"/>
        <v>5016</v>
      </c>
      <c r="T125" s="49">
        <f t="shared" si="73"/>
        <v>2640</v>
      </c>
      <c r="U125" s="52">
        <f t="shared" si="85"/>
        <v>7656</v>
      </c>
      <c r="V125" s="51">
        <f t="shared" si="74"/>
        <v>4389</v>
      </c>
      <c r="W125" s="49">
        <f t="shared" si="75"/>
        <v>2310</v>
      </c>
      <c r="X125" s="52">
        <f t="shared" si="86"/>
        <v>6699</v>
      </c>
      <c r="Y125" s="122">
        <f t="shared" si="76"/>
        <v>3762</v>
      </c>
      <c r="Z125" s="122">
        <f t="shared" si="77"/>
        <v>1980</v>
      </c>
      <c r="AA125" s="52">
        <f t="shared" si="87"/>
        <v>5742</v>
      </c>
    </row>
    <row r="126" spans="1:27" ht="13.5" customHeight="1">
      <c r="A126" s="118">
        <v>5</v>
      </c>
      <c r="B126" s="217">
        <v>44044</v>
      </c>
      <c r="C126" s="175">
        <v>1045</v>
      </c>
      <c r="D126" s="312">
        <v>1</v>
      </c>
      <c r="E126" s="60">
        <f t="shared" si="80"/>
        <v>1045</v>
      </c>
      <c r="F126" s="59">
        <v>0</v>
      </c>
      <c r="G126" s="60">
        <f t="shared" si="81"/>
        <v>0</v>
      </c>
      <c r="H126" s="57">
        <f t="shared" si="82"/>
        <v>1045</v>
      </c>
      <c r="I126" s="106">
        <f t="shared" si="78"/>
        <v>5225</v>
      </c>
      <c r="J126" s="63">
        <f>IF((I126)+K126&gt;I$149,I$149-K126,(I126))</f>
        <v>5225</v>
      </c>
      <c r="K126" s="63">
        <f t="shared" si="67"/>
        <v>3300</v>
      </c>
      <c r="L126" s="148">
        <f t="shared" si="83"/>
        <v>8525</v>
      </c>
      <c r="M126" s="65">
        <f t="shared" si="79"/>
        <v>4963.75</v>
      </c>
      <c r="N126" s="63">
        <f t="shared" si="68"/>
        <v>3135</v>
      </c>
      <c r="O126" s="66">
        <f t="shared" si="84"/>
        <v>8098.75</v>
      </c>
      <c r="P126" s="63">
        <f t="shared" si="69"/>
        <v>4702.5</v>
      </c>
      <c r="Q126" s="63">
        <f t="shared" si="70"/>
        <v>2970</v>
      </c>
      <c r="R126" s="67">
        <f t="shared" si="71"/>
        <v>7672.5</v>
      </c>
      <c r="S126" s="65">
        <f t="shared" si="72"/>
        <v>4180</v>
      </c>
      <c r="T126" s="63">
        <f t="shared" si="73"/>
        <v>2640</v>
      </c>
      <c r="U126" s="66">
        <f t="shared" si="85"/>
        <v>6820</v>
      </c>
      <c r="V126" s="65">
        <f t="shared" si="74"/>
        <v>3657.4999999999995</v>
      </c>
      <c r="W126" s="63">
        <f t="shared" si="75"/>
        <v>2310</v>
      </c>
      <c r="X126" s="66">
        <f t="shared" si="86"/>
        <v>5967.5</v>
      </c>
      <c r="Y126" s="102">
        <f t="shared" si="76"/>
        <v>3135</v>
      </c>
      <c r="Z126" s="102">
        <f t="shared" si="77"/>
        <v>1980</v>
      </c>
      <c r="AA126" s="66">
        <f t="shared" si="87"/>
        <v>5115</v>
      </c>
    </row>
    <row r="127" spans="1:27" ht="13.5" customHeight="1">
      <c r="A127" s="118">
        <v>4</v>
      </c>
      <c r="B127" s="218">
        <v>44075</v>
      </c>
      <c r="C127" s="175">
        <v>1045</v>
      </c>
      <c r="D127" s="314">
        <v>1</v>
      </c>
      <c r="E127" s="70">
        <f t="shared" si="80"/>
        <v>1045</v>
      </c>
      <c r="F127" s="59">
        <v>0</v>
      </c>
      <c r="G127" s="70">
        <f t="shared" si="81"/>
        <v>0</v>
      </c>
      <c r="H127" s="68">
        <f t="shared" si="82"/>
        <v>1045</v>
      </c>
      <c r="I127" s="107">
        <f t="shared" si="78"/>
        <v>4180</v>
      </c>
      <c r="J127" s="49">
        <f>IF((I127)+K127&gt;I$149,N156-K127,(I127))</f>
        <v>4180</v>
      </c>
      <c r="K127" s="49">
        <f t="shared" si="67"/>
        <v>3300</v>
      </c>
      <c r="L127" s="145">
        <f t="shared" si="83"/>
        <v>7480</v>
      </c>
      <c r="M127" s="51">
        <f t="shared" si="79"/>
        <v>3971</v>
      </c>
      <c r="N127" s="49">
        <f t="shared" si="68"/>
        <v>3135</v>
      </c>
      <c r="O127" s="52">
        <f t="shared" si="84"/>
        <v>7106</v>
      </c>
      <c r="P127" s="73">
        <f t="shared" si="69"/>
        <v>3762</v>
      </c>
      <c r="Q127" s="49">
        <f t="shared" si="70"/>
        <v>2970</v>
      </c>
      <c r="R127" s="53">
        <f t="shared" si="71"/>
        <v>6732</v>
      </c>
      <c r="S127" s="51">
        <f t="shared" si="72"/>
        <v>3344</v>
      </c>
      <c r="T127" s="49">
        <f t="shared" si="73"/>
        <v>2640</v>
      </c>
      <c r="U127" s="52">
        <f t="shared" si="85"/>
        <v>5984</v>
      </c>
      <c r="V127" s="51">
        <f t="shared" si="74"/>
        <v>2926</v>
      </c>
      <c r="W127" s="49">
        <f t="shared" si="75"/>
        <v>2310</v>
      </c>
      <c r="X127" s="52">
        <f t="shared" si="86"/>
        <v>5236</v>
      </c>
      <c r="Y127" s="122">
        <f t="shared" si="76"/>
        <v>2508</v>
      </c>
      <c r="Z127" s="122">
        <f t="shared" si="77"/>
        <v>1980</v>
      </c>
      <c r="AA127" s="52">
        <f t="shared" si="87"/>
        <v>4488</v>
      </c>
    </row>
    <row r="128" spans="1:27" ht="13.5" customHeight="1">
      <c r="A128" s="118">
        <v>3</v>
      </c>
      <c r="B128" s="217">
        <v>44105</v>
      </c>
      <c r="C128" s="175">
        <v>1045</v>
      </c>
      <c r="D128" s="312">
        <v>1</v>
      </c>
      <c r="E128" s="60">
        <f t="shared" si="80"/>
        <v>1045</v>
      </c>
      <c r="F128" s="59">
        <v>0</v>
      </c>
      <c r="G128" s="60">
        <f t="shared" si="81"/>
        <v>0</v>
      </c>
      <c r="H128" s="57">
        <f t="shared" si="82"/>
        <v>1045</v>
      </c>
      <c r="I128" s="106">
        <f t="shared" si="78"/>
        <v>3135</v>
      </c>
      <c r="J128" s="63">
        <f>IF((I128)+K128&gt;I$149,I$149-K128,(I128))</f>
        <v>3135</v>
      </c>
      <c r="K128" s="63">
        <f t="shared" si="67"/>
        <v>3300</v>
      </c>
      <c r="L128" s="148">
        <f t="shared" si="83"/>
        <v>6435</v>
      </c>
      <c r="M128" s="65">
        <f t="shared" si="79"/>
        <v>2978.25</v>
      </c>
      <c r="N128" s="63">
        <f t="shared" si="68"/>
        <v>3135</v>
      </c>
      <c r="O128" s="66">
        <f t="shared" si="84"/>
        <v>6113.25</v>
      </c>
      <c r="P128" s="63">
        <f t="shared" si="69"/>
        <v>2821.5</v>
      </c>
      <c r="Q128" s="63">
        <f t="shared" si="70"/>
        <v>2970</v>
      </c>
      <c r="R128" s="67">
        <f t="shared" si="71"/>
        <v>5791.5</v>
      </c>
      <c r="S128" s="65">
        <f t="shared" si="72"/>
        <v>2508</v>
      </c>
      <c r="T128" s="63">
        <f t="shared" si="73"/>
        <v>2640</v>
      </c>
      <c r="U128" s="66">
        <f t="shared" si="85"/>
        <v>5148</v>
      </c>
      <c r="V128" s="65">
        <f t="shared" si="74"/>
        <v>2194.5</v>
      </c>
      <c r="W128" s="63">
        <f t="shared" si="75"/>
        <v>2310</v>
      </c>
      <c r="X128" s="66">
        <f t="shared" si="86"/>
        <v>4504.5</v>
      </c>
      <c r="Y128" s="102">
        <f t="shared" si="76"/>
        <v>1881</v>
      </c>
      <c r="Z128" s="102">
        <f t="shared" si="77"/>
        <v>1980</v>
      </c>
      <c r="AA128" s="66">
        <f t="shared" si="87"/>
        <v>3861</v>
      </c>
    </row>
    <row r="129" spans="1:27" ht="13.5" customHeight="1">
      <c r="A129" s="118">
        <v>2</v>
      </c>
      <c r="B129" s="217">
        <v>44136</v>
      </c>
      <c r="C129" s="175">
        <v>1045</v>
      </c>
      <c r="D129" s="314">
        <v>1</v>
      </c>
      <c r="E129" s="70">
        <f t="shared" si="80"/>
        <v>1045</v>
      </c>
      <c r="F129" s="59">
        <v>0</v>
      </c>
      <c r="G129" s="70">
        <f t="shared" si="81"/>
        <v>0</v>
      </c>
      <c r="H129" s="68">
        <f t="shared" si="82"/>
        <v>1045</v>
      </c>
      <c r="I129" s="107">
        <f t="shared" si="78"/>
        <v>2090</v>
      </c>
      <c r="J129" s="49">
        <f>IF((I129)+K129&gt;I$149,N158-K129,(I129))</f>
        <v>2090</v>
      </c>
      <c r="K129" s="49">
        <f t="shared" si="67"/>
        <v>3300</v>
      </c>
      <c r="L129" s="145">
        <f t="shared" si="83"/>
        <v>5390</v>
      </c>
      <c r="M129" s="51">
        <f t="shared" si="79"/>
        <v>1985.5</v>
      </c>
      <c r="N129" s="49">
        <f t="shared" si="68"/>
        <v>3135</v>
      </c>
      <c r="O129" s="52">
        <f t="shared" si="84"/>
        <v>5120.5</v>
      </c>
      <c r="P129" s="73">
        <f t="shared" si="69"/>
        <v>1881</v>
      </c>
      <c r="Q129" s="49">
        <f t="shared" si="70"/>
        <v>2970</v>
      </c>
      <c r="R129" s="53">
        <f t="shared" si="71"/>
        <v>4851</v>
      </c>
      <c r="S129" s="51">
        <f t="shared" si="72"/>
        <v>1672</v>
      </c>
      <c r="T129" s="49">
        <f t="shared" si="73"/>
        <v>2640</v>
      </c>
      <c r="U129" s="52">
        <f t="shared" si="85"/>
        <v>4312</v>
      </c>
      <c r="V129" s="51">
        <f t="shared" si="74"/>
        <v>1463</v>
      </c>
      <c r="W129" s="49">
        <f t="shared" si="75"/>
        <v>2310</v>
      </c>
      <c r="X129" s="52">
        <f t="shared" si="86"/>
        <v>3773</v>
      </c>
      <c r="Y129" s="122">
        <f t="shared" si="76"/>
        <v>1254</v>
      </c>
      <c r="Z129" s="122">
        <f t="shared" si="77"/>
        <v>1980</v>
      </c>
      <c r="AA129" s="52">
        <f t="shared" si="87"/>
        <v>3234</v>
      </c>
    </row>
    <row r="130" spans="1:27" ht="13.5" customHeight="1" thickBot="1">
      <c r="A130" s="230">
        <v>1</v>
      </c>
      <c r="B130" s="218">
        <v>44166</v>
      </c>
      <c r="C130" s="232">
        <v>1045</v>
      </c>
      <c r="D130" s="315">
        <v>1</v>
      </c>
      <c r="E130" s="234">
        <f t="shared" si="80"/>
        <v>1045</v>
      </c>
      <c r="F130" s="235">
        <v>0</v>
      </c>
      <c r="G130" s="234">
        <f t="shared" si="81"/>
        <v>0</v>
      </c>
      <c r="H130" s="232">
        <f t="shared" si="82"/>
        <v>1045</v>
      </c>
      <c r="I130" s="125">
        <f t="shared" si="78"/>
        <v>1045</v>
      </c>
      <c r="J130" s="94">
        <f>IF((I130)+K130&gt;I$149,I$149-K130,(I130))</f>
        <v>1045</v>
      </c>
      <c r="K130" s="94">
        <f t="shared" si="67"/>
        <v>3300</v>
      </c>
      <c r="L130" s="258">
        <f t="shared" si="83"/>
        <v>4345</v>
      </c>
      <c r="M130" s="259">
        <f t="shared" si="79"/>
        <v>992.75</v>
      </c>
      <c r="N130" s="94">
        <f t="shared" si="68"/>
        <v>3135</v>
      </c>
      <c r="O130" s="238">
        <f t="shared" si="84"/>
        <v>4127.75</v>
      </c>
      <c r="P130" s="94">
        <f t="shared" si="69"/>
        <v>940.5</v>
      </c>
      <c r="Q130" s="94">
        <f t="shared" si="70"/>
        <v>2970</v>
      </c>
      <c r="R130" s="121">
        <f t="shared" si="71"/>
        <v>3910.5</v>
      </c>
      <c r="S130" s="259">
        <f t="shared" si="72"/>
        <v>836</v>
      </c>
      <c r="T130" s="94">
        <f t="shared" si="73"/>
        <v>2640</v>
      </c>
      <c r="U130" s="238">
        <f t="shared" si="85"/>
        <v>3476</v>
      </c>
      <c r="V130" s="259">
        <f t="shared" si="74"/>
        <v>731.5</v>
      </c>
      <c r="W130" s="94">
        <f t="shared" si="75"/>
        <v>2310</v>
      </c>
      <c r="X130" s="238">
        <f t="shared" si="86"/>
        <v>3041.5</v>
      </c>
      <c r="Y130" s="95">
        <f t="shared" si="76"/>
        <v>627</v>
      </c>
      <c r="Z130" s="95">
        <f t="shared" si="77"/>
        <v>1980</v>
      </c>
      <c r="AA130" s="238">
        <f t="shared" si="87"/>
        <v>2607</v>
      </c>
    </row>
    <row r="131" spans="1:27" ht="13.5" customHeight="1" thickBot="1">
      <c r="A131" s="253"/>
      <c r="B131" s="250" t="s">
        <v>170</v>
      </c>
      <c r="C131" s="254"/>
      <c r="D131" s="255"/>
      <c r="E131" s="256"/>
      <c r="F131" s="432">
        <f>'BENEFÍCIOS-SEM JRS E SEM CORREÇ'!F131:G131</f>
        <v>44287</v>
      </c>
      <c r="G131" s="432"/>
      <c r="H131" s="428">
        <f>SUM(H11:H130)</f>
        <v>98036</v>
      </c>
      <c r="I131" s="429"/>
      <c r="J131" s="98"/>
      <c r="K131" s="98"/>
      <c r="L131" s="26"/>
      <c r="M131" s="99"/>
      <c r="N131" s="26"/>
      <c r="O131" s="99"/>
      <c r="P131" s="26"/>
    </row>
    <row r="132" spans="1:27" s="246" customFormat="1" ht="13.5" customHeight="1">
      <c r="A132" s="245"/>
      <c r="B132" s="159"/>
      <c r="C132" s="159"/>
      <c r="D132" s="224"/>
      <c r="E132" s="160"/>
      <c r="F132" s="196"/>
      <c r="G132" s="196"/>
      <c r="H132" s="192"/>
      <c r="I132" s="192"/>
      <c r="J132" s="98"/>
      <c r="K132" s="98"/>
      <c r="L132" s="26"/>
      <c r="M132" s="99"/>
      <c r="N132" s="26"/>
      <c r="O132" s="99"/>
      <c r="P132" s="26"/>
    </row>
    <row r="133" spans="1:27" s="246" customFormat="1" ht="2.25" customHeight="1" thickBot="1">
      <c r="A133" s="245"/>
      <c r="B133" s="159"/>
      <c r="C133" s="159"/>
      <c r="D133" s="224"/>
      <c r="E133" s="160"/>
      <c r="F133" s="196"/>
      <c r="G133" s="196"/>
      <c r="H133" s="192"/>
      <c r="I133" s="192"/>
      <c r="J133" s="98"/>
      <c r="K133" s="98"/>
      <c r="L133" s="26"/>
      <c r="M133" s="99"/>
      <c r="N133" s="26"/>
      <c r="O133" s="99"/>
      <c r="P133" s="26"/>
    </row>
    <row r="134" spans="1:27" ht="13.5" customHeight="1">
      <c r="A134" s="239">
        <v>1</v>
      </c>
      <c r="B134" s="161">
        <v>44197</v>
      </c>
      <c r="C134" s="47">
        <f>'BENEFÍCIOS-SEM JRS E SEM CORREÇ'!C134</f>
        <v>1100</v>
      </c>
      <c r="D134" s="221">
        <v>1</v>
      </c>
      <c r="E134" s="87">
        <f t="shared" ref="E134:E140" si="88">C134*D134</f>
        <v>1100</v>
      </c>
      <c r="F134" s="88">
        <v>0</v>
      </c>
      <c r="G134" s="87">
        <f t="shared" ref="G134:G140" si="89">E134*F134</f>
        <v>0</v>
      </c>
      <c r="H134" s="89">
        <f t="shared" ref="H134:H140" si="90">E134+G134</f>
        <v>1100</v>
      </c>
      <c r="I134" s="108">
        <f>I148</f>
        <v>3300</v>
      </c>
      <c r="J134" s="128">
        <v>0</v>
      </c>
      <c r="K134" s="100">
        <f t="shared" ref="K134:K145" si="91">I134</f>
        <v>3300</v>
      </c>
      <c r="L134" s="126">
        <f t="shared" ref="L134:L144" si="92">J134+K134</f>
        <v>3300</v>
      </c>
      <c r="M134" s="54">
        <f t="shared" ref="M134:M145" si="93">$J134*M$9</f>
        <v>0</v>
      </c>
      <c r="N134" s="123">
        <f t="shared" ref="N134:N145" si="94">$K134*M$9</f>
        <v>3135</v>
      </c>
      <c r="O134" s="55">
        <f>M134+N134</f>
        <v>3135</v>
      </c>
      <c r="P134" s="54">
        <f t="shared" ref="P134:P145" si="95">$J134*P$9</f>
        <v>0</v>
      </c>
      <c r="Q134" s="123">
        <f t="shared" ref="Q134:Q145" si="96">$K134*P$9</f>
        <v>2970</v>
      </c>
      <c r="R134" s="55">
        <f t="shared" ref="R134:R145" si="97">P134+Q134</f>
        <v>2970</v>
      </c>
      <c r="S134" s="54">
        <f t="shared" ref="S134:S145" si="98">$J134*S$9</f>
        <v>0</v>
      </c>
      <c r="T134" s="123">
        <f t="shared" ref="T134:T145" si="99">$K134*S$9</f>
        <v>2640</v>
      </c>
      <c r="U134" s="55">
        <f>S134+T134</f>
        <v>2640</v>
      </c>
      <c r="V134" s="54">
        <f t="shared" ref="V134:V145" si="100">$J134*V$9</f>
        <v>0</v>
      </c>
      <c r="W134" s="123">
        <f t="shared" ref="W134:W145" si="101">$K134*V$9</f>
        <v>2310</v>
      </c>
      <c r="X134" s="55">
        <f>V134+W134</f>
        <v>2310</v>
      </c>
      <c r="Y134" s="54">
        <f t="shared" ref="Y134:Y145" si="102">$J134*Y$9</f>
        <v>0</v>
      </c>
      <c r="Z134" s="54">
        <f t="shared" ref="Z134:Z145" si="103">$K134*Y$9</f>
        <v>1980</v>
      </c>
      <c r="AA134" s="55">
        <f t="shared" ref="AA134:AA145" si="104">Y134+Z134</f>
        <v>1980</v>
      </c>
    </row>
    <row r="135" spans="1:27" s="30" customFormat="1" ht="13.5" customHeight="1">
      <c r="A135" s="118">
        <v>2</v>
      </c>
      <c r="B135" s="56">
        <v>44228</v>
      </c>
      <c r="C135" s="68">
        <f>'BENEFÍCIOS-SEM JRS E SEM CORREÇ'!C135</f>
        <v>1100</v>
      </c>
      <c r="D135" s="222">
        <v>1</v>
      </c>
      <c r="E135" s="60">
        <f t="shared" si="88"/>
        <v>1100</v>
      </c>
      <c r="F135" s="59">
        <v>0</v>
      </c>
      <c r="G135" s="60">
        <f t="shared" si="89"/>
        <v>0</v>
      </c>
      <c r="H135" s="61">
        <f t="shared" si="90"/>
        <v>1100</v>
      </c>
      <c r="I135" s="106">
        <f t="shared" ref="I135:I145" si="105">I134-H134</f>
        <v>2200</v>
      </c>
      <c r="J135" s="63">
        <v>0</v>
      </c>
      <c r="K135" s="102">
        <f t="shared" si="91"/>
        <v>2200</v>
      </c>
      <c r="L135" s="127">
        <f t="shared" si="92"/>
        <v>2200</v>
      </c>
      <c r="M135" s="65">
        <f t="shared" si="93"/>
        <v>0</v>
      </c>
      <c r="N135" s="102">
        <f t="shared" si="94"/>
        <v>2090</v>
      </c>
      <c r="O135" s="66">
        <f t="shared" ref="O135:O140" si="106">M135+N135</f>
        <v>2090</v>
      </c>
      <c r="P135" s="65">
        <f t="shared" si="95"/>
        <v>0</v>
      </c>
      <c r="Q135" s="102">
        <f t="shared" si="96"/>
        <v>1980</v>
      </c>
      <c r="R135" s="66">
        <f t="shared" si="97"/>
        <v>1980</v>
      </c>
      <c r="S135" s="65">
        <f t="shared" si="98"/>
        <v>0</v>
      </c>
      <c r="T135" s="102">
        <f t="shared" si="99"/>
        <v>1760</v>
      </c>
      <c r="U135" s="66">
        <f t="shared" ref="U135:U140" si="107">S135+T135</f>
        <v>1760</v>
      </c>
      <c r="V135" s="65">
        <f t="shared" si="100"/>
        <v>0</v>
      </c>
      <c r="W135" s="102">
        <f t="shared" si="101"/>
        <v>1540</v>
      </c>
      <c r="X135" s="66">
        <f t="shared" ref="X135:X140" si="108">V135+W135</f>
        <v>1540</v>
      </c>
      <c r="Y135" s="65">
        <f t="shared" si="102"/>
        <v>0</v>
      </c>
      <c r="Z135" s="65">
        <f t="shared" si="103"/>
        <v>1320</v>
      </c>
      <c r="AA135" s="66">
        <f t="shared" si="104"/>
        <v>1320</v>
      </c>
    </row>
    <row r="136" spans="1:27" ht="13.5" customHeight="1">
      <c r="A136" s="117">
        <v>3</v>
      </c>
      <c r="B136" s="46">
        <v>44256</v>
      </c>
      <c r="C136" s="68">
        <f>'BENEFÍCIOS-SEM JRS E SEM CORREÇ'!C136</f>
        <v>1100</v>
      </c>
      <c r="D136" s="223">
        <v>1</v>
      </c>
      <c r="E136" s="70">
        <f t="shared" si="88"/>
        <v>1100</v>
      </c>
      <c r="F136" s="59">
        <v>0</v>
      </c>
      <c r="G136" s="70">
        <f t="shared" si="89"/>
        <v>0</v>
      </c>
      <c r="H136" s="71">
        <f t="shared" si="90"/>
        <v>1100</v>
      </c>
      <c r="I136" s="107">
        <f t="shared" si="105"/>
        <v>1100</v>
      </c>
      <c r="J136" s="73">
        <v>0</v>
      </c>
      <c r="K136" s="104">
        <f t="shared" si="91"/>
        <v>1100</v>
      </c>
      <c r="L136" s="129">
        <f t="shared" si="92"/>
        <v>1100</v>
      </c>
      <c r="M136" s="51">
        <f t="shared" si="93"/>
        <v>0</v>
      </c>
      <c r="N136" s="122">
        <f t="shared" si="94"/>
        <v>1045</v>
      </c>
      <c r="O136" s="52">
        <f t="shared" si="106"/>
        <v>1045</v>
      </c>
      <c r="P136" s="51">
        <f t="shared" si="95"/>
        <v>0</v>
      </c>
      <c r="Q136" s="122">
        <f t="shared" si="96"/>
        <v>990</v>
      </c>
      <c r="R136" s="52">
        <f t="shared" si="97"/>
        <v>990</v>
      </c>
      <c r="S136" s="51">
        <f t="shared" si="98"/>
        <v>0</v>
      </c>
      <c r="T136" s="122">
        <f t="shared" si="99"/>
        <v>880</v>
      </c>
      <c r="U136" s="52">
        <f t="shared" si="107"/>
        <v>880</v>
      </c>
      <c r="V136" s="51">
        <f t="shared" si="100"/>
        <v>0</v>
      </c>
      <c r="W136" s="122">
        <f t="shared" si="101"/>
        <v>770</v>
      </c>
      <c r="X136" s="52">
        <f t="shared" si="108"/>
        <v>770</v>
      </c>
      <c r="Y136" s="138">
        <f t="shared" si="102"/>
        <v>0</v>
      </c>
      <c r="Z136" s="138">
        <f t="shared" si="103"/>
        <v>660</v>
      </c>
      <c r="AA136" s="130">
        <f t="shared" si="104"/>
        <v>660</v>
      </c>
    </row>
    <row r="137" spans="1:27" s="30" customFormat="1" ht="13.5" customHeight="1">
      <c r="A137" s="118">
        <v>4</v>
      </c>
      <c r="B137" s="56">
        <v>44287</v>
      </c>
      <c r="C137" s="68">
        <f>'BENEFÍCIOS-SEM JRS E SEM CORREÇ'!C137</f>
        <v>0</v>
      </c>
      <c r="D137" s="222">
        <v>1</v>
      </c>
      <c r="E137" s="60">
        <f>C137*D137</f>
        <v>0</v>
      </c>
      <c r="F137" s="59">
        <v>0</v>
      </c>
      <c r="G137" s="60">
        <f>E137*F137</f>
        <v>0</v>
      </c>
      <c r="H137" s="61">
        <f>E137+G137</f>
        <v>0</v>
      </c>
      <c r="I137" s="106">
        <f t="shared" si="105"/>
        <v>0</v>
      </c>
      <c r="J137" s="63">
        <v>0</v>
      </c>
      <c r="K137" s="102">
        <f t="shared" si="91"/>
        <v>0</v>
      </c>
      <c r="L137" s="127">
        <f>J137+K137</f>
        <v>0</v>
      </c>
      <c r="M137" s="65">
        <f t="shared" si="93"/>
        <v>0</v>
      </c>
      <c r="N137" s="102">
        <f t="shared" si="94"/>
        <v>0</v>
      </c>
      <c r="O137" s="66">
        <f>M137+N137</f>
        <v>0</v>
      </c>
      <c r="P137" s="65">
        <f t="shared" si="95"/>
        <v>0</v>
      </c>
      <c r="Q137" s="102">
        <f t="shared" si="96"/>
        <v>0</v>
      </c>
      <c r="R137" s="66">
        <f t="shared" si="97"/>
        <v>0</v>
      </c>
      <c r="S137" s="65">
        <f t="shared" si="98"/>
        <v>0</v>
      </c>
      <c r="T137" s="102">
        <f t="shared" si="99"/>
        <v>0</v>
      </c>
      <c r="U137" s="66">
        <f>S137+T137</f>
        <v>0</v>
      </c>
      <c r="V137" s="65">
        <f t="shared" si="100"/>
        <v>0</v>
      </c>
      <c r="W137" s="102">
        <f t="shared" si="101"/>
        <v>0</v>
      </c>
      <c r="X137" s="66">
        <f>V137+W137</f>
        <v>0</v>
      </c>
      <c r="Y137" s="65">
        <f t="shared" si="102"/>
        <v>0</v>
      </c>
      <c r="Z137" s="65">
        <f t="shared" si="103"/>
        <v>0</v>
      </c>
      <c r="AA137" s="66">
        <f t="shared" si="104"/>
        <v>0</v>
      </c>
    </row>
    <row r="138" spans="1:27" ht="13.5" customHeight="1">
      <c r="A138" s="118">
        <v>5</v>
      </c>
      <c r="B138" s="46">
        <v>44317</v>
      </c>
      <c r="C138" s="68">
        <f>'BENEFÍCIOS-SEM JRS E SEM CORREÇ'!C138</f>
        <v>0</v>
      </c>
      <c r="D138" s="223">
        <v>1</v>
      </c>
      <c r="E138" s="70">
        <f>C138*D138</f>
        <v>0</v>
      </c>
      <c r="F138" s="59">
        <v>0</v>
      </c>
      <c r="G138" s="70">
        <f>E138*F138</f>
        <v>0</v>
      </c>
      <c r="H138" s="71">
        <f>E138+G138</f>
        <v>0</v>
      </c>
      <c r="I138" s="107">
        <f t="shared" si="105"/>
        <v>0</v>
      </c>
      <c r="J138" s="73">
        <v>0</v>
      </c>
      <c r="K138" s="104">
        <f t="shared" si="91"/>
        <v>0</v>
      </c>
      <c r="L138" s="129">
        <f>J138+K138</f>
        <v>0</v>
      </c>
      <c r="M138" s="51">
        <f t="shared" si="93"/>
        <v>0</v>
      </c>
      <c r="N138" s="122">
        <f t="shared" si="94"/>
        <v>0</v>
      </c>
      <c r="O138" s="52">
        <f>M138+N138</f>
        <v>0</v>
      </c>
      <c r="P138" s="51">
        <f t="shared" si="95"/>
        <v>0</v>
      </c>
      <c r="Q138" s="122">
        <f t="shared" si="96"/>
        <v>0</v>
      </c>
      <c r="R138" s="52">
        <f t="shared" si="97"/>
        <v>0</v>
      </c>
      <c r="S138" s="51">
        <f t="shared" si="98"/>
        <v>0</v>
      </c>
      <c r="T138" s="122">
        <f t="shared" si="99"/>
        <v>0</v>
      </c>
      <c r="U138" s="52">
        <f>S138+T138</f>
        <v>0</v>
      </c>
      <c r="V138" s="51">
        <f t="shared" si="100"/>
        <v>0</v>
      </c>
      <c r="W138" s="122">
        <f t="shared" si="101"/>
        <v>0</v>
      </c>
      <c r="X138" s="52">
        <f>V138+W138</f>
        <v>0</v>
      </c>
      <c r="Y138" s="138">
        <f t="shared" si="102"/>
        <v>0</v>
      </c>
      <c r="Z138" s="138">
        <f t="shared" si="103"/>
        <v>0</v>
      </c>
      <c r="AA138" s="130">
        <f t="shared" si="104"/>
        <v>0</v>
      </c>
    </row>
    <row r="139" spans="1:27" s="30" customFormat="1" ht="13.5" customHeight="1">
      <c r="A139" s="117">
        <v>6</v>
      </c>
      <c r="B139" s="56">
        <v>44348</v>
      </c>
      <c r="C139" s="68">
        <f>'BENEFÍCIOS-SEM JRS E SEM CORREÇ'!C139</f>
        <v>0</v>
      </c>
      <c r="D139" s="222">
        <v>1</v>
      </c>
      <c r="E139" s="60">
        <f t="shared" si="88"/>
        <v>0</v>
      </c>
      <c r="F139" s="59">
        <v>0</v>
      </c>
      <c r="G139" s="60">
        <f t="shared" si="89"/>
        <v>0</v>
      </c>
      <c r="H139" s="61">
        <f t="shared" si="90"/>
        <v>0</v>
      </c>
      <c r="I139" s="106">
        <f t="shared" si="105"/>
        <v>0</v>
      </c>
      <c r="J139" s="63">
        <v>0</v>
      </c>
      <c r="K139" s="102">
        <f t="shared" si="91"/>
        <v>0</v>
      </c>
      <c r="L139" s="127">
        <f t="shared" si="92"/>
        <v>0</v>
      </c>
      <c r="M139" s="65">
        <f t="shared" si="93"/>
        <v>0</v>
      </c>
      <c r="N139" s="102">
        <f t="shared" si="94"/>
        <v>0</v>
      </c>
      <c r="O139" s="66">
        <f t="shared" si="106"/>
        <v>0</v>
      </c>
      <c r="P139" s="65">
        <f t="shared" si="95"/>
        <v>0</v>
      </c>
      <c r="Q139" s="102">
        <f t="shared" si="96"/>
        <v>0</v>
      </c>
      <c r="R139" s="66">
        <f t="shared" si="97"/>
        <v>0</v>
      </c>
      <c r="S139" s="65">
        <f t="shared" si="98"/>
        <v>0</v>
      </c>
      <c r="T139" s="102">
        <f t="shared" si="99"/>
        <v>0</v>
      </c>
      <c r="U139" s="66">
        <f t="shared" si="107"/>
        <v>0</v>
      </c>
      <c r="V139" s="65">
        <f t="shared" si="100"/>
        <v>0</v>
      </c>
      <c r="W139" s="102">
        <f t="shared" si="101"/>
        <v>0</v>
      </c>
      <c r="X139" s="66">
        <f t="shared" si="108"/>
        <v>0</v>
      </c>
      <c r="Y139" s="65">
        <f t="shared" si="102"/>
        <v>0</v>
      </c>
      <c r="Z139" s="65">
        <f t="shared" si="103"/>
        <v>0</v>
      </c>
      <c r="AA139" s="66">
        <f t="shared" si="104"/>
        <v>0</v>
      </c>
    </row>
    <row r="140" spans="1:27" ht="13.5" customHeight="1">
      <c r="A140" s="118">
        <v>7</v>
      </c>
      <c r="B140" s="46">
        <v>44378</v>
      </c>
      <c r="C140" s="68">
        <f>'BENEFÍCIOS-SEM JRS E SEM CORREÇ'!C140</f>
        <v>0</v>
      </c>
      <c r="D140" s="223">
        <v>1</v>
      </c>
      <c r="E140" s="70">
        <f t="shared" si="88"/>
        <v>0</v>
      </c>
      <c r="F140" s="59">
        <v>0</v>
      </c>
      <c r="G140" s="70">
        <f t="shared" si="89"/>
        <v>0</v>
      </c>
      <c r="H140" s="71">
        <f t="shared" si="90"/>
        <v>0</v>
      </c>
      <c r="I140" s="107">
        <f t="shared" si="105"/>
        <v>0</v>
      </c>
      <c r="J140" s="73">
        <v>0</v>
      </c>
      <c r="K140" s="104">
        <f t="shared" si="91"/>
        <v>0</v>
      </c>
      <c r="L140" s="129">
        <f t="shared" si="92"/>
        <v>0</v>
      </c>
      <c r="M140" s="51">
        <f t="shared" si="93"/>
        <v>0</v>
      </c>
      <c r="N140" s="122">
        <f t="shared" si="94"/>
        <v>0</v>
      </c>
      <c r="O140" s="52">
        <f t="shared" si="106"/>
        <v>0</v>
      </c>
      <c r="P140" s="51">
        <f t="shared" si="95"/>
        <v>0</v>
      </c>
      <c r="Q140" s="122">
        <f t="shared" si="96"/>
        <v>0</v>
      </c>
      <c r="R140" s="52">
        <f t="shared" si="97"/>
        <v>0</v>
      </c>
      <c r="S140" s="51">
        <f t="shared" si="98"/>
        <v>0</v>
      </c>
      <c r="T140" s="122">
        <f t="shared" si="99"/>
        <v>0</v>
      </c>
      <c r="U140" s="52">
        <f t="shared" si="107"/>
        <v>0</v>
      </c>
      <c r="V140" s="51">
        <f t="shared" si="100"/>
        <v>0</v>
      </c>
      <c r="W140" s="122">
        <f t="shared" si="101"/>
        <v>0</v>
      </c>
      <c r="X140" s="52">
        <f t="shared" si="108"/>
        <v>0</v>
      </c>
      <c r="Y140" s="138">
        <f t="shared" si="102"/>
        <v>0</v>
      </c>
      <c r="Z140" s="138">
        <f t="shared" si="103"/>
        <v>0</v>
      </c>
      <c r="AA140" s="130">
        <f t="shared" si="104"/>
        <v>0</v>
      </c>
    </row>
    <row r="141" spans="1:27" s="30" customFormat="1" ht="13.5" customHeight="1">
      <c r="A141" s="118">
        <v>8</v>
      </c>
      <c r="B141" s="56">
        <v>44409</v>
      </c>
      <c r="C141" s="68">
        <f>'BENEFÍCIOS-SEM JRS E SEM CORREÇ'!C141</f>
        <v>0</v>
      </c>
      <c r="D141" s="222">
        <v>1</v>
      </c>
      <c r="E141" s="60">
        <f>C141*D141</f>
        <v>0</v>
      </c>
      <c r="F141" s="59">
        <v>0</v>
      </c>
      <c r="G141" s="60">
        <f>E141*F141</f>
        <v>0</v>
      </c>
      <c r="H141" s="61">
        <f>E141+G141</f>
        <v>0</v>
      </c>
      <c r="I141" s="106">
        <f t="shared" si="105"/>
        <v>0</v>
      </c>
      <c r="J141" s="63">
        <v>0</v>
      </c>
      <c r="K141" s="102">
        <f t="shared" si="91"/>
        <v>0</v>
      </c>
      <c r="L141" s="127">
        <f t="shared" si="92"/>
        <v>0</v>
      </c>
      <c r="M141" s="65">
        <f t="shared" si="93"/>
        <v>0</v>
      </c>
      <c r="N141" s="102">
        <f t="shared" si="94"/>
        <v>0</v>
      </c>
      <c r="O141" s="66">
        <f>M141+N141</f>
        <v>0</v>
      </c>
      <c r="P141" s="65">
        <f t="shared" si="95"/>
        <v>0</v>
      </c>
      <c r="Q141" s="102">
        <f t="shared" si="96"/>
        <v>0</v>
      </c>
      <c r="R141" s="66">
        <f t="shared" si="97"/>
        <v>0</v>
      </c>
      <c r="S141" s="65">
        <f t="shared" si="98"/>
        <v>0</v>
      </c>
      <c r="T141" s="102">
        <f t="shared" si="99"/>
        <v>0</v>
      </c>
      <c r="U141" s="66">
        <f>S141+T141</f>
        <v>0</v>
      </c>
      <c r="V141" s="65">
        <f t="shared" si="100"/>
        <v>0</v>
      </c>
      <c r="W141" s="102">
        <f t="shared" si="101"/>
        <v>0</v>
      </c>
      <c r="X141" s="66">
        <f>V141+W141</f>
        <v>0</v>
      </c>
      <c r="Y141" s="65">
        <f t="shared" si="102"/>
        <v>0</v>
      </c>
      <c r="Z141" s="65">
        <f t="shared" si="103"/>
        <v>0</v>
      </c>
      <c r="AA141" s="66">
        <f t="shared" si="104"/>
        <v>0</v>
      </c>
    </row>
    <row r="142" spans="1:27" ht="13.5" customHeight="1">
      <c r="A142" s="117">
        <v>9</v>
      </c>
      <c r="B142" s="46">
        <v>44440</v>
      </c>
      <c r="C142" s="68">
        <f>'BENEFÍCIOS-SEM JRS E SEM CORREÇ'!C142</f>
        <v>0</v>
      </c>
      <c r="D142" s="223">
        <v>1</v>
      </c>
      <c r="E142" s="70">
        <f>C142*D142</f>
        <v>0</v>
      </c>
      <c r="F142" s="59">
        <v>0</v>
      </c>
      <c r="G142" s="70">
        <f>E142*F142</f>
        <v>0</v>
      </c>
      <c r="H142" s="71">
        <f>E142+G142</f>
        <v>0</v>
      </c>
      <c r="I142" s="107">
        <f t="shared" si="105"/>
        <v>0</v>
      </c>
      <c r="J142" s="73">
        <v>0</v>
      </c>
      <c r="K142" s="104">
        <f t="shared" si="91"/>
        <v>0</v>
      </c>
      <c r="L142" s="129">
        <f t="shared" si="92"/>
        <v>0</v>
      </c>
      <c r="M142" s="51">
        <f t="shared" si="93"/>
        <v>0</v>
      </c>
      <c r="N142" s="122">
        <f t="shared" si="94"/>
        <v>0</v>
      </c>
      <c r="O142" s="52">
        <f>M142+N142</f>
        <v>0</v>
      </c>
      <c r="P142" s="51">
        <f t="shared" si="95"/>
        <v>0</v>
      </c>
      <c r="Q142" s="122">
        <f t="shared" si="96"/>
        <v>0</v>
      </c>
      <c r="R142" s="52">
        <f t="shared" si="97"/>
        <v>0</v>
      </c>
      <c r="S142" s="51">
        <f t="shared" si="98"/>
        <v>0</v>
      </c>
      <c r="T142" s="122">
        <f t="shared" si="99"/>
        <v>0</v>
      </c>
      <c r="U142" s="52">
        <f>S142+T142</f>
        <v>0</v>
      </c>
      <c r="V142" s="51">
        <f t="shared" si="100"/>
        <v>0</v>
      </c>
      <c r="W142" s="122">
        <f t="shared" si="101"/>
        <v>0</v>
      </c>
      <c r="X142" s="52">
        <f>V142+W142</f>
        <v>0</v>
      </c>
      <c r="Y142" s="138">
        <f t="shared" si="102"/>
        <v>0</v>
      </c>
      <c r="Z142" s="138">
        <f t="shared" si="103"/>
        <v>0</v>
      </c>
      <c r="AA142" s="130">
        <f t="shared" si="104"/>
        <v>0</v>
      </c>
    </row>
    <row r="143" spans="1:27" s="30" customFormat="1" ht="13.5" customHeight="1">
      <c r="A143" s="118">
        <v>10</v>
      </c>
      <c r="B143" s="56">
        <v>44470</v>
      </c>
      <c r="C143" s="68">
        <f>'BENEFÍCIOS-SEM JRS E SEM CORREÇ'!C143</f>
        <v>0</v>
      </c>
      <c r="D143" s="222">
        <v>1</v>
      </c>
      <c r="E143" s="60">
        <f>C143*D143</f>
        <v>0</v>
      </c>
      <c r="F143" s="59">
        <v>0</v>
      </c>
      <c r="G143" s="60">
        <f>E143*F143</f>
        <v>0</v>
      </c>
      <c r="H143" s="61">
        <f>E143+G143</f>
        <v>0</v>
      </c>
      <c r="I143" s="106">
        <f t="shared" si="105"/>
        <v>0</v>
      </c>
      <c r="J143" s="63">
        <v>0</v>
      </c>
      <c r="K143" s="102">
        <f t="shared" si="91"/>
        <v>0</v>
      </c>
      <c r="L143" s="127">
        <f t="shared" si="92"/>
        <v>0</v>
      </c>
      <c r="M143" s="65">
        <f t="shared" si="93"/>
        <v>0</v>
      </c>
      <c r="N143" s="102">
        <f t="shared" si="94"/>
        <v>0</v>
      </c>
      <c r="O143" s="66">
        <f>M143+N143</f>
        <v>0</v>
      </c>
      <c r="P143" s="65">
        <f t="shared" si="95"/>
        <v>0</v>
      </c>
      <c r="Q143" s="102">
        <f t="shared" si="96"/>
        <v>0</v>
      </c>
      <c r="R143" s="66">
        <f t="shared" si="97"/>
        <v>0</v>
      </c>
      <c r="S143" s="65">
        <f t="shared" si="98"/>
        <v>0</v>
      </c>
      <c r="T143" s="102">
        <f t="shared" si="99"/>
        <v>0</v>
      </c>
      <c r="U143" s="66">
        <f>S143+T143</f>
        <v>0</v>
      </c>
      <c r="V143" s="65">
        <f t="shared" si="100"/>
        <v>0</v>
      </c>
      <c r="W143" s="102">
        <f t="shared" si="101"/>
        <v>0</v>
      </c>
      <c r="X143" s="66">
        <f>V143+W143</f>
        <v>0</v>
      </c>
      <c r="Y143" s="65">
        <f t="shared" si="102"/>
        <v>0</v>
      </c>
      <c r="Z143" s="65">
        <f t="shared" si="103"/>
        <v>0</v>
      </c>
      <c r="AA143" s="66">
        <f t="shared" si="104"/>
        <v>0</v>
      </c>
    </row>
    <row r="144" spans="1:27" ht="13.5" customHeight="1">
      <c r="A144" s="118">
        <v>11</v>
      </c>
      <c r="B144" s="46">
        <v>44501</v>
      </c>
      <c r="C144" s="68">
        <f>'BENEFÍCIOS-SEM JRS E SEM CORREÇ'!C144</f>
        <v>0</v>
      </c>
      <c r="D144" s="223">
        <v>1</v>
      </c>
      <c r="E144" s="70">
        <f>C144*D144</f>
        <v>0</v>
      </c>
      <c r="F144" s="59">
        <v>0</v>
      </c>
      <c r="G144" s="70">
        <f>E144*F144</f>
        <v>0</v>
      </c>
      <c r="H144" s="71">
        <f>E144+G144</f>
        <v>0</v>
      </c>
      <c r="I144" s="107">
        <f t="shared" si="105"/>
        <v>0</v>
      </c>
      <c r="J144" s="73">
        <v>0</v>
      </c>
      <c r="K144" s="104">
        <f t="shared" si="91"/>
        <v>0</v>
      </c>
      <c r="L144" s="129">
        <f t="shared" si="92"/>
        <v>0</v>
      </c>
      <c r="M144" s="51">
        <f t="shared" si="93"/>
        <v>0</v>
      </c>
      <c r="N144" s="122">
        <f t="shared" si="94"/>
        <v>0</v>
      </c>
      <c r="O144" s="52">
        <f>M144+N144</f>
        <v>0</v>
      </c>
      <c r="P144" s="51">
        <f t="shared" si="95"/>
        <v>0</v>
      </c>
      <c r="Q144" s="122">
        <f t="shared" si="96"/>
        <v>0</v>
      </c>
      <c r="R144" s="52">
        <f t="shared" si="97"/>
        <v>0</v>
      </c>
      <c r="S144" s="51">
        <f t="shared" si="98"/>
        <v>0</v>
      </c>
      <c r="T144" s="122">
        <f t="shared" si="99"/>
        <v>0</v>
      </c>
      <c r="U144" s="52">
        <f>S144+T144</f>
        <v>0</v>
      </c>
      <c r="V144" s="51">
        <f t="shared" si="100"/>
        <v>0</v>
      </c>
      <c r="W144" s="122">
        <f t="shared" si="101"/>
        <v>0</v>
      </c>
      <c r="X144" s="52">
        <f>V144+W144</f>
        <v>0</v>
      </c>
      <c r="Y144" s="138">
        <f t="shared" si="102"/>
        <v>0</v>
      </c>
      <c r="Z144" s="138">
        <f t="shared" si="103"/>
        <v>0</v>
      </c>
      <c r="AA144" s="130">
        <f t="shared" si="104"/>
        <v>0</v>
      </c>
    </row>
    <row r="145" spans="1:27" ht="13.5" customHeight="1">
      <c r="A145" s="124">
        <v>12</v>
      </c>
      <c r="B145" s="56">
        <v>44531</v>
      </c>
      <c r="C145" s="68">
        <f>'BENEFÍCIOS-SEM JRS E SEM CORREÇ'!C145</f>
        <v>0</v>
      </c>
      <c r="D145" s="242">
        <v>1</v>
      </c>
      <c r="E145" s="70">
        <f>C145*D145</f>
        <v>0</v>
      </c>
      <c r="F145" s="59">
        <v>0</v>
      </c>
      <c r="G145" s="70">
        <f>E145*F145</f>
        <v>0</v>
      </c>
      <c r="H145" s="71">
        <f>E145+G145</f>
        <v>0</v>
      </c>
      <c r="I145" s="106">
        <f t="shared" si="105"/>
        <v>0</v>
      </c>
      <c r="J145" s="63">
        <v>0</v>
      </c>
      <c r="K145" s="102">
        <f t="shared" si="91"/>
        <v>0</v>
      </c>
      <c r="L145" s="127">
        <f>J145+K145</f>
        <v>0</v>
      </c>
      <c r="M145" s="65">
        <f t="shared" si="93"/>
        <v>0</v>
      </c>
      <c r="N145" s="102">
        <f t="shared" si="94"/>
        <v>0</v>
      </c>
      <c r="O145" s="66">
        <f>M145+N145</f>
        <v>0</v>
      </c>
      <c r="P145" s="65">
        <f t="shared" si="95"/>
        <v>0</v>
      </c>
      <c r="Q145" s="102">
        <f t="shared" si="96"/>
        <v>0</v>
      </c>
      <c r="R145" s="66">
        <f t="shared" si="97"/>
        <v>0</v>
      </c>
      <c r="S145" s="65">
        <f t="shared" si="98"/>
        <v>0</v>
      </c>
      <c r="T145" s="102">
        <f t="shared" si="99"/>
        <v>0</v>
      </c>
      <c r="U145" s="66">
        <f>S145+T145</f>
        <v>0</v>
      </c>
      <c r="V145" s="65">
        <f t="shared" si="100"/>
        <v>0</v>
      </c>
      <c r="W145" s="102">
        <f t="shared" si="101"/>
        <v>0</v>
      </c>
      <c r="X145" s="66">
        <f>V145+W145</f>
        <v>0</v>
      </c>
      <c r="Y145" s="65">
        <f t="shared" si="102"/>
        <v>0</v>
      </c>
      <c r="Z145" s="65">
        <f t="shared" si="103"/>
        <v>0</v>
      </c>
      <c r="AA145" s="66">
        <f t="shared" si="104"/>
        <v>0</v>
      </c>
    </row>
    <row r="146" spans="1:27" ht="5.25" customHeight="1" thickBot="1">
      <c r="A146" s="116"/>
      <c r="B146" s="76"/>
      <c r="C146" s="77"/>
      <c r="D146" s="78"/>
      <c r="E146" s="80"/>
      <c r="F146" s="79"/>
      <c r="G146" s="80"/>
      <c r="H146" s="81"/>
      <c r="I146" s="93"/>
      <c r="J146" s="94"/>
      <c r="K146" s="95"/>
      <c r="L146" s="121"/>
      <c r="M146" s="85"/>
      <c r="N146" s="83"/>
      <c r="O146" s="86"/>
      <c r="P146" s="85"/>
      <c r="Q146" s="83"/>
      <c r="R146" s="86"/>
      <c r="S146" s="85"/>
      <c r="T146" s="83"/>
      <c r="U146" s="86"/>
      <c r="V146" s="85"/>
      <c r="W146" s="83"/>
      <c r="X146" s="86"/>
      <c r="Y146" s="85"/>
      <c r="Z146" s="83"/>
      <c r="AA146" s="86"/>
    </row>
    <row r="147" spans="1:27" ht="7.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ht="15" customHeight="1">
      <c r="B148" s="43" t="s">
        <v>40</v>
      </c>
      <c r="C148" s="43"/>
      <c r="F148" s="436">
        <f>F131</f>
        <v>44287</v>
      </c>
      <c r="G148" s="436"/>
      <c r="H148" s="436"/>
      <c r="I148" s="425">
        <f>SUM(H134:H147)</f>
        <v>3300</v>
      </c>
      <c r="J148" s="425"/>
      <c r="K148" s="32"/>
      <c r="L148" s="32"/>
      <c r="M148" s="32"/>
      <c r="P148" s="25"/>
    </row>
    <row r="149" spans="1:27">
      <c r="C149" s="32" t="s">
        <v>163</v>
      </c>
      <c r="D149" s="32"/>
      <c r="E149" s="214"/>
      <c r="F149" s="214"/>
      <c r="G149" s="25"/>
      <c r="I149" s="424">
        <f>1100*60</f>
        <v>66000</v>
      </c>
      <c r="J149" s="424"/>
    </row>
    <row r="209" spans="12:15" ht="13.5">
      <c r="L209"/>
      <c r="M209" s="14"/>
      <c r="N209" s="8"/>
      <c r="O209" s="14"/>
    </row>
  </sheetData>
  <mergeCells count="23">
    <mergeCell ref="I8:J8"/>
    <mergeCell ref="M9:O9"/>
    <mergeCell ref="K7:L7"/>
    <mergeCell ref="Y9:AA9"/>
    <mergeCell ref="S9:U9"/>
    <mergeCell ref="P9:R9"/>
    <mergeCell ref="J9:L9"/>
    <mergeCell ref="I149:J149"/>
    <mergeCell ref="I148:J148"/>
    <mergeCell ref="W7:X7"/>
    <mergeCell ref="A9:A10"/>
    <mergeCell ref="H131:I131"/>
    <mergeCell ref="H9:H10"/>
    <mergeCell ref="B9:B10"/>
    <mergeCell ref="I9:I10"/>
    <mergeCell ref="G9:G10"/>
    <mergeCell ref="C9:C10"/>
    <mergeCell ref="D9:D10"/>
    <mergeCell ref="E9:E10"/>
    <mergeCell ref="F131:G131"/>
    <mergeCell ref="F9:F10"/>
    <mergeCell ref="V9:X9"/>
    <mergeCell ref="F148:H148"/>
  </mergeCells>
  <phoneticPr fontId="0" type="noConversion"/>
  <conditionalFormatting sqref="E134">
    <cfRule type="cellIs" dxfId="2827" priority="895" stopIfTrue="1" operator="notEqual">
      <formula>""</formula>
    </cfRule>
  </conditionalFormatting>
  <conditionalFormatting sqref="E135 G135:H135">
    <cfRule type="cellIs" dxfId="2826" priority="889" stopIfTrue="1" operator="notEqual">
      <formula>""</formula>
    </cfRule>
  </conditionalFormatting>
  <conditionalFormatting sqref="E135">
    <cfRule type="cellIs" dxfId="2825" priority="887" stopIfTrue="1" operator="notEqual">
      <formula>""</formula>
    </cfRule>
  </conditionalFormatting>
  <conditionalFormatting sqref="E139 G139:H139">
    <cfRule type="cellIs" dxfId="2824" priority="873" stopIfTrue="1" operator="notEqual">
      <formula>""</formula>
    </cfRule>
  </conditionalFormatting>
  <conditionalFormatting sqref="E139">
    <cfRule type="cellIs" dxfId="2823" priority="871" stopIfTrue="1" operator="notEqual">
      <formula>""</formula>
    </cfRule>
  </conditionalFormatting>
  <conditionalFormatting sqref="F148">
    <cfRule type="cellIs" dxfId="2822" priority="850" stopIfTrue="1" operator="notEqual">
      <formula>""</formula>
    </cfRule>
  </conditionalFormatting>
  <conditionalFormatting sqref="J131:K133">
    <cfRule type="cellIs" dxfId="2821" priority="1014" stopIfTrue="1" operator="notEqual">
      <formula>""</formula>
    </cfRule>
  </conditionalFormatting>
  <conditionalFormatting sqref="E134 G134:H134">
    <cfRule type="cellIs" dxfId="2820" priority="897" stopIfTrue="1" operator="notEqual">
      <formula>""</formula>
    </cfRule>
  </conditionalFormatting>
  <conditionalFormatting sqref="E146:H146">
    <cfRule type="cellIs" dxfId="2819" priority="901" stopIfTrue="1" operator="notEqual">
      <formula>""</formula>
    </cfRule>
  </conditionalFormatting>
  <conditionalFormatting sqref="H147">
    <cfRule type="cellIs" dxfId="2818" priority="903" stopIfTrue="1" operator="notEqual">
      <formula>""</formula>
    </cfRule>
  </conditionalFormatting>
  <conditionalFormatting sqref="E136 G136:H136">
    <cfRule type="cellIs" dxfId="2817" priority="881" stopIfTrue="1" operator="notEqual">
      <formula>""</formula>
    </cfRule>
  </conditionalFormatting>
  <conditionalFormatting sqref="E135 G135:H135">
    <cfRule type="cellIs" dxfId="2816" priority="888" stopIfTrue="1" operator="notEqual">
      <formula>""</formula>
    </cfRule>
  </conditionalFormatting>
  <conditionalFormatting sqref="E134 G134:H134">
    <cfRule type="cellIs" dxfId="2815" priority="896" stopIfTrue="1" operator="notEqual">
      <formula>""</formula>
    </cfRule>
  </conditionalFormatting>
  <conditionalFormatting sqref="F135:F136 F139:F145">
    <cfRule type="cellIs" dxfId="2814" priority="886" stopIfTrue="1" operator="notEqual">
      <formula>""</formula>
    </cfRule>
  </conditionalFormatting>
  <conditionalFormatting sqref="E136 G136:H136">
    <cfRule type="cellIs" dxfId="2813" priority="882" stopIfTrue="1" operator="notEqual">
      <formula>""</formula>
    </cfRule>
  </conditionalFormatting>
  <conditionalFormatting sqref="E136">
    <cfRule type="cellIs" dxfId="2812" priority="880" stopIfTrue="1" operator="notEqual">
      <formula>""</formula>
    </cfRule>
  </conditionalFormatting>
  <conditionalFormatting sqref="E139 G139:H139">
    <cfRule type="cellIs" dxfId="2811" priority="872" stopIfTrue="1" operator="notEqual">
      <formula>""</formula>
    </cfRule>
  </conditionalFormatting>
  <conditionalFormatting sqref="I147:X147">
    <cfRule type="cellIs" dxfId="2810" priority="968" stopIfTrue="1" operator="notEqual">
      <formula>""</formula>
    </cfRule>
  </conditionalFormatting>
  <conditionalFormatting sqref="F148">
    <cfRule type="cellIs" dxfId="2809" priority="849" stopIfTrue="1" operator="notEqual">
      <formula>""</formula>
    </cfRule>
  </conditionalFormatting>
  <conditionalFormatting sqref="E140 G140:H140">
    <cfRule type="cellIs" dxfId="2808" priority="864" stopIfTrue="1" operator="notEqual">
      <formula>""</formula>
    </cfRule>
  </conditionalFormatting>
  <conditionalFormatting sqref="D135:D136">
    <cfRule type="cellIs" dxfId="2807" priority="890" stopIfTrue="1" operator="equal">
      <formula>"Total"</formula>
    </cfRule>
  </conditionalFormatting>
  <conditionalFormatting sqref="E140 G140:H140">
    <cfRule type="cellIs" dxfId="2806" priority="863" stopIfTrue="1" operator="notEqual">
      <formula>""</formula>
    </cfRule>
  </conditionalFormatting>
  <conditionalFormatting sqref="F134">
    <cfRule type="cellIs" dxfId="2805" priority="894" stopIfTrue="1" operator="notEqual">
      <formula>""</formula>
    </cfRule>
  </conditionalFormatting>
  <conditionalFormatting sqref="D140">
    <cfRule type="cellIs" dxfId="2804" priority="870" stopIfTrue="1" operator="equal">
      <formula>"Total"</formula>
    </cfRule>
  </conditionalFormatting>
  <conditionalFormatting sqref="D134">
    <cfRule type="cellIs" dxfId="2803" priority="899" stopIfTrue="1" operator="equal">
      <formula>"Total"</formula>
    </cfRule>
  </conditionalFormatting>
  <conditionalFormatting sqref="D135:D136">
    <cfRule type="cellIs" dxfId="2802" priority="891" stopIfTrue="1" operator="equal">
      <formula>"Total"</formula>
    </cfRule>
  </conditionalFormatting>
  <conditionalFormatting sqref="D134">
    <cfRule type="cellIs" dxfId="2801" priority="898" stopIfTrue="1" operator="equal">
      <formula>"Total"</formula>
    </cfRule>
  </conditionalFormatting>
  <conditionalFormatting sqref="F135:F136 F139:F145">
    <cfRule type="cellIs" dxfId="2800" priority="885" stopIfTrue="1" operator="notEqual">
      <formula>""</formula>
    </cfRule>
  </conditionalFormatting>
  <conditionalFormatting sqref="F131:F133">
    <cfRule type="cellIs" dxfId="2799" priority="904" stopIfTrue="1" operator="notEqual">
      <formula>""</formula>
    </cfRule>
  </conditionalFormatting>
  <conditionalFormatting sqref="E140">
    <cfRule type="cellIs" dxfId="2798" priority="862" stopIfTrue="1" operator="notEqual">
      <formula>""</formula>
    </cfRule>
  </conditionalFormatting>
  <conditionalFormatting sqref="F131:F133">
    <cfRule type="cellIs" dxfId="2797" priority="905" stopIfTrue="1" operator="notEqual">
      <formula>""</formula>
    </cfRule>
  </conditionalFormatting>
  <conditionalFormatting sqref="D146">
    <cfRule type="cellIs" dxfId="2796" priority="900" stopIfTrue="1" operator="equal">
      <formula>"Total"</formula>
    </cfRule>
  </conditionalFormatting>
  <conditionalFormatting sqref="D139">
    <cfRule type="cellIs" dxfId="2795" priority="878" stopIfTrue="1" operator="equal">
      <formula>"Total"</formula>
    </cfRule>
  </conditionalFormatting>
  <conditionalFormatting sqref="D139">
    <cfRule type="cellIs" dxfId="2794" priority="879" stopIfTrue="1" operator="equal">
      <formula>"Total"</formula>
    </cfRule>
  </conditionalFormatting>
  <conditionalFormatting sqref="D140">
    <cfRule type="cellIs" dxfId="2793" priority="869" stopIfTrue="1" operator="equal">
      <formula>"Total"</formula>
    </cfRule>
  </conditionalFormatting>
  <conditionalFormatting sqref="E141 G141:H141">
    <cfRule type="cellIs" dxfId="2792" priority="789" stopIfTrue="1" operator="notEqual">
      <formula>""</formula>
    </cfRule>
  </conditionalFormatting>
  <conditionalFormatting sqref="E141">
    <cfRule type="cellIs" dxfId="2791" priority="787" stopIfTrue="1" operator="notEqual">
      <formula>""</formula>
    </cfRule>
  </conditionalFormatting>
  <conditionalFormatting sqref="E141 G141:H141">
    <cfRule type="cellIs" dxfId="2790" priority="788" stopIfTrue="1" operator="notEqual">
      <formula>""</formula>
    </cfRule>
  </conditionalFormatting>
  <conditionalFormatting sqref="E142 G142:H142">
    <cfRule type="cellIs" dxfId="2789" priority="759" stopIfTrue="1" operator="notEqual">
      <formula>""</formula>
    </cfRule>
  </conditionalFormatting>
  <conditionalFormatting sqref="E142 G142:H142">
    <cfRule type="cellIs" dxfId="2788" priority="758" stopIfTrue="1" operator="notEqual">
      <formula>""</formula>
    </cfRule>
  </conditionalFormatting>
  <conditionalFormatting sqref="D141">
    <cfRule type="cellIs" dxfId="2787" priority="794" stopIfTrue="1" operator="equal">
      <formula>"Total"</formula>
    </cfRule>
  </conditionalFormatting>
  <conditionalFormatting sqref="D141">
    <cfRule type="cellIs" dxfId="2786" priority="795" stopIfTrue="1" operator="equal">
      <formula>"Total"</formula>
    </cfRule>
  </conditionalFormatting>
  <conditionalFormatting sqref="E87:E89 G87:H89">
    <cfRule type="cellIs" dxfId="2785" priority="553" stopIfTrue="1" operator="notEqual">
      <formula>""</formula>
    </cfRule>
  </conditionalFormatting>
  <conditionalFormatting sqref="E87:E89 G87:H89">
    <cfRule type="cellIs" dxfId="2784" priority="554" stopIfTrue="1" operator="notEqual">
      <formula>""</formula>
    </cfRule>
  </conditionalFormatting>
  <conditionalFormatting sqref="D142">
    <cfRule type="cellIs" dxfId="2783" priority="763" stopIfTrue="1" operator="equal">
      <formula>"Total"</formula>
    </cfRule>
  </conditionalFormatting>
  <conditionalFormatting sqref="E142">
    <cfRule type="cellIs" dxfId="2782" priority="757" stopIfTrue="1" operator="notEqual">
      <formula>""</formula>
    </cfRule>
  </conditionalFormatting>
  <conditionalFormatting sqref="D142">
    <cfRule type="cellIs" dxfId="2781" priority="762" stopIfTrue="1" operator="equal">
      <formula>"Total"</formula>
    </cfRule>
  </conditionalFormatting>
  <conditionalFormatting sqref="E138 G138:H138">
    <cfRule type="cellIs" dxfId="2780" priority="563" stopIfTrue="1" operator="notEqual">
      <formula>""</formula>
    </cfRule>
  </conditionalFormatting>
  <conditionalFormatting sqref="E138">
    <cfRule type="cellIs" dxfId="2779" priority="562" stopIfTrue="1" operator="notEqual">
      <formula>""</formula>
    </cfRule>
  </conditionalFormatting>
  <conditionalFormatting sqref="E143 G143:H143">
    <cfRule type="cellIs" dxfId="2778" priority="739" stopIfTrue="1" operator="notEqual">
      <formula>""</formula>
    </cfRule>
  </conditionalFormatting>
  <conditionalFormatting sqref="E143">
    <cfRule type="cellIs" dxfId="2777" priority="737" stopIfTrue="1" operator="notEqual">
      <formula>""</formula>
    </cfRule>
  </conditionalFormatting>
  <conditionalFormatting sqref="E143 G143:H143">
    <cfRule type="cellIs" dxfId="2776" priority="738" stopIfTrue="1" operator="notEqual">
      <formula>""</formula>
    </cfRule>
  </conditionalFormatting>
  <conditionalFormatting sqref="E144 G144:H144 H145">
    <cfRule type="cellIs" dxfId="2775" priority="728" stopIfTrue="1" operator="notEqual">
      <formula>""</formula>
    </cfRule>
  </conditionalFormatting>
  <conditionalFormatting sqref="E144 G144:H144 H145">
    <cfRule type="cellIs" dxfId="2774" priority="727" stopIfTrue="1" operator="notEqual">
      <formula>""</formula>
    </cfRule>
  </conditionalFormatting>
  <conditionalFormatting sqref="D143">
    <cfRule type="cellIs" dxfId="2773" priority="742" stopIfTrue="1" operator="equal">
      <formula>"Total"</formula>
    </cfRule>
  </conditionalFormatting>
  <conditionalFormatting sqref="D143">
    <cfRule type="cellIs" dxfId="2772" priority="743" stopIfTrue="1" operator="equal">
      <formula>"Total"</formula>
    </cfRule>
  </conditionalFormatting>
  <conditionalFormatting sqref="D144:D145">
    <cfRule type="cellIs" dxfId="2771" priority="732" stopIfTrue="1" operator="equal">
      <formula>"Total"</formula>
    </cfRule>
  </conditionalFormatting>
  <conditionalFormatting sqref="E144">
    <cfRule type="cellIs" dxfId="2770" priority="726" stopIfTrue="1" operator="notEqual">
      <formula>""</formula>
    </cfRule>
  </conditionalFormatting>
  <conditionalFormatting sqref="D144:D145">
    <cfRule type="cellIs" dxfId="2769" priority="731" stopIfTrue="1" operator="equal">
      <formula>"Total"</formula>
    </cfRule>
  </conditionalFormatting>
  <conditionalFormatting sqref="F137:F138">
    <cfRule type="cellIs" dxfId="2768" priority="566" stopIfTrue="1" operator="notEqual">
      <formula>""</formula>
    </cfRule>
  </conditionalFormatting>
  <conditionalFormatting sqref="F86">
    <cfRule type="cellIs" dxfId="2767" priority="555" stopIfTrue="1" operator="notEqual">
      <formula>""</formula>
    </cfRule>
  </conditionalFormatting>
  <conditionalFormatting sqref="E138 G138:H138">
    <cfRule type="cellIs" dxfId="2766" priority="564" stopIfTrue="1" operator="notEqual">
      <formula>""</formula>
    </cfRule>
  </conditionalFormatting>
  <conditionalFormatting sqref="E137 G137:H137">
    <cfRule type="cellIs" dxfId="2765" priority="569" stopIfTrue="1" operator="notEqual">
      <formula>""</formula>
    </cfRule>
  </conditionalFormatting>
  <conditionalFormatting sqref="F137:F138">
    <cfRule type="cellIs" dxfId="2764" priority="565" stopIfTrue="1" operator="notEqual">
      <formula>""</formula>
    </cfRule>
  </conditionalFormatting>
  <conditionalFormatting sqref="E11:E86 G11:H86 F11:F106">
    <cfRule type="cellIs" dxfId="2763" priority="558" stopIfTrue="1" operator="notEqual">
      <formula>""</formula>
    </cfRule>
  </conditionalFormatting>
  <conditionalFormatting sqref="F87:F89">
    <cfRule type="cellIs" dxfId="2762" priority="550" stopIfTrue="1" operator="notEqual">
      <formula>""</formula>
    </cfRule>
  </conditionalFormatting>
  <conditionalFormatting sqref="E90">
    <cfRule type="cellIs" dxfId="2761" priority="545" stopIfTrue="1" operator="notEqual">
      <formula>""</formula>
    </cfRule>
  </conditionalFormatting>
  <conditionalFormatting sqref="E91:E106">
    <cfRule type="cellIs" dxfId="2760" priority="536" stopIfTrue="1" operator="notEqual">
      <formula>""</formula>
    </cfRule>
  </conditionalFormatting>
  <conditionalFormatting sqref="F91:F106">
    <cfRule type="cellIs" dxfId="2759" priority="534" stopIfTrue="1" operator="notEqual">
      <formula>""</formula>
    </cfRule>
  </conditionalFormatting>
  <conditionalFormatting sqref="F90">
    <cfRule type="cellIs" dxfId="2758" priority="543" stopIfTrue="1" operator="notEqual">
      <formula>""</formula>
    </cfRule>
  </conditionalFormatting>
  <conditionalFormatting sqref="F90">
    <cfRule type="cellIs" dxfId="2757" priority="544" stopIfTrue="1" operator="notEqual">
      <formula>""</formula>
    </cfRule>
  </conditionalFormatting>
  <conditionalFormatting sqref="E91:E106 G91:H106">
    <cfRule type="cellIs" dxfId="2756" priority="537" stopIfTrue="1" operator="notEqual">
      <formula>""</formula>
    </cfRule>
  </conditionalFormatting>
  <conditionalFormatting sqref="F92">
    <cfRule type="cellIs" dxfId="2755" priority="535" stopIfTrue="1" operator="notEqual">
      <formula>""</formula>
    </cfRule>
  </conditionalFormatting>
  <conditionalFormatting sqref="F94:F106">
    <cfRule type="cellIs" dxfId="2754" priority="525" stopIfTrue="1" operator="notEqual">
      <formula>""</formula>
    </cfRule>
  </conditionalFormatting>
  <conditionalFormatting sqref="F94:F106">
    <cfRule type="cellIs" dxfId="2753" priority="524" stopIfTrue="1" operator="notEqual">
      <formula>""</formula>
    </cfRule>
  </conditionalFormatting>
  <conditionalFormatting sqref="E94:E106 G94:H106">
    <cfRule type="cellIs" dxfId="2752" priority="529" stopIfTrue="1" operator="notEqual">
      <formula>""</formula>
    </cfRule>
  </conditionalFormatting>
  <conditionalFormatting sqref="E94:E106 G94:H106">
    <cfRule type="cellIs" dxfId="2751" priority="528" stopIfTrue="1" operator="notEqual">
      <formula>""</formula>
    </cfRule>
  </conditionalFormatting>
  <conditionalFormatting sqref="E107:E108 G107:H108">
    <cfRule type="cellIs" dxfId="2750" priority="515" stopIfTrue="1" operator="notEqual">
      <formula>""</formula>
    </cfRule>
  </conditionalFormatting>
  <conditionalFormatting sqref="F107:F108">
    <cfRule type="cellIs" dxfId="2749" priority="513" stopIfTrue="1" operator="notEqual">
      <formula>""</formula>
    </cfRule>
  </conditionalFormatting>
  <conditionalFormatting sqref="E94:E106">
    <cfRule type="cellIs" dxfId="2748" priority="527" stopIfTrue="1" operator="notEqual">
      <formula>""</formula>
    </cfRule>
  </conditionalFormatting>
  <conditionalFormatting sqref="F107:F108">
    <cfRule type="cellIs" dxfId="2747" priority="521" stopIfTrue="1" operator="notEqual">
      <formula>""</formula>
    </cfRule>
  </conditionalFormatting>
  <conditionalFormatting sqref="E107:E108 G107:H108">
    <cfRule type="cellIs" dxfId="2746" priority="516" stopIfTrue="1" operator="notEqual">
      <formula>""</formula>
    </cfRule>
  </conditionalFormatting>
  <conditionalFormatting sqref="E107:E108">
    <cfRule type="cellIs" dxfId="2745" priority="514" stopIfTrue="1" operator="notEqual">
      <formula>""</formula>
    </cfRule>
  </conditionalFormatting>
  <conditionalFormatting sqref="E108">
    <cfRule type="cellIs" dxfId="2744" priority="508" stopIfTrue="1" operator="notEqual">
      <formula>""</formula>
    </cfRule>
  </conditionalFormatting>
  <conditionalFormatting sqref="F108">
    <cfRule type="cellIs" dxfId="2743" priority="507" stopIfTrue="1" operator="notEqual">
      <formula>""</formula>
    </cfRule>
  </conditionalFormatting>
  <conditionalFormatting sqref="E109:E110 G109:H110">
    <cfRule type="cellIs" dxfId="2742" priority="498" stopIfTrue="1" operator="notEqual">
      <formula>""</formula>
    </cfRule>
  </conditionalFormatting>
  <conditionalFormatting sqref="E110 G110:H110">
    <cfRule type="cellIs" dxfId="2741" priority="492" stopIfTrue="1" operator="notEqual">
      <formula>""</formula>
    </cfRule>
  </conditionalFormatting>
  <conditionalFormatting sqref="F108">
    <cfRule type="cellIs" dxfId="2740" priority="506" stopIfTrue="1" operator="notEqual">
      <formula>""</formula>
    </cfRule>
  </conditionalFormatting>
  <conditionalFormatting sqref="F109:F110">
    <cfRule type="cellIs" dxfId="2739" priority="502" stopIfTrue="1" operator="notEqual">
      <formula>""</formula>
    </cfRule>
  </conditionalFormatting>
  <conditionalFormatting sqref="E109:E110 G109:H110">
    <cfRule type="cellIs" dxfId="2738" priority="499" stopIfTrue="1" operator="notEqual">
      <formula>""</formula>
    </cfRule>
  </conditionalFormatting>
  <conditionalFormatting sqref="E110 G110:H110">
    <cfRule type="cellIs" dxfId="2737" priority="493" stopIfTrue="1" operator="notEqual">
      <formula>""</formula>
    </cfRule>
  </conditionalFormatting>
  <conditionalFormatting sqref="E110">
    <cfRule type="cellIs" dxfId="2736" priority="491" stopIfTrue="1" operator="notEqual">
      <formula>""</formula>
    </cfRule>
  </conditionalFormatting>
  <conditionalFormatting sqref="F110">
    <cfRule type="cellIs" dxfId="2735" priority="490" stopIfTrue="1" operator="notEqual">
      <formula>""</formula>
    </cfRule>
  </conditionalFormatting>
  <conditionalFormatting sqref="E111:E112 G111:H112">
    <cfRule type="cellIs" dxfId="2734" priority="482" stopIfTrue="1" operator="notEqual">
      <formula>""</formula>
    </cfRule>
  </conditionalFormatting>
  <conditionalFormatting sqref="F112">
    <cfRule type="cellIs" dxfId="2733" priority="473" stopIfTrue="1" operator="notEqual">
      <formula>""</formula>
    </cfRule>
  </conditionalFormatting>
  <conditionalFormatting sqref="F112">
    <cfRule type="cellIs" dxfId="2732" priority="471" stopIfTrue="1" operator="notEqual">
      <formula>""</formula>
    </cfRule>
  </conditionalFormatting>
  <conditionalFormatting sqref="E111:E112">
    <cfRule type="cellIs" dxfId="2731" priority="480" stopIfTrue="1" operator="notEqual">
      <formula>""</formula>
    </cfRule>
  </conditionalFormatting>
  <conditionalFormatting sqref="F111:F112">
    <cfRule type="cellIs" dxfId="2730" priority="485" stopIfTrue="1" operator="notEqual">
      <formula>""</formula>
    </cfRule>
  </conditionalFormatting>
  <conditionalFormatting sqref="E111:E112 G111:H112">
    <cfRule type="cellIs" dxfId="2729" priority="481" stopIfTrue="1" operator="notEqual">
      <formula>""</formula>
    </cfRule>
  </conditionalFormatting>
  <conditionalFormatting sqref="F111:F112">
    <cfRule type="cellIs" dxfId="2728" priority="479" stopIfTrue="1" operator="notEqual">
      <formula>""</formula>
    </cfRule>
  </conditionalFormatting>
  <conditionalFormatting sqref="E112">
    <cfRule type="cellIs" dxfId="2727" priority="474" stopIfTrue="1" operator="notEqual">
      <formula>""</formula>
    </cfRule>
  </conditionalFormatting>
  <conditionalFormatting sqref="F112">
    <cfRule type="cellIs" dxfId="2726" priority="472" stopIfTrue="1" operator="notEqual">
      <formula>""</formula>
    </cfRule>
  </conditionalFormatting>
  <conditionalFormatting sqref="C134:C145">
    <cfRule type="cellIs" dxfId="2725" priority="595" stopIfTrue="1" operator="notEqual">
      <formula>""</formula>
    </cfRule>
  </conditionalFormatting>
  <conditionalFormatting sqref="B146:C146 C134:C145">
    <cfRule type="cellIs" dxfId="2724" priority="594" stopIfTrue="1" operator="notEqual">
      <formula>""</formula>
    </cfRule>
  </conditionalFormatting>
  <conditionalFormatting sqref="E145 G145">
    <cfRule type="cellIs" dxfId="2723" priority="575" stopIfTrue="1" operator="notEqual">
      <formula>""</formula>
    </cfRule>
  </conditionalFormatting>
  <conditionalFormatting sqref="E145 G145">
    <cfRule type="cellIs" dxfId="2722" priority="574" stopIfTrue="1" operator="notEqual">
      <formula>""</formula>
    </cfRule>
  </conditionalFormatting>
  <conditionalFormatting sqref="E145">
    <cfRule type="cellIs" dxfId="2721" priority="573" stopIfTrue="1" operator="notEqual">
      <formula>""</formula>
    </cfRule>
  </conditionalFormatting>
  <conditionalFormatting sqref="Y147:AA147">
    <cfRule type="cellIs" dxfId="2720" priority="572" stopIfTrue="1" operator="notEqual">
      <formula>""</formula>
    </cfRule>
  </conditionalFormatting>
  <conditionalFormatting sqref="E137">
    <cfRule type="cellIs" dxfId="2719" priority="567" stopIfTrue="1" operator="notEqual">
      <formula>""</formula>
    </cfRule>
  </conditionalFormatting>
  <conditionalFormatting sqref="E137 G137:H137">
    <cfRule type="cellIs" dxfId="2718" priority="568" stopIfTrue="1" operator="notEqual">
      <formula>""</formula>
    </cfRule>
  </conditionalFormatting>
  <conditionalFormatting sqref="D137:D138">
    <cfRule type="cellIs" dxfId="2717" priority="570" stopIfTrue="1" operator="equal">
      <formula>"Total"</formula>
    </cfRule>
  </conditionalFormatting>
  <conditionalFormatting sqref="D137:D138">
    <cfRule type="cellIs" dxfId="2716" priority="571" stopIfTrue="1" operator="equal">
      <formula>"Total"</formula>
    </cfRule>
  </conditionalFormatting>
  <conditionalFormatting sqref="F88">
    <cfRule type="cellIs" dxfId="2715" priority="551" stopIfTrue="1" operator="notEqual">
      <formula>""</formula>
    </cfRule>
  </conditionalFormatting>
  <conditionalFormatting sqref="E87:E89">
    <cfRule type="cellIs" dxfId="2714" priority="552" stopIfTrue="1" operator="notEqual">
      <formula>""</formula>
    </cfRule>
  </conditionalFormatting>
  <conditionalFormatting sqref="E90 G90:H90">
    <cfRule type="cellIs" dxfId="2713" priority="547" stopIfTrue="1" operator="notEqual">
      <formula>""</formula>
    </cfRule>
  </conditionalFormatting>
  <conditionalFormatting sqref="E90 G90:H90">
    <cfRule type="cellIs" dxfId="2712" priority="546" stopIfTrue="1" operator="notEqual">
      <formula>""</formula>
    </cfRule>
  </conditionalFormatting>
  <conditionalFormatting sqref="E91:E106 G91:H106">
    <cfRule type="cellIs" dxfId="2711" priority="538" stopIfTrue="1" operator="notEqual">
      <formula>""</formula>
    </cfRule>
  </conditionalFormatting>
  <conditionalFormatting sqref="F94:F106">
    <cfRule type="cellIs" dxfId="2710" priority="526" stopIfTrue="1" operator="notEqual">
      <formula>""</formula>
    </cfRule>
  </conditionalFormatting>
  <conditionalFormatting sqref="E108 G108:H108">
    <cfRule type="cellIs" dxfId="2709" priority="509" stopIfTrue="1" operator="notEqual">
      <formula>""</formula>
    </cfRule>
  </conditionalFormatting>
  <conditionalFormatting sqref="E108 G108:H108">
    <cfRule type="cellIs" dxfId="2708" priority="510" stopIfTrue="1" operator="notEqual">
      <formula>""</formula>
    </cfRule>
  </conditionalFormatting>
  <conditionalFormatting sqref="F108">
    <cfRule type="cellIs" dxfId="2707" priority="505" stopIfTrue="1" operator="notEqual">
      <formula>""</formula>
    </cfRule>
  </conditionalFormatting>
  <conditionalFormatting sqref="E109:E110">
    <cfRule type="cellIs" dxfId="2706" priority="497" stopIfTrue="1" operator="notEqual">
      <formula>""</formula>
    </cfRule>
  </conditionalFormatting>
  <conditionalFormatting sqref="F109:F110">
    <cfRule type="cellIs" dxfId="2705" priority="496" stopIfTrue="1" operator="notEqual">
      <formula>""</formula>
    </cfRule>
  </conditionalFormatting>
  <conditionalFormatting sqref="F110">
    <cfRule type="cellIs" dxfId="2704" priority="489" stopIfTrue="1" operator="notEqual">
      <formula>""</formula>
    </cfRule>
  </conditionalFormatting>
  <conditionalFormatting sqref="F110">
    <cfRule type="cellIs" dxfId="2703" priority="488" stopIfTrue="1" operator="notEqual">
      <formula>""</formula>
    </cfRule>
  </conditionalFormatting>
  <conditionalFormatting sqref="E112 G112:H112">
    <cfRule type="cellIs" dxfId="2702" priority="475" stopIfTrue="1" operator="notEqual">
      <formula>""</formula>
    </cfRule>
  </conditionalFormatting>
  <conditionalFormatting sqref="E112 G112:H112">
    <cfRule type="cellIs" dxfId="2701" priority="476" stopIfTrue="1" operator="notEqual">
      <formula>""</formula>
    </cfRule>
  </conditionalFormatting>
  <conditionalFormatting sqref="F113:F114">
    <cfRule type="cellIs" dxfId="2700" priority="468" stopIfTrue="1" operator="notEqual">
      <formula>""</formula>
    </cfRule>
  </conditionalFormatting>
  <conditionalFormatting sqref="E113:E114 G113:H114">
    <cfRule type="cellIs" dxfId="2699" priority="465" stopIfTrue="1" operator="notEqual">
      <formula>""</formula>
    </cfRule>
  </conditionalFormatting>
  <conditionalFormatting sqref="E114 G114:H114">
    <cfRule type="cellIs" dxfId="2698" priority="458" stopIfTrue="1" operator="notEqual">
      <formula>""</formula>
    </cfRule>
  </conditionalFormatting>
  <conditionalFormatting sqref="F114">
    <cfRule type="cellIs" dxfId="2697" priority="456" stopIfTrue="1" operator="notEqual">
      <formula>""</formula>
    </cfRule>
  </conditionalFormatting>
  <conditionalFormatting sqref="E113:E114">
    <cfRule type="cellIs" dxfId="2696" priority="463" stopIfTrue="1" operator="notEqual">
      <formula>""</formula>
    </cfRule>
  </conditionalFormatting>
  <conditionalFormatting sqref="E113:E114 G113:H114">
    <cfRule type="cellIs" dxfId="2695" priority="464" stopIfTrue="1" operator="notEqual">
      <formula>""</formula>
    </cfRule>
  </conditionalFormatting>
  <conditionalFormatting sqref="F113:F114">
    <cfRule type="cellIs" dxfId="2694" priority="462" stopIfTrue="1" operator="notEqual">
      <formula>""</formula>
    </cfRule>
  </conditionalFormatting>
  <conditionalFormatting sqref="E114 G114:H114">
    <cfRule type="cellIs" dxfId="2693" priority="459" stopIfTrue="1" operator="notEqual">
      <formula>""</formula>
    </cfRule>
  </conditionalFormatting>
  <conditionalFormatting sqref="E114">
    <cfRule type="cellIs" dxfId="2692" priority="457" stopIfTrue="1" operator="notEqual">
      <formula>""</formula>
    </cfRule>
  </conditionalFormatting>
  <conditionalFormatting sqref="F114">
    <cfRule type="cellIs" dxfId="2691" priority="455" stopIfTrue="1" operator="notEqual">
      <formula>""</formula>
    </cfRule>
  </conditionalFormatting>
  <conditionalFormatting sqref="F114">
    <cfRule type="cellIs" dxfId="2690" priority="454" stopIfTrue="1" operator="notEqual">
      <formula>""</formula>
    </cfRule>
  </conditionalFormatting>
  <conditionalFormatting sqref="F115:F116">
    <cfRule type="cellIs" dxfId="2689" priority="451" stopIfTrue="1" operator="notEqual">
      <formula>""</formula>
    </cfRule>
  </conditionalFormatting>
  <conditionalFormatting sqref="E115:E116 G115:H116">
    <cfRule type="cellIs" dxfId="2688" priority="448" stopIfTrue="1" operator="notEqual">
      <formula>""</formula>
    </cfRule>
  </conditionalFormatting>
  <conditionalFormatting sqref="E116 G116:H116">
    <cfRule type="cellIs" dxfId="2687" priority="441" stopIfTrue="1" operator="notEqual">
      <formula>""</formula>
    </cfRule>
  </conditionalFormatting>
  <conditionalFormatting sqref="F116">
    <cfRule type="cellIs" dxfId="2686" priority="439" stopIfTrue="1" operator="notEqual">
      <formula>""</formula>
    </cfRule>
  </conditionalFormatting>
  <conditionalFormatting sqref="E115:E116">
    <cfRule type="cellIs" dxfId="2685" priority="446" stopIfTrue="1" operator="notEqual">
      <formula>""</formula>
    </cfRule>
  </conditionalFormatting>
  <conditionalFormatting sqref="E115:E116 G115:H116">
    <cfRule type="cellIs" dxfId="2684" priority="447" stopIfTrue="1" operator="notEqual">
      <formula>""</formula>
    </cfRule>
  </conditionalFormatting>
  <conditionalFormatting sqref="F115:F116">
    <cfRule type="cellIs" dxfId="2683" priority="445" stopIfTrue="1" operator="notEqual">
      <formula>""</formula>
    </cfRule>
  </conditionalFormatting>
  <conditionalFormatting sqref="E116 G116:H116">
    <cfRule type="cellIs" dxfId="2682" priority="442" stopIfTrue="1" operator="notEqual">
      <formula>""</formula>
    </cfRule>
  </conditionalFormatting>
  <conditionalFormatting sqref="E116">
    <cfRule type="cellIs" dxfId="2681" priority="440" stopIfTrue="1" operator="notEqual">
      <formula>""</formula>
    </cfRule>
  </conditionalFormatting>
  <conditionalFormatting sqref="F116">
    <cfRule type="cellIs" dxfId="2680" priority="438" stopIfTrue="1" operator="notEqual">
      <formula>""</formula>
    </cfRule>
  </conditionalFormatting>
  <conditionalFormatting sqref="F116">
    <cfRule type="cellIs" dxfId="2679" priority="437" stopIfTrue="1" operator="notEqual">
      <formula>""</formula>
    </cfRule>
  </conditionalFormatting>
  <conditionalFormatting sqref="F117:F130">
    <cfRule type="cellIs" dxfId="2678" priority="434" stopIfTrue="1" operator="notEqual">
      <formula>""</formula>
    </cfRule>
  </conditionalFormatting>
  <conditionalFormatting sqref="E117:E130 G117:H130">
    <cfRule type="cellIs" dxfId="2677" priority="429" stopIfTrue="1" operator="notEqual">
      <formula>""</formula>
    </cfRule>
  </conditionalFormatting>
  <conditionalFormatting sqref="E118 G118:H118 E120 E122 E124 E126 E128 E130 G120:H120 G122:H122 G124:H124 G126:H126 G128:H128 G130:H130">
    <cfRule type="cellIs" dxfId="2676" priority="420" stopIfTrue="1" operator="notEqual">
      <formula>""</formula>
    </cfRule>
  </conditionalFormatting>
  <conditionalFormatting sqref="F118 F120 F122 F124 F126 F128 F130">
    <cfRule type="cellIs" dxfId="2675" priority="416" stopIfTrue="1" operator="notEqual">
      <formula>""</formula>
    </cfRule>
  </conditionalFormatting>
  <conditionalFormatting sqref="F118 F120 F122 F124 F126 F128 F130">
    <cfRule type="cellIs" dxfId="2674" priority="418" stopIfTrue="1" operator="notEqual">
      <formula>""</formula>
    </cfRule>
  </conditionalFormatting>
  <conditionalFormatting sqref="E117:E130">
    <cfRule type="cellIs" dxfId="2673" priority="427" stopIfTrue="1" operator="notEqual">
      <formula>""</formula>
    </cfRule>
  </conditionalFormatting>
  <conditionalFormatting sqref="E117:E130 G117:H130">
    <cfRule type="cellIs" dxfId="2672" priority="428" stopIfTrue="1" operator="notEqual">
      <formula>""</formula>
    </cfRule>
  </conditionalFormatting>
  <conditionalFormatting sqref="F117:F130">
    <cfRule type="cellIs" dxfId="2671" priority="426" stopIfTrue="1" operator="notEqual">
      <formula>""</formula>
    </cfRule>
  </conditionalFormatting>
  <conditionalFormatting sqref="F118 F120 F122 F124 F126 F128 F130">
    <cfRule type="cellIs" dxfId="2670" priority="417" stopIfTrue="1" operator="notEqual">
      <formula>""</formula>
    </cfRule>
  </conditionalFormatting>
  <conditionalFormatting sqref="E118 G118:H118 E120 E122 E124 E126 E128 E130 G120:H120 G122:H122 G124:H124 G126:H126 G128:H128 G130:H130">
    <cfRule type="cellIs" dxfId="2669" priority="421" stopIfTrue="1" operator="notEqual">
      <formula>""</formula>
    </cfRule>
  </conditionalFormatting>
  <conditionalFormatting sqref="E118 E120 E122 E124 E126 E128 E130">
    <cfRule type="cellIs" dxfId="2668" priority="419" stopIfTrue="1" operator="notEqual">
      <formula>""</formula>
    </cfRule>
  </conditionalFormatting>
  <conditionalFormatting sqref="D9">
    <cfRule type="cellIs" dxfId="2667" priority="410" stopIfTrue="1" operator="equal">
      <formula>"Total"</formula>
    </cfRule>
  </conditionalFormatting>
  <conditionalFormatting sqref="D9">
    <cfRule type="cellIs" dxfId="2666" priority="409" stopIfTrue="1" operator="equal">
      <formula>"Total"</formula>
    </cfRule>
  </conditionalFormatting>
  <conditionalFormatting sqref="C106 C11:C94">
    <cfRule type="cellIs" dxfId="2665" priority="323" stopIfTrue="1" operator="notEqual">
      <formula>""</formula>
    </cfRule>
  </conditionalFormatting>
  <conditionalFormatting sqref="D11:D106">
    <cfRule type="cellIs" dxfId="2664" priority="322" stopIfTrue="1" operator="equal">
      <formula>"Total"</formula>
    </cfRule>
  </conditionalFormatting>
  <conditionalFormatting sqref="D86">
    <cfRule type="cellIs" dxfId="2663" priority="321" stopIfTrue="1" operator="equal">
      <formula>"Total"</formula>
    </cfRule>
  </conditionalFormatting>
  <conditionalFormatting sqref="D91:D106">
    <cfRule type="cellIs" dxfId="2662" priority="317" stopIfTrue="1" operator="equal">
      <formula>"Total"</formula>
    </cfRule>
  </conditionalFormatting>
  <conditionalFormatting sqref="D94:D106">
    <cfRule type="cellIs" dxfId="2661" priority="316" stopIfTrue="1" operator="equal">
      <formula>"Total"</formula>
    </cfRule>
  </conditionalFormatting>
  <conditionalFormatting sqref="D90">
    <cfRule type="cellIs" dxfId="2660" priority="320" stopIfTrue="1" operator="equal">
      <formula>"Total"</formula>
    </cfRule>
  </conditionalFormatting>
  <conditionalFormatting sqref="D90">
    <cfRule type="cellIs" dxfId="2659" priority="319" stopIfTrue="1" operator="equal">
      <formula>"Total"</formula>
    </cfRule>
  </conditionalFormatting>
  <conditionalFormatting sqref="D94:D106">
    <cfRule type="cellIs" dxfId="2658" priority="315" stopIfTrue="1" operator="equal">
      <formula>"Total"</formula>
    </cfRule>
  </conditionalFormatting>
  <conditionalFormatting sqref="D91:D106">
    <cfRule type="cellIs" dxfId="2657" priority="318" stopIfTrue="1" operator="equal">
      <formula>"Total"</formula>
    </cfRule>
  </conditionalFormatting>
  <conditionalFormatting sqref="C22">
    <cfRule type="cellIs" dxfId="2656" priority="314" stopIfTrue="1" operator="notEqual">
      <formula>""</formula>
    </cfRule>
  </conditionalFormatting>
  <conditionalFormatting sqref="C13:C24">
    <cfRule type="cellIs" dxfId="2655" priority="313" stopIfTrue="1" operator="notEqual">
      <formula>""</formula>
    </cfRule>
  </conditionalFormatting>
  <conditionalFormatting sqref="C106 C72:C82 C84:C94">
    <cfRule type="cellIs" dxfId="2654" priority="312" stopIfTrue="1" operator="notEqual">
      <formula>""</formula>
    </cfRule>
  </conditionalFormatting>
  <conditionalFormatting sqref="C83">
    <cfRule type="cellIs" dxfId="2653" priority="311" stopIfTrue="1" operator="notEqual">
      <formula>""</formula>
    </cfRule>
  </conditionalFormatting>
  <conditionalFormatting sqref="C83">
    <cfRule type="cellIs" dxfId="2652" priority="310" stopIfTrue="1" operator="notEqual">
      <formula>""</formula>
    </cfRule>
  </conditionalFormatting>
  <conditionalFormatting sqref="C84:C93">
    <cfRule type="cellIs" dxfId="2651" priority="306" stopIfTrue="1" operator="notEqual">
      <formula>""</formula>
    </cfRule>
  </conditionalFormatting>
  <conditionalFormatting sqref="C11:C22">
    <cfRule type="cellIs" dxfId="2650" priority="309" stopIfTrue="1" operator="notEqual">
      <formula>""</formula>
    </cfRule>
  </conditionalFormatting>
  <conditionalFormatting sqref="C72:C82">
    <cfRule type="cellIs" dxfId="2649" priority="308" stopIfTrue="1" operator="notEqual">
      <formula>""</formula>
    </cfRule>
  </conditionalFormatting>
  <conditionalFormatting sqref="C84:C93">
    <cfRule type="cellIs" dxfId="2648" priority="307" stopIfTrue="1" operator="notEqual">
      <formula>""</formula>
    </cfRule>
  </conditionalFormatting>
  <conditionalFormatting sqref="C83">
    <cfRule type="cellIs" dxfId="2647" priority="305" stopIfTrue="1" operator="notEqual">
      <formula>""</formula>
    </cfRule>
  </conditionalFormatting>
  <conditionalFormatting sqref="C83">
    <cfRule type="cellIs" dxfId="2646" priority="304" stopIfTrue="1" operator="notEqual">
      <formula>""</formula>
    </cfRule>
  </conditionalFormatting>
  <conditionalFormatting sqref="C72:C82">
    <cfRule type="cellIs" dxfId="2645" priority="303" stopIfTrue="1" operator="notEqual">
      <formula>""</formula>
    </cfRule>
  </conditionalFormatting>
  <conditionalFormatting sqref="C71">
    <cfRule type="cellIs" dxfId="2644" priority="302" stopIfTrue="1" operator="notEqual">
      <formula>""</formula>
    </cfRule>
  </conditionalFormatting>
  <conditionalFormatting sqref="C71">
    <cfRule type="cellIs" dxfId="2643" priority="301" stopIfTrue="1" operator="notEqual">
      <formula>""</formula>
    </cfRule>
  </conditionalFormatting>
  <conditionalFormatting sqref="C72:C81">
    <cfRule type="cellIs" dxfId="2642" priority="298" stopIfTrue="1" operator="notEqual">
      <formula>""</formula>
    </cfRule>
  </conditionalFormatting>
  <conditionalFormatting sqref="C60:C70">
    <cfRule type="cellIs" dxfId="2641" priority="300" stopIfTrue="1" operator="notEqual">
      <formula>""</formula>
    </cfRule>
  </conditionalFormatting>
  <conditionalFormatting sqref="C72:C81">
    <cfRule type="cellIs" dxfId="2640" priority="299" stopIfTrue="1" operator="notEqual">
      <formula>""</formula>
    </cfRule>
  </conditionalFormatting>
  <conditionalFormatting sqref="C84:C93">
    <cfRule type="cellIs" dxfId="2639" priority="297" stopIfTrue="1" operator="notEqual">
      <formula>""</formula>
    </cfRule>
  </conditionalFormatting>
  <conditionalFormatting sqref="C84:C93">
    <cfRule type="cellIs" dxfId="2638" priority="296" stopIfTrue="1" operator="notEqual">
      <formula>""</formula>
    </cfRule>
  </conditionalFormatting>
  <conditionalFormatting sqref="C83:C93">
    <cfRule type="cellIs" dxfId="2637" priority="295" stopIfTrue="1" operator="notEqual">
      <formula>""</formula>
    </cfRule>
  </conditionalFormatting>
  <conditionalFormatting sqref="C83:C93">
    <cfRule type="cellIs" dxfId="2636" priority="294" stopIfTrue="1" operator="notEqual">
      <formula>""</formula>
    </cfRule>
  </conditionalFormatting>
  <conditionalFormatting sqref="C11:C12 C14 C16 C18 C20">
    <cfRule type="cellIs" dxfId="2635" priority="293" stopIfTrue="1" operator="notEqual">
      <formula>""</formula>
    </cfRule>
  </conditionalFormatting>
  <conditionalFormatting sqref="C72:C82">
    <cfRule type="cellIs" dxfId="2634" priority="292" stopIfTrue="1" operator="notEqual">
      <formula>""</formula>
    </cfRule>
  </conditionalFormatting>
  <conditionalFormatting sqref="C71">
    <cfRule type="cellIs" dxfId="2633" priority="291" stopIfTrue="1" operator="notEqual">
      <formula>""</formula>
    </cfRule>
  </conditionalFormatting>
  <conditionalFormatting sqref="C71">
    <cfRule type="cellIs" dxfId="2632" priority="290" stopIfTrue="1" operator="notEqual">
      <formula>""</formula>
    </cfRule>
  </conditionalFormatting>
  <conditionalFormatting sqref="C72:C81">
    <cfRule type="cellIs" dxfId="2631" priority="287" stopIfTrue="1" operator="notEqual">
      <formula>""</formula>
    </cfRule>
  </conditionalFormatting>
  <conditionalFormatting sqref="C60:C70">
    <cfRule type="cellIs" dxfId="2630" priority="289" stopIfTrue="1" operator="notEqual">
      <formula>""</formula>
    </cfRule>
  </conditionalFormatting>
  <conditionalFormatting sqref="C72:C81">
    <cfRule type="cellIs" dxfId="2629" priority="288" stopIfTrue="1" operator="notEqual">
      <formula>""</formula>
    </cfRule>
  </conditionalFormatting>
  <conditionalFormatting sqref="C71">
    <cfRule type="cellIs" dxfId="2628" priority="286" stopIfTrue="1" operator="notEqual">
      <formula>""</formula>
    </cfRule>
  </conditionalFormatting>
  <conditionalFormatting sqref="C71">
    <cfRule type="cellIs" dxfId="2627" priority="285" stopIfTrue="1" operator="notEqual">
      <formula>""</formula>
    </cfRule>
  </conditionalFormatting>
  <conditionalFormatting sqref="C60:C70">
    <cfRule type="cellIs" dxfId="2626" priority="284" stopIfTrue="1" operator="notEqual">
      <formula>""</formula>
    </cfRule>
  </conditionalFormatting>
  <conditionalFormatting sqref="C59">
    <cfRule type="cellIs" dxfId="2625" priority="283" stopIfTrue="1" operator="notEqual">
      <formula>""</formula>
    </cfRule>
  </conditionalFormatting>
  <conditionalFormatting sqref="C59">
    <cfRule type="cellIs" dxfId="2624" priority="282" stopIfTrue="1" operator="notEqual">
      <formula>""</formula>
    </cfRule>
  </conditionalFormatting>
  <conditionalFormatting sqref="C60:C69">
    <cfRule type="cellIs" dxfId="2623" priority="279" stopIfTrue="1" operator="notEqual">
      <formula>""</formula>
    </cfRule>
  </conditionalFormatting>
  <conditionalFormatting sqref="C48:C58">
    <cfRule type="cellIs" dxfId="2622" priority="281" stopIfTrue="1" operator="notEqual">
      <formula>""</formula>
    </cfRule>
  </conditionalFormatting>
  <conditionalFormatting sqref="C60:C69">
    <cfRule type="cellIs" dxfId="2621" priority="280" stopIfTrue="1" operator="notEqual">
      <formula>""</formula>
    </cfRule>
  </conditionalFormatting>
  <conditionalFormatting sqref="C72:C81">
    <cfRule type="cellIs" dxfId="2620" priority="278" stopIfTrue="1" operator="notEqual">
      <formula>""</formula>
    </cfRule>
  </conditionalFormatting>
  <conditionalFormatting sqref="C72:C81">
    <cfRule type="cellIs" dxfId="2619" priority="277" stopIfTrue="1" operator="notEqual">
      <formula>""</formula>
    </cfRule>
  </conditionalFormatting>
  <conditionalFormatting sqref="B11:B130">
    <cfRule type="cellIs" dxfId="2618" priority="276" stopIfTrue="1" operator="notEqual">
      <formula>""</formula>
    </cfRule>
  </conditionalFormatting>
  <conditionalFormatting sqref="C83:C93">
    <cfRule type="cellIs" dxfId="2617" priority="275" stopIfTrue="1" operator="notEqual">
      <formula>""</formula>
    </cfRule>
  </conditionalFormatting>
  <conditionalFormatting sqref="C83:C93">
    <cfRule type="cellIs" dxfId="2616" priority="274" stopIfTrue="1" operator="notEqual">
      <formula>""</formula>
    </cfRule>
  </conditionalFormatting>
  <conditionalFormatting sqref="C11:C12 C14 C16 C18 C20">
    <cfRule type="cellIs" dxfId="2615" priority="273" stopIfTrue="1" operator="notEqual">
      <formula>""</formula>
    </cfRule>
  </conditionalFormatting>
  <conditionalFormatting sqref="C72:C82">
    <cfRule type="cellIs" dxfId="2614" priority="272" stopIfTrue="1" operator="notEqual">
      <formula>""</formula>
    </cfRule>
  </conditionalFormatting>
  <conditionalFormatting sqref="C71">
    <cfRule type="cellIs" dxfId="2613" priority="271" stopIfTrue="1" operator="notEqual">
      <formula>""</formula>
    </cfRule>
  </conditionalFormatting>
  <conditionalFormatting sqref="C71">
    <cfRule type="cellIs" dxfId="2612" priority="270" stopIfTrue="1" operator="notEqual">
      <formula>""</formula>
    </cfRule>
  </conditionalFormatting>
  <conditionalFormatting sqref="C72:C81">
    <cfRule type="cellIs" dxfId="2611" priority="267" stopIfTrue="1" operator="notEqual">
      <formula>""</formula>
    </cfRule>
  </conditionalFormatting>
  <conditionalFormatting sqref="C60:C70">
    <cfRule type="cellIs" dxfId="2610" priority="269" stopIfTrue="1" operator="notEqual">
      <formula>""</formula>
    </cfRule>
  </conditionalFormatting>
  <conditionalFormatting sqref="C72:C81">
    <cfRule type="cellIs" dxfId="2609" priority="268" stopIfTrue="1" operator="notEqual">
      <formula>""</formula>
    </cfRule>
  </conditionalFormatting>
  <conditionalFormatting sqref="C71">
    <cfRule type="cellIs" dxfId="2608" priority="266" stopIfTrue="1" operator="notEqual">
      <formula>""</formula>
    </cfRule>
  </conditionalFormatting>
  <conditionalFormatting sqref="C71">
    <cfRule type="cellIs" dxfId="2607" priority="265" stopIfTrue="1" operator="notEqual">
      <formula>""</formula>
    </cfRule>
  </conditionalFormatting>
  <conditionalFormatting sqref="C60:C70">
    <cfRule type="cellIs" dxfId="2606" priority="264" stopIfTrue="1" operator="notEqual">
      <formula>""</formula>
    </cfRule>
  </conditionalFormatting>
  <conditionalFormatting sqref="C59">
    <cfRule type="cellIs" dxfId="2605" priority="263" stopIfTrue="1" operator="notEqual">
      <formula>""</formula>
    </cfRule>
  </conditionalFormatting>
  <conditionalFormatting sqref="C59">
    <cfRule type="cellIs" dxfId="2604" priority="262" stopIfTrue="1" operator="notEqual">
      <formula>""</formula>
    </cfRule>
  </conditionalFormatting>
  <conditionalFormatting sqref="C60:C69">
    <cfRule type="cellIs" dxfId="2603" priority="259" stopIfTrue="1" operator="notEqual">
      <formula>""</formula>
    </cfRule>
  </conditionalFormatting>
  <conditionalFormatting sqref="C48:C58">
    <cfRule type="cellIs" dxfId="2602" priority="261" stopIfTrue="1" operator="notEqual">
      <formula>""</formula>
    </cfRule>
  </conditionalFormatting>
  <conditionalFormatting sqref="C60:C69">
    <cfRule type="cellIs" dxfId="2601" priority="260" stopIfTrue="1" operator="notEqual">
      <formula>""</formula>
    </cfRule>
  </conditionalFormatting>
  <conditionalFormatting sqref="C72:C81">
    <cfRule type="cellIs" dxfId="2600" priority="258" stopIfTrue="1" operator="notEqual">
      <formula>""</formula>
    </cfRule>
  </conditionalFormatting>
  <conditionalFormatting sqref="C72:C81">
    <cfRule type="cellIs" dxfId="2599" priority="257" stopIfTrue="1" operator="notEqual">
      <formula>""</formula>
    </cfRule>
  </conditionalFormatting>
  <conditionalFormatting sqref="C71:C81">
    <cfRule type="cellIs" dxfId="2598" priority="256" stopIfTrue="1" operator="notEqual">
      <formula>""</formula>
    </cfRule>
  </conditionalFormatting>
  <conditionalFormatting sqref="C71:C81">
    <cfRule type="cellIs" dxfId="2597" priority="255" stopIfTrue="1" operator="notEqual">
      <formula>""</formula>
    </cfRule>
  </conditionalFormatting>
  <conditionalFormatting sqref="C60:C70">
    <cfRule type="cellIs" dxfId="2596" priority="254" stopIfTrue="1" operator="notEqual">
      <formula>""</formula>
    </cfRule>
  </conditionalFormatting>
  <conditionalFormatting sqref="C59">
    <cfRule type="cellIs" dxfId="2595" priority="253" stopIfTrue="1" operator="notEqual">
      <formula>""</formula>
    </cfRule>
  </conditionalFormatting>
  <conditionalFormatting sqref="C59">
    <cfRule type="cellIs" dxfId="2594" priority="252" stopIfTrue="1" operator="notEqual">
      <formula>""</formula>
    </cfRule>
  </conditionalFormatting>
  <conditionalFormatting sqref="C60:C69">
    <cfRule type="cellIs" dxfId="2593" priority="249" stopIfTrue="1" operator="notEqual">
      <formula>""</formula>
    </cfRule>
  </conditionalFormatting>
  <conditionalFormatting sqref="C48:C58">
    <cfRule type="cellIs" dxfId="2592" priority="251" stopIfTrue="1" operator="notEqual">
      <formula>""</formula>
    </cfRule>
  </conditionalFormatting>
  <conditionalFormatting sqref="C60:C69">
    <cfRule type="cellIs" dxfId="2591" priority="250" stopIfTrue="1" operator="notEqual">
      <formula>""</formula>
    </cfRule>
  </conditionalFormatting>
  <conditionalFormatting sqref="C59">
    <cfRule type="cellIs" dxfId="2590" priority="248" stopIfTrue="1" operator="notEqual">
      <formula>""</formula>
    </cfRule>
  </conditionalFormatting>
  <conditionalFormatting sqref="C59">
    <cfRule type="cellIs" dxfId="2589" priority="247" stopIfTrue="1" operator="notEqual">
      <formula>""</formula>
    </cfRule>
  </conditionalFormatting>
  <conditionalFormatting sqref="C48:C58">
    <cfRule type="cellIs" dxfId="2588" priority="246" stopIfTrue="1" operator="notEqual">
      <formula>""</formula>
    </cfRule>
  </conditionalFormatting>
  <conditionalFormatting sqref="C47">
    <cfRule type="cellIs" dxfId="2587" priority="245" stopIfTrue="1" operator="notEqual">
      <formula>""</formula>
    </cfRule>
  </conditionalFormatting>
  <conditionalFormatting sqref="C47">
    <cfRule type="cellIs" dxfId="2586" priority="244" stopIfTrue="1" operator="notEqual">
      <formula>""</formula>
    </cfRule>
  </conditionalFormatting>
  <conditionalFormatting sqref="C48:C57">
    <cfRule type="cellIs" dxfId="2585" priority="241" stopIfTrue="1" operator="notEqual">
      <formula>""</formula>
    </cfRule>
  </conditionalFormatting>
  <conditionalFormatting sqref="C36:C46">
    <cfRule type="cellIs" dxfId="2584" priority="243" stopIfTrue="1" operator="notEqual">
      <formula>""</formula>
    </cfRule>
  </conditionalFormatting>
  <conditionalFormatting sqref="C48:C57">
    <cfRule type="cellIs" dxfId="2583" priority="242" stopIfTrue="1" operator="notEqual">
      <formula>""</formula>
    </cfRule>
  </conditionalFormatting>
  <conditionalFormatting sqref="C60:C69">
    <cfRule type="cellIs" dxfId="2582" priority="240" stopIfTrue="1" operator="notEqual">
      <formula>""</formula>
    </cfRule>
  </conditionalFormatting>
  <conditionalFormatting sqref="C60:C69">
    <cfRule type="cellIs" dxfId="2581" priority="239" stopIfTrue="1" operator="notEqual">
      <formula>""</formula>
    </cfRule>
  </conditionalFormatting>
  <conditionalFormatting sqref="C84:C93">
    <cfRule type="cellIs" dxfId="2580" priority="233" stopIfTrue="1" operator="notEqual">
      <formula>""</formula>
    </cfRule>
  </conditionalFormatting>
  <conditionalFormatting sqref="C84:C93">
    <cfRule type="cellIs" dxfId="2579" priority="232" stopIfTrue="1" operator="notEqual">
      <formula>""</formula>
    </cfRule>
  </conditionalFormatting>
  <conditionalFormatting sqref="C106 C72:C82 C84:C94">
    <cfRule type="cellIs" dxfId="2578" priority="238" stopIfTrue="1" operator="notEqual">
      <formula>""</formula>
    </cfRule>
  </conditionalFormatting>
  <conditionalFormatting sqref="C106 C72:C82 C84:C94">
    <cfRule type="cellIs" dxfId="2577" priority="231" stopIfTrue="1" operator="notEqual">
      <formula>""</formula>
    </cfRule>
  </conditionalFormatting>
  <conditionalFormatting sqref="C83">
    <cfRule type="cellIs" dxfId="2576" priority="230" stopIfTrue="1" operator="notEqual">
      <formula>""</formula>
    </cfRule>
  </conditionalFormatting>
  <conditionalFormatting sqref="C106 C72:C82 C84:C94">
    <cfRule type="cellIs" dxfId="2575" priority="237" stopIfTrue="1" operator="notEqual">
      <formula>""</formula>
    </cfRule>
  </conditionalFormatting>
  <conditionalFormatting sqref="C83">
    <cfRule type="cellIs" dxfId="2574" priority="236" stopIfTrue="1" operator="notEqual">
      <formula>""</formula>
    </cfRule>
  </conditionalFormatting>
  <conditionalFormatting sqref="C83">
    <cfRule type="cellIs" dxfId="2573" priority="235" stopIfTrue="1" operator="notEqual">
      <formula>""</formula>
    </cfRule>
  </conditionalFormatting>
  <conditionalFormatting sqref="C72:C82">
    <cfRule type="cellIs" dxfId="2572" priority="234" stopIfTrue="1" operator="notEqual">
      <formula>""</formula>
    </cfRule>
  </conditionalFormatting>
  <conditionalFormatting sqref="C72:C82">
    <cfRule type="cellIs" dxfId="2571" priority="223" stopIfTrue="1" operator="notEqual">
      <formula>""</formula>
    </cfRule>
  </conditionalFormatting>
  <conditionalFormatting sqref="C71">
    <cfRule type="cellIs" dxfId="2570" priority="222" stopIfTrue="1" operator="notEqual">
      <formula>""</formula>
    </cfRule>
  </conditionalFormatting>
  <conditionalFormatting sqref="C71">
    <cfRule type="cellIs" dxfId="2569" priority="221" stopIfTrue="1" operator="notEqual">
      <formula>""</formula>
    </cfRule>
  </conditionalFormatting>
  <conditionalFormatting sqref="C60:C70">
    <cfRule type="cellIs" dxfId="2568" priority="220" stopIfTrue="1" operator="notEqual">
      <formula>""</formula>
    </cfRule>
  </conditionalFormatting>
  <conditionalFormatting sqref="C83">
    <cfRule type="cellIs" dxfId="2567" priority="229" stopIfTrue="1" operator="notEqual">
      <formula>""</formula>
    </cfRule>
  </conditionalFormatting>
  <conditionalFormatting sqref="C84:C93">
    <cfRule type="cellIs" dxfId="2566" priority="226" stopIfTrue="1" operator="notEqual">
      <formula>""</formula>
    </cfRule>
  </conditionalFormatting>
  <conditionalFormatting sqref="C72:C82">
    <cfRule type="cellIs" dxfId="2565" priority="228" stopIfTrue="1" operator="notEqual">
      <formula>""</formula>
    </cfRule>
  </conditionalFormatting>
  <conditionalFormatting sqref="C84:C93">
    <cfRule type="cellIs" dxfId="2564" priority="227" stopIfTrue="1" operator="notEqual">
      <formula>""</formula>
    </cfRule>
  </conditionalFormatting>
  <conditionalFormatting sqref="C83">
    <cfRule type="cellIs" dxfId="2563" priority="225" stopIfTrue="1" operator="notEqual">
      <formula>""</formula>
    </cfRule>
  </conditionalFormatting>
  <conditionalFormatting sqref="C83">
    <cfRule type="cellIs" dxfId="2562" priority="224" stopIfTrue="1" operator="notEqual">
      <formula>""</formula>
    </cfRule>
  </conditionalFormatting>
  <conditionalFormatting sqref="C72:C81">
    <cfRule type="cellIs" dxfId="2561" priority="218" stopIfTrue="1" operator="notEqual">
      <formula>""</formula>
    </cfRule>
  </conditionalFormatting>
  <conditionalFormatting sqref="C72:C81">
    <cfRule type="cellIs" dxfId="2560" priority="219" stopIfTrue="1" operator="notEqual">
      <formula>""</formula>
    </cfRule>
  </conditionalFormatting>
  <conditionalFormatting sqref="C84:C93">
    <cfRule type="cellIs" dxfId="2559" priority="217" stopIfTrue="1" operator="notEqual">
      <formula>""</formula>
    </cfRule>
  </conditionalFormatting>
  <conditionalFormatting sqref="C84:C93">
    <cfRule type="cellIs" dxfId="2558" priority="216" stopIfTrue="1" operator="notEqual">
      <formula>""</formula>
    </cfRule>
  </conditionalFormatting>
  <conditionalFormatting sqref="C71">
    <cfRule type="cellIs" dxfId="2557" priority="205" stopIfTrue="1" operator="notEqual">
      <formula>""</formula>
    </cfRule>
  </conditionalFormatting>
  <conditionalFormatting sqref="C60:C70">
    <cfRule type="cellIs" dxfId="2556" priority="204" stopIfTrue="1" operator="notEqual">
      <formula>""</formula>
    </cfRule>
  </conditionalFormatting>
  <conditionalFormatting sqref="C106 C72:C82 C84:C94">
    <cfRule type="cellIs" dxfId="2555" priority="215" stopIfTrue="1" operator="notEqual">
      <formula>""</formula>
    </cfRule>
  </conditionalFormatting>
  <conditionalFormatting sqref="C83">
    <cfRule type="cellIs" dxfId="2554" priority="214" stopIfTrue="1" operator="notEqual">
      <formula>""</formula>
    </cfRule>
  </conditionalFormatting>
  <conditionalFormatting sqref="C83">
    <cfRule type="cellIs" dxfId="2553" priority="213" stopIfTrue="1" operator="notEqual">
      <formula>""</formula>
    </cfRule>
  </conditionalFormatting>
  <conditionalFormatting sqref="C84:C93">
    <cfRule type="cellIs" dxfId="2552" priority="210" stopIfTrue="1" operator="notEqual">
      <formula>""</formula>
    </cfRule>
  </conditionalFormatting>
  <conditionalFormatting sqref="C72:C82">
    <cfRule type="cellIs" dxfId="2551" priority="212" stopIfTrue="1" operator="notEqual">
      <formula>""</formula>
    </cfRule>
  </conditionalFormatting>
  <conditionalFormatting sqref="C84:C93">
    <cfRule type="cellIs" dxfId="2550" priority="211" stopIfTrue="1" operator="notEqual">
      <formula>""</formula>
    </cfRule>
  </conditionalFormatting>
  <conditionalFormatting sqref="C83">
    <cfRule type="cellIs" dxfId="2549" priority="209" stopIfTrue="1" operator="notEqual">
      <formula>""</formula>
    </cfRule>
  </conditionalFormatting>
  <conditionalFormatting sqref="C83">
    <cfRule type="cellIs" dxfId="2548" priority="208" stopIfTrue="1" operator="notEqual">
      <formula>""</formula>
    </cfRule>
  </conditionalFormatting>
  <conditionalFormatting sqref="C72:C82">
    <cfRule type="cellIs" dxfId="2547" priority="207" stopIfTrue="1" operator="notEqual">
      <formula>""</formula>
    </cfRule>
  </conditionalFormatting>
  <conditionalFormatting sqref="C71">
    <cfRule type="cellIs" dxfId="2546" priority="206" stopIfTrue="1" operator="notEqual">
      <formula>""</formula>
    </cfRule>
  </conditionalFormatting>
  <conditionalFormatting sqref="C72:C81">
    <cfRule type="cellIs" dxfId="2545" priority="202" stopIfTrue="1" operator="notEqual">
      <formula>""</formula>
    </cfRule>
  </conditionalFormatting>
  <conditionalFormatting sqref="C72:C81">
    <cfRule type="cellIs" dxfId="2544" priority="203" stopIfTrue="1" operator="notEqual">
      <formula>""</formula>
    </cfRule>
  </conditionalFormatting>
  <conditionalFormatting sqref="C84:C93">
    <cfRule type="cellIs" dxfId="2543" priority="201" stopIfTrue="1" operator="notEqual">
      <formula>""</formula>
    </cfRule>
  </conditionalFormatting>
  <conditionalFormatting sqref="C84:C93">
    <cfRule type="cellIs" dxfId="2542" priority="200" stopIfTrue="1" operator="notEqual">
      <formula>""</formula>
    </cfRule>
  </conditionalFormatting>
  <conditionalFormatting sqref="C83:C93">
    <cfRule type="cellIs" dxfId="2541" priority="199" stopIfTrue="1" operator="notEqual">
      <formula>""</formula>
    </cfRule>
  </conditionalFormatting>
  <conditionalFormatting sqref="C83:C93">
    <cfRule type="cellIs" dxfId="2540" priority="198" stopIfTrue="1" operator="notEqual">
      <formula>""</formula>
    </cfRule>
  </conditionalFormatting>
  <conditionalFormatting sqref="C72:C82">
    <cfRule type="cellIs" dxfId="2539" priority="197" stopIfTrue="1" operator="notEqual">
      <formula>""</formula>
    </cfRule>
  </conditionalFormatting>
  <conditionalFormatting sqref="C71">
    <cfRule type="cellIs" dxfId="2538" priority="196" stopIfTrue="1" operator="notEqual">
      <formula>""</formula>
    </cfRule>
  </conditionalFormatting>
  <conditionalFormatting sqref="C71">
    <cfRule type="cellIs" dxfId="2537" priority="195" stopIfTrue="1" operator="notEqual">
      <formula>""</formula>
    </cfRule>
  </conditionalFormatting>
  <conditionalFormatting sqref="C72:C81">
    <cfRule type="cellIs" dxfId="2536" priority="192" stopIfTrue="1" operator="notEqual">
      <formula>""</formula>
    </cfRule>
  </conditionalFormatting>
  <conditionalFormatting sqref="C60:C70">
    <cfRule type="cellIs" dxfId="2535" priority="194" stopIfTrue="1" operator="notEqual">
      <formula>""</formula>
    </cfRule>
  </conditionalFormatting>
  <conditionalFormatting sqref="C72:C81">
    <cfRule type="cellIs" dxfId="2534" priority="193" stopIfTrue="1" operator="notEqual">
      <formula>""</formula>
    </cfRule>
  </conditionalFormatting>
  <conditionalFormatting sqref="C71">
    <cfRule type="cellIs" dxfId="2533" priority="191" stopIfTrue="1" operator="notEqual">
      <formula>""</formula>
    </cfRule>
  </conditionalFormatting>
  <conditionalFormatting sqref="C71">
    <cfRule type="cellIs" dxfId="2532" priority="190" stopIfTrue="1" operator="notEqual">
      <formula>""</formula>
    </cfRule>
  </conditionalFormatting>
  <conditionalFormatting sqref="C60:C70">
    <cfRule type="cellIs" dxfId="2531" priority="189" stopIfTrue="1" operator="notEqual">
      <formula>""</formula>
    </cfRule>
  </conditionalFormatting>
  <conditionalFormatting sqref="C59">
    <cfRule type="cellIs" dxfId="2530" priority="188" stopIfTrue="1" operator="notEqual">
      <formula>""</formula>
    </cfRule>
  </conditionalFormatting>
  <conditionalFormatting sqref="C59">
    <cfRule type="cellIs" dxfId="2529" priority="187" stopIfTrue="1" operator="notEqual">
      <formula>""</formula>
    </cfRule>
  </conditionalFormatting>
  <conditionalFormatting sqref="C60:C69">
    <cfRule type="cellIs" dxfId="2528" priority="184" stopIfTrue="1" operator="notEqual">
      <formula>""</formula>
    </cfRule>
  </conditionalFormatting>
  <conditionalFormatting sqref="C48:C58">
    <cfRule type="cellIs" dxfId="2527" priority="186" stopIfTrue="1" operator="notEqual">
      <formula>""</formula>
    </cfRule>
  </conditionalFormatting>
  <conditionalFormatting sqref="C60:C69">
    <cfRule type="cellIs" dxfId="2526" priority="185" stopIfTrue="1" operator="notEqual">
      <formula>""</formula>
    </cfRule>
  </conditionalFormatting>
  <conditionalFormatting sqref="C72:C81">
    <cfRule type="cellIs" dxfId="2525" priority="183" stopIfTrue="1" operator="notEqual">
      <formula>""</formula>
    </cfRule>
  </conditionalFormatting>
  <conditionalFormatting sqref="C72:C81">
    <cfRule type="cellIs" dxfId="2524" priority="182" stopIfTrue="1" operator="notEqual">
      <formula>""</formula>
    </cfRule>
  </conditionalFormatting>
  <conditionalFormatting sqref="C96:C105">
    <cfRule type="cellIs" dxfId="2523" priority="175" stopIfTrue="1" operator="notEqual">
      <formula>""</formula>
    </cfRule>
  </conditionalFormatting>
  <conditionalFormatting sqref="C96:C105">
    <cfRule type="cellIs" dxfId="2522" priority="174" stopIfTrue="1" operator="notEqual">
      <formula>""</formula>
    </cfRule>
  </conditionalFormatting>
  <conditionalFormatting sqref="C95">
    <cfRule type="cellIs" dxfId="2521" priority="173" stopIfTrue="1" operator="notEqual">
      <formula>""</formula>
    </cfRule>
  </conditionalFormatting>
  <conditionalFormatting sqref="C95">
    <cfRule type="cellIs" dxfId="2520" priority="172" stopIfTrue="1" operator="notEqual">
      <formula>""</formula>
    </cfRule>
  </conditionalFormatting>
  <conditionalFormatting sqref="C96:C105">
    <cfRule type="cellIs" dxfId="2519" priority="171" stopIfTrue="1" operator="notEqual">
      <formula>""</formula>
    </cfRule>
  </conditionalFormatting>
  <conditionalFormatting sqref="C95">
    <cfRule type="cellIs" dxfId="2518" priority="181" stopIfTrue="1" operator="notEqual">
      <formula>""</formula>
    </cfRule>
  </conditionalFormatting>
  <conditionalFormatting sqref="C95:C105">
    <cfRule type="cellIs" dxfId="2517" priority="180" stopIfTrue="1" operator="notEqual">
      <formula>""</formula>
    </cfRule>
  </conditionalFormatting>
  <conditionalFormatting sqref="C95:C105">
    <cfRule type="cellIs" dxfId="2516" priority="179" stopIfTrue="1" operator="notEqual">
      <formula>""</formula>
    </cfRule>
  </conditionalFormatting>
  <conditionalFormatting sqref="C96:C105">
    <cfRule type="cellIs" dxfId="2515" priority="178" stopIfTrue="1" operator="notEqual">
      <formula>""</formula>
    </cfRule>
  </conditionalFormatting>
  <conditionalFormatting sqref="C95">
    <cfRule type="cellIs" dxfId="2514" priority="177" stopIfTrue="1" operator="notEqual">
      <formula>""</formula>
    </cfRule>
  </conditionalFormatting>
  <conditionalFormatting sqref="C95">
    <cfRule type="cellIs" dxfId="2513" priority="176" stopIfTrue="1" operator="notEqual">
      <formula>""</formula>
    </cfRule>
  </conditionalFormatting>
  <conditionalFormatting sqref="C96:C105">
    <cfRule type="cellIs" dxfId="2512" priority="170" stopIfTrue="1" operator="notEqual">
      <formula>""</formula>
    </cfRule>
  </conditionalFormatting>
  <conditionalFormatting sqref="C95:C105">
    <cfRule type="cellIs" dxfId="2511" priority="169" stopIfTrue="1" operator="notEqual">
      <formula>""</formula>
    </cfRule>
  </conditionalFormatting>
  <conditionalFormatting sqref="C95:C105">
    <cfRule type="cellIs" dxfId="2510" priority="168" stopIfTrue="1" operator="notEqual">
      <formula>""</formula>
    </cfRule>
  </conditionalFormatting>
  <conditionalFormatting sqref="C95:C105">
    <cfRule type="cellIs" dxfId="2509" priority="167" stopIfTrue="1" operator="notEqual">
      <formula>""</formula>
    </cfRule>
  </conditionalFormatting>
  <conditionalFormatting sqref="C95:C105">
    <cfRule type="cellIs" dxfId="2508" priority="166" stopIfTrue="1" operator="notEqual">
      <formula>""</formula>
    </cfRule>
  </conditionalFormatting>
  <conditionalFormatting sqref="C96:C105">
    <cfRule type="cellIs" dxfId="2507" priority="165" stopIfTrue="1" operator="notEqual">
      <formula>""</formula>
    </cfRule>
  </conditionalFormatting>
  <conditionalFormatting sqref="C96:C105">
    <cfRule type="cellIs" dxfId="2506" priority="164" stopIfTrue="1" operator="notEqual">
      <formula>""</formula>
    </cfRule>
  </conditionalFormatting>
  <conditionalFormatting sqref="C96:C105">
    <cfRule type="cellIs" dxfId="2505" priority="163" stopIfTrue="1" operator="notEqual">
      <formula>""</formula>
    </cfRule>
  </conditionalFormatting>
  <conditionalFormatting sqref="C96:C105">
    <cfRule type="cellIs" dxfId="2504" priority="162" stopIfTrue="1" operator="notEqual">
      <formula>""</formula>
    </cfRule>
  </conditionalFormatting>
  <conditionalFormatting sqref="C96:C105">
    <cfRule type="cellIs" dxfId="2503" priority="161" stopIfTrue="1" operator="notEqual">
      <formula>""</formula>
    </cfRule>
  </conditionalFormatting>
  <conditionalFormatting sqref="C118">
    <cfRule type="cellIs" dxfId="2502" priority="160" stopIfTrue="1" operator="notEqual">
      <formula>""</formula>
    </cfRule>
  </conditionalFormatting>
  <conditionalFormatting sqref="C118">
    <cfRule type="cellIs" dxfId="2501" priority="159" stopIfTrue="1" operator="notEqual">
      <formula>""</formula>
    </cfRule>
  </conditionalFormatting>
  <conditionalFormatting sqref="D108:D130">
    <cfRule type="cellIs" dxfId="2500" priority="155" stopIfTrue="1" operator="equal">
      <formula>"Total"</formula>
    </cfRule>
  </conditionalFormatting>
  <conditionalFormatting sqref="D107">
    <cfRule type="cellIs" dxfId="2499" priority="158" stopIfTrue="1" operator="equal">
      <formula>"Total"</formula>
    </cfRule>
  </conditionalFormatting>
  <conditionalFormatting sqref="D108:D130">
    <cfRule type="cellIs" dxfId="2498" priority="156" stopIfTrue="1" operator="equal">
      <formula>"Total"</formula>
    </cfRule>
  </conditionalFormatting>
  <conditionalFormatting sqref="D107">
    <cfRule type="cellIs" dxfId="2497" priority="157" stopIfTrue="1" operator="equal">
      <formula>"Total"</formula>
    </cfRule>
  </conditionalFormatting>
  <conditionalFormatting sqref="C107:C108">
    <cfRule type="cellIs" dxfId="2496" priority="154" stopIfTrue="1" operator="notEqual">
      <formula>""</formula>
    </cfRule>
  </conditionalFormatting>
  <conditionalFormatting sqref="C107:C108">
    <cfRule type="cellIs" dxfId="2495" priority="153" stopIfTrue="1" operator="notEqual">
      <formula>""</formula>
    </cfRule>
  </conditionalFormatting>
  <conditionalFormatting sqref="C96:C105 C107:C117 C119:C130">
    <cfRule type="cellIs" dxfId="2494" priority="152" stopIfTrue="1" operator="notEqual">
      <formula>""</formula>
    </cfRule>
  </conditionalFormatting>
  <conditionalFormatting sqref="C96:C105 C107:C117 C119:C130">
    <cfRule type="cellIs" dxfId="2493" priority="151" stopIfTrue="1" operator="notEqual">
      <formula>""</formula>
    </cfRule>
  </conditionalFormatting>
  <conditionalFormatting sqref="C12">
    <cfRule type="cellIs" dxfId="2492" priority="150" stopIfTrue="1" operator="notEqual">
      <formula>""</formula>
    </cfRule>
  </conditionalFormatting>
  <conditionalFormatting sqref="C71">
    <cfRule type="cellIs" dxfId="2491" priority="149" stopIfTrue="1" operator="notEqual">
      <formula>""</formula>
    </cfRule>
  </conditionalFormatting>
  <conditionalFormatting sqref="C71">
    <cfRule type="cellIs" dxfId="2490" priority="148" stopIfTrue="1" operator="notEqual">
      <formula>""</formula>
    </cfRule>
  </conditionalFormatting>
  <conditionalFormatting sqref="C72:C81">
    <cfRule type="cellIs" dxfId="2489" priority="145" stopIfTrue="1" operator="notEqual">
      <formula>""</formula>
    </cfRule>
  </conditionalFormatting>
  <conditionalFormatting sqref="C60:C70">
    <cfRule type="cellIs" dxfId="2488" priority="147" stopIfTrue="1" operator="notEqual">
      <formula>""</formula>
    </cfRule>
  </conditionalFormatting>
  <conditionalFormatting sqref="C72:C81">
    <cfRule type="cellIs" dxfId="2487" priority="146" stopIfTrue="1" operator="notEqual">
      <formula>""</formula>
    </cfRule>
  </conditionalFormatting>
  <conditionalFormatting sqref="C71">
    <cfRule type="cellIs" dxfId="2486" priority="144" stopIfTrue="1" operator="notEqual">
      <formula>""</formula>
    </cfRule>
  </conditionalFormatting>
  <conditionalFormatting sqref="C71">
    <cfRule type="cellIs" dxfId="2485" priority="143" stopIfTrue="1" operator="notEqual">
      <formula>""</formula>
    </cfRule>
  </conditionalFormatting>
  <conditionalFormatting sqref="C60:C70">
    <cfRule type="cellIs" dxfId="2484" priority="142" stopIfTrue="1" operator="notEqual">
      <formula>""</formula>
    </cfRule>
  </conditionalFormatting>
  <conditionalFormatting sqref="C59">
    <cfRule type="cellIs" dxfId="2483" priority="141" stopIfTrue="1" operator="notEqual">
      <formula>""</formula>
    </cfRule>
  </conditionalFormatting>
  <conditionalFormatting sqref="C59">
    <cfRule type="cellIs" dxfId="2482" priority="140" stopIfTrue="1" operator="notEqual">
      <formula>""</formula>
    </cfRule>
  </conditionalFormatting>
  <conditionalFormatting sqref="C60:C69">
    <cfRule type="cellIs" dxfId="2481" priority="137" stopIfTrue="1" operator="notEqual">
      <formula>""</formula>
    </cfRule>
  </conditionalFormatting>
  <conditionalFormatting sqref="C48:C58">
    <cfRule type="cellIs" dxfId="2480" priority="139" stopIfTrue="1" operator="notEqual">
      <formula>""</formula>
    </cfRule>
  </conditionalFormatting>
  <conditionalFormatting sqref="C60:C69">
    <cfRule type="cellIs" dxfId="2479" priority="138" stopIfTrue="1" operator="notEqual">
      <formula>""</formula>
    </cfRule>
  </conditionalFormatting>
  <conditionalFormatting sqref="C72:C81">
    <cfRule type="cellIs" dxfId="2478" priority="136" stopIfTrue="1" operator="notEqual">
      <formula>""</formula>
    </cfRule>
  </conditionalFormatting>
  <conditionalFormatting sqref="C72:C81">
    <cfRule type="cellIs" dxfId="2477" priority="135" stopIfTrue="1" operator="notEqual">
      <formula>""</formula>
    </cfRule>
  </conditionalFormatting>
  <conditionalFormatting sqref="C71:C81">
    <cfRule type="cellIs" dxfId="2476" priority="134" stopIfTrue="1" operator="notEqual">
      <formula>""</formula>
    </cfRule>
  </conditionalFormatting>
  <conditionalFormatting sqref="C71:C81">
    <cfRule type="cellIs" dxfId="2475" priority="133" stopIfTrue="1" operator="notEqual">
      <formula>""</formula>
    </cfRule>
  </conditionalFormatting>
  <conditionalFormatting sqref="C60:C70">
    <cfRule type="cellIs" dxfId="2474" priority="132" stopIfTrue="1" operator="notEqual">
      <formula>""</formula>
    </cfRule>
  </conditionalFormatting>
  <conditionalFormatting sqref="C59">
    <cfRule type="cellIs" dxfId="2473" priority="131" stopIfTrue="1" operator="notEqual">
      <formula>""</formula>
    </cfRule>
  </conditionalFormatting>
  <conditionalFormatting sqref="C59">
    <cfRule type="cellIs" dxfId="2472" priority="130" stopIfTrue="1" operator="notEqual">
      <formula>""</formula>
    </cfRule>
  </conditionalFormatting>
  <conditionalFormatting sqref="C60:C69">
    <cfRule type="cellIs" dxfId="2471" priority="127" stopIfTrue="1" operator="notEqual">
      <formula>""</formula>
    </cfRule>
  </conditionalFormatting>
  <conditionalFormatting sqref="C48:C58">
    <cfRule type="cellIs" dxfId="2470" priority="129" stopIfTrue="1" operator="notEqual">
      <formula>""</formula>
    </cfRule>
  </conditionalFormatting>
  <conditionalFormatting sqref="C60:C69">
    <cfRule type="cellIs" dxfId="2469" priority="128" stopIfTrue="1" operator="notEqual">
      <formula>""</formula>
    </cfRule>
  </conditionalFormatting>
  <conditionalFormatting sqref="C59">
    <cfRule type="cellIs" dxfId="2468" priority="126" stopIfTrue="1" operator="notEqual">
      <formula>""</formula>
    </cfRule>
  </conditionalFormatting>
  <conditionalFormatting sqref="C59">
    <cfRule type="cellIs" dxfId="2467" priority="125" stopIfTrue="1" operator="notEqual">
      <formula>""</formula>
    </cfRule>
  </conditionalFormatting>
  <conditionalFormatting sqref="C48:C58">
    <cfRule type="cellIs" dxfId="2466" priority="124" stopIfTrue="1" operator="notEqual">
      <formula>""</formula>
    </cfRule>
  </conditionalFormatting>
  <conditionalFormatting sqref="C47">
    <cfRule type="cellIs" dxfId="2465" priority="123" stopIfTrue="1" operator="notEqual">
      <formula>""</formula>
    </cfRule>
  </conditionalFormatting>
  <conditionalFormatting sqref="C47">
    <cfRule type="cellIs" dxfId="2464" priority="122" stopIfTrue="1" operator="notEqual">
      <formula>""</formula>
    </cfRule>
  </conditionalFormatting>
  <conditionalFormatting sqref="C48:C57">
    <cfRule type="cellIs" dxfId="2463" priority="119" stopIfTrue="1" operator="notEqual">
      <formula>""</formula>
    </cfRule>
  </conditionalFormatting>
  <conditionalFormatting sqref="C36:C46">
    <cfRule type="cellIs" dxfId="2462" priority="121" stopIfTrue="1" operator="notEqual">
      <formula>""</formula>
    </cfRule>
  </conditionalFormatting>
  <conditionalFormatting sqref="C48:C57">
    <cfRule type="cellIs" dxfId="2461" priority="120" stopIfTrue="1" operator="notEqual">
      <formula>""</formula>
    </cfRule>
  </conditionalFormatting>
  <conditionalFormatting sqref="C60:C69">
    <cfRule type="cellIs" dxfId="2460" priority="118" stopIfTrue="1" operator="notEqual">
      <formula>""</formula>
    </cfRule>
  </conditionalFormatting>
  <conditionalFormatting sqref="C60:C69">
    <cfRule type="cellIs" dxfId="2459" priority="117" stopIfTrue="1" operator="notEqual">
      <formula>""</formula>
    </cfRule>
  </conditionalFormatting>
  <conditionalFormatting sqref="C71:C81">
    <cfRule type="cellIs" dxfId="2458" priority="116" stopIfTrue="1" operator="notEqual">
      <formula>""</formula>
    </cfRule>
  </conditionalFormatting>
  <conditionalFormatting sqref="C71:C81">
    <cfRule type="cellIs" dxfId="2457" priority="115" stopIfTrue="1" operator="notEqual">
      <formula>""</formula>
    </cfRule>
  </conditionalFormatting>
  <conditionalFormatting sqref="C60:C70">
    <cfRule type="cellIs" dxfId="2456" priority="114" stopIfTrue="1" operator="notEqual">
      <formula>""</formula>
    </cfRule>
  </conditionalFormatting>
  <conditionalFormatting sqref="C59">
    <cfRule type="cellIs" dxfId="2455" priority="113" stopIfTrue="1" operator="notEqual">
      <formula>""</formula>
    </cfRule>
  </conditionalFormatting>
  <conditionalFormatting sqref="C59">
    <cfRule type="cellIs" dxfId="2454" priority="112" stopIfTrue="1" operator="notEqual">
      <formula>""</formula>
    </cfRule>
  </conditionalFormatting>
  <conditionalFormatting sqref="C60:C69">
    <cfRule type="cellIs" dxfId="2453" priority="109" stopIfTrue="1" operator="notEqual">
      <formula>""</formula>
    </cfRule>
  </conditionalFormatting>
  <conditionalFormatting sqref="C48:C58">
    <cfRule type="cellIs" dxfId="2452" priority="111" stopIfTrue="1" operator="notEqual">
      <formula>""</formula>
    </cfRule>
  </conditionalFormatting>
  <conditionalFormatting sqref="C60:C69">
    <cfRule type="cellIs" dxfId="2451" priority="110" stopIfTrue="1" operator="notEqual">
      <formula>""</formula>
    </cfRule>
  </conditionalFormatting>
  <conditionalFormatting sqref="C59">
    <cfRule type="cellIs" dxfId="2450" priority="108" stopIfTrue="1" operator="notEqual">
      <formula>""</formula>
    </cfRule>
  </conditionalFormatting>
  <conditionalFormatting sqref="C59">
    <cfRule type="cellIs" dxfId="2449" priority="107" stopIfTrue="1" operator="notEqual">
      <formula>""</formula>
    </cfRule>
  </conditionalFormatting>
  <conditionalFormatting sqref="C48:C58">
    <cfRule type="cellIs" dxfId="2448" priority="106" stopIfTrue="1" operator="notEqual">
      <formula>""</formula>
    </cfRule>
  </conditionalFormatting>
  <conditionalFormatting sqref="C47">
    <cfRule type="cellIs" dxfId="2447" priority="105" stopIfTrue="1" operator="notEqual">
      <formula>""</formula>
    </cfRule>
  </conditionalFormatting>
  <conditionalFormatting sqref="C47">
    <cfRule type="cellIs" dxfId="2446" priority="104" stopIfTrue="1" operator="notEqual">
      <formula>""</formula>
    </cfRule>
  </conditionalFormatting>
  <conditionalFormatting sqref="C48:C57">
    <cfRule type="cellIs" dxfId="2445" priority="101" stopIfTrue="1" operator="notEqual">
      <formula>""</formula>
    </cfRule>
  </conditionalFormatting>
  <conditionalFormatting sqref="C36:C46">
    <cfRule type="cellIs" dxfId="2444" priority="103" stopIfTrue="1" operator="notEqual">
      <formula>""</formula>
    </cfRule>
  </conditionalFormatting>
  <conditionalFormatting sqref="C48:C57">
    <cfRule type="cellIs" dxfId="2443" priority="102" stopIfTrue="1" operator="notEqual">
      <formula>""</formula>
    </cfRule>
  </conditionalFormatting>
  <conditionalFormatting sqref="C60:C69">
    <cfRule type="cellIs" dxfId="2442" priority="100" stopIfTrue="1" operator="notEqual">
      <formula>""</formula>
    </cfRule>
  </conditionalFormatting>
  <conditionalFormatting sqref="C60:C69">
    <cfRule type="cellIs" dxfId="2441" priority="99" stopIfTrue="1" operator="notEqual">
      <formula>""</formula>
    </cfRule>
  </conditionalFormatting>
  <conditionalFormatting sqref="C59:C69">
    <cfRule type="cellIs" dxfId="2440" priority="98" stopIfTrue="1" operator="notEqual">
      <formula>""</formula>
    </cfRule>
  </conditionalFormatting>
  <conditionalFormatting sqref="C59:C69">
    <cfRule type="cellIs" dxfId="2439" priority="97" stopIfTrue="1" operator="notEqual">
      <formula>""</formula>
    </cfRule>
  </conditionalFormatting>
  <conditionalFormatting sqref="C48:C58">
    <cfRule type="cellIs" dxfId="2438" priority="96" stopIfTrue="1" operator="notEqual">
      <formula>""</formula>
    </cfRule>
  </conditionalFormatting>
  <conditionalFormatting sqref="C47">
    <cfRule type="cellIs" dxfId="2437" priority="95" stopIfTrue="1" operator="notEqual">
      <formula>""</formula>
    </cfRule>
  </conditionalFormatting>
  <conditionalFormatting sqref="C47">
    <cfRule type="cellIs" dxfId="2436" priority="94" stopIfTrue="1" operator="notEqual">
      <formula>""</formula>
    </cfRule>
  </conditionalFormatting>
  <conditionalFormatting sqref="C48:C57">
    <cfRule type="cellIs" dxfId="2435" priority="91" stopIfTrue="1" operator="notEqual">
      <formula>""</formula>
    </cfRule>
  </conditionalFormatting>
  <conditionalFormatting sqref="C36:C46">
    <cfRule type="cellIs" dxfId="2434" priority="93" stopIfTrue="1" operator="notEqual">
      <formula>""</formula>
    </cfRule>
  </conditionalFormatting>
  <conditionalFormatting sqref="C48:C57">
    <cfRule type="cellIs" dxfId="2433" priority="92" stopIfTrue="1" operator="notEqual">
      <formula>""</formula>
    </cfRule>
  </conditionalFormatting>
  <conditionalFormatting sqref="C47">
    <cfRule type="cellIs" dxfId="2432" priority="90" stopIfTrue="1" operator="notEqual">
      <formula>""</formula>
    </cfRule>
  </conditionalFormatting>
  <conditionalFormatting sqref="C47">
    <cfRule type="cellIs" dxfId="2431" priority="89" stopIfTrue="1" operator="notEqual">
      <formula>""</formula>
    </cfRule>
  </conditionalFormatting>
  <conditionalFormatting sqref="C36:C46">
    <cfRule type="cellIs" dxfId="2430" priority="88" stopIfTrue="1" operator="notEqual">
      <formula>""</formula>
    </cfRule>
  </conditionalFormatting>
  <conditionalFormatting sqref="C35">
    <cfRule type="cellIs" dxfId="2429" priority="87" stopIfTrue="1" operator="notEqual">
      <formula>""</formula>
    </cfRule>
  </conditionalFormatting>
  <conditionalFormatting sqref="C35">
    <cfRule type="cellIs" dxfId="2428" priority="86" stopIfTrue="1" operator="notEqual">
      <formula>""</formula>
    </cfRule>
  </conditionalFormatting>
  <conditionalFormatting sqref="C36:C45">
    <cfRule type="cellIs" dxfId="2427" priority="83" stopIfTrue="1" operator="notEqual">
      <formula>""</formula>
    </cfRule>
  </conditionalFormatting>
  <conditionalFormatting sqref="C24:C34">
    <cfRule type="cellIs" dxfId="2426" priority="85" stopIfTrue="1" operator="notEqual">
      <formula>""</formula>
    </cfRule>
  </conditionalFormatting>
  <conditionalFormatting sqref="C36:C45">
    <cfRule type="cellIs" dxfId="2425" priority="84" stopIfTrue="1" operator="notEqual">
      <formula>""</formula>
    </cfRule>
  </conditionalFormatting>
  <conditionalFormatting sqref="C48:C57">
    <cfRule type="cellIs" dxfId="2424" priority="82" stopIfTrue="1" operator="notEqual">
      <formula>""</formula>
    </cfRule>
  </conditionalFormatting>
  <conditionalFormatting sqref="C48:C57">
    <cfRule type="cellIs" dxfId="2423" priority="81" stopIfTrue="1" operator="notEqual">
      <formula>""</formula>
    </cfRule>
  </conditionalFormatting>
  <conditionalFormatting sqref="C72:C81">
    <cfRule type="cellIs" dxfId="2422" priority="77" stopIfTrue="1" operator="notEqual">
      <formula>""</formula>
    </cfRule>
  </conditionalFormatting>
  <conditionalFormatting sqref="C72:C81">
    <cfRule type="cellIs" dxfId="2421" priority="76" stopIfTrue="1" operator="notEqual">
      <formula>""</formula>
    </cfRule>
  </conditionalFormatting>
  <conditionalFormatting sqref="C71">
    <cfRule type="cellIs" dxfId="2420" priority="75" stopIfTrue="1" operator="notEqual">
      <formula>""</formula>
    </cfRule>
  </conditionalFormatting>
  <conditionalFormatting sqref="C71">
    <cfRule type="cellIs" dxfId="2419" priority="80" stopIfTrue="1" operator="notEqual">
      <formula>""</formula>
    </cfRule>
  </conditionalFormatting>
  <conditionalFormatting sqref="C71">
    <cfRule type="cellIs" dxfId="2418" priority="79" stopIfTrue="1" operator="notEqual">
      <formula>""</formula>
    </cfRule>
  </conditionalFormatting>
  <conditionalFormatting sqref="C60:C70">
    <cfRule type="cellIs" dxfId="2417" priority="78" stopIfTrue="1" operator="notEqual">
      <formula>""</formula>
    </cfRule>
  </conditionalFormatting>
  <conditionalFormatting sqref="C60:C70">
    <cfRule type="cellIs" dxfId="2416" priority="68" stopIfTrue="1" operator="notEqual">
      <formula>""</formula>
    </cfRule>
  </conditionalFormatting>
  <conditionalFormatting sqref="C59">
    <cfRule type="cellIs" dxfId="2415" priority="67" stopIfTrue="1" operator="notEqual">
      <formula>""</formula>
    </cfRule>
  </conditionalFormatting>
  <conditionalFormatting sqref="C59">
    <cfRule type="cellIs" dxfId="2414" priority="66" stopIfTrue="1" operator="notEqual">
      <formula>""</formula>
    </cfRule>
  </conditionalFormatting>
  <conditionalFormatting sqref="C48:C58">
    <cfRule type="cellIs" dxfId="2413" priority="65" stopIfTrue="1" operator="notEqual">
      <formula>""</formula>
    </cfRule>
  </conditionalFormatting>
  <conditionalFormatting sqref="C71">
    <cfRule type="cellIs" dxfId="2412" priority="74" stopIfTrue="1" operator="notEqual">
      <formula>""</formula>
    </cfRule>
  </conditionalFormatting>
  <conditionalFormatting sqref="C72:C81">
    <cfRule type="cellIs" dxfId="2411" priority="71" stopIfTrue="1" operator="notEqual">
      <formula>""</formula>
    </cfRule>
  </conditionalFormatting>
  <conditionalFormatting sqref="C60:C70">
    <cfRule type="cellIs" dxfId="2410" priority="73" stopIfTrue="1" operator="notEqual">
      <formula>""</formula>
    </cfRule>
  </conditionalFormatting>
  <conditionalFormatting sqref="C72:C81">
    <cfRule type="cellIs" dxfId="2409" priority="72" stopIfTrue="1" operator="notEqual">
      <formula>""</formula>
    </cfRule>
  </conditionalFormatting>
  <conditionalFormatting sqref="C71">
    <cfRule type="cellIs" dxfId="2408" priority="70" stopIfTrue="1" operator="notEqual">
      <formula>""</formula>
    </cfRule>
  </conditionalFormatting>
  <conditionalFormatting sqref="C71">
    <cfRule type="cellIs" dxfId="2407" priority="69" stopIfTrue="1" operator="notEqual">
      <formula>""</formula>
    </cfRule>
  </conditionalFormatting>
  <conditionalFormatting sqref="C60:C69">
    <cfRule type="cellIs" dxfId="2406" priority="63" stopIfTrue="1" operator="notEqual">
      <formula>""</formula>
    </cfRule>
  </conditionalFormatting>
  <conditionalFormatting sqref="C60:C69">
    <cfRule type="cellIs" dxfId="2405" priority="64" stopIfTrue="1" operator="notEqual">
      <formula>""</formula>
    </cfRule>
  </conditionalFormatting>
  <conditionalFormatting sqref="C72:C81">
    <cfRule type="cellIs" dxfId="2404" priority="62" stopIfTrue="1" operator="notEqual">
      <formula>""</formula>
    </cfRule>
  </conditionalFormatting>
  <conditionalFormatting sqref="C72:C81">
    <cfRule type="cellIs" dxfId="2403" priority="61" stopIfTrue="1" operator="notEqual">
      <formula>""</formula>
    </cfRule>
  </conditionalFormatting>
  <conditionalFormatting sqref="C59">
    <cfRule type="cellIs" dxfId="2402" priority="51" stopIfTrue="1" operator="notEqual">
      <formula>""</formula>
    </cfRule>
  </conditionalFormatting>
  <conditionalFormatting sqref="C48:C58">
    <cfRule type="cellIs" dxfId="2401" priority="50" stopIfTrue="1" operator="notEqual">
      <formula>""</formula>
    </cfRule>
  </conditionalFormatting>
  <conditionalFormatting sqref="C71">
    <cfRule type="cellIs" dxfId="2400" priority="60" stopIfTrue="1" operator="notEqual">
      <formula>""</formula>
    </cfRule>
  </conditionalFormatting>
  <conditionalFormatting sqref="C71">
    <cfRule type="cellIs" dxfId="2399" priority="59" stopIfTrue="1" operator="notEqual">
      <formula>""</formula>
    </cfRule>
  </conditionalFormatting>
  <conditionalFormatting sqref="C72:C81">
    <cfRule type="cellIs" dxfId="2398" priority="56" stopIfTrue="1" operator="notEqual">
      <formula>""</formula>
    </cfRule>
  </conditionalFormatting>
  <conditionalFormatting sqref="C60:C70">
    <cfRule type="cellIs" dxfId="2397" priority="58" stopIfTrue="1" operator="notEqual">
      <formula>""</formula>
    </cfRule>
  </conditionalFormatting>
  <conditionalFormatting sqref="C72:C81">
    <cfRule type="cellIs" dxfId="2396" priority="57" stopIfTrue="1" operator="notEqual">
      <formula>""</formula>
    </cfRule>
  </conditionalFormatting>
  <conditionalFormatting sqref="C71">
    <cfRule type="cellIs" dxfId="2395" priority="55" stopIfTrue="1" operator="notEqual">
      <formula>""</formula>
    </cfRule>
  </conditionalFormatting>
  <conditionalFormatting sqref="C71">
    <cfRule type="cellIs" dxfId="2394" priority="54" stopIfTrue="1" operator="notEqual">
      <formula>""</formula>
    </cfRule>
  </conditionalFormatting>
  <conditionalFormatting sqref="C60:C70">
    <cfRule type="cellIs" dxfId="2393" priority="53" stopIfTrue="1" operator="notEqual">
      <formula>""</formula>
    </cfRule>
  </conditionalFormatting>
  <conditionalFormatting sqref="C59">
    <cfRule type="cellIs" dxfId="2392" priority="52" stopIfTrue="1" operator="notEqual">
      <formula>""</formula>
    </cfRule>
  </conditionalFormatting>
  <conditionalFormatting sqref="C60:C69">
    <cfRule type="cellIs" dxfId="2391" priority="48" stopIfTrue="1" operator="notEqual">
      <formula>""</formula>
    </cfRule>
  </conditionalFormatting>
  <conditionalFormatting sqref="C60:C69">
    <cfRule type="cellIs" dxfId="2390" priority="49" stopIfTrue="1" operator="notEqual">
      <formula>""</formula>
    </cfRule>
  </conditionalFormatting>
  <conditionalFormatting sqref="C72:C81">
    <cfRule type="cellIs" dxfId="2389" priority="47" stopIfTrue="1" operator="notEqual">
      <formula>""</formula>
    </cfRule>
  </conditionalFormatting>
  <conditionalFormatting sqref="C72:C81">
    <cfRule type="cellIs" dxfId="2388" priority="46" stopIfTrue="1" operator="notEqual">
      <formula>""</formula>
    </cfRule>
  </conditionalFormatting>
  <conditionalFormatting sqref="C71:C81">
    <cfRule type="cellIs" dxfId="2387" priority="45" stopIfTrue="1" operator="notEqual">
      <formula>""</formula>
    </cfRule>
  </conditionalFormatting>
  <conditionalFormatting sqref="C71:C81">
    <cfRule type="cellIs" dxfId="2386" priority="44" stopIfTrue="1" operator="notEqual">
      <formula>""</formula>
    </cfRule>
  </conditionalFormatting>
  <conditionalFormatting sqref="C60:C70">
    <cfRule type="cellIs" dxfId="2385" priority="43" stopIfTrue="1" operator="notEqual">
      <formula>""</formula>
    </cfRule>
  </conditionalFormatting>
  <conditionalFormatting sqref="C59">
    <cfRule type="cellIs" dxfId="2384" priority="42" stopIfTrue="1" operator="notEqual">
      <formula>""</formula>
    </cfRule>
  </conditionalFormatting>
  <conditionalFormatting sqref="C59">
    <cfRule type="cellIs" dxfId="2383" priority="41" stopIfTrue="1" operator="notEqual">
      <formula>""</formula>
    </cfRule>
  </conditionalFormatting>
  <conditionalFormatting sqref="C60:C69">
    <cfRule type="cellIs" dxfId="2382" priority="38" stopIfTrue="1" operator="notEqual">
      <formula>""</formula>
    </cfRule>
  </conditionalFormatting>
  <conditionalFormatting sqref="C48:C58">
    <cfRule type="cellIs" dxfId="2381" priority="40" stopIfTrue="1" operator="notEqual">
      <formula>""</formula>
    </cfRule>
  </conditionalFormatting>
  <conditionalFormatting sqref="C60:C69">
    <cfRule type="cellIs" dxfId="2380" priority="39" stopIfTrue="1" operator="notEqual">
      <formula>""</formula>
    </cfRule>
  </conditionalFormatting>
  <conditionalFormatting sqref="C59">
    <cfRule type="cellIs" dxfId="2379" priority="37" stopIfTrue="1" operator="notEqual">
      <formula>""</formula>
    </cfRule>
  </conditionalFormatting>
  <conditionalFormatting sqref="C59">
    <cfRule type="cellIs" dxfId="2378" priority="36" stopIfTrue="1" operator="notEqual">
      <formula>""</formula>
    </cfRule>
  </conditionalFormatting>
  <conditionalFormatting sqref="C48:C58">
    <cfRule type="cellIs" dxfId="2377" priority="35" stopIfTrue="1" operator="notEqual">
      <formula>""</formula>
    </cfRule>
  </conditionalFormatting>
  <conditionalFormatting sqref="C47">
    <cfRule type="cellIs" dxfId="2376" priority="34" stopIfTrue="1" operator="notEqual">
      <formula>""</formula>
    </cfRule>
  </conditionalFormatting>
  <conditionalFormatting sqref="C47">
    <cfRule type="cellIs" dxfId="2375" priority="33" stopIfTrue="1" operator="notEqual">
      <formula>""</formula>
    </cfRule>
  </conditionalFormatting>
  <conditionalFormatting sqref="C48:C57">
    <cfRule type="cellIs" dxfId="2374" priority="30" stopIfTrue="1" operator="notEqual">
      <formula>""</formula>
    </cfRule>
  </conditionalFormatting>
  <conditionalFormatting sqref="C36:C46">
    <cfRule type="cellIs" dxfId="2373" priority="32" stopIfTrue="1" operator="notEqual">
      <formula>""</formula>
    </cfRule>
  </conditionalFormatting>
  <conditionalFormatting sqref="C48:C57">
    <cfRule type="cellIs" dxfId="2372" priority="31" stopIfTrue="1" operator="notEqual">
      <formula>""</formula>
    </cfRule>
  </conditionalFormatting>
  <conditionalFormatting sqref="C60:C69">
    <cfRule type="cellIs" dxfId="2371" priority="29" stopIfTrue="1" operator="notEqual">
      <formula>""</formula>
    </cfRule>
  </conditionalFormatting>
  <conditionalFormatting sqref="C60:C69">
    <cfRule type="cellIs" dxfId="2370" priority="28" stopIfTrue="1" operator="notEqual">
      <formula>""</formula>
    </cfRule>
  </conditionalFormatting>
  <conditionalFormatting sqref="C84:C93">
    <cfRule type="cellIs" dxfId="2369" priority="21" stopIfTrue="1" operator="notEqual">
      <formula>""</formula>
    </cfRule>
  </conditionalFormatting>
  <conditionalFormatting sqref="C84:C93">
    <cfRule type="cellIs" dxfId="2368" priority="20" stopIfTrue="1" operator="notEqual">
      <formula>""</formula>
    </cfRule>
  </conditionalFormatting>
  <conditionalFormatting sqref="C83">
    <cfRule type="cellIs" dxfId="2367" priority="19" stopIfTrue="1" operator="notEqual">
      <formula>""</formula>
    </cfRule>
  </conditionalFormatting>
  <conditionalFormatting sqref="C83">
    <cfRule type="cellIs" dxfId="2366" priority="18" stopIfTrue="1" operator="notEqual">
      <formula>""</formula>
    </cfRule>
  </conditionalFormatting>
  <conditionalFormatting sqref="C84:C93">
    <cfRule type="cellIs" dxfId="2365" priority="17" stopIfTrue="1" operator="notEqual">
      <formula>""</formula>
    </cfRule>
  </conditionalFormatting>
  <conditionalFormatting sqref="C83">
    <cfRule type="cellIs" dxfId="2364" priority="27" stopIfTrue="1" operator="notEqual">
      <formula>""</formula>
    </cfRule>
  </conditionalFormatting>
  <conditionalFormatting sqref="C83:C93">
    <cfRule type="cellIs" dxfId="2363" priority="26" stopIfTrue="1" operator="notEqual">
      <formula>""</formula>
    </cfRule>
  </conditionalFormatting>
  <conditionalFormatting sqref="C83:C93">
    <cfRule type="cellIs" dxfId="2362" priority="25" stopIfTrue="1" operator="notEqual">
      <formula>""</formula>
    </cfRule>
  </conditionalFormatting>
  <conditionalFormatting sqref="C84:C93">
    <cfRule type="cellIs" dxfId="2361" priority="24" stopIfTrue="1" operator="notEqual">
      <formula>""</formula>
    </cfRule>
  </conditionalFormatting>
  <conditionalFormatting sqref="C83">
    <cfRule type="cellIs" dxfId="2360" priority="23" stopIfTrue="1" operator="notEqual">
      <formula>""</formula>
    </cfRule>
  </conditionalFormatting>
  <conditionalFormatting sqref="C83">
    <cfRule type="cellIs" dxfId="2359" priority="22" stopIfTrue="1" operator="notEqual">
      <formula>""</formula>
    </cfRule>
  </conditionalFormatting>
  <conditionalFormatting sqref="C84:C93">
    <cfRule type="cellIs" dxfId="2358" priority="16" stopIfTrue="1" operator="notEqual">
      <formula>""</formula>
    </cfRule>
  </conditionalFormatting>
  <conditionalFormatting sqref="C83:C93">
    <cfRule type="cellIs" dxfId="2357" priority="15" stopIfTrue="1" operator="notEqual">
      <formula>""</formula>
    </cfRule>
  </conditionalFormatting>
  <conditionalFormatting sqref="C83:C93">
    <cfRule type="cellIs" dxfId="2356" priority="14" stopIfTrue="1" operator="notEqual">
      <formula>""</formula>
    </cfRule>
  </conditionalFormatting>
  <conditionalFormatting sqref="C83:C93">
    <cfRule type="cellIs" dxfId="2355" priority="13" stopIfTrue="1" operator="notEqual">
      <formula>""</formula>
    </cfRule>
  </conditionalFormatting>
  <conditionalFormatting sqref="C83:C93">
    <cfRule type="cellIs" dxfId="2354" priority="12" stopIfTrue="1" operator="notEqual">
      <formula>""</formula>
    </cfRule>
  </conditionalFormatting>
  <conditionalFormatting sqref="C84:C93">
    <cfRule type="cellIs" dxfId="2353" priority="11" stopIfTrue="1" operator="notEqual">
      <formula>""</formula>
    </cfRule>
  </conditionalFormatting>
  <conditionalFormatting sqref="C84:C93">
    <cfRule type="cellIs" dxfId="2352" priority="10" stopIfTrue="1" operator="notEqual">
      <formula>""</formula>
    </cfRule>
  </conditionalFormatting>
  <conditionalFormatting sqref="C84:C93">
    <cfRule type="cellIs" dxfId="2351" priority="9" stopIfTrue="1" operator="notEqual">
      <formula>""</formula>
    </cfRule>
  </conditionalFormatting>
  <conditionalFormatting sqref="C84:C93">
    <cfRule type="cellIs" dxfId="2350" priority="8" stopIfTrue="1" operator="notEqual">
      <formula>""</formula>
    </cfRule>
  </conditionalFormatting>
  <conditionalFormatting sqref="C84:C93">
    <cfRule type="cellIs" dxfId="2349" priority="7" stopIfTrue="1" operator="notEqual">
      <formula>""</formula>
    </cfRule>
  </conditionalFormatting>
  <conditionalFormatting sqref="C106">
    <cfRule type="cellIs" dxfId="2348" priority="6" stopIfTrue="1" operator="notEqual">
      <formula>""</formula>
    </cfRule>
  </conditionalFormatting>
  <conditionalFormatting sqref="C106">
    <cfRule type="cellIs" dxfId="2347" priority="5" stopIfTrue="1" operator="notEqual">
      <formula>""</formula>
    </cfRule>
  </conditionalFormatting>
  <conditionalFormatting sqref="C95:C96">
    <cfRule type="cellIs" dxfId="2346" priority="4" stopIfTrue="1" operator="notEqual">
      <formula>""</formula>
    </cfRule>
  </conditionalFormatting>
  <conditionalFormatting sqref="C95:C96">
    <cfRule type="cellIs" dxfId="2345" priority="3" stopIfTrue="1" operator="notEqual">
      <formula>""</formula>
    </cfRule>
  </conditionalFormatting>
  <conditionalFormatting sqref="B134:B145">
    <cfRule type="cellIs" dxfId="2344" priority="2" stopIfTrue="1" operator="notEqual">
      <formula>""</formula>
    </cfRule>
  </conditionalFormatting>
  <conditionalFormatting sqref="B134:B145">
    <cfRule type="cellIs" dxfId="2343" priority="1" stopIfTrue="1" operator="notEqual">
      <formula>""</formula>
    </cfRule>
  </conditionalFormatting>
  <pageMargins left="0.23622047244094491" right="0.11811023622047245" top="0.31496062992125984" bottom="0.31496062992125984" header="0.15748031496062992" footer="0.31496062992125984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AK153"/>
  <sheetViews>
    <sheetView tabSelected="1" view="pageBreakPreview" zoomScale="110" zoomScaleNormal="110" zoomScaleSheetLayoutView="110" workbookViewId="0">
      <pane ySplit="10" topLeftCell="A122" activePane="bottomLeft" state="frozen"/>
      <selection pane="bottomLeft" activeCell="M124" sqref="M124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5.28515625" style="1" customWidth="1"/>
    <col min="5" max="5" width="5.140625" style="1" customWidth="1"/>
    <col min="6" max="6" width="3.28515625" style="1" customWidth="1"/>
    <col min="7" max="7" width="3" style="1" customWidth="1"/>
    <col min="8" max="8" width="5.85546875" style="1" customWidth="1"/>
    <col min="9" max="9" width="7.5703125" style="1" customWidth="1"/>
    <col min="10" max="27" width="6.7109375" style="1" customWidth="1"/>
    <col min="30" max="30" width="10" bestFit="1" customWidth="1"/>
    <col min="33" max="33" width="10.85546875" customWidth="1"/>
    <col min="34" max="34" width="9.85546875" customWidth="1"/>
    <col min="37" max="37" width="10" bestFit="1" customWidth="1"/>
  </cols>
  <sheetData>
    <row r="3" spans="1:35" ht="9.75" customHeight="1">
      <c r="I3" s="3" t="s">
        <v>2</v>
      </c>
      <c r="J3" s="2"/>
      <c r="K3" s="2"/>
      <c r="L3" s="2"/>
      <c r="M3" s="2"/>
      <c r="N3" s="2"/>
    </row>
    <row r="4" spans="1:35" ht="9.75" customHeight="1">
      <c r="I4" s="3" t="s">
        <v>174</v>
      </c>
      <c r="J4" s="2"/>
      <c r="K4" s="2"/>
      <c r="L4" s="2"/>
      <c r="M4" s="2"/>
      <c r="N4" s="2"/>
    </row>
    <row r="5" spans="1:35">
      <c r="I5" s="4" t="s">
        <v>1</v>
      </c>
    </row>
    <row r="6" spans="1:35" ht="2.25" customHeight="1"/>
    <row r="7" spans="1:35" ht="12.75" customHeight="1">
      <c r="B7" s="114" t="s">
        <v>168</v>
      </c>
      <c r="C7" s="114"/>
      <c r="D7" s="114"/>
      <c r="E7" s="114"/>
      <c r="F7" s="114"/>
      <c r="G7" s="114"/>
      <c r="H7" s="45"/>
      <c r="I7" s="45"/>
      <c r="J7" s="45"/>
      <c r="K7" s="45"/>
      <c r="M7" s="274"/>
      <c r="N7" s="110"/>
      <c r="O7" s="110"/>
      <c r="T7" s="115" t="s">
        <v>156</v>
      </c>
      <c r="U7" s="21"/>
      <c r="V7" s="21"/>
      <c r="W7" s="393">
        <f>'base(indices)'!K1</f>
        <v>43922</v>
      </c>
      <c r="X7" s="393"/>
    </row>
    <row r="8" spans="1:35" ht="13.5" thickBot="1">
      <c r="B8" s="6" t="str">
        <f>'BENEFÍCIOS-SEM JRS E SEM CORREÇ'!B8</f>
        <v>Obs: D.I.P. (Data Início Pgto-Adm) em:</v>
      </c>
      <c r="C8" s="6"/>
      <c r="F8" s="5"/>
      <c r="G8" s="5"/>
      <c r="I8" s="437">
        <f>'BENEFÍCIOS-SEM JRS E SEM CORREÇ'!I8:I8</f>
        <v>44287</v>
      </c>
      <c r="J8" s="437"/>
      <c r="K8" s="275"/>
      <c r="L8" s="109"/>
      <c r="M8" s="110"/>
      <c r="N8" s="111"/>
      <c r="O8" s="110"/>
    </row>
    <row r="9" spans="1:35" ht="12.75" customHeight="1" thickBot="1">
      <c r="A9" s="426" t="s">
        <v>42</v>
      </c>
      <c r="B9" s="456" t="s">
        <v>4</v>
      </c>
      <c r="C9" s="458" t="s">
        <v>36</v>
      </c>
      <c r="D9" s="460" t="s">
        <v>37</v>
      </c>
      <c r="E9" s="460" t="s">
        <v>43</v>
      </c>
      <c r="F9" s="417" t="s">
        <v>164</v>
      </c>
      <c r="G9" s="417" t="s">
        <v>165</v>
      </c>
      <c r="H9" s="409" t="s">
        <v>157</v>
      </c>
      <c r="I9" s="452" t="s">
        <v>160</v>
      </c>
      <c r="J9" s="443" t="s">
        <v>161</v>
      </c>
      <c r="K9" s="454"/>
      <c r="L9" s="455"/>
      <c r="M9" s="449">
        <v>0.95</v>
      </c>
      <c r="N9" s="450"/>
      <c r="O9" s="451"/>
      <c r="P9" s="445">
        <v>0.9</v>
      </c>
      <c r="Q9" s="446"/>
      <c r="R9" s="447"/>
      <c r="S9" s="449">
        <v>0.8</v>
      </c>
      <c r="T9" s="450"/>
      <c r="U9" s="451"/>
      <c r="V9" s="445">
        <v>0.7</v>
      </c>
      <c r="W9" s="446"/>
      <c r="X9" s="447"/>
      <c r="Y9" s="445">
        <v>0.6</v>
      </c>
      <c r="Z9" s="446"/>
      <c r="AA9" s="447"/>
    </row>
    <row r="10" spans="1:35" ht="28.5" customHeight="1" thickBot="1">
      <c r="A10" s="427"/>
      <c r="B10" s="457"/>
      <c r="C10" s="459"/>
      <c r="D10" s="461"/>
      <c r="E10" s="461"/>
      <c r="F10" s="418"/>
      <c r="G10" s="418"/>
      <c r="H10" s="410"/>
      <c r="I10" s="453"/>
      <c r="J10" s="168" t="s">
        <v>38</v>
      </c>
      <c r="K10" s="207" t="s">
        <v>82</v>
      </c>
      <c r="L10" s="208" t="s">
        <v>0</v>
      </c>
      <c r="M10" s="209" t="s">
        <v>38</v>
      </c>
      <c r="N10" s="207" t="s">
        <v>82</v>
      </c>
      <c r="O10" s="209" t="s">
        <v>133</v>
      </c>
      <c r="P10" s="200" t="s">
        <v>38</v>
      </c>
      <c r="Q10" s="207" t="s">
        <v>82</v>
      </c>
      <c r="R10" s="210" t="s">
        <v>39</v>
      </c>
      <c r="S10" s="209" t="s">
        <v>38</v>
      </c>
      <c r="T10" s="207" t="s">
        <v>82</v>
      </c>
      <c r="U10" s="209" t="s">
        <v>46</v>
      </c>
      <c r="V10" s="209" t="s">
        <v>38</v>
      </c>
      <c r="W10" s="207" t="s">
        <v>82</v>
      </c>
      <c r="X10" s="209" t="s">
        <v>47</v>
      </c>
      <c r="Y10" s="209" t="s">
        <v>38</v>
      </c>
      <c r="Z10" s="207" t="s">
        <v>82</v>
      </c>
      <c r="AA10" s="209" t="s">
        <v>48</v>
      </c>
    </row>
    <row r="11" spans="1:35" ht="13.5" customHeight="1">
      <c r="A11" s="163">
        <v>120</v>
      </c>
      <c r="B11" s="161">
        <v>40544</v>
      </c>
      <c r="C11" s="47">
        <f>'BENEFÍCIOS-SEM JRS E SEM CORREÇ'!C11</f>
        <v>540</v>
      </c>
      <c r="D11" s="308">
        <f>'base(indices)'!G16</f>
        <v>1.3870944700000001</v>
      </c>
      <c r="E11" s="164">
        <f t="shared" ref="E11:E74" si="0">C11*D11</f>
        <v>749.0310138000001</v>
      </c>
      <c r="F11" s="322">
        <v>0</v>
      </c>
      <c r="G11" s="87">
        <f t="shared" ref="G11:G74" si="1">E11*F11</f>
        <v>0</v>
      </c>
      <c r="H11" s="89">
        <f t="shared" ref="H11:H74" si="2">E11+G11</f>
        <v>749.0310138000001</v>
      </c>
      <c r="I11" s="300">
        <f>H131</f>
        <v>129556.57573450005</v>
      </c>
      <c r="J11" s="123">
        <f>IF((I11-H$21+(H$21/12*12))+K11&gt;I149,I149-K11,(I11-H$21+(H$21/12*12)))</f>
        <v>62649.950307999999</v>
      </c>
      <c r="K11" s="123">
        <f t="shared" ref="K11:K42" si="3">I$148</f>
        <v>3350.0496919999996</v>
      </c>
      <c r="L11" s="123">
        <f t="shared" ref="L11:L20" si="4">J11+K11</f>
        <v>66000</v>
      </c>
      <c r="M11" s="123">
        <f t="shared" ref="M11:M20" si="5">J11*M$9</f>
        <v>59517.452792599994</v>
      </c>
      <c r="N11" s="123">
        <f t="shared" ref="N11:N20" si="6">K11*M$9</f>
        <v>3182.5472073999995</v>
      </c>
      <c r="O11" s="123">
        <f t="shared" ref="O11:O20" si="7">M11+N11</f>
        <v>62699.999999999993</v>
      </c>
      <c r="P11" s="100">
        <f t="shared" ref="P11:P29" si="8">J11*$P$9</f>
        <v>56384.955277200002</v>
      </c>
      <c r="Q11" s="123">
        <f t="shared" ref="Q11:Q74" si="9">K11*P$9</f>
        <v>3015.0447227999998</v>
      </c>
      <c r="R11" s="123">
        <f>P11+Q11</f>
        <v>59400</v>
      </c>
      <c r="S11" s="123">
        <f t="shared" ref="S11:S74" si="10">J11*S$9</f>
        <v>50119.960246400005</v>
      </c>
      <c r="T11" s="123">
        <f t="shared" ref="T11:T74" si="11">K11*S$9</f>
        <v>2680.0397536</v>
      </c>
      <c r="U11" s="123">
        <f t="shared" ref="U11:U74" si="12">S11+T11</f>
        <v>52800.000000000007</v>
      </c>
      <c r="V11" s="123">
        <f t="shared" ref="V11:V74" si="13">J11*V$9</f>
        <v>43854.965215599994</v>
      </c>
      <c r="W11" s="123">
        <f t="shared" ref="W11:W74" si="14">K11*V$9</f>
        <v>2345.0347843999994</v>
      </c>
      <c r="X11" s="123">
        <f t="shared" ref="X11:X74" si="15">V11+W11</f>
        <v>46199.999999999993</v>
      </c>
      <c r="Y11" s="123">
        <f t="shared" ref="Y11:Y74" si="16">J11*Y$9</f>
        <v>37589.970184799997</v>
      </c>
      <c r="Z11" s="123">
        <f t="shared" ref="Z11:Z74" si="17">K11*Y$9</f>
        <v>2010.0298151999996</v>
      </c>
      <c r="AA11" s="55">
        <f t="shared" ref="AA11:AA74" si="18">Y11+Z11</f>
        <v>39600</v>
      </c>
      <c r="AB11" s="18"/>
      <c r="AC11" s="18"/>
      <c r="AD11" s="18"/>
      <c r="AE11" s="18"/>
      <c r="AF11" s="18"/>
      <c r="AG11" s="19"/>
      <c r="AH11" s="18"/>
      <c r="AI11" s="18"/>
    </row>
    <row r="12" spans="1:35" s="30" customFormat="1" ht="13.5" customHeight="1">
      <c r="A12" s="287">
        <v>119</v>
      </c>
      <c r="B12" s="56">
        <v>40575</v>
      </c>
      <c r="C12" s="68">
        <f>'BENEFÍCIOS-SEM JRS E SEM CORREÇ'!C12</f>
        <v>540</v>
      </c>
      <c r="D12" s="318">
        <f>'base(indices)'!G17</f>
        <v>1.3861034000000001</v>
      </c>
      <c r="E12" s="58">
        <f t="shared" si="0"/>
        <v>748.49583600000005</v>
      </c>
      <c r="F12" s="323">
        <v>0</v>
      </c>
      <c r="G12" s="60">
        <f t="shared" si="1"/>
        <v>0</v>
      </c>
      <c r="H12" s="61">
        <f t="shared" si="2"/>
        <v>748.49583600000005</v>
      </c>
      <c r="I12" s="301">
        <f>I11-H11</f>
        <v>128807.54472070004</v>
      </c>
      <c r="J12" s="102">
        <f>IF((I12-H$21+(H$21/12*11))+K12&gt;I149,I149-K12,(I12-H$21+(H$21/12*11)))</f>
        <v>62649.950307999999</v>
      </c>
      <c r="K12" s="102">
        <f t="shared" si="3"/>
        <v>3350.0496919999996</v>
      </c>
      <c r="L12" s="102">
        <f t="shared" si="4"/>
        <v>66000</v>
      </c>
      <c r="M12" s="102">
        <f t="shared" si="5"/>
        <v>59517.452792599994</v>
      </c>
      <c r="N12" s="102">
        <f t="shared" si="6"/>
        <v>3182.5472073999995</v>
      </c>
      <c r="O12" s="102">
        <f t="shared" si="7"/>
        <v>62699.999999999993</v>
      </c>
      <c r="P12" s="102">
        <f t="shared" si="8"/>
        <v>56384.955277200002</v>
      </c>
      <c r="Q12" s="102">
        <f t="shared" si="9"/>
        <v>3015.0447227999998</v>
      </c>
      <c r="R12" s="102">
        <f t="shared" ref="R12:R36" si="19">P12+Q12</f>
        <v>59400</v>
      </c>
      <c r="S12" s="102">
        <f t="shared" si="10"/>
        <v>50119.960246400005</v>
      </c>
      <c r="T12" s="102">
        <f t="shared" si="11"/>
        <v>2680.0397536</v>
      </c>
      <c r="U12" s="102">
        <f t="shared" si="12"/>
        <v>52800.000000000007</v>
      </c>
      <c r="V12" s="102">
        <f t="shared" si="13"/>
        <v>43854.965215599994</v>
      </c>
      <c r="W12" s="102">
        <f t="shared" si="14"/>
        <v>2345.0347843999994</v>
      </c>
      <c r="X12" s="102">
        <f t="shared" si="15"/>
        <v>46199.999999999993</v>
      </c>
      <c r="Y12" s="102">
        <f t="shared" si="16"/>
        <v>37589.970184799997</v>
      </c>
      <c r="Z12" s="102">
        <f t="shared" si="17"/>
        <v>2010.0298151999996</v>
      </c>
      <c r="AA12" s="66">
        <f t="shared" si="18"/>
        <v>39600</v>
      </c>
      <c r="AB12" s="36"/>
      <c r="AC12" s="36"/>
      <c r="AD12" s="36"/>
      <c r="AE12" s="36"/>
      <c r="AF12" s="36"/>
      <c r="AG12" s="37"/>
      <c r="AH12" s="36"/>
      <c r="AI12" s="36"/>
    </row>
    <row r="13" spans="1:35" ht="13.5" customHeight="1">
      <c r="A13" s="287">
        <v>118</v>
      </c>
      <c r="B13" s="56">
        <v>40603</v>
      </c>
      <c r="C13" s="68">
        <f>'BENEFÍCIOS-SEM JRS E SEM CORREÇ'!C13</f>
        <v>545</v>
      </c>
      <c r="D13" s="318">
        <f>'base(indices)'!G18</f>
        <v>1.3853774599999999</v>
      </c>
      <c r="E13" s="69">
        <f t="shared" si="0"/>
        <v>755.03071569999997</v>
      </c>
      <c r="F13" s="323">
        <v>0</v>
      </c>
      <c r="G13" s="70">
        <f t="shared" si="1"/>
        <v>0</v>
      </c>
      <c r="H13" s="71">
        <f t="shared" si="2"/>
        <v>755.03071569999997</v>
      </c>
      <c r="I13" s="302">
        <f t="shared" ref="I13:I76" si="20">I12-H12</f>
        <v>128059.04888470004</v>
      </c>
      <c r="J13" s="122">
        <f>IF((I13-H$21+(H$21/12*10))+K13&gt;I149,I149-K13,(I13-H$21+(H$21/12*10)))</f>
        <v>62649.950307999999</v>
      </c>
      <c r="K13" s="122">
        <f t="shared" si="3"/>
        <v>3350.0496919999996</v>
      </c>
      <c r="L13" s="122">
        <f t="shared" si="4"/>
        <v>66000</v>
      </c>
      <c r="M13" s="122">
        <f t="shared" si="5"/>
        <v>59517.452792599994</v>
      </c>
      <c r="N13" s="122">
        <f t="shared" si="6"/>
        <v>3182.5472073999995</v>
      </c>
      <c r="O13" s="122">
        <f t="shared" si="7"/>
        <v>62699.999999999993</v>
      </c>
      <c r="P13" s="104">
        <f t="shared" si="8"/>
        <v>56384.955277200002</v>
      </c>
      <c r="Q13" s="122">
        <f t="shared" si="9"/>
        <v>3015.0447227999998</v>
      </c>
      <c r="R13" s="122">
        <f t="shared" si="19"/>
        <v>59400</v>
      </c>
      <c r="S13" s="122">
        <f t="shared" si="10"/>
        <v>50119.960246400005</v>
      </c>
      <c r="T13" s="122">
        <f t="shared" si="11"/>
        <v>2680.0397536</v>
      </c>
      <c r="U13" s="122">
        <f t="shared" si="12"/>
        <v>52800.000000000007</v>
      </c>
      <c r="V13" s="122">
        <f t="shared" si="13"/>
        <v>43854.965215599994</v>
      </c>
      <c r="W13" s="122">
        <f t="shared" si="14"/>
        <v>2345.0347843999994</v>
      </c>
      <c r="X13" s="122">
        <f t="shared" si="15"/>
        <v>46199.999999999993</v>
      </c>
      <c r="Y13" s="122">
        <f t="shared" si="16"/>
        <v>37589.970184799997</v>
      </c>
      <c r="Z13" s="122">
        <f t="shared" si="17"/>
        <v>2010.0298151999996</v>
      </c>
      <c r="AA13" s="52">
        <f t="shared" si="18"/>
        <v>39600</v>
      </c>
      <c r="AB13" s="18"/>
      <c r="AC13" s="18"/>
      <c r="AD13" s="18"/>
      <c r="AE13" s="18"/>
      <c r="AF13" s="18"/>
      <c r="AG13" s="19"/>
      <c r="AH13" s="18"/>
      <c r="AI13" s="18"/>
    </row>
    <row r="14" spans="1:35" s="30" customFormat="1" ht="13.5" customHeight="1">
      <c r="A14" s="287">
        <v>117</v>
      </c>
      <c r="B14" s="56">
        <v>40634</v>
      </c>
      <c r="C14" s="68">
        <f>'BENEFÍCIOS-SEM JRS E SEM CORREÇ'!C14</f>
        <v>545</v>
      </c>
      <c r="D14" s="318">
        <f>'base(indices)'!G19</f>
        <v>1.38370042</v>
      </c>
      <c r="E14" s="58">
        <f t="shared" si="0"/>
        <v>754.1167289</v>
      </c>
      <c r="F14" s="323">
        <v>0</v>
      </c>
      <c r="G14" s="60">
        <f t="shared" si="1"/>
        <v>0</v>
      </c>
      <c r="H14" s="61">
        <f t="shared" si="2"/>
        <v>754.1167289</v>
      </c>
      <c r="I14" s="301">
        <f t="shared" si="20"/>
        <v>127304.01816900003</v>
      </c>
      <c r="J14" s="102">
        <f>IF((I14-H$21+(H$21/12*9))+K14&gt;I149,I149-K14,(I14-H$21+(H$21/12*9)))</f>
        <v>62649.950307999999</v>
      </c>
      <c r="K14" s="102">
        <f t="shared" si="3"/>
        <v>3350.0496919999996</v>
      </c>
      <c r="L14" s="102">
        <f t="shared" si="4"/>
        <v>66000</v>
      </c>
      <c r="M14" s="102">
        <f t="shared" si="5"/>
        <v>59517.452792599994</v>
      </c>
      <c r="N14" s="102">
        <f t="shared" si="6"/>
        <v>3182.5472073999995</v>
      </c>
      <c r="O14" s="102">
        <f t="shared" si="7"/>
        <v>62699.999999999993</v>
      </c>
      <c r="P14" s="102">
        <f t="shared" si="8"/>
        <v>56384.955277200002</v>
      </c>
      <c r="Q14" s="102">
        <f t="shared" si="9"/>
        <v>3015.0447227999998</v>
      </c>
      <c r="R14" s="102">
        <f t="shared" si="19"/>
        <v>59400</v>
      </c>
      <c r="S14" s="102">
        <f t="shared" si="10"/>
        <v>50119.960246400005</v>
      </c>
      <c r="T14" s="102">
        <f t="shared" si="11"/>
        <v>2680.0397536</v>
      </c>
      <c r="U14" s="102">
        <f t="shared" si="12"/>
        <v>52800.000000000007</v>
      </c>
      <c r="V14" s="102">
        <f t="shared" si="13"/>
        <v>43854.965215599994</v>
      </c>
      <c r="W14" s="102">
        <f t="shared" si="14"/>
        <v>2345.0347843999994</v>
      </c>
      <c r="X14" s="102">
        <f t="shared" si="15"/>
        <v>46199.999999999993</v>
      </c>
      <c r="Y14" s="102">
        <f t="shared" si="16"/>
        <v>37589.970184799997</v>
      </c>
      <c r="Z14" s="102">
        <f t="shared" si="17"/>
        <v>2010.0298151999996</v>
      </c>
      <c r="AA14" s="66">
        <f t="shared" si="18"/>
        <v>39600</v>
      </c>
      <c r="AB14" s="36"/>
      <c r="AC14" s="36"/>
      <c r="AD14" s="36"/>
      <c r="AE14" s="36"/>
      <c r="AF14" s="36"/>
      <c r="AG14" s="37"/>
      <c r="AH14" s="36"/>
      <c r="AI14" s="36"/>
    </row>
    <row r="15" spans="1:35" ht="13.5" customHeight="1">
      <c r="A15" s="287">
        <v>116</v>
      </c>
      <c r="B15" s="56">
        <v>40664</v>
      </c>
      <c r="C15" s="68">
        <f>'BENEFÍCIOS-SEM JRS E SEM CORREÇ'!C15</f>
        <v>545</v>
      </c>
      <c r="D15" s="318">
        <f>'base(indices)'!G20</f>
        <v>1.38319002</v>
      </c>
      <c r="E15" s="69">
        <f t="shared" si="0"/>
        <v>753.83856090000006</v>
      </c>
      <c r="F15" s="323">
        <v>0</v>
      </c>
      <c r="G15" s="70">
        <f t="shared" si="1"/>
        <v>0</v>
      </c>
      <c r="H15" s="71">
        <f t="shared" si="2"/>
        <v>753.83856090000006</v>
      </c>
      <c r="I15" s="302">
        <f t="shared" si="20"/>
        <v>126549.90144010003</v>
      </c>
      <c r="J15" s="122">
        <f>IF((I15-H$21+(H$21/12*8))+K15&gt;I149,I149-K15,(I15-H$21+(H$21/12*8)))</f>
        <v>62649.950307999999</v>
      </c>
      <c r="K15" s="122">
        <f t="shared" si="3"/>
        <v>3350.0496919999996</v>
      </c>
      <c r="L15" s="122">
        <f t="shared" si="4"/>
        <v>66000</v>
      </c>
      <c r="M15" s="122">
        <f t="shared" si="5"/>
        <v>59517.452792599994</v>
      </c>
      <c r="N15" s="122">
        <f t="shared" si="6"/>
        <v>3182.5472073999995</v>
      </c>
      <c r="O15" s="122">
        <f t="shared" si="7"/>
        <v>62699.999999999993</v>
      </c>
      <c r="P15" s="104">
        <f t="shared" si="8"/>
        <v>56384.955277200002</v>
      </c>
      <c r="Q15" s="122">
        <f t="shared" si="9"/>
        <v>3015.0447227999998</v>
      </c>
      <c r="R15" s="122">
        <f t="shared" si="19"/>
        <v>59400</v>
      </c>
      <c r="S15" s="122">
        <f t="shared" si="10"/>
        <v>50119.960246400005</v>
      </c>
      <c r="T15" s="122">
        <f t="shared" si="11"/>
        <v>2680.0397536</v>
      </c>
      <c r="U15" s="122">
        <f t="shared" si="12"/>
        <v>52800.000000000007</v>
      </c>
      <c r="V15" s="122">
        <f t="shared" si="13"/>
        <v>43854.965215599994</v>
      </c>
      <c r="W15" s="122">
        <f t="shared" si="14"/>
        <v>2345.0347843999994</v>
      </c>
      <c r="X15" s="122">
        <f t="shared" si="15"/>
        <v>46199.999999999993</v>
      </c>
      <c r="Y15" s="122">
        <f t="shared" si="16"/>
        <v>37589.970184799997</v>
      </c>
      <c r="Z15" s="122">
        <f t="shared" si="17"/>
        <v>2010.0298151999996</v>
      </c>
      <c r="AA15" s="52">
        <f t="shared" si="18"/>
        <v>39600</v>
      </c>
      <c r="AB15" s="18"/>
      <c r="AC15" s="18"/>
      <c r="AD15" s="18"/>
      <c r="AE15" s="18"/>
      <c r="AF15" s="18"/>
      <c r="AG15" s="19"/>
      <c r="AH15" s="18"/>
      <c r="AI15" s="18"/>
    </row>
    <row r="16" spans="1:35" s="30" customFormat="1" ht="13.5" customHeight="1">
      <c r="A16" s="287">
        <v>115</v>
      </c>
      <c r="B16" s="56">
        <v>40695</v>
      </c>
      <c r="C16" s="68">
        <f>'BENEFÍCIOS-SEM JRS E SEM CORREÇ'!C16</f>
        <v>545</v>
      </c>
      <c r="D16" s="318">
        <f>'base(indices)'!G21</f>
        <v>1.38102182</v>
      </c>
      <c r="E16" s="58">
        <f t="shared" si="0"/>
        <v>752.65689190000001</v>
      </c>
      <c r="F16" s="323">
        <v>0</v>
      </c>
      <c r="G16" s="60">
        <f t="shared" si="1"/>
        <v>0</v>
      </c>
      <c r="H16" s="61">
        <f t="shared" si="2"/>
        <v>752.65689190000001</v>
      </c>
      <c r="I16" s="301">
        <f t="shared" si="20"/>
        <v>125796.06287920004</v>
      </c>
      <c r="J16" s="102">
        <f>IF((I16-H$21+(H$21/12*7))+K16&gt;I149,I149-K16,(I16-H$21+(H$21/12*7)))</f>
        <v>62649.950307999999</v>
      </c>
      <c r="K16" s="102">
        <f t="shared" si="3"/>
        <v>3350.0496919999996</v>
      </c>
      <c r="L16" s="102">
        <f t="shared" si="4"/>
        <v>66000</v>
      </c>
      <c r="M16" s="102">
        <f t="shared" si="5"/>
        <v>59517.452792599994</v>
      </c>
      <c r="N16" s="102">
        <f t="shared" si="6"/>
        <v>3182.5472073999995</v>
      </c>
      <c r="O16" s="102">
        <f t="shared" si="7"/>
        <v>62699.999999999993</v>
      </c>
      <c r="P16" s="102">
        <f t="shared" si="8"/>
        <v>56384.955277200002</v>
      </c>
      <c r="Q16" s="102">
        <f t="shared" si="9"/>
        <v>3015.0447227999998</v>
      </c>
      <c r="R16" s="102">
        <f t="shared" si="19"/>
        <v>59400</v>
      </c>
      <c r="S16" s="102">
        <f t="shared" si="10"/>
        <v>50119.960246400005</v>
      </c>
      <c r="T16" s="102">
        <f t="shared" si="11"/>
        <v>2680.0397536</v>
      </c>
      <c r="U16" s="102">
        <f t="shared" si="12"/>
        <v>52800.000000000007</v>
      </c>
      <c r="V16" s="102">
        <f t="shared" si="13"/>
        <v>43854.965215599994</v>
      </c>
      <c r="W16" s="102">
        <f t="shared" si="14"/>
        <v>2345.0347843999994</v>
      </c>
      <c r="X16" s="102">
        <f t="shared" si="15"/>
        <v>46199.999999999993</v>
      </c>
      <c r="Y16" s="102">
        <f t="shared" si="16"/>
        <v>37589.970184799997</v>
      </c>
      <c r="Z16" s="102">
        <f t="shared" si="17"/>
        <v>2010.0298151999996</v>
      </c>
      <c r="AA16" s="66">
        <f t="shared" si="18"/>
        <v>39600</v>
      </c>
      <c r="AB16" s="36"/>
      <c r="AC16" s="36"/>
      <c r="AD16" s="36"/>
      <c r="AE16" s="36"/>
      <c r="AF16" s="36"/>
      <c r="AG16" s="37"/>
      <c r="AH16" s="36"/>
      <c r="AI16" s="36"/>
    </row>
    <row r="17" spans="1:35" ht="13.5" customHeight="1">
      <c r="A17" s="287">
        <v>114</v>
      </c>
      <c r="B17" s="56">
        <v>40725</v>
      </c>
      <c r="C17" s="68">
        <f>'BENEFÍCIOS-SEM JRS E SEM CORREÇ'!C17</f>
        <v>545</v>
      </c>
      <c r="D17" s="318">
        <f>'base(indices)'!G22</f>
        <v>1.3794850700000001</v>
      </c>
      <c r="E17" s="69">
        <f t="shared" si="0"/>
        <v>751.81936315000007</v>
      </c>
      <c r="F17" s="323">
        <v>0</v>
      </c>
      <c r="G17" s="70">
        <f t="shared" si="1"/>
        <v>0</v>
      </c>
      <c r="H17" s="71">
        <f t="shared" si="2"/>
        <v>751.81936315000007</v>
      </c>
      <c r="I17" s="302">
        <f t="shared" si="20"/>
        <v>125043.40598730004</v>
      </c>
      <c r="J17" s="122">
        <f>IF((I17-H$21+(H$21/12*6))+K17&gt;I149,I149-K17,(I17-H$21+(H$21/12*6)))</f>
        <v>62649.950307999999</v>
      </c>
      <c r="K17" s="122">
        <f t="shared" si="3"/>
        <v>3350.0496919999996</v>
      </c>
      <c r="L17" s="122">
        <f t="shared" si="4"/>
        <v>66000</v>
      </c>
      <c r="M17" s="122">
        <f t="shared" si="5"/>
        <v>59517.452792599994</v>
      </c>
      <c r="N17" s="122">
        <f t="shared" si="6"/>
        <v>3182.5472073999995</v>
      </c>
      <c r="O17" s="122">
        <f t="shared" si="7"/>
        <v>62699.999999999993</v>
      </c>
      <c r="P17" s="104">
        <f t="shared" si="8"/>
        <v>56384.955277200002</v>
      </c>
      <c r="Q17" s="122">
        <f t="shared" si="9"/>
        <v>3015.0447227999998</v>
      </c>
      <c r="R17" s="122">
        <f t="shared" si="19"/>
        <v>59400</v>
      </c>
      <c r="S17" s="122">
        <f t="shared" si="10"/>
        <v>50119.960246400005</v>
      </c>
      <c r="T17" s="122">
        <f t="shared" si="11"/>
        <v>2680.0397536</v>
      </c>
      <c r="U17" s="122">
        <f t="shared" si="12"/>
        <v>52800.000000000007</v>
      </c>
      <c r="V17" s="122">
        <f t="shared" si="13"/>
        <v>43854.965215599994</v>
      </c>
      <c r="W17" s="122">
        <f t="shared" si="14"/>
        <v>2345.0347843999994</v>
      </c>
      <c r="X17" s="122">
        <f t="shared" si="15"/>
        <v>46199.999999999993</v>
      </c>
      <c r="Y17" s="122">
        <f t="shared" si="16"/>
        <v>37589.970184799997</v>
      </c>
      <c r="Z17" s="122">
        <f t="shared" si="17"/>
        <v>2010.0298151999996</v>
      </c>
      <c r="AA17" s="52">
        <f t="shared" si="18"/>
        <v>39600</v>
      </c>
      <c r="AB17" s="18"/>
      <c r="AC17" s="18"/>
      <c r="AD17" s="18"/>
      <c r="AE17" s="18"/>
      <c r="AF17" s="18"/>
      <c r="AG17" s="19"/>
      <c r="AH17" s="18"/>
      <c r="AI17" s="18"/>
    </row>
    <row r="18" spans="1:35" s="30" customFormat="1" ht="13.5" customHeight="1">
      <c r="A18" s="287">
        <v>113</v>
      </c>
      <c r="B18" s="56">
        <v>40756</v>
      </c>
      <c r="C18" s="68">
        <f>'BENEFÍCIOS-SEM JRS E SEM CORREÇ'!C18</f>
        <v>545</v>
      </c>
      <c r="D18" s="318">
        <f>'base(indices)'!G23</f>
        <v>1.37779176</v>
      </c>
      <c r="E18" s="58">
        <f t="shared" si="0"/>
        <v>750.89650919999997</v>
      </c>
      <c r="F18" s="323">
        <v>0</v>
      </c>
      <c r="G18" s="60">
        <f t="shared" si="1"/>
        <v>0</v>
      </c>
      <c r="H18" s="61">
        <f t="shared" si="2"/>
        <v>750.89650919999997</v>
      </c>
      <c r="I18" s="301">
        <f>I17-H17</f>
        <v>124291.58662415003</v>
      </c>
      <c r="J18" s="102">
        <f>IF((I18-H$21+(H$21/12*5))+K18&gt;I149,I149-K18,(I18-H$21+(H$21/12*5)))</f>
        <v>62649.950307999999</v>
      </c>
      <c r="K18" s="102">
        <f t="shared" si="3"/>
        <v>3350.0496919999996</v>
      </c>
      <c r="L18" s="102">
        <f t="shared" si="4"/>
        <v>66000</v>
      </c>
      <c r="M18" s="102">
        <f t="shared" si="5"/>
        <v>59517.452792599994</v>
      </c>
      <c r="N18" s="102">
        <f t="shared" si="6"/>
        <v>3182.5472073999995</v>
      </c>
      <c r="O18" s="102">
        <f t="shared" si="7"/>
        <v>62699.999999999993</v>
      </c>
      <c r="P18" s="102">
        <f>J18*$P$9</f>
        <v>56384.955277200002</v>
      </c>
      <c r="Q18" s="102">
        <f t="shared" si="9"/>
        <v>3015.0447227999998</v>
      </c>
      <c r="R18" s="102">
        <f t="shared" si="19"/>
        <v>59400</v>
      </c>
      <c r="S18" s="102">
        <f t="shared" si="10"/>
        <v>50119.960246400005</v>
      </c>
      <c r="T18" s="102">
        <f t="shared" si="11"/>
        <v>2680.0397536</v>
      </c>
      <c r="U18" s="102">
        <f t="shared" si="12"/>
        <v>52800.000000000007</v>
      </c>
      <c r="V18" s="102">
        <f t="shared" si="13"/>
        <v>43854.965215599994</v>
      </c>
      <c r="W18" s="102">
        <f t="shared" si="14"/>
        <v>2345.0347843999994</v>
      </c>
      <c r="X18" s="102">
        <f t="shared" si="15"/>
        <v>46199.999999999993</v>
      </c>
      <c r="Y18" s="102">
        <f t="shared" si="16"/>
        <v>37589.970184799997</v>
      </c>
      <c r="Z18" s="102">
        <f t="shared" si="17"/>
        <v>2010.0298151999996</v>
      </c>
      <c r="AA18" s="66">
        <f t="shared" si="18"/>
        <v>39600</v>
      </c>
      <c r="AB18" s="36"/>
      <c r="AC18" s="36"/>
      <c r="AD18" s="36"/>
      <c r="AE18" s="36"/>
      <c r="AF18" s="36"/>
      <c r="AG18" s="37"/>
      <c r="AH18" s="36"/>
      <c r="AI18" s="36"/>
    </row>
    <row r="19" spans="1:35" ht="13.5" customHeight="1">
      <c r="A19" s="287">
        <v>112</v>
      </c>
      <c r="B19" s="56">
        <v>40787</v>
      </c>
      <c r="C19" s="68">
        <f>'BENEFÍCIOS-SEM JRS E SEM CORREÇ'!C19</f>
        <v>545</v>
      </c>
      <c r="D19" s="318">
        <f>'base(indices)'!G24</f>
        <v>1.3749373899999999</v>
      </c>
      <c r="E19" s="69">
        <f t="shared" si="0"/>
        <v>749.34087754999996</v>
      </c>
      <c r="F19" s="323">
        <v>0</v>
      </c>
      <c r="G19" s="70">
        <f t="shared" si="1"/>
        <v>0</v>
      </c>
      <c r="H19" s="71">
        <f t="shared" si="2"/>
        <v>749.34087754999996</v>
      </c>
      <c r="I19" s="302">
        <f t="shared" si="20"/>
        <v>123540.69011495003</v>
      </c>
      <c r="J19" s="122">
        <f>IF((I19-H$21+(H$21/12*4))+K19&gt;I149,I149-K19,(I19-H$21+(H$21/12*4)))</f>
        <v>62649.950307999999</v>
      </c>
      <c r="K19" s="122">
        <f t="shared" si="3"/>
        <v>3350.0496919999996</v>
      </c>
      <c r="L19" s="122">
        <f t="shared" si="4"/>
        <v>66000</v>
      </c>
      <c r="M19" s="122">
        <f t="shared" si="5"/>
        <v>59517.452792599994</v>
      </c>
      <c r="N19" s="122">
        <f t="shared" si="6"/>
        <v>3182.5472073999995</v>
      </c>
      <c r="O19" s="122">
        <f t="shared" si="7"/>
        <v>62699.999999999993</v>
      </c>
      <c r="P19" s="104">
        <f t="shared" si="8"/>
        <v>56384.955277200002</v>
      </c>
      <c r="Q19" s="122">
        <f t="shared" si="9"/>
        <v>3015.0447227999998</v>
      </c>
      <c r="R19" s="122">
        <f t="shared" si="19"/>
        <v>59400</v>
      </c>
      <c r="S19" s="122">
        <f t="shared" si="10"/>
        <v>50119.960246400005</v>
      </c>
      <c r="T19" s="122">
        <f t="shared" si="11"/>
        <v>2680.0397536</v>
      </c>
      <c r="U19" s="122">
        <f t="shared" si="12"/>
        <v>52800.000000000007</v>
      </c>
      <c r="V19" s="122">
        <f t="shared" si="13"/>
        <v>43854.965215599994</v>
      </c>
      <c r="W19" s="122">
        <f t="shared" si="14"/>
        <v>2345.0347843999994</v>
      </c>
      <c r="X19" s="122">
        <f t="shared" si="15"/>
        <v>46199.999999999993</v>
      </c>
      <c r="Y19" s="122">
        <f t="shared" si="16"/>
        <v>37589.970184799997</v>
      </c>
      <c r="Z19" s="122">
        <f t="shared" si="17"/>
        <v>2010.0298151999996</v>
      </c>
      <c r="AA19" s="52">
        <f t="shared" si="18"/>
        <v>39600</v>
      </c>
      <c r="AB19" s="18"/>
      <c r="AC19" s="18"/>
      <c r="AD19" s="18"/>
      <c r="AE19" s="18"/>
      <c r="AF19" s="18"/>
      <c r="AG19" s="19"/>
      <c r="AH19" s="18"/>
      <c r="AI19" s="18"/>
    </row>
    <row r="20" spans="1:35" s="30" customFormat="1" ht="13.5" customHeight="1">
      <c r="A20" s="287">
        <v>111</v>
      </c>
      <c r="B20" s="56">
        <v>40817</v>
      </c>
      <c r="C20" s="68">
        <f>'BENEFÍCIOS-SEM JRS E SEM CORREÇ'!C20</f>
        <v>545</v>
      </c>
      <c r="D20" s="318">
        <f>'base(indices)'!G25</f>
        <v>1.3735597100000001</v>
      </c>
      <c r="E20" s="58">
        <f t="shared" si="0"/>
        <v>748.59004195</v>
      </c>
      <c r="F20" s="323">
        <v>0</v>
      </c>
      <c r="G20" s="60">
        <f t="shared" si="1"/>
        <v>0</v>
      </c>
      <c r="H20" s="61">
        <f t="shared" si="2"/>
        <v>748.59004195</v>
      </c>
      <c r="I20" s="301">
        <f t="shared" si="20"/>
        <v>122791.34923740003</v>
      </c>
      <c r="J20" s="102">
        <f>IF((I20-H$21+(H$21/12*3))+K20&gt;I149,I149-K20,(I20-H$21+(H$21/12*3)))</f>
        <v>62649.950307999999</v>
      </c>
      <c r="K20" s="102">
        <f t="shared" si="3"/>
        <v>3350.0496919999996</v>
      </c>
      <c r="L20" s="102">
        <f t="shared" si="4"/>
        <v>66000</v>
      </c>
      <c r="M20" s="102">
        <f t="shared" si="5"/>
        <v>59517.452792599994</v>
      </c>
      <c r="N20" s="102">
        <f t="shared" si="6"/>
        <v>3182.5472073999995</v>
      </c>
      <c r="O20" s="102">
        <f t="shared" si="7"/>
        <v>62699.999999999993</v>
      </c>
      <c r="P20" s="102">
        <f t="shared" si="8"/>
        <v>56384.955277200002</v>
      </c>
      <c r="Q20" s="102">
        <f t="shared" si="9"/>
        <v>3015.0447227999998</v>
      </c>
      <c r="R20" s="102">
        <f t="shared" si="19"/>
        <v>59400</v>
      </c>
      <c r="S20" s="102">
        <f t="shared" si="10"/>
        <v>50119.960246400005</v>
      </c>
      <c r="T20" s="102">
        <f t="shared" si="11"/>
        <v>2680.0397536</v>
      </c>
      <c r="U20" s="102">
        <f t="shared" si="12"/>
        <v>52800.000000000007</v>
      </c>
      <c r="V20" s="102">
        <f t="shared" si="13"/>
        <v>43854.965215599994</v>
      </c>
      <c r="W20" s="102">
        <f t="shared" si="14"/>
        <v>2345.0347843999994</v>
      </c>
      <c r="X20" s="102">
        <f t="shared" si="15"/>
        <v>46199.999999999993</v>
      </c>
      <c r="Y20" s="102">
        <f t="shared" si="16"/>
        <v>37589.970184799997</v>
      </c>
      <c r="Z20" s="102">
        <f t="shared" si="17"/>
        <v>2010.0298151999996</v>
      </c>
      <c r="AA20" s="66">
        <f t="shared" si="18"/>
        <v>39600</v>
      </c>
      <c r="AB20" s="36"/>
      <c r="AC20" s="36"/>
      <c r="AD20" s="36"/>
      <c r="AE20" s="36"/>
      <c r="AF20" s="36"/>
      <c r="AG20" s="37"/>
      <c r="AH20" s="36"/>
      <c r="AI20" s="36"/>
    </row>
    <row r="21" spans="1:35" ht="13.5" customHeight="1">
      <c r="A21" s="287">
        <v>110</v>
      </c>
      <c r="B21" s="56">
        <v>40848</v>
      </c>
      <c r="C21" s="68">
        <f>'BENEFÍCIOS-SEM JRS E SEM CORREÇ'!C21</f>
        <v>545</v>
      </c>
      <c r="D21" s="318">
        <f>'base(indices)'!G26</f>
        <v>1.37270863</v>
      </c>
      <c r="E21" s="69">
        <f t="shared" si="0"/>
        <v>748.12620334999997</v>
      </c>
      <c r="F21" s="323">
        <v>0</v>
      </c>
      <c r="G21" s="70">
        <f t="shared" si="1"/>
        <v>0</v>
      </c>
      <c r="H21" s="71">
        <f t="shared" si="2"/>
        <v>748.12620334999997</v>
      </c>
      <c r="I21" s="302">
        <f t="shared" si="20"/>
        <v>122042.75919545004</v>
      </c>
      <c r="J21" s="122">
        <f>IF((I21-H$21+(H$21/12*2))+K21&gt;I149,I149-K21,(I21-H$21+(H$21/12*2)))</f>
        <v>62649.950307999999</v>
      </c>
      <c r="K21" s="122">
        <f t="shared" si="3"/>
        <v>3350.0496919999996</v>
      </c>
      <c r="L21" s="122">
        <f>J21+K21</f>
        <v>66000</v>
      </c>
      <c r="M21" s="122">
        <f>J21*M$9</f>
        <v>59517.452792599994</v>
      </c>
      <c r="N21" s="122">
        <f>K21*M$9</f>
        <v>3182.5472073999995</v>
      </c>
      <c r="O21" s="122">
        <f>M21+N21</f>
        <v>62699.999999999993</v>
      </c>
      <c r="P21" s="104">
        <f t="shared" si="8"/>
        <v>56384.955277200002</v>
      </c>
      <c r="Q21" s="122">
        <f t="shared" si="9"/>
        <v>3015.0447227999998</v>
      </c>
      <c r="R21" s="122">
        <f t="shared" si="19"/>
        <v>59400</v>
      </c>
      <c r="S21" s="122">
        <f t="shared" si="10"/>
        <v>50119.960246400005</v>
      </c>
      <c r="T21" s="122">
        <f t="shared" si="11"/>
        <v>2680.0397536</v>
      </c>
      <c r="U21" s="122">
        <f t="shared" si="12"/>
        <v>52800.000000000007</v>
      </c>
      <c r="V21" s="122">
        <f t="shared" si="13"/>
        <v>43854.965215599994</v>
      </c>
      <c r="W21" s="122">
        <f t="shared" si="14"/>
        <v>2345.0347843999994</v>
      </c>
      <c r="X21" s="122">
        <f t="shared" si="15"/>
        <v>46199.999999999993</v>
      </c>
      <c r="Y21" s="122">
        <f t="shared" si="16"/>
        <v>37589.970184799997</v>
      </c>
      <c r="Z21" s="122">
        <f t="shared" si="17"/>
        <v>2010.0298151999996</v>
      </c>
      <c r="AA21" s="52">
        <f t="shared" si="18"/>
        <v>39600</v>
      </c>
      <c r="AB21" s="18"/>
      <c r="AC21" s="18"/>
      <c r="AD21" s="18"/>
      <c r="AE21" s="18"/>
      <c r="AF21" s="18"/>
      <c r="AG21" s="19"/>
      <c r="AH21" s="18"/>
      <c r="AI21" s="18"/>
    </row>
    <row r="22" spans="1:35" s="30" customFormat="1" ht="13.5" customHeight="1" thickBot="1">
      <c r="A22" s="288">
        <v>109</v>
      </c>
      <c r="B22" s="76">
        <v>40878</v>
      </c>
      <c r="C22" s="77">
        <f>'BENEFÍCIOS-SEM JRS E SEM CORREÇ'!C22</f>
        <v>1090</v>
      </c>
      <c r="D22" s="319">
        <f>'base(indices)'!G27</f>
        <v>1.37182381</v>
      </c>
      <c r="E22" s="281">
        <f t="shared" si="0"/>
        <v>1495.2879528999999</v>
      </c>
      <c r="F22" s="324">
        <v>0</v>
      </c>
      <c r="G22" s="234">
        <f t="shared" si="1"/>
        <v>0</v>
      </c>
      <c r="H22" s="289">
        <f t="shared" si="2"/>
        <v>1495.2879528999999</v>
      </c>
      <c r="I22" s="303">
        <f>I21-H21</f>
        <v>121294.63299210004</v>
      </c>
      <c r="J22" s="95">
        <f>IF((I22-H$21+(H21/12*1))+K22&gt;I149,I149-K22,(I22-H$21+(H$21/12*1)))</f>
        <v>62649.950307999999</v>
      </c>
      <c r="K22" s="95">
        <f t="shared" si="3"/>
        <v>3350.0496919999996</v>
      </c>
      <c r="L22" s="95">
        <f>J22+K22</f>
        <v>66000</v>
      </c>
      <c r="M22" s="95">
        <f>J22*M$9</f>
        <v>59517.452792599994</v>
      </c>
      <c r="N22" s="95">
        <f t="shared" ref="N22:N85" si="21">K22*M$9</f>
        <v>3182.5472073999995</v>
      </c>
      <c r="O22" s="95">
        <f t="shared" ref="O22:O85" si="22">M22+N22</f>
        <v>62699.999999999993</v>
      </c>
      <c r="P22" s="95">
        <f t="shared" si="8"/>
        <v>56384.955277200002</v>
      </c>
      <c r="Q22" s="95">
        <f t="shared" si="9"/>
        <v>3015.0447227999998</v>
      </c>
      <c r="R22" s="95">
        <f t="shared" si="19"/>
        <v>59400</v>
      </c>
      <c r="S22" s="95">
        <f t="shared" si="10"/>
        <v>50119.960246400005</v>
      </c>
      <c r="T22" s="95">
        <f t="shared" si="11"/>
        <v>2680.0397536</v>
      </c>
      <c r="U22" s="95">
        <f t="shared" si="12"/>
        <v>52800.000000000007</v>
      </c>
      <c r="V22" s="95">
        <f t="shared" si="13"/>
        <v>43854.965215599994</v>
      </c>
      <c r="W22" s="95">
        <f t="shared" si="14"/>
        <v>2345.0347843999994</v>
      </c>
      <c r="X22" s="95">
        <f t="shared" si="15"/>
        <v>46199.999999999993</v>
      </c>
      <c r="Y22" s="95">
        <f t="shared" si="16"/>
        <v>37589.970184799997</v>
      </c>
      <c r="Z22" s="95">
        <f t="shared" si="17"/>
        <v>2010.0298151999996</v>
      </c>
      <c r="AA22" s="238">
        <f t="shared" si="18"/>
        <v>39600</v>
      </c>
      <c r="AB22" s="36"/>
      <c r="AC22" s="36"/>
      <c r="AD22" s="36"/>
      <c r="AE22" s="36"/>
      <c r="AF22" s="36"/>
      <c r="AG22" s="37"/>
      <c r="AH22" s="36"/>
      <c r="AI22" s="36"/>
    </row>
    <row r="23" spans="1:35" ht="13.5" customHeight="1">
      <c r="A23" s="290">
        <v>108</v>
      </c>
      <c r="B23" s="161">
        <v>40909</v>
      </c>
      <c r="C23" s="47">
        <f>'BENEFÍCIOS-SEM JRS E SEM CORREÇ'!C23</f>
        <v>622</v>
      </c>
      <c r="D23" s="308">
        <f>'base(indices)'!G28</f>
        <v>1.37053961</v>
      </c>
      <c r="E23" s="164">
        <f t="shared" si="0"/>
        <v>852.47563742</v>
      </c>
      <c r="F23" s="322">
        <v>0</v>
      </c>
      <c r="G23" s="87">
        <f t="shared" si="1"/>
        <v>0</v>
      </c>
      <c r="H23" s="89">
        <f t="shared" si="2"/>
        <v>852.47563742</v>
      </c>
      <c r="I23" s="300">
        <f t="shared" si="20"/>
        <v>119799.34503920004</v>
      </c>
      <c r="J23" s="123">
        <f>IF((I23-H$33+(H$33/12*12))+K23&gt;I149,I149-K23,(I23-H$33+(H$33/12*12)))</f>
        <v>62649.950307999999</v>
      </c>
      <c r="K23" s="123">
        <f t="shared" si="3"/>
        <v>3350.0496919999996</v>
      </c>
      <c r="L23" s="123">
        <f t="shared" ref="L23:L86" si="23">J23+K23</f>
        <v>66000</v>
      </c>
      <c r="M23" s="123">
        <f t="shared" ref="M23:M86" si="24">J23*M$9</f>
        <v>59517.452792599994</v>
      </c>
      <c r="N23" s="123">
        <f t="shared" si="21"/>
        <v>3182.5472073999995</v>
      </c>
      <c r="O23" s="123">
        <f t="shared" si="22"/>
        <v>62699.999999999993</v>
      </c>
      <c r="P23" s="100">
        <f>J23*$P$9</f>
        <v>56384.955277200002</v>
      </c>
      <c r="Q23" s="123">
        <f t="shared" si="9"/>
        <v>3015.0447227999998</v>
      </c>
      <c r="R23" s="123">
        <f t="shared" si="19"/>
        <v>59400</v>
      </c>
      <c r="S23" s="123">
        <f t="shared" si="10"/>
        <v>50119.960246400005</v>
      </c>
      <c r="T23" s="123">
        <f t="shared" si="11"/>
        <v>2680.0397536</v>
      </c>
      <c r="U23" s="123">
        <f t="shared" si="12"/>
        <v>52800.000000000007</v>
      </c>
      <c r="V23" s="123">
        <f t="shared" si="13"/>
        <v>43854.965215599994</v>
      </c>
      <c r="W23" s="123">
        <f t="shared" si="14"/>
        <v>2345.0347843999994</v>
      </c>
      <c r="X23" s="123">
        <f t="shared" si="15"/>
        <v>46199.999999999993</v>
      </c>
      <c r="Y23" s="123">
        <f t="shared" si="16"/>
        <v>37589.970184799997</v>
      </c>
      <c r="Z23" s="123">
        <f t="shared" si="17"/>
        <v>2010.0298151999996</v>
      </c>
      <c r="AA23" s="55">
        <f t="shared" si="18"/>
        <v>39600</v>
      </c>
      <c r="AB23" s="18"/>
      <c r="AC23" s="18"/>
      <c r="AD23" s="18"/>
      <c r="AE23" s="18"/>
      <c r="AF23" s="18"/>
      <c r="AG23" s="19"/>
      <c r="AH23" s="18"/>
      <c r="AI23" s="18"/>
    </row>
    <row r="24" spans="1:35" s="30" customFormat="1" ht="13.5" customHeight="1">
      <c r="A24" s="287">
        <v>107</v>
      </c>
      <c r="B24" s="56">
        <v>40940</v>
      </c>
      <c r="C24" s="68">
        <f>'BENEFÍCIOS-SEM JRS E SEM CORREÇ'!C24</f>
        <v>622</v>
      </c>
      <c r="D24" s="318">
        <f>'base(indices)'!G29</f>
        <v>1.3693564899999999</v>
      </c>
      <c r="E24" s="58">
        <f t="shared" si="0"/>
        <v>851.73973677999993</v>
      </c>
      <c r="F24" s="323">
        <v>0</v>
      </c>
      <c r="G24" s="60">
        <f t="shared" si="1"/>
        <v>0</v>
      </c>
      <c r="H24" s="61">
        <f t="shared" si="2"/>
        <v>851.73973677999993</v>
      </c>
      <c r="I24" s="301">
        <f t="shared" si="20"/>
        <v>118946.86940178004</v>
      </c>
      <c r="J24" s="102">
        <f>IF((I24-H$33+(H$33/12*11))+K24&gt;I149,I149-K24,(I24-H$33+(H$33/12*11)))</f>
        <v>62649.950307999999</v>
      </c>
      <c r="K24" s="102">
        <f t="shared" si="3"/>
        <v>3350.0496919999996</v>
      </c>
      <c r="L24" s="102">
        <f t="shared" si="23"/>
        <v>66000</v>
      </c>
      <c r="M24" s="102">
        <f t="shared" si="24"/>
        <v>59517.452792599994</v>
      </c>
      <c r="N24" s="102">
        <f t="shared" si="21"/>
        <v>3182.5472073999995</v>
      </c>
      <c r="O24" s="102">
        <f t="shared" si="22"/>
        <v>62699.999999999993</v>
      </c>
      <c r="P24" s="102">
        <f t="shared" si="8"/>
        <v>56384.955277200002</v>
      </c>
      <c r="Q24" s="102">
        <f t="shared" si="9"/>
        <v>3015.0447227999998</v>
      </c>
      <c r="R24" s="102">
        <f t="shared" si="19"/>
        <v>59400</v>
      </c>
      <c r="S24" s="102">
        <f t="shared" si="10"/>
        <v>50119.960246400005</v>
      </c>
      <c r="T24" s="102">
        <f t="shared" si="11"/>
        <v>2680.0397536</v>
      </c>
      <c r="U24" s="102">
        <f t="shared" si="12"/>
        <v>52800.000000000007</v>
      </c>
      <c r="V24" s="102">
        <f t="shared" si="13"/>
        <v>43854.965215599994</v>
      </c>
      <c r="W24" s="102">
        <f t="shared" si="14"/>
        <v>2345.0347843999994</v>
      </c>
      <c r="X24" s="102">
        <f t="shared" si="15"/>
        <v>46199.999999999993</v>
      </c>
      <c r="Y24" s="102">
        <f t="shared" si="16"/>
        <v>37589.970184799997</v>
      </c>
      <c r="Z24" s="102">
        <f t="shared" si="17"/>
        <v>2010.0298151999996</v>
      </c>
      <c r="AA24" s="66">
        <f t="shared" si="18"/>
        <v>39600</v>
      </c>
      <c r="AB24" s="36"/>
      <c r="AC24" s="36"/>
      <c r="AD24" s="36"/>
      <c r="AE24" s="36"/>
      <c r="AF24" s="36"/>
      <c r="AG24" s="37"/>
      <c r="AH24" s="36"/>
      <c r="AI24" s="36"/>
    </row>
    <row r="25" spans="1:35" ht="13.5" customHeight="1">
      <c r="A25" s="287">
        <v>106</v>
      </c>
      <c r="B25" s="56">
        <v>40969</v>
      </c>
      <c r="C25" s="68">
        <f>'BENEFÍCIOS-SEM JRS E SEM CORREÇ'!C25</f>
        <v>622</v>
      </c>
      <c r="D25" s="318">
        <f>'base(indices)'!G30</f>
        <v>1.3693564899999999</v>
      </c>
      <c r="E25" s="69">
        <f t="shared" si="0"/>
        <v>851.73973677999993</v>
      </c>
      <c r="F25" s="323">
        <v>0</v>
      </c>
      <c r="G25" s="70">
        <f t="shared" si="1"/>
        <v>0</v>
      </c>
      <c r="H25" s="71">
        <f t="shared" si="2"/>
        <v>851.73973677999993</v>
      </c>
      <c r="I25" s="302">
        <f t="shared" si="20"/>
        <v>118095.12966500004</v>
      </c>
      <c r="J25" s="122">
        <f>IF((I25-H$33+(H$33/12*10))+K25&gt;I149,I149-K25,(I25-H$33+(H$33/12*10)))</f>
        <v>62649.950307999999</v>
      </c>
      <c r="K25" s="122">
        <f t="shared" si="3"/>
        <v>3350.0496919999996</v>
      </c>
      <c r="L25" s="122">
        <f t="shared" si="23"/>
        <v>66000</v>
      </c>
      <c r="M25" s="122">
        <f t="shared" si="24"/>
        <v>59517.452792599994</v>
      </c>
      <c r="N25" s="122">
        <f t="shared" si="21"/>
        <v>3182.5472073999995</v>
      </c>
      <c r="O25" s="122">
        <f t="shared" si="22"/>
        <v>62699.999999999993</v>
      </c>
      <c r="P25" s="104">
        <f t="shared" si="8"/>
        <v>56384.955277200002</v>
      </c>
      <c r="Q25" s="122">
        <f t="shared" si="9"/>
        <v>3015.0447227999998</v>
      </c>
      <c r="R25" s="122">
        <f t="shared" si="19"/>
        <v>59400</v>
      </c>
      <c r="S25" s="122">
        <f t="shared" si="10"/>
        <v>50119.960246400005</v>
      </c>
      <c r="T25" s="122">
        <f t="shared" si="11"/>
        <v>2680.0397536</v>
      </c>
      <c r="U25" s="122">
        <f t="shared" si="12"/>
        <v>52800.000000000007</v>
      </c>
      <c r="V25" s="122">
        <f t="shared" si="13"/>
        <v>43854.965215599994</v>
      </c>
      <c r="W25" s="122">
        <f t="shared" si="14"/>
        <v>2345.0347843999994</v>
      </c>
      <c r="X25" s="122">
        <f t="shared" si="15"/>
        <v>46199.999999999993</v>
      </c>
      <c r="Y25" s="122">
        <f t="shared" si="16"/>
        <v>37589.970184799997</v>
      </c>
      <c r="Z25" s="122">
        <f t="shared" si="17"/>
        <v>2010.0298151999996</v>
      </c>
      <c r="AA25" s="52">
        <f t="shared" si="18"/>
        <v>39600</v>
      </c>
      <c r="AB25" s="18"/>
      <c r="AC25" s="18"/>
      <c r="AD25" s="18"/>
      <c r="AE25" s="18"/>
      <c r="AF25" s="18"/>
      <c r="AG25" s="19"/>
      <c r="AH25" s="18"/>
      <c r="AI25" s="18"/>
    </row>
    <row r="26" spans="1:35" s="30" customFormat="1" ht="13.5" customHeight="1">
      <c r="A26" s="287">
        <v>105</v>
      </c>
      <c r="B26" s="56">
        <v>41000</v>
      </c>
      <c r="C26" s="68">
        <f>'BENEFÍCIOS-SEM JRS E SEM CORREÇ'!C26</f>
        <v>622</v>
      </c>
      <c r="D26" s="318">
        <f>'base(indices)'!G31</f>
        <v>1.3678955800000001</v>
      </c>
      <c r="E26" s="58">
        <f t="shared" si="0"/>
        <v>850.83105076000004</v>
      </c>
      <c r="F26" s="323">
        <v>0</v>
      </c>
      <c r="G26" s="60">
        <f t="shared" si="1"/>
        <v>0</v>
      </c>
      <c r="H26" s="61">
        <f t="shared" si="2"/>
        <v>850.83105076000004</v>
      </c>
      <c r="I26" s="301">
        <f t="shared" si="20"/>
        <v>117243.38992822004</v>
      </c>
      <c r="J26" s="102">
        <f>IF((I26-H$33+(H$33/12*9))+K26&gt;I149,I149-K26,(I26-H$33+(H$33/12*9)))</f>
        <v>62649.950307999999</v>
      </c>
      <c r="K26" s="102">
        <f t="shared" si="3"/>
        <v>3350.0496919999996</v>
      </c>
      <c r="L26" s="102">
        <f t="shared" si="23"/>
        <v>66000</v>
      </c>
      <c r="M26" s="102">
        <f t="shared" si="24"/>
        <v>59517.452792599994</v>
      </c>
      <c r="N26" s="102">
        <f t="shared" si="21"/>
        <v>3182.5472073999995</v>
      </c>
      <c r="O26" s="102">
        <f t="shared" si="22"/>
        <v>62699.999999999993</v>
      </c>
      <c r="P26" s="102">
        <f t="shared" si="8"/>
        <v>56384.955277200002</v>
      </c>
      <c r="Q26" s="102">
        <f t="shared" si="9"/>
        <v>3015.0447227999998</v>
      </c>
      <c r="R26" s="102">
        <f t="shared" si="19"/>
        <v>59400</v>
      </c>
      <c r="S26" s="102">
        <f t="shared" si="10"/>
        <v>50119.960246400005</v>
      </c>
      <c r="T26" s="102">
        <f t="shared" si="11"/>
        <v>2680.0397536</v>
      </c>
      <c r="U26" s="102">
        <f t="shared" si="12"/>
        <v>52800.000000000007</v>
      </c>
      <c r="V26" s="102">
        <f t="shared" si="13"/>
        <v>43854.965215599994</v>
      </c>
      <c r="W26" s="102">
        <f t="shared" si="14"/>
        <v>2345.0347843999994</v>
      </c>
      <c r="X26" s="102">
        <f t="shared" si="15"/>
        <v>46199.999999999993</v>
      </c>
      <c r="Y26" s="102">
        <f t="shared" si="16"/>
        <v>37589.970184799997</v>
      </c>
      <c r="Z26" s="102">
        <f t="shared" si="17"/>
        <v>2010.0298151999996</v>
      </c>
      <c r="AA26" s="66">
        <f t="shared" si="18"/>
        <v>39600</v>
      </c>
      <c r="AB26" s="36"/>
      <c r="AC26" s="36"/>
      <c r="AD26" s="36"/>
      <c r="AE26" s="36"/>
      <c r="AF26" s="36"/>
      <c r="AG26" s="37"/>
      <c r="AH26" s="36"/>
      <c r="AI26" s="36"/>
    </row>
    <row r="27" spans="1:35" ht="13.5" customHeight="1">
      <c r="A27" s="287">
        <v>104</v>
      </c>
      <c r="B27" s="56">
        <v>41030</v>
      </c>
      <c r="C27" s="68">
        <f>'BENEFÍCIOS-SEM JRS E SEM CORREÇ'!C27</f>
        <v>622</v>
      </c>
      <c r="D27" s="318">
        <f>'base(indices)'!G32</f>
        <v>1.3675851299999999</v>
      </c>
      <c r="E27" s="69">
        <f t="shared" si="0"/>
        <v>850.63795085999993</v>
      </c>
      <c r="F27" s="323">
        <v>0</v>
      </c>
      <c r="G27" s="70">
        <f t="shared" si="1"/>
        <v>0</v>
      </c>
      <c r="H27" s="71">
        <f t="shared" si="2"/>
        <v>850.63795085999993</v>
      </c>
      <c r="I27" s="302">
        <f t="shared" si="20"/>
        <v>116392.55887746005</v>
      </c>
      <c r="J27" s="122">
        <f>IF((I27-H$33+(H$33/12*8))+K27&gt;I149,I149-K27,(I27-H$33+(H$33/12*8)))</f>
        <v>62649.950307999999</v>
      </c>
      <c r="K27" s="122">
        <f t="shared" si="3"/>
        <v>3350.0496919999996</v>
      </c>
      <c r="L27" s="122">
        <f t="shared" si="23"/>
        <v>66000</v>
      </c>
      <c r="M27" s="122">
        <f t="shared" si="24"/>
        <v>59517.452792599994</v>
      </c>
      <c r="N27" s="122">
        <f t="shared" si="21"/>
        <v>3182.5472073999995</v>
      </c>
      <c r="O27" s="122">
        <f t="shared" si="22"/>
        <v>62699.999999999993</v>
      </c>
      <c r="P27" s="104">
        <f t="shared" si="8"/>
        <v>56384.955277200002</v>
      </c>
      <c r="Q27" s="122">
        <f t="shared" si="9"/>
        <v>3015.0447227999998</v>
      </c>
      <c r="R27" s="122">
        <f t="shared" si="19"/>
        <v>59400</v>
      </c>
      <c r="S27" s="122">
        <f t="shared" si="10"/>
        <v>50119.960246400005</v>
      </c>
      <c r="T27" s="122">
        <f t="shared" si="11"/>
        <v>2680.0397536</v>
      </c>
      <c r="U27" s="122">
        <f t="shared" si="12"/>
        <v>52800.000000000007</v>
      </c>
      <c r="V27" s="122">
        <f t="shared" si="13"/>
        <v>43854.965215599994</v>
      </c>
      <c r="W27" s="122">
        <f t="shared" si="14"/>
        <v>2345.0347843999994</v>
      </c>
      <c r="X27" s="122">
        <f t="shared" si="15"/>
        <v>46199.999999999993</v>
      </c>
      <c r="Y27" s="122">
        <f t="shared" si="16"/>
        <v>37589.970184799997</v>
      </c>
      <c r="Z27" s="122">
        <f t="shared" si="17"/>
        <v>2010.0298151999996</v>
      </c>
      <c r="AA27" s="52">
        <f t="shared" si="18"/>
        <v>39600</v>
      </c>
      <c r="AB27" s="18"/>
      <c r="AC27" s="18"/>
      <c r="AD27" s="18"/>
      <c r="AE27" s="18"/>
      <c r="AF27" s="18"/>
      <c r="AG27" s="19"/>
      <c r="AH27" s="18"/>
      <c r="AI27" s="18"/>
    </row>
    <row r="28" spans="1:35" s="30" customFormat="1" ht="13.5" customHeight="1">
      <c r="A28" s="287">
        <v>103</v>
      </c>
      <c r="B28" s="56">
        <v>41061</v>
      </c>
      <c r="C28" s="68">
        <f>'BENEFÍCIOS-SEM JRS E SEM CORREÇ'!C28</f>
        <v>622</v>
      </c>
      <c r="D28" s="318">
        <f>'base(indices)'!G33</f>
        <v>1.3669454000000001</v>
      </c>
      <c r="E28" s="58">
        <f t="shared" si="0"/>
        <v>850.24003880000009</v>
      </c>
      <c r="F28" s="323">
        <v>0</v>
      </c>
      <c r="G28" s="60">
        <f t="shared" si="1"/>
        <v>0</v>
      </c>
      <c r="H28" s="61">
        <f t="shared" si="2"/>
        <v>850.24003880000009</v>
      </c>
      <c r="I28" s="301">
        <f t="shared" si="20"/>
        <v>115541.92092660005</v>
      </c>
      <c r="J28" s="102">
        <f>IF((I28-H$33+(H$33/12*7))+K28&gt;I149,I149-K28,(I28-H$33+(H$33/12*7)))</f>
        <v>62649.950307999999</v>
      </c>
      <c r="K28" s="102">
        <f t="shared" si="3"/>
        <v>3350.0496919999996</v>
      </c>
      <c r="L28" s="102">
        <f t="shared" si="23"/>
        <v>66000</v>
      </c>
      <c r="M28" s="102">
        <f t="shared" si="24"/>
        <v>59517.452792599994</v>
      </c>
      <c r="N28" s="102">
        <f t="shared" si="21"/>
        <v>3182.5472073999995</v>
      </c>
      <c r="O28" s="102">
        <f t="shared" si="22"/>
        <v>62699.999999999993</v>
      </c>
      <c r="P28" s="102">
        <f t="shared" si="8"/>
        <v>56384.955277200002</v>
      </c>
      <c r="Q28" s="102">
        <f t="shared" si="9"/>
        <v>3015.0447227999998</v>
      </c>
      <c r="R28" s="102">
        <f t="shared" si="19"/>
        <v>59400</v>
      </c>
      <c r="S28" s="102">
        <f t="shared" si="10"/>
        <v>50119.960246400005</v>
      </c>
      <c r="T28" s="102">
        <f t="shared" si="11"/>
        <v>2680.0397536</v>
      </c>
      <c r="U28" s="102">
        <f t="shared" si="12"/>
        <v>52800.000000000007</v>
      </c>
      <c r="V28" s="102">
        <f t="shared" si="13"/>
        <v>43854.965215599994</v>
      </c>
      <c r="W28" s="102">
        <f t="shared" si="14"/>
        <v>2345.0347843999994</v>
      </c>
      <c r="X28" s="102">
        <f t="shared" si="15"/>
        <v>46199.999999999993</v>
      </c>
      <c r="Y28" s="102">
        <f t="shared" si="16"/>
        <v>37589.970184799997</v>
      </c>
      <c r="Z28" s="102">
        <f t="shared" si="17"/>
        <v>2010.0298151999996</v>
      </c>
      <c r="AA28" s="66">
        <f t="shared" si="18"/>
        <v>39600</v>
      </c>
      <c r="AB28" s="36"/>
      <c r="AC28" s="36"/>
      <c r="AD28" s="36"/>
      <c r="AE28" s="36"/>
      <c r="AF28" s="36"/>
      <c r="AG28" s="37"/>
      <c r="AH28" s="36"/>
      <c r="AI28" s="36"/>
    </row>
    <row r="29" spans="1:35" ht="13.5" customHeight="1">
      <c r="A29" s="287">
        <v>102</v>
      </c>
      <c r="B29" s="56">
        <v>41091</v>
      </c>
      <c r="C29" s="68">
        <f>'BENEFÍCIOS-SEM JRS E SEM CORREÇ'!C29</f>
        <v>622</v>
      </c>
      <c r="D29" s="318">
        <f>'base(indices)'!G34</f>
        <v>1.3669454000000001</v>
      </c>
      <c r="E29" s="69">
        <f>C29*D29</f>
        <v>850.24003880000009</v>
      </c>
      <c r="F29" s="323">
        <v>0</v>
      </c>
      <c r="G29" s="70">
        <f t="shared" si="1"/>
        <v>0</v>
      </c>
      <c r="H29" s="71">
        <f t="shared" si="2"/>
        <v>850.24003880000009</v>
      </c>
      <c r="I29" s="302">
        <f t="shared" si="20"/>
        <v>114691.68088780006</v>
      </c>
      <c r="J29" s="122">
        <f>IF((I29-H$33+(H$33/12*6))+K29&gt;I149,I149-K29,(I29-H$33+(H$33/12*6)))</f>
        <v>62649.950307999999</v>
      </c>
      <c r="K29" s="122">
        <f t="shared" si="3"/>
        <v>3350.0496919999996</v>
      </c>
      <c r="L29" s="122">
        <f t="shared" si="23"/>
        <v>66000</v>
      </c>
      <c r="M29" s="122">
        <f t="shared" si="24"/>
        <v>59517.452792599994</v>
      </c>
      <c r="N29" s="122">
        <f t="shared" si="21"/>
        <v>3182.5472073999995</v>
      </c>
      <c r="O29" s="122">
        <f t="shared" si="22"/>
        <v>62699.999999999993</v>
      </c>
      <c r="P29" s="104">
        <f t="shared" si="8"/>
        <v>56384.955277200002</v>
      </c>
      <c r="Q29" s="122">
        <f t="shared" si="9"/>
        <v>3015.0447227999998</v>
      </c>
      <c r="R29" s="122">
        <f t="shared" si="19"/>
        <v>59400</v>
      </c>
      <c r="S29" s="122">
        <f t="shared" si="10"/>
        <v>50119.960246400005</v>
      </c>
      <c r="T29" s="122">
        <f t="shared" si="11"/>
        <v>2680.0397536</v>
      </c>
      <c r="U29" s="122">
        <f t="shared" si="12"/>
        <v>52800.000000000007</v>
      </c>
      <c r="V29" s="122">
        <f t="shared" si="13"/>
        <v>43854.965215599994</v>
      </c>
      <c r="W29" s="122">
        <f t="shared" si="14"/>
        <v>2345.0347843999994</v>
      </c>
      <c r="X29" s="122">
        <f t="shared" si="15"/>
        <v>46199.999999999993</v>
      </c>
      <c r="Y29" s="122">
        <f t="shared" si="16"/>
        <v>37589.970184799997</v>
      </c>
      <c r="Z29" s="122">
        <f t="shared" si="17"/>
        <v>2010.0298151999996</v>
      </c>
      <c r="AA29" s="52">
        <f t="shared" si="18"/>
        <v>39600</v>
      </c>
      <c r="AB29" s="18"/>
      <c r="AC29" s="18"/>
      <c r="AD29" s="18"/>
      <c r="AE29" s="18"/>
      <c r="AF29" s="18"/>
      <c r="AG29" s="19"/>
      <c r="AH29" s="18"/>
      <c r="AI29" s="18"/>
    </row>
    <row r="30" spans="1:35" s="30" customFormat="1" ht="13.5" customHeight="1">
      <c r="A30" s="287">
        <v>101</v>
      </c>
      <c r="B30" s="56">
        <v>41122</v>
      </c>
      <c r="C30" s="68">
        <f>'BENEFÍCIOS-SEM JRS E SEM CORREÇ'!C30</f>
        <v>622</v>
      </c>
      <c r="D30" s="318">
        <f>'base(indices)'!G35</f>
        <v>1.36674859</v>
      </c>
      <c r="E30" s="58">
        <f t="shared" si="0"/>
        <v>850.11762298000008</v>
      </c>
      <c r="F30" s="323">
        <v>0</v>
      </c>
      <c r="G30" s="60">
        <f t="shared" si="1"/>
        <v>0</v>
      </c>
      <c r="H30" s="61">
        <f t="shared" si="2"/>
        <v>850.11762298000008</v>
      </c>
      <c r="I30" s="301">
        <f t="shared" si="20"/>
        <v>113841.44084900006</v>
      </c>
      <c r="J30" s="102">
        <f>IF((I30-H$33+(H$33/12*5))+K30&gt;I149,I149-K30,(I30-H$33+(H$33/12*5)))</f>
        <v>62649.950307999999</v>
      </c>
      <c r="K30" s="102">
        <f t="shared" si="3"/>
        <v>3350.0496919999996</v>
      </c>
      <c r="L30" s="102">
        <f t="shared" si="23"/>
        <v>66000</v>
      </c>
      <c r="M30" s="102">
        <f t="shared" si="24"/>
        <v>59517.452792599994</v>
      </c>
      <c r="N30" s="102">
        <f t="shared" si="21"/>
        <v>3182.5472073999995</v>
      </c>
      <c r="O30" s="102">
        <f t="shared" si="22"/>
        <v>62699.999999999993</v>
      </c>
      <c r="P30" s="102">
        <f>J30*$P$9</f>
        <v>56384.955277200002</v>
      </c>
      <c r="Q30" s="102">
        <f t="shared" si="9"/>
        <v>3015.0447227999998</v>
      </c>
      <c r="R30" s="102">
        <f t="shared" si="19"/>
        <v>59400</v>
      </c>
      <c r="S30" s="102">
        <f t="shared" si="10"/>
        <v>50119.960246400005</v>
      </c>
      <c r="T30" s="102">
        <f t="shared" si="11"/>
        <v>2680.0397536</v>
      </c>
      <c r="U30" s="102">
        <f t="shared" si="12"/>
        <v>52800.000000000007</v>
      </c>
      <c r="V30" s="102">
        <f t="shared" si="13"/>
        <v>43854.965215599994</v>
      </c>
      <c r="W30" s="102">
        <f t="shared" si="14"/>
        <v>2345.0347843999994</v>
      </c>
      <c r="X30" s="102">
        <f t="shared" si="15"/>
        <v>46199.999999999993</v>
      </c>
      <c r="Y30" s="102">
        <f t="shared" si="16"/>
        <v>37589.970184799997</v>
      </c>
      <c r="Z30" s="102">
        <f t="shared" si="17"/>
        <v>2010.0298151999996</v>
      </c>
      <c r="AA30" s="66">
        <f t="shared" si="18"/>
        <v>39600</v>
      </c>
      <c r="AB30" s="36"/>
      <c r="AC30" s="36"/>
      <c r="AD30" s="36"/>
      <c r="AE30" s="36"/>
      <c r="AF30" s="36"/>
      <c r="AG30" s="37"/>
      <c r="AH30" s="36"/>
      <c r="AI30" s="36"/>
    </row>
    <row r="31" spans="1:35" ht="13.5" customHeight="1">
      <c r="A31" s="287">
        <v>100</v>
      </c>
      <c r="B31" s="56">
        <v>41153</v>
      </c>
      <c r="C31" s="68">
        <f>'BENEFÍCIOS-SEM JRS E SEM CORREÇ'!C31</f>
        <v>622</v>
      </c>
      <c r="D31" s="318">
        <f>'base(indices)'!G36</f>
        <v>1.3665805</v>
      </c>
      <c r="E31" s="69">
        <f t="shared" si="0"/>
        <v>850.01307099999997</v>
      </c>
      <c r="F31" s="323">
        <v>0</v>
      </c>
      <c r="G31" s="70">
        <f t="shared" si="1"/>
        <v>0</v>
      </c>
      <c r="H31" s="71">
        <f t="shared" si="2"/>
        <v>850.01307099999997</v>
      </c>
      <c r="I31" s="302">
        <f t="shared" si="20"/>
        <v>112991.32322602006</v>
      </c>
      <c r="J31" s="122">
        <f>IF((I31-H$33+(H$33/12*4))+K31&gt;I149,I149-K31,(I31-H$33+(H$33/12*4)))</f>
        <v>62649.950307999999</v>
      </c>
      <c r="K31" s="122">
        <f t="shared" si="3"/>
        <v>3350.0496919999996</v>
      </c>
      <c r="L31" s="122">
        <f t="shared" si="23"/>
        <v>66000</v>
      </c>
      <c r="M31" s="122">
        <f t="shared" si="24"/>
        <v>59517.452792599994</v>
      </c>
      <c r="N31" s="122">
        <f t="shared" si="21"/>
        <v>3182.5472073999995</v>
      </c>
      <c r="O31" s="122">
        <f t="shared" si="22"/>
        <v>62699.999999999993</v>
      </c>
      <c r="P31" s="104">
        <f>J31*$P$9</f>
        <v>56384.955277200002</v>
      </c>
      <c r="Q31" s="122">
        <f t="shared" si="9"/>
        <v>3015.0447227999998</v>
      </c>
      <c r="R31" s="122">
        <f t="shared" si="19"/>
        <v>59400</v>
      </c>
      <c r="S31" s="122">
        <f t="shared" si="10"/>
        <v>50119.960246400005</v>
      </c>
      <c r="T31" s="122">
        <f t="shared" si="11"/>
        <v>2680.0397536</v>
      </c>
      <c r="U31" s="122">
        <f t="shared" si="12"/>
        <v>52800.000000000007</v>
      </c>
      <c r="V31" s="122">
        <f t="shared" si="13"/>
        <v>43854.965215599994</v>
      </c>
      <c r="W31" s="122">
        <f t="shared" si="14"/>
        <v>2345.0347843999994</v>
      </c>
      <c r="X31" s="122">
        <f t="shared" si="15"/>
        <v>46199.999999999993</v>
      </c>
      <c r="Y31" s="122">
        <f t="shared" si="16"/>
        <v>37589.970184799997</v>
      </c>
      <c r="Z31" s="122">
        <f t="shared" si="17"/>
        <v>2010.0298151999996</v>
      </c>
      <c r="AA31" s="52">
        <f t="shared" si="18"/>
        <v>39600</v>
      </c>
      <c r="AB31" s="18"/>
      <c r="AC31" s="18"/>
      <c r="AD31" s="18"/>
      <c r="AE31" s="18"/>
      <c r="AF31" s="18"/>
      <c r="AG31" s="19"/>
      <c r="AH31" s="18"/>
      <c r="AI31" s="18"/>
    </row>
    <row r="32" spans="1:35" s="30" customFormat="1" ht="13.5" customHeight="1">
      <c r="A32" s="287">
        <v>99</v>
      </c>
      <c r="B32" s="56">
        <v>41183</v>
      </c>
      <c r="C32" s="68">
        <f>'BENEFÍCIOS-SEM JRS E SEM CORREÇ'!C32</f>
        <v>622</v>
      </c>
      <c r="D32" s="318">
        <f>'base(indices)'!G37</f>
        <v>1.3665805</v>
      </c>
      <c r="E32" s="58">
        <f t="shared" si="0"/>
        <v>850.01307099999997</v>
      </c>
      <c r="F32" s="323">
        <v>0</v>
      </c>
      <c r="G32" s="60">
        <f t="shared" si="1"/>
        <v>0</v>
      </c>
      <c r="H32" s="61">
        <f t="shared" si="2"/>
        <v>850.01307099999997</v>
      </c>
      <c r="I32" s="301">
        <f t="shared" si="20"/>
        <v>112141.31015502007</v>
      </c>
      <c r="J32" s="102">
        <f>IF((I32-H$33+(H$33/12*3))+K32&gt;I149,I149-K32,(I32-H$33+(H$33/12*3)))</f>
        <v>62649.950307999999</v>
      </c>
      <c r="K32" s="102">
        <f t="shared" si="3"/>
        <v>3350.0496919999996</v>
      </c>
      <c r="L32" s="102">
        <f t="shared" si="23"/>
        <v>66000</v>
      </c>
      <c r="M32" s="102">
        <f t="shared" si="24"/>
        <v>59517.452792599994</v>
      </c>
      <c r="N32" s="102">
        <f t="shared" si="21"/>
        <v>3182.5472073999995</v>
      </c>
      <c r="O32" s="102">
        <f t="shared" si="22"/>
        <v>62699.999999999993</v>
      </c>
      <c r="P32" s="102">
        <f t="shared" ref="P32:P49" si="25">J32*$P$9</f>
        <v>56384.955277200002</v>
      </c>
      <c r="Q32" s="102">
        <f t="shared" si="9"/>
        <v>3015.0447227999998</v>
      </c>
      <c r="R32" s="102">
        <f t="shared" si="19"/>
        <v>59400</v>
      </c>
      <c r="S32" s="102">
        <f t="shared" si="10"/>
        <v>50119.960246400005</v>
      </c>
      <c r="T32" s="102">
        <f t="shared" si="11"/>
        <v>2680.0397536</v>
      </c>
      <c r="U32" s="102">
        <f t="shared" si="12"/>
        <v>52800.000000000007</v>
      </c>
      <c r="V32" s="102">
        <f t="shared" si="13"/>
        <v>43854.965215599994</v>
      </c>
      <c r="W32" s="102">
        <f t="shared" si="14"/>
        <v>2345.0347843999994</v>
      </c>
      <c r="X32" s="102">
        <f t="shared" si="15"/>
        <v>46199.999999999993</v>
      </c>
      <c r="Y32" s="102">
        <f t="shared" si="16"/>
        <v>37589.970184799997</v>
      </c>
      <c r="Z32" s="102">
        <f t="shared" si="17"/>
        <v>2010.0298151999996</v>
      </c>
      <c r="AA32" s="66">
        <f t="shared" si="18"/>
        <v>39600</v>
      </c>
      <c r="AB32" s="36"/>
      <c r="AC32" s="36"/>
      <c r="AD32" s="36"/>
      <c r="AE32" s="36"/>
      <c r="AF32" s="36"/>
      <c r="AG32" s="37"/>
      <c r="AH32" s="36"/>
      <c r="AI32" s="36"/>
    </row>
    <row r="33" spans="1:35" ht="13.5" customHeight="1">
      <c r="A33" s="287">
        <v>98</v>
      </c>
      <c r="B33" s="56">
        <v>41214</v>
      </c>
      <c r="C33" s="68">
        <f>'BENEFÍCIOS-SEM JRS E SEM CORREÇ'!C33</f>
        <v>622</v>
      </c>
      <c r="D33" s="318">
        <f>'base(indices)'!G38</f>
        <v>1.3665805</v>
      </c>
      <c r="E33" s="69">
        <f t="shared" si="0"/>
        <v>850.01307099999997</v>
      </c>
      <c r="F33" s="323">
        <v>0</v>
      </c>
      <c r="G33" s="70">
        <f t="shared" si="1"/>
        <v>0</v>
      </c>
      <c r="H33" s="71">
        <f t="shared" si="2"/>
        <v>850.01307099999997</v>
      </c>
      <c r="I33" s="302">
        <f t="shared" si="20"/>
        <v>111291.29708402007</v>
      </c>
      <c r="J33" s="122">
        <f>IF((I33-H$33+(H$33/12*2))+K33&gt;I149,I149-K33,(I33-H$33+(H$33/12*2)))</f>
        <v>62649.950307999999</v>
      </c>
      <c r="K33" s="122">
        <f t="shared" si="3"/>
        <v>3350.0496919999996</v>
      </c>
      <c r="L33" s="122">
        <f t="shared" si="23"/>
        <v>66000</v>
      </c>
      <c r="M33" s="122">
        <f t="shared" si="24"/>
        <v>59517.452792599994</v>
      </c>
      <c r="N33" s="122">
        <f t="shared" si="21"/>
        <v>3182.5472073999995</v>
      </c>
      <c r="O33" s="122">
        <f t="shared" si="22"/>
        <v>62699.999999999993</v>
      </c>
      <c r="P33" s="104">
        <f t="shared" si="25"/>
        <v>56384.955277200002</v>
      </c>
      <c r="Q33" s="122">
        <f t="shared" si="9"/>
        <v>3015.0447227999998</v>
      </c>
      <c r="R33" s="122">
        <f t="shared" si="19"/>
        <v>59400</v>
      </c>
      <c r="S33" s="122">
        <f t="shared" si="10"/>
        <v>50119.960246400005</v>
      </c>
      <c r="T33" s="122">
        <f t="shared" si="11"/>
        <v>2680.0397536</v>
      </c>
      <c r="U33" s="122">
        <f t="shared" si="12"/>
        <v>52800.000000000007</v>
      </c>
      <c r="V33" s="122">
        <f t="shared" si="13"/>
        <v>43854.965215599994</v>
      </c>
      <c r="W33" s="122">
        <f t="shared" si="14"/>
        <v>2345.0347843999994</v>
      </c>
      <c r="X33" s="122">
        <f t="shared" si="15"/>
        <v>46199.999999999993</v>
      </c>
      <c r="Y33" s="122">
        <f t="shared" si="16"/>
        <v>37589.970184799997</v>
      </c>
      <c r="Z33" s="122">
        <f t="shared" si="17"/>
        <v>2010.0298151999996</v>
      </c>
      <c r="AA33" s="52">
        <f t="shared" si="18"/>
        <v>39600</v>
      </c>
      <c r="AB33" s="18"/>
      <c r="AC33" s="18"/>
      <c r="AD33" s="18"/>
      <c r="AE33" s="18"/>
      <c r="AF33" s="18"/>
      <c r="AG33" s="19"/>
      <c r="AH33" s="18"/>
      <c r="AI33" s="18"/>
    </row>
    <row r="34" spans="1:35" s="30" customFormat="1" ht="13.5" customHeight="1" thickBot="1">
      <c r="A34" s="288">
        <v>97</v>
      </c>
      <c r="B34" s="76">
        <v>41244</v>
      </c>
      <c r="C34" s="77">
        <f>'BENEFÍCIOS-SEM JRS E SEM CORREÇ'!C34</f>
        <v>1244</v>
      </c>
      <c r="D34" s="319">
        <f>'base(indices)'!G39</f>
        <v>1.3665805</v>
      </c>
      <c r="E34" s="281">
        <f t="shared" si="0"/>
        <v>1700.0261419999999</v>
      </c>
      <c r="F34" s="324">
        <v>0</v>
      </c>
      <c r="G34" s="234">
        <f t="shared" si="1"/>
        <v>0</v>
      </c>
      <c r="H34" s="289">
        <f t="shared" si="2"/>
        <v>1700.0261419999999</v>
      </c>
      <c r="I34" s="303">
        <f t="shared" si="20"/>
        <v>110441.28401302008</v>
      </c>
      <c r="J34" s="95">
        <f>IF((I34-H$33+(H$33/12*1))+K34&gt;I149,I149-K34,(I34-H$33+(H$33/12*1)))</f>
        <v>62649.950307999999</v>
      </c>
      <c r="K34" s="95">
        <f t="shared" si="3"/>
        <v>3350.0496919999996</v>
      </c>
      <c r="L34" s="95">
        <f t="shared" si="23"/>
        <v>66000</v>
      </c>
      <c r="M34" s="95">
        <f t="shared" si="24"/>
        <v>59517.452792599994</v>
      </c>
      <c r="N34" s="95">
        <f t="shared" si="21"/>
        <v>3182.5472073999995</v>
      </c>
      <c r="O34" s="95">
        <f t="shared" si="22"/>
        <v>62699.999999999993</v>
      </c>
      <c r="P34" s="95">
        <f t="shared" si="25"/>
        <v>56384.955277200002</v>
      </c>
      <c r="Q34" s="95">
        <f t="shared" si="9"/>
        <v>3015.0447227999998</v>
      </c>
      <c r="R34" s="95">
        <f t="shared" si="19"/>
        <v>59400</v>
      </c>
      <c r="S34" s="95">
        <f t="shared" si="10"/>
        <v>50119.960246400005</v>
      </c>
      <c r="T34" s="95">
        <f t="shared" si="11"/>
        <v>2680.0397536</v>
      </c>
      <c r="U34" s="95">
        <f t="shared" si="12"/>
        <v>52800.000000000007</v>
      </c>
      <c r="V34" s="95">
        <f t="shared" si="13"/>
        <v>43854.965215599994</v>
      </c>
      <c r="W34" s="95">
        <f t="shared" si="14"/>
        <v>2345.0347843999994</v>
      </c>
      <c r="X34" s="95">
        <f t="shared" si="15"/>
        <v>46199.999999999993</v>
      </c>
      <c r="Y34" s="95">
        <f t="shared" si="16"/>
        <v>37589.970184799997</v>
      </c>
      <c r="Z34" s="95">
        <f t="shared" si="17"/>
        <v>2010.0298151999996</v>
      </c>
      <c r="AA34" s="238">
        <f t="shared" si="18"/>
        <v>39600</v>
      </c>
      <c r="AB34" s="36"/>
      <c r="AC34" s="36"/>
      <c r="AD34" s="36"/>
      <c r="AE34" s="36"/>
      <c r="AF34" s="36"/>
      <c r="AG34" s="37"/>
      <c r="AH34" s="36"/>
      <c r="AI34" s="36"/>
    </row>
    <row r="35" spans="1:35" ht="13.5" customHeight="1">
      <c r="A35" s="290">
        <v>96</v>
      </c>
      <c r="B35" s="161">
        <v>41275</v>
      </c>
      <c r="C35" s="47">
        <f>'BENEFÍCIOS-SEM JRS E SEM CORREÇ'!C35</f>
        <v>678</v>
      </c>
      <c r="D35" s="308">
        <f>'base(indices)'!G40</f>
        <v>1.3665805</v>
      </c>
      <c r="E35" s="164">
        <f t="shared" si="0"/>
        <v>926.54157899999996</v>
      </c>
      <c r="F35" s="322">
        <v>0</v>
      </c>
      <c r="G35" s="87">
        <f t="shared" si="1"/>
        <v>0</v>
      </c>
      <c r="H35" s="89">
        <f t="shared" si="2"/>
        <v>926.54157899999996</v>
      </c>
      <c r="I35" s="300">
        <f t="shared" si="20"/>
        <v>108741.25787102008</v>
      </c>
      <c r="J35" s="123">
        <f>IF((I35-H$45+(H$45))+K35&gt;I149,I149-K35,(I35-H$45+(H$45)))</f>
        <v>62649.950307999999</v>
      </c>
      <c r="K35" s="123">
        <f t="shared" si="3"/>
        <v>3350.0496919999996</v>
      </c>
      <c r="L35" s="123">
        <f t="shared" si="23"/>
        <v>66000</v>
      </c>
      <c r="M35" s="123">
        <f t="shared" si="24"/>
        <v>59517.452792599994</v>
      </c>
      <c r="N35" s="123">
        <f t="shared" si="21"/>
        <v>3182.5472073999995</v>
      </c>
      <c r="O35" s="123">
        <f t="shared" si="22"/>
        <v>62699.999999999993</v>
      </c>
      <c r="P35" s="100">
        <f t="shared" si="25"/>
        <v>56384.955277200002</v>
      </c>
      <c r="Q35" s="123">
        <f t="shared" si="9"/>
        <v>3015.0447227999998</v>
      </c>
      <c r="R35" s="123">
        <f t="shared" si="19"/>
        <v>59400</v>
      </c>
      <c r="S35" s="123">
        <f t="shared" si="10"/>
        <v>50119.960246400005</v>
      </c>
      <c r="T35" s="123">
        <f t="shared" si="11"/>
        <v>2680.0397536</v>
      </c>
      <c r="U35" s="123">
        <f t="shared" si="12"/>
        <v>52800.000000000007</v>
      </c>
      <c r="V35" s="123">
        <f t="shared" si="13"/>
        <v>43854.965215599994</v>
      </c>
      <c r="W35" s="123">
        <f t="shared" si="14"/>
        <v>2345.0347843999994</v>
      </c>
      <c r="X35" s="123">
        <f t="shared" si="15"/>
        <v>46199.999999999993</v>
      </c>
      <c r="Y35" s="123">
        <f t="shared" si="16"/>
        <v>37589.970184799997</v>
      </c>
      <c r="Z35" s="123">
        <f t="shared" si="17"/>
        <v>2010.0298151999996</v>
      </c>
      <c r="AA35" s="55">
        <f t="shared" si="18"/>
        <v>39600</v>
      </c>
      <c r="AB35" s="18"/>
      <c r="AC35" s="18"/>
      <c r="AD35" s="18"/>
      <c r="AE35" s="18"/>
      <c r="AF35" s="18"/>
      <c r="AG35" s="19"/>
      <c r="AH35" s="18"/>
      <c r="AI35" s="18"/>
    </row>
    <row r="36" spans="1:35" s="30" customFormat="1" ht="13.5" customHeight="1">
      <c r="A36" s="287">
        <v>95</v>
      </c>
      <c r="B36" s="56">
        <v>41306</v>
      </c>
      <c r="C36" s="68">
        <f>'BENEFÍCIOS-SEM JRS E SEM CORREÇ'!C36</f>
        <v>678</v>
      </c>
      <c r="D36" s="318">
        <f>'base(indices)'!G41</f>
        <v>1.3665805</v>
      </c>
      <c r="E36" s="58">
        <f t="shared" si="0"/>
        <v>926.54157899999996</v>
      </c>
      <c r="F36" s="325">
        <v>0</v>
      </c>
      <c r="G36" s="60">
        <f t="shared" si="1"/>
        <v>0</v>
      </c>
      <c r="H36" s="61">
        <f t="shared" si="2"/>
        <v>926.54157899999996</v>
      </c>
      <c r="I36" s="301">
        <f t="shared" si="20"/>
        <v>107814.71629202008</v>
      </c>
      <c r="J36" s="102">
        <f>IF((I36-H$45+(H$45/12*11))+K36&gt;I149,I149-K36,(I36-H$45+(H$45/12*11)))</f>
        <v>62649.950307999999</v>
      </c>
      <c r="K36" s="102">
        <f t="shared" si="3"/>
        <v>3350.0496919999996</v>
      </c>
      <c r="L36" s="102">
        <f t="shared" si="23"/>
        <v>66000</v>
      </c>
      <c r="M36" s="102">
        <f t="shared" si="24"/>
        <v>59517.452792599994</v>
      </c>
      <c r="N36" s="102">
        <f t="shared" si="21"/>
        <v>3182.5472073999995</v>
      </c>
      <c r="O36" s="102">
        <f t="shared" si="22"/>
        <v>62699.999999999993</v>
      </c>
      <c r="P36" s="102">
        <f t="shared" si="25"/>
        <v>56384.955277200002</v>
      </c>
      <c r="Q36" s="102">
        <f t="shared" si="9"/>
        <v>3015.0447227999998</v>
      </c>
      <c r="R36" s="102">
        <f t="shared" si="19"/>
        <v>59400</v>
      </c>
      <c r="S36" s="102">
        <f t="shared" si="10"/>
        <v>50119.960246400005</v>
      </c>
      <c r="T36" s="102">
        <f t="shared" si="11"/>
        <v>2680.0397536</v>
      </c>
      <c r="U36" s="102">
        <f t="shared" si="12"/>
        <v>52800.000000000007</v>
      </c>
      <c r="V36" s="102">
        <f t="shared" si="13"/>
        <v>43854.965215599994</v>
      </c>
      <c r="W36" s="102">
        <f t="shared" si="14"/>
        <v>2345.0347843999994</v>
      </c>
      <c r="X36" s="102">
        <f t="shared" si="15"/>
        <v>46199.999999999993</v>
      </c>
      <c r="Y36" s="102">
        <f t="shared" si="16"/>
        <v>37589.970184799997</v>
      </c>
      <c r="Z36" s="102">
        <f t="shared" si="17"/>
        <v>2010.0298151999996</v>
      </c>
      <c r="AA36" s="66">
        <f t="shared" si="18"/>
        <v>39600</v>
      </c>
      <c r="AB36" s="36"/>
      <c r="AC36" s="36"/>
      <c r="AD36" s="36"/>
      <c r="AE36" s="36"/>
      <c r="AF36" s="36"/>
      <c r="AG36" s="37"/>
      <c r="AH36" s="36"/>
      <c r="AI36" s="36"/>
    </row>
    <row r="37" spans="1:35" ht="13.5" customHeight="1">
      <c r="A37" s="287">
        <v>94</v>
      </c>
      <c r="B37" s="46">
        <v>41334</v>
      </c>
      <c r="C37" s="68">
        <f>'BENEFÍCIOS-SEM JRS E SEM CORREÇ'!C37</f>
        <v>678</v>
      </c>
      <c r="D37" s="318">
        <f>'base(indices)'!G42</f>
        <v>1.3665805</v>
      </c>
      <c r="E37" s="69">
        <f t="shared" si="0"/>
        <v>926.54157899999996</v>
      </c>
      <c r="F37" s="323">
        <v>0</v>
      </c>
      <c r="G37" s="70">
        <f t="shared" si="1"/>
        <v>0</v>
      </c>
      <c r="H37" s="71">
        <f t="shared" si="2"/>
        <v>926.54157899999996</v>
      </c>
      <c r="I37" s="302">
        <f t="shared" si="20"/>
        <v>106888.17471302008</v>
      </c>
      <c r="J37" s="122">
        <f>IF((I37-H$45+(H$45/12*10))+K37&gt;I149,I149-K37,(I37-H$45+(H$45/12*10)))</f>
        <v>62649.950307999999</v>
      </c>
      <c r="K37" s="122">
        <f t="shared" si="3"/>
        <v>3350.0496919999996</v>
      </c>
      <c r="L37" s="104">
        <f t="shared" si="23"/>
        <v>66000</v>
      </c>
      <c r="M37" s="122">
        <f t="shared" si="24"/>
        <v>59517.452792599994</v>
      </c>
      <c r="N37" s="122">
        <f t="shared" si="21"/>
        <v>3182.5472073999995</v>
      </c>
      <c r="O37" s="122">
        <f t="shared" si="22"/>
        <v>62699.999999999993</v>
      </c>
      <c r="P37" s="104">
        <f t="shared" si="25"/>
        <v>56384.955277200002</v>
      </c>
      <c r="Q37" s="122">
        <f t="shared" si="9"/>
        <v>3015.0447227999998</v>
      </c>
      <c r="R37" s="122">
        <f>P37+Q37</f>
        <v>59400</v>
      </c>
      <c r="S37" s="122">
        <f t="shared" si="10"/>
        <v>50119.960246400005</v>
      </c>
      <c r="T37" s="122">
        <f t="shared" si="11"/>
        <v>2680.0397536</v>
      </c>
      <c r="U37" s="122">
        <f t="shared" si="12"/>
        <v>52800.000000000007</v>
      </c>
      <c r="V37" s="122">
        <f t="shared" si="13"/>
        <v>43854.965215599994</v>
      </c>
      <c r="W37" s="122">
        <f t="shared" si="14"/>
        <v>2345.0347843999994</v>
      </c>
      <c r="X37" s="122">
        <f t="shared" si="15"/>
        <v>46199.999999999993</v>
      </c>
      <c r="Y37" s="122">
        <f t="shared" si="16"/>
        <v>37589.970184799997</v>
      </c>
      <c r="Z37" s="122">
        <f t="shared" si="17"/>
        <v>2010.0298151999996</v>
      </c>
      <c r="AA37" s="52">
        <f t="shared" si="18"/>
        <v>39600</v>
      </c>
      <c r="AB37" s="18"/>
      <c r="AC37" s="18"/>
      <c r="AD37" s="18"/>
      <c r="AE37" s="18"/>
      <c r="AF37" s="18"/>
      <c r="AG37" s="19"/>
      <c r="AH37" s="18"/>
      <c r="AI37" s="18"/>
    </row>
    <row r="38" spans="1:35" s="30" customFormat="1" ht="13.5" customHeight="1">
      <c r="A38" s="287">
        <v>93</v>
      </c>
      <c r="B38" s="56">
        <v>41365</v>
      </c>
      <c r="C38" s="68">
        <f>'BENEFÍCIOS-SEM JRS E SEM CORREÇ'!C38</f>
        <v>678</v>
      </c>
      <c r="D38" s="318">
        <f>'base(indices)'!G43</f>
        <v>1.3665805</v>
      </c>
      <c r="E38" s="58">
        <f t="shared" si="0"/>
        <v>926.54157899999996</v>
      </c>
      <c r="F38" s="323">
        <v>0</v>
      </c>
      <c r="G38" s="60">
        <f t="shared" si="1"/>
        <v>0</v>
      </c>
      <c r="H38" s="61">
        <f t="shared" si="2"/>
        <v>926.54157899999996</v>
      </c>
      <c r="I38" s="301">
        <f t="shared" si="20"/>
        <v>105961.63313402008</v>
      </c>
      <c r="J38" s="102">
        <f>IF((I38-H$45+(H$45/12*9))+K38&gt;I149,I149-K38,(I38-H$45+(H$45/12*9)))</f>
        <v>62649.950307999999</v>
      </c>
      <c r="K38" s="102">
        <f t="shared" si="3"/>
        <v>3350.0496919999996</v>
      </c>
      <c r="L38" s="103">
        <f t="shared" si="23"/>
        <v>66000</v>
      </c>
      <c r="M38" s="102">
        <f t="shared" si="24"/>
        <v>59517.452792599994</v>
      </c>
      <c r="N38" s="102">
        <f t="shared" si="21"/>
        <v>3182.5472073999995</v>
      </c>
      <c r="O38" s="102">
        <f t="shared" si="22"/>
        <v>62699.999999999993</v>
      </c>
      <c r="P38" s="102">
        <f>J38*$P$9</f>
        <v>56384.955277200002</v>
      </c>
      <c r="Q38" s="102">
        <f t="shared" si="9"/>
        <v>3015.0447227999998</v>
      </c>
      <c r="R38" s="102">
        <f t="shared" ref="R38:R53" si="26">P38+Q38</f>
        <v>59400</v>
      </c>
      <c r="S38" s="102">
        <f t="shared" si="10"/>
        <v>50119.960246400005</v>
      </c>
      <c r="T38" s="102">
        <f t="shared" si="11"/>
        <v>2680.0397536</v>
      </c>
      <c r="U38" s="102">
        <f t="shared" si="12"/>
        <v>52800.000000000007</v>
      </c>
      <c r="V38" s="102">
        <f t="shared" si="13"/>
        <v>43854.965215599994</v>
      </c>
      <c r="W38" s="102">
        <f t="shared" si="14"/>
        <v>2345.0347843999994</v>
      </c>
      <c r="X38" s="102">
        <f t="shared" si="15"/>
        <v>46199.999999999993</v>
      </c>
      <c r="Y38" s="102">
        <f t="shared" si="16"/>
        <v>37589.970184799997</v>
      </c>
      <c r="Z38" s="102">
        <f t="shared" si="17"/>
        <v>2010.0298151999996</v>
      </c>
      <c r="AA38" s="66">
        <f t="shared" si="18"/>
        <v>39600</v>
      </c>
      <c r="AB38" s="36"/>
      <c r="AC38" s="36"/>
      <c r="AD38" s="36"/>
      <c r="AE38" s="36"/>
      <c r="AF38" s="36"/>
      <c r="AG38" s="37"/>
      <c r="AH38" s="36"/>
      <c r="AI38" s="36"/>
    </row>
    <row r="39" spans="1:35" ht="13.5" customHeight="1">
      <c r="A39" s="287">
        <v>92</v>
      </c>
      <c r="B39" s="46">
        <v>41395</v>
      </c>
      <c r="C39" s="68">
        <f>'BENEFÍCIOS-SEM JRS E SEM CORREÇ'!C39</f>
        <v>678</v>
      </c>
      <c r="D39" s="318">
        <f>'base(indices)'!G44</f>
        <v>1.3665805</v>
      </c>
      <c r="E39" s="69">
        <f t="shared" si="0"/>
        <v>926.54157899999996</v>
      </c>
      <c r="F39" s="323">
        <v>0</v>
      </c>
      <c r="G39" s="70">
        <f t="shared" si="1"/>
        <v>0</v>
      </c>
      <c r="H39" s="71">
        <f t="shared" si="2"/>
        <v>926.54157899999996</v>
      </c>
      <c r="I39" s="302">
        <f t="shared" si="20"/>
        <v>105035.09155502009</v>
      </c>
      <c r="J39" s="122">
        <f>IF((I39-H$45+(H$45/12*8))+K39&gt;I149,I149-K39,(I39-H$45+(H$45/12*8)))</f>
        <v>62649.950307999999</v>
      </c>
      <c r="K39" s="122">
        <f t="shared" si="3"/>
        <v>3350.0496919999996</v>
      </c>
      <c r="L39" s="122">
        <f t="shared" si="23"/>
        <v>66000</v>
      </c>
      <c r="M39" s="122">
        <f t="shared" si="24"/>
        <v>59517.452792599994</v>
      </c>
      <c r="N39" s="122">
        <f t="shared" si="21"/>
        <v>3182.5472073999995</v>
      </c>
      <c r="O39" s="122">
        <f t="shared" si="22"/>
        <v>62699.999999999993</v>
      </c>
      <c r="P39" s="104">
        <f t="shared" si="25"/>
        <v>56384.955277200002</v>
      </c>
      <c r="Q39" s="122">
        <f t="shared" si="9"/>
        <v>3015.0447227999998</v>
      </c>
      <c r="R39" s="122">
        <f t="shared" si="26"/>
        <v>59400</v>
      </c>
      <c r="S39" s="122">
        <f t="shared" si="10"/>
        <v>50119.960246400005</v>
      </c>
      <c r="T39" s="122">
        <f t="shared" si="11"/>
        <v>2680.0397536</v>
      </c>
      <c r="U39" s="122">
        <f t="shared" si="12"/>
        <v>52800.000000000007</v>
      </c>
      <c r="V39" s="122">
        <f t="shared" si="13"/>
        <v>43854.965215599994</v>
      </c>
      <c r="W39" s="122">
        <f t="shared" si="14"/>
        <v>2345.0347843999994</v>
      </c>
      <c r="X39" s="122">
        <f t="shared" si="15"/>
        <v>46199.999999999993</v>
      </c>
      <c r="Y39" s="122">
        <f t="shared" si="16"/>
        <v>37589.970184799997</v>
      </c>
      <c r="Z39" s="122">
        <f t="shared" si="17"/>
        <v>2010.0298151999996</v>
      </c>
      <c r="AA39" s="52">
        <f t="shared" si="18"/>
        <v>39600</v>
      </c>
      <c r="AB39" s="18"/>
      <c r="AC39" s="18"/>
      <c r="AD39" s="18"/>
      <c r="AE39" s="18"/>
      <c r="AF39" s="18"/>
      <c r="AG39" s="19"/>
      <c r="AH39" s="18"/>
      <c r="AI39" s="18"/>
    </row>
    <row r="40" spans="1:35" s="30" customFormat="1" ht="13.5" customHeight="1">
      <c r="A40" s="287">
        <v>91</v>
      </c>
      <c r="B40" s="56">
        <v>41426</v>
      </c>
      <c r="C40" s="68">
        <f>'BENEFÍCIOS-SEM JRS E SEM CORREÇ'!C40</f>
        <v>678</v>
      </c>
      <c r="D40" s="318">
        <f>'base(indices)'!G45</f>
        <v>1.3665805</v>
      </c>
      <c r="E40" s="58">
        <f t="shared" si="0"/>
        <v>926.54157899999996</v>
      </c>
      <c r="F40" s="323">
        <v>0</v>
      </c>
      <c r="G40" s="60">
        <f t="shared" si="1"/>
        <v>0</v>
      </c>
      <c r="H40" s="61">
        <f t="shared" si="2"/>
        <v>926.54157899999996</v>
      </c>
      <c r="I40" s="301">
        <f t="shared" si="20"/>
        <v>104108.54997602009</v>
      </c>
      <c r="J40" s="102">
        <f>IF((I40-H$45+(H$45/12*7))+K40&gt;I149,I149-K40,(I40-H$45+(H$45/12*7)))</f>
        <v>62649.950307999999</v>
      </c>
      <c r="K40" s="102">
        <f t="shared" si="3"/>
        <v>3350.0496919999996</v>
      </c>
      <c r="L40" s="103">
        <f t="shared" si="23"/>
        <v>66000</v>
      </c>
      <c r="M40" s="102">
        <f t="shared" si="24"/>
        <v>59517.452792599994</v>
      </c>
      <c r="N40" s="102">
        <f t="shared" si="21"/>
        <v>3182.5472073999995</v>
      </c>
      <c r="O40" s="102">
        <f t="shared" si="22"/>
        <v>62699.999999999993</v>
      </c>
      <c r="P40" s="102">
        <f t="shared" si="25"/>
        <v>56384.955277200002</v>
      </c>
      <c r="Q40" s="102">
        <f t="shared" si="9"/>
        <v>3015.0447227999998</v>
      </c>
      <c r="R40" s="102">
        <f t="shared" si="26"/>
        <v>59400</v>
      </c>
      <c r="S40" s="102">
        <f t="shared" si="10"/>
        <v>50119.960246400005</v>
      </c>
      <c r="T40" s="102">
        <f t="shared" si="11"/>
        <v>2680.0397536</v>
      </c>
      <c r="U40" s="102">
        <f t="shared" si="12"/>
        <v>52800.000000000007</v>
      </c>
      <c r="V40" s="102">
        <f t="shared" si="13"/>
        <v>43854.965215599994</v>
      </c>
      <c r="W40" s="102">
        <f t="shared" si="14"/>
        <v>2345.0347843999994</v>
      </c>
      <c r="X40" s="102">
        <f t="shared" si="15"/>
        <v>46199.999999999993</v>
      </c>
      <c r="Y40" s="102">
        <f t="shared" si="16"/>
        <v>37589.970184799997</v>
      </c>
      <c r="Z40" s="102">
        <f t="shared" si="17"/>
        <v>2010.0298151999996</v>
      </c>
      <c r="AA40" s="66">
        <f t="shared" si="18"/>
        <v>39600</v>
      </c>
      <c r="AB40" s="36"/>
      <c r="AC40" s="36"/>
      <c r="AD40" s="36"/>
      <c r="AE40" s="36"/>
      <c r="AF40" s="36"/>
      <c r="AG40" s="37"/>
      <c r="AH40" s="36"/>
      <c r="AI40" s="36"/>
    </row>
    <row r="41" spans="1:35" ht="13.5" customHeight="1">
      <c r="A41" s="287">
        <v>90</v>
      </c>
      <c r="B41" s="46">
        <v>41456</v>
      </c>
      <c r="C41" s="68">
        <f>'BENEFÍCIOS-SEM JRS E SEM CORREÇ'!C41</f>
        <v>678</v>
      </c>
      <c r="D41" s="318">
        <f>'base(indices)'!G46</f>
        <v>1.3665805</v>
      </c>
      <c r="E41" s="69">
        <f t="shared" si="0"/>
        <v>926.54157899999996</v>
      </c>
      <c r="F41" s="323">
        <v>0</v>
      </c>
      <c r="G41" s="70">
        <f t="shared" si="1"/>
        <v>0</v>
      </c>
      <c r="H41" s="71">
        <f t="shared" si="2"/>
        <v>926.54157899999996</v>
      </c>
      <c r="I41" s="302">
        <f t="shared" si="20"/>
        <v>103182.00839702009</v>
      </c>
      <c r="J41" s="122">
        <f>IF((I41-H$45+(H$45/12*6))+K41&gt;I149,I149-K41,(I41-H$45+(H$45/12*6)))</f>
        <v>62649.950307999999</v>
      </c>
      <c r="K41" s="122">
        <f t="shared" si="3"/>
        <v>3350.0496919999996</v>
      </c>
      <c r="L41" s="122">
        <f t="shared" si="23"/>
        <v>66000</v>
      </c>
      <c r="M41" s="122">
        <f t="shared" si="24"/>
        <v>59517.452792599994</v>
      </c>
      <c r="N41" s="122">
        <f t="shared" si="21"/>
        <v>3182.5472073999995</v>
      </c>
      <c r="O41" s="122">
        <f t="shared" si="22"/>
        <v>62699.999999999993</v>
      </c>
      <c r="P41" s="104">
        <f t="shared" si="25"/>
        <v>56384.955277200002</v>
      </c>
      <c r="Q41" s="122">
        <f t="shared" si="9"/>
        <v>3015.0447227999998</v>
      </c>
      <c r="R41" s="122">
        <f t="shared" si="26"/>
        <v>59400</v>
      </c>
      <c r="S41" s="122">
        <f t="shared" si="10"/>
        <v>50119.960246400005</v>
      </c>
      <c r="T41" s="122">
        <f t="shared" si="11"/>
        <v>2680.0397536</v>
      </c>
      <c r="U41" s="122">
        <f t="shared" si="12"/>
        <v>52800.000000000007</v>
      </c>
      <c r="V41" s="122">
        <f t="shared" si="13"/>
        <v>43854.965215599994</v>
      </c>
      <c r="W41" s="122">
        <f t="shared" si="14"/>
        <v>2345.0347843999994</v>
      </c>
      <c r="X41" s="122">
        <f t="shared" si="15"/>
        <v>46199.999999999993</v>
      </c>
      <c r="Y41" s="122">
        <f t="shared" si="16"/>
        <v>37589.970184799997</v>
      </c>
      <c r="Z41" s="122">
        <f t="shared" si="17"/>
        <v>2010.0298151999996</v>
      </c>
      <c r="AA41" s="52">
        <f t="shared" si="18"/>
        <v>39600</v>
      </c>
      <c r="AB41" s="18"/>
      <c r="AC41" s="18"/>
      <c r="AD41" s="18"/>
      <c r="AE41" s="18"/>
      <c r="AF41" s="18"/>
      <c r="AG41" s="19"/>
      <c r="AH41" s="18"/>
      <c r="AI41" s="18"/>
    </row>
    <row r="42" spans="1:35" s="30" customFormat="1" ht="13.5" customHeight="1">
      <c r="A42" s="287">
        <v>89</v>
      </c>
      <c r="B42" s="56">
        <v>41487</v>
      </c>
      <c r="C42" s="68">
        <f>'BENEFÍCIOS-SEM JRS E SEM CORREÇ'!C42</f>
        <v>678</v>
      </c>
      <c r="D42" s="318">
        <f>'base(indices)'!G47</f>
        <v>1.3662949499999999</v>
      </c>
      <c r="E42" s="58">
        <f t="shared" si="0"/>
        <v>926.34797609999998</v>
      </c>
      <c r="F42" s="323">
        <v>0</v>
      </c>
      <c r="G42" s="60">
        <f t="shared" si="1"/>
        <v>0</v>
      </c>
      <c r="H42" s="61">
        <f t="shared" si="2"/>
        <v>926.34797609999998</v>
      </c>
      <c r="I42" s="301">
        <f t="shared" si="20"/>
        <v>102255.4668180201</v>
      </c>
      <c r="J42" s="102">
        <f>IF((I42-H$45+(H$45/12*5))+K42&gt;I149,I149-K42,(I42-H$45+(H$45/12*5)))</f>
        <v>62649.950307999999</v>
      </c>
      <c r="K42" s="102">
        <f t="shared" si="3"/>
        <v>3350.0496919999996</v>
      </c>
      <c r="L42" s="103">
        <f t="shared" si="23"/>
        <v>66000</v>
      </c>
      <c r="M42" s="102">
        <f t="shared" si="24"/>
        <v>59517.452792599994</v>
      </c>
      <c r="N42" s="102">
        <f t="shared" si="21"/>
        <v>3182.5472073999995</v>
      </c>
      <c r="O42" s="102">
        <f t="shared" si="22"/>
        <v>62699.999999999993</v>
      </c>
      <c r="P42" s="102">
        <f t="shared" si="25"/>
        <v>56384.955277200002</v>
      </c>
      <c r="Q42" s="102">
        <f t="shared" si="9"/>
        <v>3015.0447227999998</v>
      </c>
      <c r="R42" s="102">
        <f t="shared" si="26"/>
        <v>59400</v>
      </c>
      <c r="S42" s="102">
        <f t="shared" si="10"/>
        <v>50119.960246400005</v>
      </c>
      <c r="T42" s="102">
        <f t="shared" si="11"/>
        <v>2680.0397536</v>
      </c>
      <c r="U42" s="102">
        <f t="shared" si="12"/>
        <v>52800.000000000007</v>
      </c>
      <c r="V42" s="102">
        <f t="shared" si="13"/>
        <v>43854.965215599994</v>
      </c>
      <c r="W42" s="102">
        <f t="shared" si="14"/>
        <v>2345.0347843999994</v>
      </c>
      <c r="X42" s="102">
        <f t="shared" si="15"/>
        <v>46199.999999999993</v>
      </c>
      <c r="Y42" s="102">
        <f t="shared" si="16"/>
        <v>37589.970184799997</v>
      </c>
      <c r="Z42" s="102">
        <f t="shared" si="17"/>
        <v>2010.0298151999996</v>
      </c>
      <c r="AA42" s="66">
        <f t="shared" si="18"/>
        <v>39600</v>
      </c>
      <c r="AB42" s="36"/>
      <c r="AC42" s="36"/>
      <c r="AD42" s="36"/>
      <c r="AE42" s="36"/>
      <c r="AF42" s="36"/>
      <c r="AG42" s="37"/>
      <c r="AH42" s="36"/>
      <c r="AI42" s="36"/>
    </row>
    <row r="43" spans="1:35" ht="13.5" customHeight="1">
      <c r="A43" s="287">
        <v>88</v>
      </c>
      <c r="B43" s="46">
        <v>41518</v>
      </c>
      <c r="C43" s="68">
        <f>'BENEFÍCIOS-SEM JRS E SEM CORREÇ'!C43</f>
        <v>678</v>
      </c>
      <c r="D43" s="318">
        <f>'base(indices)'!G48</f>
        <v>1.3662949499999999</v>
      </c>
      <c r="E43" s="69">
        <f t="shared" si="0"/>
        <v>926.34797609999998</v>
      </c>
      <c r="F43" s="323">
        <v>0</v>
      </c>
      <c r="G43" s="70">
        <f t="shared" si="1"/>
        <v>0</v>
      </c>
      <c r="H43" s="71">
        <f t="shared" si="2"/>
        <v>926.34797609999998</v>
      </c>
      <c r="I43" s="302">
        <f t="shared" si="20"/>
        <v>101329.11884192009</v>
      </c>
      <c r="J43" s="122">
        <f>IF((I43-H$45+(H$45/12*4))+K43&gt;I149,I149-K43,(I43-H$45+(H$45/12*4)))</f>
        <v>62649.950307999999</v>
      </c>
      <c r="K43" s="122">
        <f t="shared" ref="K43:K74" si="27">I$148</f>
        <v>3350.0496919999996</v>
      </c>
      <c r="L43" s="122">
        <f t="shared" si="23"/>
        <v>66000</v>
      </c>
      <c r="M43" s="122">
        <f t="shared" si="24"/>
        <v>59517.452792599994</v>
      </c>
      <c r="N43" s="122">
        <f t="shared" si="21"/>
        <v>3182.5472073999995</v>
      </c>
      <c r="O43" s="122">
        <f t="shared" si="22"/>
        <v>62699.999999999993</v>
      </c>
      <c r="P43" s="104">
        <f t="shared" si="25"/>
        <v>56384.955277200002</v>
      </c>
      <c r="Q43" s="122">
        <f t="shared" si="9"/>
        <v>3015.0447227999998</v>
      </c>
      <c r="R43" s="122">
        <f t="shared" si="26"/>
        <v>59400</v>
      </c>
      <c r="S43" s="122">
        <f t="shared" si="10"/>
        <v>50119.960246400005</v>
      </c>
      <c r="T43" s="122">
        <f t="shared" si="11"/>
        <v>2680.0397536</v>
      </c>
      <c r="U43" s="122">
        <f t="shared" si="12"/>
        <v>52800.000000000007</v>
      </c>
      <c r="V43" s="122">
        <f t="shared" si="13"/>
        <v>43854.965215599994</v>
      </c>
      <c r="W43" s="122">
        <f t="shared" si="14"/>
        <v>2345.0347843999994</v>
      </c>
      <c r="X43" s="122">
        <f t="shared" si="15"/>
        <v>46199.999999999993</v>
      </c>
      <c r="Y43" s="122">
        <f t="shared" si="16"/>
        <v>37589.970184799997</v>
      </c>
      <c r="Z43" s="122">
        <f t="shared" si="17"/>
        <v>2010.0298151999996</v>
      </c>
      <c r="AA43" s="52">
        <f t="shared" si="18"/>
        <v>39600</v>
      </c>
      <c r="AB43" s="18"/>
      <c r="AC43" s="18"/>
      <c r="AD43" s="18"/>
      <c r="AE43" s="18"/>
      <c r="AF43" s="18"/>
      <c r="AG43" s="19"/>
      <c r="AH43" s="18"/>
      <c r="AI43" s="18"/>
    </row>
    <row r="44" spans="1:35" s="30" customFormat="1" ht="13.5" customHeight="1">
      <c r="A44" s="287">
        <v>87</v>
      </c>
      <c r="B44" s="56">
        <v>41548</v>
      </c>
      <c r="C44" s="68">
        <f>'BENEFÍCIOS-SEM JRS E SEM CORREÇ'!C44</f>
        <v>678</v>
      </c>
      <c r="D44" s="318">
        <f>'base(indices)'!G49</f>
        <v>1.3661870199999999</v>
      </c>
      <c r="E44" s="58">
        <f t="shared" si="0"/>
        <v>926.27479955999991</v>
      </c>
      <c r="F44" s="323">
        <v>0</v>
      </c>
      <c r="G44" s="60">
        <f t="shared" si="1"/>
        <v>0</v>
      </c>
      <c r="H44" s="61">
        <f t="shared" si="2"/>
        <v>926.27479955999991</v>
      </c>
      <c r="I44" s="301">
        <f t="shared" si="20"/>
        <v>100402.77086582009</v>
      </c>
      <c r="J44" s="102">
        <f>IF((I44-H$45+(H$45/12*3))+K44&gt;I149,I149-K44,(I44-H$45+(H$45/12*3)))</f>
        <v>62649.950307999999</v>
      </c>
      <c r="K44" s="102">
        <f t="shared" si="27"/>
        <v>3350.0496919999996</v>
      </c>
      <c r="L44" s="103">
        <f t="shared" si="23"/>
        <v>66000</v>
      </c>
      <c r="M44" s="102">
        <f t="shared" si="24"/>
        <v>59517.452792599994</v>
      </c>
      <c r="N44" s="102">
        <f t="shared" si="21"/>
        <v>3182.5472073999995</v>
      </c>
      <c r="O44" s="102">
        <f t="shared" si="22"/>
        <v>62699.999999999993</v>
      </c>
      <c r="P44" s="102">
        <f t="shared" si="25"/>
        <v>56384.955277200002</v>
      </c>
      <c r="Q44" s="102">
        <f t="shared" si="9"/>
        <v>3015.0447227999998</v>
      </c>
      <c r="R44" s="102">
        <f t="shared" si="26"/>
        <v>59400</v>
      </c>
      <c r="S44" s="102">
        <f t="shared" si="10"/>
        <v>50119.960246400005</v>
      </c>
      <c r="T44" s="102">
        <f t="shared" si="11"/>
        <v>2680.0397536</v>
      </c>
      <c r="U44" s="102">
        <f t="shared" si="12"/>
        <v>52800.000000000007</v>
      </c>
      <c r="V44" s="102">
        <f t="shared" si="13"/>
        <v>43854.965215599994</v>
      </c>
      <c r="W44" s="102">
        <f t="shared" si="14"/>
        <v>2345.0347843999994</v>
      </c>
      <c r="X44" s="102">
        <f t="shared" si="15"/>
        <v>46199.999999999993</v>
      </c>
      <c r="Y44" s="102">
        <f t="shared" si="16"/>
        <v>37589.970184799997</v>
      </c>
      <c r="Z44" s="102">
        <f t="shared" si="17"/>
        <v>2010.0298151999996</v>
      </c>
      <c r="AA44" s="66">
        <f t="shared" si="18"/>
        <v>39600</v>
      </c>
      <c r="AB44" s="36"/>
      <c r="AC44" s="36"/>
      <c r="AD44" s="36"/>
      <c r="AE44" s="36"/>
      <c r="AF44" s="36"/>
      <c r="AG44" s="37"/>
      <c r="AH44" s="36"/>
      <c r="AI44" s="36"/>
    </row>
    <row r="45" spans="1:35" ht="13.5" customHeight="1">
      <c r="A45" s="287">
        <v>86</v>
      </c>
      <c r="B45" s="46">
        <v>41579</v>
      </c>
      <c r="C45" s="68">
        <f>'BENEFÍCIOS-SEM JRS E SEM CORREÇ'!C45</f>
        <v>678</v>
      </c>
      <c r="D45" s="318">
        <f>'base(indices)'!G50</f>
        <v>1.36493128</v>
      </c>
      <c r="E45" s="69">
        <f t="shared" si="0"/>
        <v>925.42340783999998</v>
      </c>
      <c r="F45" s="323">
        <v>0</v>
      </c>
      <c r="G45" s="70">
        <f t="shared" si="1"/>
        <v>0</v>
      </c>
      <c r="H45" s="71">
        <f t="shared" si="2"/>
        <v>925.42340783999998</v>
      </c>
      <c r="I45" s="302">
        <f t="shared" si="20"/>
        <v>99476.496066260093</v>
      </c>
      <c r="J45" s="122">
        <f>IF((I45-H$45+(H$45/12*2))+K45&gt;I149,I149-K45,(I45-H$45+(H$45/12*2)))</f>
        <v>62649.950307999999</v>
      </c>
      <c r="K45" s="122">
        <f t="shared" si="27"/>
        <v>3350.0496919999996</v>
      </c>
      <c r="L45" s="122">
        <f t="shared" si="23"/>
        <v>66000</v>
      </c>
      <c r="M45" s="122">
        <f t="shared" si="24"/>
        <v>59517.452792599994</v>
      </c>
      <c r="N45" s="122">
        <f t="shared" si="21"/>
        <v>3182.5472073999995</v>
      </c>
      <c r="O45" s="122">
        <f t="shared" si="22"/>
        <v>62699.999999999993</v>
      </c>
      <c r="P45" s="104">
        <f t="shared" si="25"/>
        <v>56384.955277200002</v>
      </c>
      <c r="Q45" s="122">
        <f t="shared" si="9"/>
        <v>3015.0447227999998</v>
      </c>
      <c r="R45" s="122">
        <f t="shared" si="26"/>
        <v>59400</v>
      </c>
      <c r="S45" s="122">
        <f t="shared" si="10"/>
        <v>50119.960246400005</v>
      </c>
      <c r="T45" s="122">
        <f t="shared" si="11"/>
        <v>2680.0397536</v>
      </c>
      <c r="U45" s="122">
        <f t="shared" si="12"/>
        <v>52800.000000000007</v>
      </c>
      <c r="V45" s="122">
        <f t="shared" si="13"/>
        <v>43854.965215599994</v>
      </c>
      <c r="W45" s="122">
        <f t="shared" si="14"/>
        <v>2345.0347843999994</v>
      </c>
      <c r="X45" s="122">
        <f t="shared" si="15"/>
        <v>46199.999999999993</v>
      </c>
      <c r="Y45" s="122">
        <f t="shared" si="16"/>
        <v>37589.970184799997</v>
      </c>
      <c r="Z45" s="122">
        <f t="shared" si="17"/>
        <v>2010.0298151999996</v>
      </c>
      <c r="AA45" s="52">
        <f t="shared" si="18"/>
        <v>39600</v>
      </c>
      <c r="AB45" s="18"/>
      <c r="AC45" s="18"/>
      <c r="AD45" s="18"/>
      <c r="AE45" s="18"/>
      <c r="AF45" s="18"/>
      <c r="AG45" s="19"/>
      <c r="AH45" s="18"/>
      <c r="AI45" s="18"/>
    </row>
    <row r="46" spans="1:35" s="30" customFormat="1" ht="13.5" customHeight="1" thickBot="1">
      <c r="A46" s="288">
        <v>85</v>
      </c>
      <c r="B46" s="76">
        <v>41609</v>
      </c>
      <c r="C46" s="77">
        <f>'BENEFÍCIOS-SEM JRS E SEM CORREÇ'!C46</f>
        <v>1356</v>
      </c>
      <c r="D46" s="319">
        <f>'base(indices)'!G51</f>
        <v>1.3646488000000001</v>
      </c>
      <c r="E46" s="281">
        <f>C46*D46</f>
        <v>1850.4637728000002</v>
      </c>
      <c r="F46" s="324">
        <v>0</v>
      </c>
      <c r="G46" s="234">
        <f t="shared" si="1"/>
        <v>0</v>
      </c>
      <c r="H46" s="289">
        <f t="shared" si="2"/>
        <v>1850.4637728000002</v>
      </c>
      <c r="I46" s="303">
        <f t="shared" si="20"/>
        <v>98551.072658420089</v>
      </c>
      <c r="J46" s="95">
        <f>IF((I46-H$45+(H$45/12*1))+K46&gt;I149,I149-K46,(I46-H$45+(H$45/12*1)))</f>
        <v>62649.950307999999</v>
      </c>
      <c r="K46" s="95">
        <f t="shared" si="27"/>
        <v>3350.0496919999996</v>
      </c>
      <c r="L46" s="237">
        <f t="shared" si="23"/>
        <v>66000</v>
      </c>
      <c r="M46" s="95">
        <f t="shared" si="24"/>
        <v>59517.452792599994</v>
      </c>
      <c r="N46" s="95">
        <f t="shared" si="21"/>
        <v>3182.5472073999995</v>
      </c>
      <c r="O46" s="95">
        <f t="shared" si="22"/>
        <v>62699.999999999993</v>
      </c>
      <c r="P46" s="95">
        <f t="shared" si="25"/>
        <v>56384.955277200002</v>
      </c>
      <c r="Q46" s="95">
        <f t="shared" si="9"/>
        <v>3015.0447227999998</v>
      </c>
      <c r="R46" s="95">
        <f t="shared" si="26"/>
        <v>59400</v>
      </c>
      <c r="S46" s="95">
        <f t="shared" si="10"/>
        <v>50119.960246400005</v>
      </c>
      <c r="T46" s="95">
        <f t="shared" si="11"/>
        <v>2680.0397536</v>
      </c>
      <c r="U46" s="95">
        <f t="shared" si="12"/>
        <v>52800.000000000007</v>
      </c>
      <c r="V46" s="95">
        <f t="shared" si="13"/>
        <v>43854.965215599994</v>
      </c>
      <c r="W46" s="95">
        <f t="shared" si="14"/>
        <v>2345.0347843999994</v>
      </c>
      <c r="X46" s="95">
        <f t="shared" si="15"/>
        <v>46199.999999999993</v>
      </c>
      <c r="Y46" s="95">
        <f t="shared" si="16"/>
        <v>37589.970184799997</v>
      </c>
      <c r="Z46" s="95">
        <f t="shared" si="17"/>
        <v>2010.0298151999996</v>
      </c>
      <c r="AA46" s="238">
        <f t="shared" si="18"/>
        <v>39600</v>
      </c>
      <c r="AB46" s="36"/>
      <c r="AC46" s="36"/>
      <c r="AD46" s="36"/>
      <c r="AE46" s="36"/>
      <c r="AF46" s="36"/>
      <c r="AG46" s="37"/>
      <c r="AH46" s="36"/>
      <c r="AI46" s="36"/>
    </row>
    <row r="47" spans="1:35" ht="13.5" customHeight="1">
      <c r="A47" s="290">
        <v>84</v>
      </c>
      <c r="B47" s="161">
        <v>41640</v>
      </c>
      <c r="C47" s="47">
        <f>'BENEFÍCIOS-SEM JRS E SEM CORREÇ'!C47</f>
        <v>724</v>
      </c>
      <c r="D47" s="308">
        <f>'base(indices)'!G52</f>
        <v>1.3639749999999999</v>
      </c>
      <c r="E47" s="164">
        <f t="shared" si="0"/>
        <v>987.51789999999994</v>
      </c>
      <c r="F47" s="322">
        <v>0</v>
      </c>
      <c r="G47" s="87">
        <f t="shared" si="1"/>
        <v>0</v>
      </c>
      <c r="H47" s="89">
        <f t="shared" si="2"/>
        <v>987.51789999999994</v>
      </c>
      <c r="I47" s="300">
        <f t="shared" si="20"/>
        <v>96700.608885620095</v>
      </c>
      <c r="J47" s="123">
        <f>IF((I47-H$57+(H$57))+K47&gt;I149,I149-K47,(I47-H$57+(H$57)))</f>
        <v>62649.950307999999</v>
      </c>
      <c r="K47" s="123">
        <f t="shared" si="27"/>
        <v>3350.0496919999996</v>
      </c>
      <c r="L47" s="123">
        <f t="shared" si="23"/>
        <v>66000</v>
      </c>
      <c r="M47" s="123">
        <f t="shared" si="24"/>
        <v>59517.452792599994</v>
      </c>
      <c r="N47" s="123">
        <f t="shared" si="21"/>
        <v>3182.5472073999995</v>
      </c>
      <c r="O47" s="123">
        <f t="shared" si="22"/>
        <v>62699.999999999993</v>
      </c>
      <c r="P47" s="100">
        <f t="shared" si="25"/>
        <v>56384.955277200002</v>
      </c>
      <c r="Q47" s="123">
        <f t="shared" si="9"/>
        <v>3015.0447227999998</v>
      </c>
      <c r="R47" s="123">
        <f t="shared" si="26"/>
        <v>59400</v>
      </c>
      <c r="S47" s="123">
        <f t="shared" si="10"/>
        <v>50119.960246400005</v>
      </c>
      <c r="T47" s="123">
        <f t="shared" si="11"/>
        <v>2680.0397536</v>
      </c>
      <c r="U47" s="123">
        <f t="shared" si="12"/>
        <v>52800.000000000007</v>
      </c>
      <c r="V47" s="123">
        <f t="shared" si="13"/>
        <v>43854.965215599994</v>
      </c>
      <c r="W47" s="123">
        <f t="shared" si="14"/>
        <v>2345.0347843999994</v>
      </c>
      <c r="X47" s="123">
        <f t="shared" si="15"/>
        <v>46199.999999999993</v>
      </c>
      <c r="Y47" s="123">
        <f t="shared" si="16"/>
        <v>37589.970184799997</v>
      </c>
      <c r="Z47" s="123">
        <f t="shared" si="17"/>
        <v>2010.0298151999996</v>
      </c>
      <c r="AA47" s="55">
        <f t="shared" si="18"/>
        <v>39600</v>
      </c>
      <c r="AB47" s="18"/>
      <c r="AC47" s="18"/>
      <c r="AD47" s="18"/>
      <c r="AE47" s="18"/>
      <c r="AF47" s="18"/>
      <c r="AG47" s="19"/>
      <c r="AH47" s="18"/>
      <c r="AI47" s="18"/>
    </row>
    <row r="48" spans="1:35" s="30" customFormat="1" ht="13.5" customHeight="1">
      <c r="A48" s="287">
        <v>83</v>
      </c>
      <c r="B48" s="56">
        <v>41671</v>
      </c>
      <c r="C48" s="68">
        <f>'BENEFÍCIOS-SEM JRS E SEM CORREÇ'!C48</f>
        <v>724</v>
      </c>
      <c r="D48" s="318">
        <f>'base(indices)'!G53</f>
        <v>1.36244089</v>
      </c>
      <c r="E48" s="58">
        <f t="shared" si="0"/>
        <v>986.40720436000004</v>
      </c>
      <c r="F48" s="323">
        <v>0</v>
      </c>
      <c r="G48" s="60">
        <f t="shared" si="1"/>
        <v>0</v>
      </c>
      <c r="H48" s="61">
        <f t="shared" si="2"/>
        <v>986.40720436000004</v>
      </c>
      <c r="I48" s="301">
        <f t="shared" si="20"/>
        <v>95713.090985620089</v>
      </c>
      <c r="J48" s="102">
        <f>IF((I48-H$57+(H$57/12*11))+K48&gt;I149,I149-K48,(I48-H$57+(H$57/12*11)))</f>
        <v>62649.950307999999</v>
      </c>
      <c r="K48" s="102">
        <f t="shared" si="27"/>
        <v>3350.0496919999996</v>
      </c>
      <c r="L48" s="103">
        <f t="shared" si="23"/>
        <v>66000</v>
      </c>
      <c r="M48" s="102">
        <f t="shared" si="24"/>
        <v>59517.452792599994</v>
      </c>
      <c r="N48" s="102">
        <f t="shared" si="21"/>
        <v>3182.5472073999995</v>
      </c>
      <c r="O48" s="102">
        <f t="shared" si="22"/>
        <v>62699.999999999993</v>
      </c>
      <c r="P48" s="102">
        <f t="shared" si="25"/>
        <v>56384.955277200002</v>
      </c>
      <c r="Q48" s="102">
        <f t="shared" si="9"/>
        <v>3015.0447227999998</v>
      </c>
      <c r="R48" s="102">
        <f t="shared" si="26"/>
        <v>59400</v>
      </c>
      <c r="S48" s="102">
        <f t="shared" si="10"/>
        <v>50119.960246400005</v>
      </c>
      <c r="T48" s="102">
        <f t="shared" si="11"/>
        <v>2680.0397536</v>
      </c>
      <c r="U48" s="102">
        <f t="shared" si="12"/>
        <v>52800.000000000007</v>
      </c>
      <c r="V48" s="102">
        <f t="shared" si="13"/>
        <v>43854.965215599994</v>
      </c>
      <c r="W48" s="102">
        <f t="shared" si="14"/>
        <v>2345.0347843999994</v>
      </c>
      <c r="X48" s="102">
        <f t="shared" si="15"/>
        <v>46199.999999999993</v>
      </c>
      <c r="Y48" s="102">
        <f t="shared" si="16"/>
        <v>37589.970184799997</v>
      </c>
      <c r="Z48" s="102">
        <f t="shared" si="17"/>
        <v>2010.0298151999996</v>
      </c>
      <c r="AA48" s="66">
        <f t="shared" si="18"/>
        <v>39600</v>
      </c>
      <c r="AB48" s="36"/>
      <c r="AC48" s="36"/>
      <c r="AD48" s="36"/>
      <c r="AE48" s="36"/>
      <c r="AF48" s="36"/>
      <c r="AG48" s="37"/>
      <c r="AH48" s="36"/>
      <c r="AI48" s="36"/>
    </row>
    <row r="49" spans="1:35" ht="13.5" customHeight="1">
      <c r="A49" s="287">
        <v>82</v>
      </c>
      <c r="B49" s="46">
        <v>41699</v>
      </c>
      <c r="C49" s="68">
        <f>'BENEFÍCIOS-SEM JRS E SEM CORREÇ'!C49</f>
        <v>724</v>
      </c>
      <c r="D49" s="318">
        <f>'base(indices)'!G54</f>
        <v>1.3617096500000001</v>
      </c>
      <c r="E49" s="69">
        <f t="shared" si="0"/>
        <v>985.87778660000004</v>
      </c>
      <c r="F49" s="323">
        <v>0</v>
      </c>
      <c r="G49" s="70">
        <f t="shared" si="1"/>
        <v>0</v>
      </c>
      <c r="H49" s="71">
        <f t="shared" si="2"/>
        <v>985.87778660000004</v>
      </c>
      <c r="I49" s="302">
        <f t="shared" si="20"/>
        <v>94726.683781260086</v>
      </c>
      <c r="J49" s="122">
        <f>IF((I49-H$57+(H$57/12*10))+K49&gt;I149,I149-K49,(I49-H$57+(H$57/12*10)))</f>
        <v>62649.950307999999</v>
      </c>
      <c r="K49" s="122">
        <f t="shared" si="27"/>
        <v>3350.0496919999996</v>
      </c>
      <c r="L49" s="122">
        <f t="shared" si="23"/>
        <v>66000</v>
      </c>
      <c r="M49" s="122">
        <f t="shared" si="24"/>
        <v>59517.452792599994</v>
      </c>
      <c r="N49" s="122">
        <f t="shared" si="21"/>
        <v>3182.5472073999995</v>
      </c>
      <c r="O49" s="122">
        <f t="shared" si="22"/>
        <v>62699.999999999993</v>
      </c>
      <c r="P49" s="104">
        <f t="shared" si="25"/>
        <v>56384.955277200002</v>
      </c>
      <c r="Q49" s="122">
        <f t="shared" si="9"/>
        <v>3015.0447227999998</v>
      </c>
      <c r="R49" s="122">
        <f t="shared" si="26"/>
        <v>59400</v>
      </c>
      <c r="S49" s="122">
        <f t="shared" si="10"/>
        <v>50119.960246400005</v>
      </c>
      <c r="T49" s="122">
        <f t="shared" si="11"/>
        <v>2680.0397536</v>
      </c>
      <c r="U49" s="122">
        <f t="shared" si="12"/>
        <v>52800.000000000007</v>
      </c>
      <c r="V49" s="122">
        <f t="shared" si="13"/>
        <v>43854.965215599994</v>
      </c>
      <c r="W49" s="122">
        <f t="shared" si="14"/>
        <v>2345.0347843999994</v>
      </c>
      <c r="X49" s="122">
        <f t="shared" si="15"/>
        <v>46199.999999999993</v>
      </c>
      <c r="Y49" s="122">
        <f t="shared" si="16"/>
        <v>37589.970184799997</v>
      </c>
      <c r="Z49" s="122">
        <f t="shared" si="17"/>
        <v>2010.0298151999996</v>
      </c>
      <c r="AA49" s="52">
        <f t="shared" si="18"/>
        <v>39600</v>
      </c>
      <c r="AB49" s="18"/>
      <c r="AC49" s="18"/>
      <c r="AD49" s="18"/>
      <c r="AE49" s="18"/>
      <c r="AF49" s="18"/>
      <c r="AG49" s="19"/>
      <c r="AH49" s="18"/>
      <c r="AI49" s="18"/>
    </row>
    <row r="50" spans="1:35" s="30" customFormat="1" ht="13.5" customHeight="1">
      <c r="A50" s="287">
        <v>81</v>
      </c>
      <c r="B50" s="56">
        <v>41730</v>
      </c>
      <c r="C50" s="68">
        <f>'BENEFÍCIOS-SEM JRS E SEM CORREÇ'!C50</f>
        <v>724</v>
      </c>
      <c r="D50" s="318">
        <f>'base(indices)'!G55</f>
        <v>1.36134753</v>
      </c>
      <c r="E50" s="58">
        <f t="shared" si="0"/>
        <v>985.61561171999995</v>
      </c>
      <c r="F50" s="323">
        <v>0</v>
      </c>
      <c r="G50" s="60">
        <f t="shared" si="1"/>
        <v>0</v>
      </c>
      <c r="H50" s="61">
        <f t="shared" si="2"/>
        <v>985.61561171999995</v>
      </c>
      <c r="I50" s="301">
        <f t="shared" si="20"/>
        <v>93740.805994660084</v>
      </c>
      <c r="J50" s="102">
        <f>IF((I50-H$57+(H$57/12*9))+K50&gt;I149,I149-K50,(I50-H$57+(H$57/12*9)))</f>
        <v>62649.950307999999</v>
      </c>
      <c r="K50" s="102">
        <f t="shared" si="27"/>
        <v>3350.0496919999996</v>
      </c>
      <c r="L50" s="103">
        <f t="shared" si="23"/>
        <v>66000</v>
      </c>
      <c r="M50" s="102">
        <f t="shared" si="24"/>
        <v>59517.452792599994</v>
      </c>
      <c r="N50" s="102">
        <f t="shared" si="21"/>
        <v>3182.5472073999995</v>
      </c>
      <c r="O50" s="102">
        <f t="shared" si="22"/>
        <v>62699.999999999993</v>
      </c>
      <c r="P50" s="102">
        <f>J50*$P$9</f>
        <v>56384.955277200002</v>
      </c>
      <c r="Q50" s="102">
        <f t="shared" si="9"/>
        <v>3015.0447227999998</v>
      </c>
      <c r="R50" s="102">
        <f t="shared" si="26"/>
        <v>59400</v>
      </c>
      <c r="S50" s="102">
        <f t="shared" si="10"/>
        <v>50119.960246400005</v>
      </c>
      <c r="T50" s="102">
        <f t="shared" si="11"/>
        <v>2680.0397536</v>
      </c>
      <c r="U50" s="102">
        <f t="shared" si="12"/>
        <v>52800.000000000007</v>
      </c>
      <c r="V50" s="102">
        <f t="shared" si="13"/>
        <v>43854.965215599994</v>
      </c>
      <c r="W50" s="102">
        <f t="shared" si="14"/>
        <v>2345.0347843999994</v>
      </c>
      <c r="X50" s="102">
        <f t="shared" si="15"/>
        <v>46199.999999999993</v>
      </c>
      <c r="Y50" s="102">
        <f t="shared" si="16"/>
        <v>37589.970184799997</v>
      </c>
      <c r="Z50" s="102">
        <f t="shared" si="17"/>
        <v>2010.0298151999996</v>
      </c>
      <c r="AA50" s="66">
        <f t="shared" si="18"/>
        <v>39600</v>
      </c>
      <c r="AB50" s="36"/>
      <c r="AC50" s="36"/>
      <c r="AD50" s="36"/>
      <c r="AE50" s="36"/>
      <c r="AF50" s="36"/>
      <c r="AG50" s="37"/>
      <c r="AH50" s="36"/>
      <c r="AI50" s="36"/>
    </row>
    <row r="51" spans="1:35" ht="13.5" customHeight="1">
      <c r="A51" s="287">
        <v>80</v>
      </c>
      <c r="B51" s="46">
        <v>41760</v>
      </c>
      <c r="C51" s="68">
        <f>'BENEFÍCIOS-SEM JRS E SEM CORREÇ'!C51</f>
        <v>724</v>
      </c>
      <c r="D51" s="318">
        <f>'base(indices)'!G56</f>
        <v>1.3607229599999999</v>
      </c>
      <c r="E51" s="69">
        <f t="shared" si="0"/>
        <v>985.16342304</v>
      </c>
      <c r="F51" s="323">
        <v>0</v>
      </c>
      <c r="G51" s="70">
        <f t="shared" si="1"/>
        <v>0</v>
      </c>
      <c r="H51" s="71">
        <f t="shared" si="2"/>
        <v>985.16342304</v>
      </c>
      <c r="I51" s="302">
        <f t="shared" si="20"/>
        <v>92755.190382940084</v>
      </c>
      <c r="J51" s="122">
        <f>IF((I51-H$57+(H$57/12*8))+K51&gt;I149,I149-K51,(I51-H$57+(H$57/12*8)))</f>
        <v>62649.950307999999</v>
      </c>
      <c r="K51" s="122">
        <f t="shared" si="27"/>
        <v>3350.0496919999996</v>
      </c>
      <c r="L51" s="122">
        <f t="shared" si="23"/>
        <v>66000</v>
      </c>
      <c r="M51" s="122">
        <f t="shared" si="24"/>
        <v>59517.452792599994</v>
      </c>
      <c r="N51" s="122">
        <f t="shared" si="21"/>
        <v>3182.5472073999995</v>
      </c>
      <c r="O51" s="122">
        <f t="shared" si="22"/>
        <v>62699.999999999993</v>
      </c>
      <c r="P51" s="104">
        <f>J51*$P$9</f>
        <v>56384.955277200002</v>
      </c>
      <c r="Q51" s="122">
        <f t="shared" si="9"/>
        <v>3015.0447227999998</v>
      </c>
      <c r="R51" s="122">
        <f t="shared" si="26"/>
        <v>59400</v>
      </c>
      <c r="S51" s="122">
        <f t="shared" si="10"/>
        <v>50119.960246400005</v>
      </c>
      <c r="T51" s="122">
        <f t="shared" si="11"/>
        <v>2680.0397536</v>
      </c>
      <c r="U51" s="122">
        <f t="shared" si="12"/>
        <v>52800.000000000007</v>
      </c>
      <c r="V51" s="122">
        <f t="shared" si="13"/>
        <v>43854.965215599994</v>
      </c>
      <c r="W51" s="122">
        <f t="shared" si="14"/>
        <v>2345.0347843999994</v>
      </c>
      <c r="X51" s="122">
        <f t="shared" si="15"/>
        <v>46199.999999999993</v>
      </c>
      <c r="Y51" s="122">
        <f t="shared" si="16"/>
        <v>37589.970184799997</v>
      </c>
      <c r="Z51" s="122">
        <f t="shared" si="17"/>
        <v>2010.0298151999996</v>
      </c>
      <c r="AA51" s="52">
        <f t="shared" si="18"/>
        <v>39600</v>
      </c>
      <c r="AB51" s="18"/>
      <c r="AC51" s="18"/>
      <c r="AD51" s="18"/>
      <c r="AE51" s="18"/>
      <c r="AF51" s="18"/>
      <c r="AG51" s="19"/>
      <c r="AH51" s="18"/>
      <c r="AI51" s="18"/>
    </row>
    <row r="52" spans="1:35" s="30" customFormat="1" ht="13.5" customHeight="1">
      <c r="A52" s="287">
        <v>79</v>
      </c>
      <c r="B52" s="56">
        <v>41791</v>
      </c>
      <c r="C52" s="68">
        <f>'BENEFÍCIOS-SEM JRS E SEM CORREÇ'!C52</f>
        <v>724</v>
      </c>
      <c r="D52" s="318">
        <f>'base(indices)'!G57</f>
        <v>1.3599015800000001</v>
      </c>
      <c r="E52" s="58">
        <f t="shared" si="0"/>
        <v>984.56874392000009</v>
      </c>
      <c r="F52" s="323">
        <v>0</v>
      </c>
      <c r="G52" s="60">
        <f t="shared" si="1"/>
        <v>0</v>
      </c>
      <c r="H52" s="61">
        <f t="shared" si="2"/>
        <v>984.56874392000009</v>
      </c>
      <c r="I52" s="301">
        <f t="shared" si="20"/>
        <v>91770.026959900089</v>
      </c>
      <c r="J52" s="102">
        <f>IF((I52-H$57+(H$57/12*7))+K52&gt;I149,I149-K52,(I52-H$57+(H$57/12*7)))</f>
        <v>62649.950307999999</v>
      </c>
      <c r="K52" s="102">
        <f t="shared" si="27"/>
        <v>3350.0496919999996</v>
      </c>
      <c r="L52" s="103">
        <f t="shared" si="23"/>
        <v>66000</v>
      </c>
      <c r="M52" s="102">
        <f t="shared" si="24"/>
        <v>59517.452792599994</v>
      </c>
      <c r="N52" s="102">
        <f t="shared" si="21"/>
        <v>3182.5472073999995</v>
      </c>
      <c r="O52" s="102">
        <f t="shared" si="22"/>
        <v>62699.999999999993</v>
      </c>
      <c r="P52" s="102">
        <f t="shared" ref="P52:P71" si="28">J52*$P$9</f>
        <v>56384.955277200002</v>
      </c>
      <c r="Q52" s="102">
        <f t="shared" si="9"/>
        <v>3015.0447227999998</v>
      </c>
      <c r="R52" s="102">
        <f t="shared" si="26"/>
        <v>59400</v>
      </c>
      <c r="S52" s="102">
        <f t="shared" si="10"/>
        <v>50119.960246400005</v>
      </c>
      <c r="T52" s="102">
        <f t="shared" si="11"/>
        <v>2680.0397536</v>
      </c>
      <c r="U52" s="102">
        <f t="shared" si="12"/>
        <v>52800.000000000007</v>
      </c>
      <c r="V52" s="102">
        <f t="shared" si="13"/>
        <v>43854.965215599994</v>
      </c>
      <c r="W52" s="102">
        <f t="shared" si="14"/>
        <v>2345.0347843999994</v>
      </c>
      <c r="X52" s="102">
        <f t="shared" si="15"/>
        <v>46199.999999999993</v>
      </c>
      <c r="Y52" s="102">
        <f t="shared" si="16"/>
        <v>37589.970184799997</v>
      </c>
      <c r="Z52" s="102">
        <f t="shared" si="17"/>
        <v>2010.0298151999996</v>
      </c>
      <c r="AA52" s="66">
        <f t="shared" si="18"/>
        <v>39600</v>
      </c>
      <c r="AB52" s="36"/>
      <c r="AC52" s="36"/>
      <c r="AD52" s="36"/>
      <c r="AE52" s="36"/>
      <c r="AF52" s="36"/>
      <c r="AG52" s="37"/>
      <c r="AH52" s="36"/>
      <c r="AI52" s="36"/>
    </row>
    <row r="53" spans="1:35" ht="13.5" customHeight="1">
      <c r="A53" s="287">
        <v>78</v>
      </c>
      <c r="B53" s="46">
        <v>41821</v>
      </c>
      <c r="C53" s="68">
        <f>'BENEFÍCIOS-SEM JRS E SEM CORREÇ'!C53</f>
        <v>724</v>
      </c>
      <c r="D53" s="318">
        <f>'base(indices)'!G58</f>
        <v>1.35926952</v>
      </c>
      <c r="E53" s="69">
        <f t="shared" si="0"/>
        <v>984.11113248000004</v>
      </c>
      <c r="F53" s="323">
        <v>0</v>
      </c>
      <c r="G53" s="70">
        <f t="shared" si="1"/>
        <v>0</v>
      </c>
      <c r="H53" s="71">
        <f t="shared" si="2"/>
        <v>984.11113248000004</v>
      </c>
      <c r="I53" s="302">
        <f t="shared" si="20"/>
        <v>90785.458215980092</v>
      </c>
      <c r="J53" s="122">
        <f>IF((I53-H$57+(H$57/12*6))+K53&gt;I149,I149-K53,(I53-H$57+(H$57/12*6)))</f>
        <v>62649.950307999999</v>
      </c>
      <c r="K53" s="122">
        <f t="shared" si="27"/>
        <v>3350.0496919999996</v>
      </c>
      <c r="L53" s="122">
        <f t="shared" si="23"/>
        <v>66000</v>
      </c>
      <c r="M53" s="122">
        <f t="shared" si="24"/>
        <v>59517.452792599994</v>
      </c>
      <c r="N53" s="122">
        <f t="shared" si="21"/>
        <v>3182.5472073999995</v>
      </c>
      <c r="O53" s="122">
        <f t="shared" si="22"/>
        <v>62699.999999999993</v>
      </c>
      <c r="P53" s="104">
        <f t="shared" si="28"/>
        <v>56384.955277200002</v>
      </c>
      <c r="Q53" s="122">
        <f t="shared" si="9"/>
        <v>3015.0447227999998</v>
      </c>
      <c r="R53" s="122">
        <f t="shared" si="26"/>
        <v>59400</v>
      </c>
      <c r="S53" s="122">
        <f t="shared" si="10"/>
        <v>50119.960246400005</v>
      </c>
      <c r="T53" s="122">
        <f t="shared" si="11"/>
        <v>2680.0397536</v>
      </c>
      <c r="U53" s="122">
        <f t="shared" si="12"/>
        <v>52800.000000000007</v>
      </c>
      <c r="V53" s="122">
        <f t="shared" si="13"/>
        <v>43854.965215599994</v>
      </c>
      <c r="W53" s="122">
        <f t="shared" si="14"/>
        <v>2345.0347843999994</v>
      </c>
      <c r="X53" s="122">
        <f t="shared" si="15"/>
        <v>46199.999999999993</v>
      </c>
      <c r="Y53" s="122">
        <f t="shared" si="16"/>
        <v>37589.970184799997</v>
      </c>
      <c r="Z53" s="122">
        <f t="shared" si="17"/>
        <v>2010.0298151999996</v>
      </c>
      <c r="AA53" s="52">
        <f t="shared" si="18"/>
        <v>39600</v>
      </c>
      <c r="AB53" s="18"/>
      <c r="AC53" s="18"/>
      <c r="AD53" s="18"/>
      <c r="AE53" s="18"/>
      <c r="AF53" s="18"/>
      <c r="AG53" s="19"/>
      <c r="AH53" s="18"/>
      <c r="AI53" s="18"/>
    </row>
    <row r="54" spans="1:35" s="30" customFormat="1" ht="13.5" customHeight="1">
      <c r="A54" s="287">
        <v>77</v>
      </c>
      <c r="B54" s="56">
        <v>41852</v>
      </c>
      <c r="C54" s="68">
        <f>'BENEFÍCIOS-SEM JRS E SEM CORREÇ'!C54</f>
        <v>724</v>
      </c>
      <c r="D54" s="318">
        <f>'base(indices)'!G59</f>
        <v>1.3578383599999999</v>
      </c>
      <c r="E54" s="58">
        <f t="shared" si="0"/>
        <v>983.07497263999994</v>
      </c>
      <c r="F54" s="323">
        <v>0</v>
      </c>
      <c r="G54" s="60">
        <f t="shared" si="1"/>
        <v>0</v>
      </c>
      <c r="H54" s="61">
        <f t="shared" si="2"/>
        <v>983.07497263999994</v>
      </c>
      <c r="I54" s="301">
        <f t="shared" si="20"/>
        <v>89801.347083500092</v>
      </c>
      <c r="J54" s="102">
        <f>IF((I54-H$57+(H$57/12*5))+K54&gt;I149,I149-K54,(I54-H$57+(H$57/12*5)))</f>
        <v>62649.950307999999</v>
      </c>
      <c r="K54" s="102">
        <f t="shared" si="27"/>
        <v>3350.0496919999996</v>
      </c>
      <c r="L54" s="103">
        <f t="shared" si="23"/>
        <v>66000</v>
      </c>
      <c r="M54" s="102">
        <f t="shared" si="24"/>
        <v>59517.452792599994</v>
      </c>
      <c r="N54" s="102">
        <f t="shared" si="21"/>
        <v>3182.5472073999995</v>
      </c>
      <c r="O54" s="102">
        <f t="shared" si="22"/>
        <v>62699.999999999993</v>
      </c>
      <c r="P54" s="102">
        <f t="shared" si="28"/>
        <v>56384.955277200002</v>
      </c>
      <c r="Q54" s="102">
        <f t="shared" si="9"/>
        <v>3015.0447227999998</v>
      </c>
      <c r="R54" s="102">
        <f>P54+Q54</f>
        <v>59400</v>
      </c>
      <c r="S54" s="102">
        <f t="shared" si="10"/>
        <v>50119.960246400005</v>
      </c>
      <c r="T54" s="102">
        <f t="shared" si="11"/>
        <v>2680.0397536</v>
      </c>
      <c r="U54" s="102">
        <f t="shared" si="12"/>
        <v>52800.000000000007</v>
      </c>
      <c r="V54" s="102">
        <f t="shared" si="13"/>
        <v>43854.965215599994</v>
      </c>
      <c r="W54" s="102">
        <f t="shared" si="14"/>
        <v>2345.0347843999994</v>
      </c>
      <c r="X54" s="102">
        <f t="shared" si="15"/>
        <v>46199.999999999993</v>
      </c>
      <c r="Y54" s="102">
        <f t="shared" si="16"/>
        <v>37589.970184799997</v>
      </c>
      <c r="Z54" s="102">
        <f t="shared" si="17"/>
        <v>2010.0298151999996</v>
      </c>
      <c r="AA54" s="66">
        <f t="shared" si="18"/>
        <v>39600</v>
      </c>
      <c r="AB54" s="36"/>
      <c r="AC54" s="36"/>
      <c r="AD54" s="36"/>
      <c r="AE54" s="36"/>
      <c r="AF54" s="36"/>
      <c r="AG54" s="37"/>
      <c r="AH54" s="36"/>
      <c r="AI54" s="36"/>
    </row>
    <row r="55" spans="1:35" ht="13.5" customHeight="1">
      <c r="A55" s="287">
        <v>76</v>
      </c>
      <c r="B55" s="46">
        <v>41883</v>
      </c>
      <c r="C55" s="68">
        <f>'BENEFÍCIOS-SEM JRS E SEM CORREÇ'!C55</f>
        <v>724</v>
      </c>
      <c r="D55" s="318">
        <f>'base(indices)'!G60</f>
        <v>1.3570214300000001</v>
      </c>
      <c r="E55" s="69">
        <f t="shared" si="0"/>
        <v>982.48351532000004</v>
      </c>
      <c r="F55" s="323">
        <v>0</v>
      </c>
      <c r="G55" s="70">
        <f t="shared" si="1"/>
        <v>0</v>
      </c>
      <c r="H55" s="71">
        <f t="shared" si="2"/>
        <v>982.48351532000004</v>
      </c>
      <c r="I55" s="302">
        <f t="shared" si="20"/>
        <v>88818.272110860096</v>
      </c>
      <c r="J55" s="122">
        <f>IF((I55-H$57+(H$57/12*4))+K55&gt;I149,I149-K55,(I55-H$57+(H$57/12*4)))</f>
        <v>62649.950307999999</v>
      </c>
      <c r="K55" s="122">
        <f t="shared" si="27"/>
        <v>3350.0496919999996</v>
      </c>
      <c r="L55" s="122">
        <f t="shared" si="23"/>
        <v>66000</v>
      </c>
      <c r="M55" s="122">
        <f t="shared" si="24"/>
        <v>59517.452792599994</v>
      </c>
      <c r="N55" s="122">
        <f t="shared" si="21"/>
        <v>3182.5472073999995</v>
      </c>
      <c r="O55" s="122">
        <f t="shared" si="22"/>
        <v>62699.999999999993</v>
      </c>
      <c r="P55" s="104">
        <f t="shared" si="28"/>
        <v>56384.955277200002</v>
      </c>
      <c r="Q55" s="122">
        <f t="shared" si="9"/>
        <v>3015.0447227999998</v>
      </c>
      <c r="R55" s="122">
        <f t="shared" ref="R55:R73" si="29">P55+Q55</f>
        <v>59400</v>
      </c>
      <c r="S55" s="122">
        <f t="shared" si="10"/>
        <v>50119.960246400005</v>
      </c>
      <c r="T55" s="122">
        <f t="shared" si="11"/>
        <v>2680.0397536</v>
      </c>
      <c r="U55" s="122">
        <f t="shared" si="12"/>
        <v>52800.000000000007</v>
      </c>
      <c r="V55" s="122">
        <f t="shared" si="13"/>
        <v>43854.965215599994</v>
      </c>
      <c r="W55" s="122">
        <f t="shared" si="14"/>
        <v>2345.0347843999994</v>
      </c>
      <c r="X55" s="122">
        <f t="shared" si="15"/>
        <v>46199.999999999993</v>
      </c>
      <c r="Y55" s="122">
        <f t="shared" si="16"/>
        <v>37589.970184799997</v>
      </c>
      <c r="Z55" s="122">
        <f t="shared" si="17"/>
        <v>2010.0298151999996</v>
      </c>
      <c r="AA55" s="52">
        <f t="shared" si="18"/>
        <v>39600</v>
      </c>
      <c r="AB55" s="18"/>
      <c r="AC55" s="18"/>
      <c r="AD55" s="18"/>
      <c r="AE55" s="18"/>
      <c r="AF55" s="18"/>
      <c r="AG55" s="19"/>
      <c r="AH55" s="18"/>
      <c r="AI55" s="18"/>
    </row>
    <row r="56" spans="1:35" s="30" customFormat="1" ht="13.5" customHeight="1">
      <c r="A56" s="287">
        <v>75</v>
      </c>
      <c r="B56" s="56">
        <v>41913</v>
      </c>
      <c r="C56" s="68">
        <f>'BENEFÍCIOS-SEM JRS E SEM CORREÇ'!C56</f>
        <v>724</v>
      </c>
      <c r="D56" s="318">
        <f>'base(indices)'!G61</f>
        <v>1.3558377800000001</v>
      </c>
      <c r="E56" s="58">
        <f t="shared" si="0"/>
        <v>981.62655272000006</v>
      </c>
      <c r="F56" s="323">
        <v>0</v>
      </c>
      <c r="G56" s="60">
        <f t="shared" si="1"/>
        <v>0</v>
      </c>
      <c r="H56" s="61">
        <f t="shared" si="2"/>
        <v>981.62655272000006</v>
      </c>
      <c r="I56" s="301">
        <f t="shared" si="20"/>
        <v>87835.7885955401</v>
      </c>
      <c r="J56" s="102">
        <f>IF((I56-H$57+(H$57/12*3))+K56&gt;I149,I149-K56,(I56-H$57+(H$57/12*3)))</f>
        <v>62649.950307999999</v>
      </c>
      <c r="K56" s="102">
        <f t="shared" si="27"/>
        <v>3350.0496919999996</v>
      </c>
      <c r="L56" s="103">
        <f t="shared" si="23"/>
        <v>66000</v>
      </c>
      <c r="M56" s="102">
        <f t="shared" si="24"/>
        <v>59517.452792599994</v>
      </c>
      <c r="N56" s="102">
        <f t="shared" si="21"/>
        <v>3182.5472073999995</v>
      </c>
      <c r="O56" s="102">
        <f t="shared" si="22"/>
        <v>62699.999999999993</v>
      </c>
      <c r="P56" s="102">
        <f t="shared" si="28"/>
        <v>56384.955277200002</v>
      </c>
      <c r="Q56" s="102">
        <f t="shared" si="9"/>
        <v>3015.0447227999998</v>
      </c>
      <c r="R56" s="102">
        <f t="shared" si="29"/>
        <v>59400</v>
      </c>
      <c r="S56" s="102">
        <f t="shared" si="10"/>
        <v>50119.960246400005</v>
      </c>
      <c r="T56" s="102">
        <f t="shared" si="11"/>
        <v>2680.0397536</v>
      </c>
      <c r="U56" s="102">
        <f t="shared" si="12"/>
        <v>52800.000000000007</v>
      </c>
      <c r="V56" s="102">
        <f t="shared" si="13"/>
        <v>43854.965215599994</v>
      </c>
      <c r="W56" s="102">
        <f t="shared" si="14"/>
        <v>2345.0347843999994</v>
      </c>
      <c r="X56" s="102">
        <f t="shared" si="15"/>
        <v>46199.999999999993</v>
      </c>
      <c r="Y56" s="102">
        <f t="shared" si="16"/>
        <v>37589.970184799997</v>
      </c>
      <c r="Z56" s="102">
        <f t="shared" si="17"/>
        <v>2010.0298151999996</v>
      </c>
      <c r="AA56" s="66">
        <f t="shared" si="18"/>
        <v>39600</v>
      </c>
      <c r="AB56" s="36"/>
      <c r="AC56" s="36"/>
      <c r="AD56" s="36"/>
      <c r="AE56" s="36"/>
      <c r="AF56" s="36"/>
      <c r="AG56" s="37"/>
      <c r="AH56" s="36"/>
      <c r="AI56" s="36"/>
    </row>
    <row r="57" spans="1:35" ht="13.5" customHeight="1">
      <c r="A57" s="287">
        <v>74</v>
      </c>
      <c r="B57" s="46">
        <v>41944</v>
      </c>
      <c r="C57" s="68">
        <f>'BENEFÍCIOS-SEM JRS E SEM CORREÇ'!C57</f>
        <v>724</v>
      </c>
      <c r="D57" s="318">
        <f>'base(indices)'!G62</f>
        <v>1.3544318799999999</v>
      </c>
      <c r="E57" s="69">
        <f t="shared" si="0"/>
        <v>980.60868111999991</v>
      </c>
      <c r="F57" s="323">
        <v>0</v>
      </c>
      <c r="G57" s="70">
        <f t="shared" si="1"/>
        <v>0</v>
      </c>
      <c r="H57" s="71">
        <f t="shared" si="2"/>
        <v>980.60868111999991</v>
      </c>
      <c r="I57" s="302">
        <f t="shared" si="20"/>
        <v>86854.162042820099</v>
      </c>
      <c r="J57" s="122">
        <f>IF((I57-H$57+(H$57/12*2))+K57&gt;I149,I149-K57,(I57-H$57+(H$57/12*2)))</f>
        <v>62649.950307999999</v>
      </c>
      <c r="K57" s="122">
        <f t="shared" si="27"/>
        <v>3350.0496919999996</v>
      </c>
      <c r="L57" s="122">
        <f t="shared" si="23"/>
        <v>66000</v>
      </c>
      <c r="M57" s="122">
        <f t="shared" si="24"/>
        <v>59517.452792599994</v>
      </c>
      <c r="N57" s="122">
        <f t="shared" si="21"/>
        <v>3182.5472073999995</v>
      </c>
      <c r="O57" s="122">
        <f t="shared" si="22"/>
        <v>62699.999999999993</v>
      </c>
      <c r="P57" s="104">
        <f t="shared" si="28"/>
        <v>56384.955277200002</v>
      </c>
      <c r="Q57" s="122">
        <f t="shared" si="9"/>
        <v>3015.0447227999998</v>
      </c>
      <c r="R57" s="122">
        <f t="shared" si="29"/>
        <v>59400</v>
      </c>
      <c r="S57" s="122">
        <f t="shared" si="10"/>
        <v>50119.960246400005</v>
      </c>
      <c r="T57" s="122">
        <f t="shared" si="11"/>
        <v>2680.0397536</v>
      </c>
      <c r="U57" s="122">
        <f t="shared" si="12"/>
        <v>52800.000000000007</v>
      </c>
      <c r="V57" s="122">
        <f t="shared" si="13"/>
        <v>43854.965215599994</v>
      </c>
      <c r="W57" s="122">
        <f t="shared" si="14"/>
        <v>2345.0347843999994</v>
      </c>
      <c r="X57" s="122">
        <f t="shared" si="15"/>
        <v>46199.999999999993</v>
      </c>
      <c r="Y57" s="122">
        <f t="shared" si="16"/>
        <v>37589.970184799997</v>
      </c>
      <c r="Z57" s="122">
        <f t="shared" si="17"/>
        <v>2010.0298151999996</v>
      </c>
      <c r="AA57" s="52">
        <f t="shared" si="18"/>
        <v>39600</v>
      </c>
      <c r="AB57" s="18"/>
      <c r="AC57" s="18"/>
      <c r="AD57" s="18"/>
      <c r="AE57" s="18"/>
      <c r="AF57" s="18"/>
      <c r="AG57" s="19"/>
      <c r="AH57" s="18"/>
      <c r="AI57" s="18"/>
    </row>
    <row r="58" spans="1:35" s="30" customFormat="1" ht="13.5" customHeight="1" thickBot="1">
      <c r="A58" s="288">
        <v>73</v>
      </c>
      <c r="B58" s="76">
        <v>41974</v>
      </c>
      <c r="C58" s="77">
        <f>'BENEFÍCIOS-SEM JRS E SEM CORREÇ'!C58</f>
        <v>1448</v>
      </c>
      <c r="D58" s="319">
        <f>'base(indices)'!G63</f>
        <v>1.3537780100000001</v>
      </c>
      <c r="E58" s="281">
        <f t="shared" si="0"/>
        <v>1960.2705584800001</v>
      </c>
      <c r="F58" s="324">
        <v>0</v>
      </c>
      <c r="G58" s="234">
        <f t="shared" si="1"/>
        <v>0</v>
      </c>
      <c r="H58" s="289">
        <f t="shared" si="2"/>
        <v>1960.2705584800001</v>
      </c>
      <c r="I58" s="303">
        <f t="shared" si="20"/>
        <v>85873.553361700106</v>
      </c>
      <c r="J58" s="95">
        <f>IF((I58-H$57+(H$57/12*1))+K58&gt;I149,I149-K58,(I58-H$57+(H$57/12*1)))</f>
        <v>62649.950307999999</v>
      </c>
      <c r="K58" s="95">
        <f t="shared" si="27"/>
        <v>3350.0496919999996</v>
      </c>
      <c r="L58" s="237">
        <f t="shared" si="23"/>
        <v>66000</v>
      </c>
      <c r="M58" s="95">
        <f t="shared" si="24"/>
        <v>59517.452792599994</v>
      </c>
      <c r="N58" s="95">
        <f t="shared" si="21"/>
        <v>3182.5472073999995</v>
      </c>
      <c r="O58" s="95">
        <f t="shared" si="22"/>
        <v>62699.999999999993</v>
      </c>
      <c r="P58" s="95">
        <f t="shared" si="28"/>
        <v>56384.955277200002</v>
      </c>
      <c r="Q58" s="95">
        <f t="shared" si="9"/>
        <v>3015.0447227999998</v>
      </c>
      <c r="R58" s="95">
        <f t="shared" si="29"/>
        <v>59400</v>
      </c>
      <c r="S58" s="95">
        <f t="shared" si="10"/>
        <v>50119.960246400005</v>
      </c>
      <c r="T58" s="95">
        <f t="shared" si="11"/>
        <v>2680.0397536</v>
      </c>
      <c r="U58" s="95">
        <f t="shared" si="12"/>
        <v>52800.000000000007</v>
      </c>
      <c r="V58" s="95">
        <f t="shared" si="13"/>
        <v>43854.965215599994</v>
      </c>
      <c r="W58" s="95">
        <f t="shared" si="14"/>
        <v>2345.0347843999994</v>
      </c>
      <c r="X58" s="95">
        <f t="shared" si="15"/>
        <v>46199.999999999993</v>
      </c>
      <c r="Y58" s="95">
        <f t="shared" si="16"/>
        <v>37589.970184799997</v>
      </c>
      <c r="Z58" s="95">
        <f t="shared" si="17"/>
        <v>2010.0298151999996</v>
      </c>
      <c r="AA58" s="238">
        <f t="shared" si="18"/>
        <v>39600</v>
      </c>
      <c r="AB58" s="36"/>
      <c r="AC58" s="36"/>
      <c r="AD58" s="36"/>
      <c r="AE58" s="36"/>
      <c r="AF58" s="36"/>
      <c r="AG58" s="37"/>
      <c r="AH58" s="36"/>
      <c r="AI58" s="36"/>
    </row>
    <row r="59" spans="1:35" ht="13.5" customHeight="1">
      <c r="A59" s="290">
        <v>72</v>
      </c>
      <c r="B59" s="161">
        <v>42005</v>
      </c>
      <c r="C59" s="47">
        <f>'BENEFÍCIOS-SEM JRS E SEM CORREÇ'!C59</f>
        <v>788</v>
      </c>
      <c r="D59" s="308">
        <f>'base(indices)'!G64</f>
        <v>1.35235398</v>
      </c>
      <c r="E59" s="164">
        <f t="shared" si="0"/>
        <v>1065.6549362399999</v>
      </c>
      <c r="F59" s="322">
        <v>0</v>
      </c>
      <c r="G59" s="87">
        <f t="shared" si="1"/>
        <v>0</v>
      </c>
      <c r="H59" s="89">
        <f t="shared" si="2"/>
        <v>1065.6549362399999</v>
      </c>
      <c r="I59" s="300">
        <f t="shared" si="20"/>
        <v>83913.282803220107</v>
      </c>
      <c r="J59" s="123">
        <f>IF((I59-H$69+(H$69))+K59&gt;I149,I149-K59,(I59-H$69+(H$69)))</f>
        <v>62649.950307999999</v>
      </c>
      <c r="K59" s="123">
        <f t="shared" si="27"/>
        <v>3350.0496919999996</v>
      </c>
      <c r="L59" s="123">
        <f t="shared" si="23"/>
        <v>66000</v>
      </c>
      <c r="M59" s="123">
        <f t="shared" si="24"/>
        <v>59517.452792599994</v>
      </c>
      <c r="N59" s="123">
        <f t="shared" si="21"/>
        <v>3182.5472073999995</v>
      </c>
      <c r="O59" s="123">
        <f t="shared" si="22"/>
        <v>62699.999999999993</v>
      </c>
      <c r="P59" s="100">
        <f t="shared" si="28"/>
        <v>56384.955277200002</v>
      </c>
      <c r="Q59" s="123">
        <f t="shared" si="9"/>
        <v>3015.0447227999998</v>
      </c>
      <c r="R59" s="123">
        <f t="shared" si="29"/>
        <v>59400</v>
      </c>
      <c r="S59" s="123">
        <f t="shared" si="10"/>
        <v>50119.960246400005</v>
      </c>
      <c r="T59" s="123">
        <f t="shared" si="11"/>
        <v>2680.0397536</v>
      </c>
      <c r="U59" s="123">
        <f t="shared" si="12"/>
        <v>52800.000000000007</v>
      </c>
      <c r="V59" s="123">
        <f t="shared" si="13"/>
        <v>43854.965215599994</v>
      </c>
      <c r="W59" s="123">
        <f t="shared" si="14"/>
        <v>2345.0347843999994</v>
      </c>
      <c r="X59" s="123">
        <f t="shared" si="15"/>
        <v>46199.999999999993</v>
      </c>
      <c r="Y59" s="123">
        <f t="shared" si="16"/>
        <v>37589.970184799997</v>
      </c>
      <c r="Z59" s="123">
        <f t="shared" si="17"/>
        <v>2010.0298151999996</v>
      </c>
      <c r="AA59" s="55">
        <f t="shared" si="18"/>
        <v>39600</v>
      </c>
      <c r="AB59" s="18"/>
      <c r="AC59" s="18"/>
      <c r="AD59" s="18"/>
      <c r="AE59" s="18"/>
      <c r="AF59" s="18"/>
      <c r="AG59" s="19"/>
      <c r="AH59" s="18"/>
      <c r="AI59" s="18"/>
    </row>
    <row r="60" spans="1:35" s="30" customFormat="1" ht="13.5" customHeight="1">
      <c r="A60" s="287">
        <v>71</v>
      </c>
      <c r="B60" s="56">
        <v>42036</v>
      </c>
      <c r="C60" s="68">
        <f>'BENEFÍCIOS-SEM JRS E SEM CORREÇ'!C60</f>
        <v>788</v>
      </c>
      <c r="D60" s="318">
        <f>'base(indices)'!G65</f>
        <v>1.3511676500000001</v>
      </c>
      <c r="E60" s="58">
        <f t="shared" si="0"/>
        <v>1064.7201082000001</v>
      </c>
      <c r="F60" s="323">
        <v>0</v>
      </c>
      <c r="G60" s="60">
        <f t="shared" si="1"/>
        <v>0</v>
      </c>
      <c r="H60" s="61">
        <f t="shared" si="2"/>
        <v>1064.7201082000001</v>
      </c>
      <c r="I60" s="301">
        <f t="shared" si="20"/>
        <v>82847.62786698011</v>
      </c>
      <c r="J60" s="102">
        <f>IF((I60-H$69+(H$69/12*11))+K60&gt;I149,I149-K60,(I60-H$69+(H$69/12*11)))</f>
        <v>62649.950307999999</v>
      </c>
      <c r="K60" s="102">
        <f t="shared" si="27"/>
        <v>3350.0496919999996</v>
      </c>
      <c r="L60" s="103">
        <f t="shared" si="23"/>
        <v>66000</v>
      </c>
      <c r="M60" s="102">
        <f t="shared" si="24"/>
        <v>59517.452792599994</v>
      </c>
      <c r="N60" s="102">
        <f t="shared" si="21"/>
        <v>3182.5472073999995</v>
      </c>
      <c r="O60" s="102">
        <f t="shared" si="22"/>
        <v>62699.999999999993</v>
      </c>
      <c r="P60" s="102">
        <f t="shared" si="28"/>
        <v>56384.955277200002</v>
      </c>
      <c r="Q60" s="102">
        <f t="shared" si="9"/>
        <v>3015.0447227999998</v>
      </c>
      <c r="R60" s="102">
        <f t="shared" si="29"/>
        <v>59400</v>
      </c>
      <c r="S60" s="102">
        <f t="shared" si="10"/>
        <v>50119.960246400005</v>
      </c>
      <c r="T60" s="102">
        <f t="shared" si="11"/>
        <v>2680.0397536</v>
      </c>
      <c r="U60" s="102">
        <f t="shared" si="12"/>
        <v>52800.000000000007</v>
      </c>
      <c r="V60" s="102">
        <f t="shared" si="13"/>
        <v>43854.965215599994</v>
      </c>
      <c r="W60" s="102">
        <f t="shared" si="14"/>
        <v>2345.0347843999994</v>
      </c>
      <c r="X60" s="102">
        <f t="shared" si="15"/>
        <v>46199.999999999993</v>
      </c>
      <c r="Y60" s="102">
        <f t="shared" si="16"/>
        <v>37589.970184799997</v>
      </c>
      <c r="Z60" s="102">
        <f t="shared" si="17"/>
        <v>2010.0298151999996</v>
      </c>
      <c r="AA60" s="66">
        <f t="shared" si="18"/>
        <v>39600</v>
      </c>
      <c r="AB60" s="36"/>
      <c r="AC60" s="36"/>
      <c r="AD60" s="36"/>
      <c r="AE60" s="36"/>
      <c r="AF60" s="36"/>
      <c r="AG60" s="37"/>
      <c r="AH60" s="36"/>
      <c r="AI60" s="36"/>
    </row>
    <row r="61" spans="1:35" ht="13.5" customHeight="1">
      <c r="A61" s="287">
        <v>70</v>
      </c>
      <c r="B61" s="46">
        <v>42064</v>
      </c>
      <c r="C61" s="68">
        <f>'BENEFÍCIOS-SEM JRS E SEM CORREÇ'!C61</f>
        <v>788</v>
      </c>
      <c r="D61" s="318">
        <f>'base(indices)'!G66</f>
        <v>1.3509407</v>
      </c>
      <c r="E61" s="69">
        <f t="shared" si="0"/>
        <v>1064.5412716000001</v>
      </c>
      <c r="F61" s="323">
        <v>0</v>
      </c>
      <c r="G61" s="70">
        <f t="shared" si="1"/>
        <v>0</v>
      </c>
      <c r="H61" s="71">
        <f t="shared" si="2"/>
        <v>1064.5412716000001</v>
      </c>
      <c r="I61" s="302">
        <f t="shared" si="20"/>
        <v>81782.907758780115</v>
      </c>
      <c r="J61" s="122">
        <f>IF((I61-H$69+(H$69/12*10))+K61&gt;I149,I149-K61,(I61-H$69+(H$69/12*10)))</f>
        <v>62649.950307999999</v>
      </c>
      <c r="K61" s="122">
        <f t="shared" si="27"/>
        <v>3350.0496919999996</v>
      </c>
      <c r="L61" s="122">
        <f t="shared" si="23"/>
        <v>66000</v>
      </c>
      <c r="M61" s="122">
        <f t="shared" si="24"/>
        <v>59517.452792599994</v>
      </c>
      <c r="N61" s="122">
        <f t="shared" si="21"/>
        <v>3182.5472073999995</v>
      </c>
      <c r="O61" s="122">
        <f t="shared" si="22"/>
        <v>62699.999999999993</v>
      </c>
      <c r="P61" s="104">
        <f t="shared" si="28"/>
        <v>56384.955277200002</v>
      </c>
      <c r="Q61" s="122">
        <f t="shared" si="9"/>
        <v>3015.0447227999998</v>
      </c>
      <c r="R61" s="122">
        <f t="shared" si="29"/>
        <v>59400</v>
      </c>
      <c r="S61" s="122">
        <f t="shared" si="10"/>
        <v>50119.960246400005</v>
      </c>
      <c r="T61" s="122">
        <f t="shared" si="11"/>
        <v>2680.0397536</v>
      </c>
      <c r="U61" s="122">
        <f t="shared" si="12"/>
        <v>52800.000000000007</v>
      </c>
      <c r="V61" s="122">
        <f t="shared" si="13"/>
        <v>43854.965215599994</v>
      </c>
      <c r="W61" s="122">
        <f t="shared" si="14"/>
        <v>2345.0347843999994</v>
      </c>
      <c r="X61" s="122">
        <f t="shared" si="15"/>
        <v>46199.999999999993</v>
      </c>
      <c r="Y61" s="122">
        <f t="shared" si="16"/>
        <v>37589.970184799997</v>
      </c>
      <c r="Z61" s="122">
        <f t="shared" si="17"/>
        <v>2010.0298151999996</v>
      </c>
      <c r="AA61" s="52">
        <f t="shared" si="18"/>
        <v>39600</v>
      </c>
      <c r="AB61" s="18"/>
      <c r="AC61" s="18"/>
      <c r="AD61" s="18"/>
      <c r="AE61" s="18"/>
      <c r="AF61" s="18"/>
      <c r="AG61" s="19"/>
      <c r="AH61" s="18"/>
      <c r="AI61" s="18"/>
    </row>
    <row r="62" spans="1:35" s="30" customFormat="1" ht="13.5" customHeight="1">
      <c r="A62" s="287">
        <v>69</v>
      </c>
      <c r="B62" s="56">
        <v>42095</v>
      </c>
      <c r="C62" s="68">
        <f>'BENEFÍCIOS-SEM JRS E SEM CORREÇ'!C62</f>
        <v>788</v>
      </c>
      <c r="D62" s="318">
        <f>'base(indices)'!G67</f>
        <v>1.34919214</v>
      </c>
      <c r="E62" s="58">
        <f t="shared" si="0"/>
        <v>1063.1634063199999</v>
      </c>
      <c r="F62" s="323">
        <v>0</v>
      </c>
      <c r="G62" s="60">
        <f t="shared" si="1"/>
        <v>0</v>
      </c>
      <c r="H62" s="61">
        <f t="shared" si="2"/>
        <v>1063.1634063199999</v>
      </c>
      <c r="I62" s="301">
        <f t="shared" si="20"/>
        <v>80718.366487180116</v>
      </c>
      <c r="J62" s="102">
        <f>IF((I62-H$69+(H$69/12*9))+K62&gt;I149,I149-K62,(I62-H$69+(H$69/12*9)))</f>
        <v>62649.950307999999</v>
      </c>
      <c r="K62" s="102">
        <f t="shared" si="27"/>
        <v>3350.0496919999996</v>
      </c>
      <c r="L62" s="103">
        <f t="shared" si="23"/>
        <v>66000</v>
      </c>
      <c r="M62" s="102">
        <f t="shared" si="24"/>
        <v>59517.452792599994</v>
      </c>
      <c r="N62" s="102">
        <f t="shared" si="21"/>
        <v>3182.5472073999995</v>
      </c>
      <c r="O62" s="102">
        <f t="shared" si="22"/>
        <v>62699.999999999993</v>
      </c>
      <c r="P62" s="102">
        <f t="shared" si="28"/>
        <v>56384.955277200002</v>
      </c>
      <c r="Q62" s="102">
        <f t="shared" si="9"/>
        <v>3015.0447227999998</v>
      </c>
      <c r="R62" s="102">
        <f t="shared" si="29"/>
        <v>59400</v>
      </c>
      <c r="S62" s="102">
        <f t="shared" si="10"/>
        <v>50119.960246400005</v>
      </c>
      <c r="T62" s="102">
        <f t="shared" si="11"/>
        <v>2680.0397536</v>
      </c>
      <c r="U62" s="102">
        <f t="shared" si="12"/>
        <v>52800.000000000007</v>
      </c>
      <c r="V62" s="102">
        <f t="shared" si="13"/>
        <v>43854.965215599994</v>
      </c>
      <c r="W62" s="102">
        <f t="shared" si="14"/>
        <v>2345.0347843999994</v>
      </c>
      <c r="X62" s="102">
        <f t="shared" si="15"/>
        <v>46199.999999999993</v>
      </c>
      <c r="Y62" s="102">
        <f t="shared" si="16"/>
        <v>37589.970184799997</v>
      </c>
      <c r="Z62" s="102">
        <f t="shared" si="17"/>
        <v>2010.0298151999996</v>
      </c>
      <c r="AA62" s="66">
        <f t="shared" si="18"/>
        <v>39600</v>
      </c>
      <c r="AB62" s="36"/>
      <c r="AC62" s="36"/>
      <c r="AD62" s="36"/>
      <c r="AE62" s="36"/>
      <c r="AF62" s="36"/>
      <c r="AG62" s="37"/>
      <c r="AH62" s="36"/>
      <c r="AI62" s="36"/>
    </row>
    <row r="63" spans="1:35" ht="13.5" customHeight="1">
      <c r="A63" s="287">
        <v>68</v>
      </c>
      <c r="B63" s="46">
        <v>42125</v>
      </c>
      <c r="C63" s="68">
        <f>'BENEFÍCIOS-SEM JRS E SEM CORREÇ'!C63</f>
        <v>788</v>
      </c>
      <c r="D63" s="318">
        <f>'base(indices)'!G68</f>
        <v>1.33490862</v>
      </c>
      <c r="E63" s="69">
        <f t="shared" si="0"/>
        <v>1051.9079925599999</v>
      </c>
      <c r="F63" s="323">
        <v>0</v>
      </c>
      <c r="G63" s="70">
        <f t="shared" si="1"/>
        <v>0</v>
      </c>
      <c r="H63" s="71">
        <f t="shared" si="2"/>
        <v>1051.9079925599999</v>
      </c>
      <c r="I63" s="302">
        <f t="shared" si="20"/>
        <v>79655.203080860112</v>
      </c>
      <c r="J63" s="122">
        <f>IF((I63-H$69+(H$69/12*8))+K63&gt;I149,I149-K63,(I63-H$69+(H$69/12*8)))</f>
        <v>62649.950307999999</v>
      </c>
      <c r="K63" s="122">
        <f t="shared" si="27"/>
        <v>3350.0496919999996</v>
      </c>
      <c r="L63" s="122">
        <f t="shared" si="23"/>
        <v>66000</v>
      </c>
      <c r="M63" s="122">
        <f t="shared" si="24"/>
        <v>59517.452792599994</v>
      </c>
      <c r="N63" s="122">
        <f t="shared" si="21"/>
        <v>3182.5472073999995</v>
      </c>
      <c r="O63" s="122">
        <f t="shared" si="22"/>
        <v>62699.999999999993</v>
      </c>
      <c r="P63" s="104">
        <f t="shared" si="28"/>
        <v>56384.955277200002</v>
      </c>
      <c r="Q63" s="122">
        <f t="shared" si="9"/>
        <v>3015.0447227999998</v>
      </c>
      <c r="R63" s="122">
        <f t="shared" si="29"/>
        <v>59400</v>
      </c>
      <c r="S63" s="122">
        <f t="shared" si="10"/>
        <v>50119.960246400005</v>
      </c>
      <c r="T63" s="122">
        <f t="shared" si="11"/>
        <v>2680.0397536</v>
      </c>
      <c r="U63" s="122">
        <f t="shared" si="12"/>
        <v>52800.000000000007</v>
      </c>
      <c r="V63" s="122">
        <f t="shared" si="13"/>
        <v>43854.965215599994</v>
      </c>
      <c r="W63" s="122">
        <f t="shared" si="14"/>
        <v>2345.0347843999994</v>
      </c>
      <c r="X63" s="122">
        <f t="shared" si="15"/>
        <v>46199.999999999993</v>
      </c>
      <c r="Y63" s="122">
        <f t="shared" si="16"/>
        <v>37589.970184799997</v>
      </c>
      <c r="Z63" s="122">
        <f t="shared" si="17"/>
        <v>2010.0298151999996</v>
      </c>
      <c r="AA63" s="52">
        <f t="shared" si="18"/>
        <v>39600</v>
      </c>
      <c r="AB63" s="18"/>
      <c r="AC63" s="18"/>
      <c r="AD63" s="18"/>
      <c r="AE63" s="18"/>
      <c r="AF63" s="18"/>
      <c r="AG63" s="19"/>
      <c r="AH63" s="18"/>
      <c r="AI63" s="18"/>
    </row>
    <row r="64" spans="1:35" s="30" customFormat="1" ht="13.5" customHeight="1">
      <c r="A64" s="287">
        <v>67</v>
      </c>
      <c r="B64" s="56">
        <v>42156</v>
      </c>
      <c r="C64" s="68">
        <f>'BENEFÍCIOS-SEM JRS E SEM CORREÇ'!C64</f>
        <v>788</v>
      </c>
      <c r="D64" s="318">
        <f>'base(indices)'!G69</f>
        <v>1.32694694</v>
      </c>
      <c r="E64" s="58">
        <f t="shared" si="0"/>
        <v>1045.6341887200001</v>
      </c>
      <c r="F64" s="323">
        <v>0</v>
      </c>
      <c r="G64" s="60">
        <f t="shared" si="1"/>
        <v>0</v>
      </c>
      <c r="H64" s="61">
        <f t="shared" si="2"/>
        <v>1045.6341887200001</v>
      </c>
      <c r="I64" s="301">
        <f t="shared" si="20"/>
        <v>78603.295088300118</v>
      </c>
      <c r="J64" s="102">
        <f>IF((I64-H$69+(H$69/12*7))+K64&gt;I149,I149-K64,(I64-H$69+(H$69/12*7)))</f>
        <v>62649.950307999999</v>
      </c>
      <c r="K64" s="102">
        <f t="shared" si="27"/>
        <v>3350.0496919999996</v>
      </c>
      <c r="L64" s="103">
        <f t="shared" si="23"/>
        <v>66000</v>
      </c>
      <c r="M64" s="102">
        <f t="shared" si="24"/>
        <v>59517.452792599994</v>
      </c>
      <c r="N64" s="102">
        <f t="shared" si="21"/>
        <v>3182.5472073999995</v>
      </c>
      <c r="O64" s="102">
        <f t="shared" si="22"/>
        <v>62699.999999999993</v>
      </c>
      <c r="P64" s="102">
        <f t="shared" si="28"/>
        <v>56384.955277200002</v>
      </c>
      <c r="Q64" s="102">
        <f t="shared" si="9"/>
        <v>3015.0447227999998</v>
      </c>
      <c r="R64" s="102">
        <f t="shared" si="29"/>
        <v>59400</v>
      </c>
      <c r="S64" s="102">
        <f t="shared" si="10"/>
        <v>50119.960246400005</v>
      </c>
      <c r="T64" s="102">
        <f t="shared" si="11"/>
        <v>2680.0397536</v>
      </c>
      <c r="U64" s="102">
        <f t="shared" si="12"/>
        <v>52800.000000000007</v>
      </c>
      <c r="V64" s="102">
        <f t="shared" si="13"/>
        <v>43854.965215599994</v>
      </c>
      <c r="W64" s="102">
        <f t="shared" si="14"/>
        <v>2345.0347843999994</v>
      </c>
      <c r="X64" s="102">
        <f t="shared" si="15"/>
        <v>46199.999999999993</v>
      </c>
      <c r="Y64" s="102">
        <f t="shared" si="16"/>
        <v>37589.970184799997</v>
      </c>
      <c r="Z64" s="102">
        <f t="shared" si="17"/>
        <v>2010.0298151999996</v>
      </c>
      <c r="AA64" s="66">
        <f t="shared" si="18"/>
        <v>39600</v>
      </c>
      <c r="AB64" s="36"/>
      <c r="AC64" s="36"/>
      <c r="AD64" s="36"/>
      <c r="AE64" s="36"/>
      <c r="AF64" s="36"/>
      <c r="AG64" s="37"/>
      <c r="AH64" s="36"/>
      <c r="AI64" s="36"/>
    </row>
    <row r="65" spans="1:35" ht="13.5" customHeight="1">
      <c r="A65" s="287">
        <v>66</v>
      </c>
      <c r="B65" s="46">
        <v>42186</v>
      </c>
      <c r="C65" s="68">
        <f>'BENEFÍCIOS-SEM JRS E SEM CORREÇ'!C65</f>
        <v>788</v>
      </c>
      <c r="D65" s="318">
        <f>'base(indices)'!G70</f>
        <v>1.3139389400000001</v>
      </c>
      <c r="E65" s="69">
        <f t="shared" si="0"/>
        <v>1035.3838847200002</v>
      </c>
      <c r="F65" s="323">
        <v>0</v>
      </c>
      <c r="G65" s="70">
        <f t="shared" si="1"/>
        <v>0</v>
      </c>
      <c r="H65" s="71">
        <f t="shared" si="2"/>
        <v>1035.3838847200002</v>
      </c>
      <c r="I65" s="302">
        <f t="shared" si="20"/>
        <v>77557.660899580122</v>
      </c>
      <c r="J65" s="122">
        <f>IF((I65-H$69+(H$69/12*6))+K65&gt;I149,I149-K65,(I65-H$69+(H$69/12*6)))</f>
        <v>62649.950307999999</v>
      </c>
      <c r="K65" s="122">
        <f t="shared" si="27"/>
        <v>3350.0496919999996</v>
      </c>
      <c r="L65" s="122">
        <f t="shared" si="23"/>
        <v>66000</v>
      </c>
      <c r="M65" s="122">
        <f t="shared" si="24"/>
        <v>59517.452792599994</v>
      </c>
      <c r="N65" s="122">
        <f t="shared" si="21"/>
        <v>3182.5472073999995</v>
      </c>
      <c r="O65" s="122">
        <f t="shared" si="22"/>
        <v>62699.999999999993</v>
      </c>
      <c r="P65" s="104">
        <f t="shared" si="28"/>
        <v>56384.955277200002</v>
      </c>
      <c r="Q65" s="122">
        <f t="shared" si="9"/>
        <v>3015.0447227999998</v>
      </c>
      <c r="R65" s="122">
        <f t="shared" si="29"/>
        <v>59400</v>
      </c>
      <c r="S65" s="122">
        <f t="shared" si="10"/>
        <v>50119.960246400005</v>
      </c>
      <c r="T65" s="122">
        <f t="shared" si="11"/>
        <v>2680.0397536</v>
      </c>
      <c r="U65" s="122">
        <f t="shared" si="12"/>
        <v>52800.000000000007</v>
      </c>
      <c r="V65" s="122">
        <f t="shared" si="13"/>
        <v>43854.965215599994</v>
      </c>
      <c r="W65" s="122">
        <f t="shared" si="14"/>
        <v>2345.0347843999994</v>
      </c>
      <c r="X65" s="122">
        <f t="shared" si="15"/>
        <v>46199.999999999993</v>
      </c>
      <c r="Y65" s="122">
        <f t="shared" si="16"/>
        <v>37589.970184799997</v>
      </c>
      <c r="Z65" s="122">
        <f t="shared" si="17"/>
        <v>2010.0298151999996</v>
      </c>
      <c r="AA65" s="52">
        <f t="shared" si="18"/>
        <v>39600</v>
      </c>
      <c r="AB65" s="18"/>
      <c r="AC65" s="18"/>
      <c r="AD65" s="18"/>
      <c r="AE65" s="18"/>
      <c r="AF65" s="18"/>
      <c r="AG65" s="19"/>
      <c r="AH65" s="18"/>
      <c r="AI65" s="18"/>
    </row>
    <row r="66" spans="1:35" s="30" customFormat="1" ht="13.5" customHeight="1">
      <c r="A66" s="287">
        <v>65</v>
      </c>
      <c r="B66" s="56">
        <v>42217</v>
      </c>
      <c r="C66" s="68">
        <f>'BENEFÍCIOS-SEM JRS E SEM CORREÇ'!C66</f>
        <v>788</v>
      </c>
      <c r="D66" s="318">
        <f>'base(indices)'!G71</f>
        <v>1.3062321699999999</v>
      </c>
      <c r="E66" s="58">
        <f t="shared" si="0"/>
        <v>1029.31094996</v>
      </c>
      <c r="F66" s="323">
        <v>0</v>
      </c>
      <c r="G66" s="60">
        <f t="shared" si="1"/>
        <v>0</v>
      </c>
      <c r="H66" s="61">
        <f t="shared" si="2"/>
        <v>1029.31094996</v>
      </c>
      <c r="I66" s="301">
        <f t="shared" si="20"/>
        <v>76522.277014860127</v>
      </c>
      <c r="J66" s="102">
        <f>IF((I66-H$69+(H$69/12*5))+K66&gt;I149,I149-K66,(I66-H$69+(H$69/12*5)))</f>
        <v>62649.950307999999</v>
      </c>
      <c r="K66" s="102">
        <f t="shared" si="27"/>
        <v>3350.0496919999996</v>
      </c>
      <c r="L66" s="103">
        <f t="shared" si="23"/>
        <v>66000</v>
      </c>
      <c r="M66" s="102">
        <f t="shared" si="24"/>
        <v>59517.452792599994</v>
      </c>
      <c r="N66" s="102">
        <f t="shared" si="21"/>
        <v>3182.5472073999995</v>
      </c>
      <c r="O66" s="102">
        <f t="shared" si="22"/>
        <v>62699.999999999993</v>
      </c>
      <c r="P66" s="102">
        <f t="shared" si="28"/>
        <v>56384.955277200002</v>
      </c>
      <c r="Q66" s="102">
        <f t="shared" si="9"/>
        <v>3015.0447227999998</v>
      </c>
      <c r="R66" s="102">
        <f t="shared" si="29"/>
        <v>59400</v>
      </c>
      <c r="S66" s="102">
        <f t="shared" si="10"/>
        <v>50119.960246400005</v>
      </c>
      <c r="T66" s="102">
        <f t="shared" si="11"/>
        <v>2680.0397536</v>
      </c>
      <c r="U66" s="102">
        <f t="shared" si="12"/>
        <v>52800.000000000007</v>
      </c>
      <c r="V66" s="102">
        <f t="shared" si="13"/>
        <v>43854.965215599994</v>
      </c>
      <c r="W66" s="102">
        <f t="shared" si="14"/>
        <v>2345.0347843999994</v>
      </c>
      <c r="X66" s="102">
        <f t="shared" si="15"/>
        <v>46199.999999999993</v>
      </c>
      <c r="Y66" s="102">
        <f t="shared" si="16"/>
        <v>37589.970184799997</v>
      </c>
      <c r="Z66" s="102">
        <f t="shared" si="17"/>
        <v>2010.0298151999996</v>
      </c>
      <c r="AA66" s="66">
        <f t="shared" si="18"/>
        <v>39600</v>
      </c>
      <c r="AB66" s="36"/>
      <c r="AC66" s="36"/>
      <c r="AD66" s="36"/>
      <c r="AE66" s="36"/>
      <c r="AF66" s="36"/>
      <c r="AG66" s="37"/>
      <c r="AH66" s="36"/>
      <c r="AI66" s="36"/>
    </row>
    <row r="67" spans="1:35" ht="13.5" customHeight="1">
      <c r="A67" s="287">
        <v>64</v>
      </c>
      <c r="B67" s="46">
        <v>42248</v>
      </c>
      <c r="C67" s="68">
        <f>'BENEFÍCIOS-SEM JRS E SEM CORREÇ'!C67</f>
        <v>788</v>
      </c>
      <c r="D67" s="318">
        <f>'base(indices)'!G72</f>
        <v>1.30063942</v>
      </c>
      <c r="E67" s="69">
        <f t="shared" si="0"/>
        <v>1024.90386296</v>
      </c>
      <c r="F67" s="323">
        <v>0</v>
      </c>
      <c r="G67" s="70">
        <f t="shared" si="1"/>
        <v>0</v>
      </c>
      <c r="H67" s="71">
        <f t="shared" si="2"/>
        <v>1024.90386296</v>
      </c>
      <c r="I67" s="302">
        <f t="shared" si="20"/>
        <v>75492.966064900131</v>
      </c>
      <c r="J67" s="122">
        <f>IF((I67-H$69+(H$69/12*4))+K67&gt;I149,I149-K67,(I67-H$69+(H$69/12*4)))</f>
        <v>62649.950307999999</v>
      </c>
      <c r="K67" s="122">
        <f t="shared" si="27"/>
        <v>3350.0496919999996</v>
      </c>
      <c r="L67" s="122">
        <f t="shared" si="23"/>
        <v>66000</v>
      </c>
      <c r="M67" s="122">
        <f t="shared" si="24"/>
        <v>59517.452792599994</v>
      </c>
      <c r="N67" s="122">
        <f t="shared" si="21"/>
        <v>3182.5472073999995</v>
      </c>
      <c r="O67" s="122">
        <f t="shared" si="22"/>
        <v>62699.999999999993</v>
      </c>
      <c r="P67" s="104">
        <f t="shared" si="28"/>
        <v>56384.955277200002</v>
      </c>
      <c r="Q67" s="122">
        <f t="shared" si="9"/>
        <v>3015.0447227999998</v>
      </c>
      <c r="R67" s="122">
        <f t="shared" si="29"/>
        <v>59400</v>
      </c>
      <c r="S67" s="122">
        <f t="shared" si="10"/>
        <v>50119.960246400005</v>
      </c>
      <c r="T67" s="122">
        <f t="shared" si="11"/>
        <v>2680.0397536</v>
      </c>
      <c r="U67" s="122">
        <f t="shared" si="12"/>
        <v>52800.000000000007</v>
      </c>
      <c r="V67" s="122">
        <f t="shared" si="13"/>
        <v>43854.965215599994</v>
      </c>
      <c r="W67" s="122">
        <f t="shared" si="14"/>
        <v>2345.0347843999994</v>
      </c>
      <c r="X67" s="122">
        <f t="shared" si="15"/>
        <v>46199.999999999993</v>
      </c>
      <c r="Y67" s="122">
        <f t="shared" si="16"/>
        <v>37589.970184799997</v>
      </c>
      <c r="Z67" s="122">
        <f t="shared" si="17"/>
        <v>2010.0298151999996</v>
      </c>
      <c r="AA67" s="52">
        <f t="shared" si="18"/>
        <v>39600</v>
      </c>
      <c r="AB67" s="18"/>
      <c r="AC67" s="18"/>
      <c r="AD67" s="18"/>
      <c r="AE67" s="18"/>
      <c r="AF67" s="18"/>
      <c r="AG67" s="19"/>
      <c r="AH67" s="18"/>
      <c r="AI67" s="18"/>
    </row>
    <row r="68" spans="1:35" s="30" customFormat="1" ht="13.5" customHeight="1">
      <c r="A68" s="287">
        <v>63</v>
      </c>
      <c r="B68" s="56">
        <v>42278</v>
      </c>
      <c r="C68" s="68">
        <f>'BENEFÍCIOS-SEM JRS E SEM CORREÇ'!C68</f>
        <v>788</v>
      </c>
      <c r="D68" s="318">
        <f>'base(indices)'!G73</f>
        <v>1.29558664</v>
      </c>
      <c r="E68" s="58">
        <f t="shared" si="0"/>
        <v>1020.92227232</v>
      </c>
      <c r="F68" s="323">
        <v>0</v>
      </c>
      <c r="G68" s="60">
        <f t="shared" si="1"/>
        <v>0</v>
      </c>
      <c r="H68" s="61">
        <f t="shared" si="2"/>
        <v>1020.92227232</v>
      </c>
      <c r="I68" s="301">
        <f t="shared" si="20"/>
        <v>74468.062201940134</v>
      </c>
      <c r="J68" s="102">
        <f>IF((I68-H$69+(H$69/12*3))+K68&gt;I149,I149-K68,(I68-H$69+(H$69/12*3)))</f>
        <v>62649.950307999999</v>
      </c>
      <c r="K68" s="102">
        <f t="shared" si="27"/>
        <v>3350.0496919999996</v>
      </c>
      <c r="L68" s="103">
        <f t="shared" si="23"/>
        <v>66000</v>
      </c>
      <c r="M68" s="102">
        <f t="shared" si="24"/>
        <v>59517.452792599994</v>
      </c>
      <c r="N68" s="102">
        <f t="shared" si="21"/>
        <v>3182.5472073999995</v>
      </c>
      <c r="O68" s="102">
        <f t="shared" si="22"/>
        <v>62699.999999999993</v>
      </c>
      <c r="P68" s="102">
        <f t="shared" si="28"/>
        <v>56384.955277200002</v>
      </c>
      <c r="Q68" s="102">
        <f t="shared" si="9"/>
        <v>3015.0447227999998</v>
      </c>
      <c r="R68" s="102">
        <f t="shared" si="29"/>
        <v>59400</v>
      </c>
      <c r="S68" s="102">
        <f t="shared" si="10"/>
        <v>50119.960246400005</v>
      </c>
      <c r="T68" s="102">
        <f t="shared" si="11"/>
        <v>2680.0397536</v>
      </c>
      <c r="U68" s="102">
        <f t="shared" si="12"/>
        <v>52800.000000000007</v>
      </c>
      <c r="V68" s="102">
        <f t="shared" si="13"/>
        <v>43854.965215599994</v>
      </c>
      <c r="W68" s="102">
        <f t="shared" si="14"/>
        <v>2345.0347843999994</v>
      </c>
      <c r="X68" s="102">
        <f t="shared" si="15"/>
        <v>46199.999999999993</v>
      </c>
      <c r="Y68" s="102">
        <f t="shared" si="16"/>
        <v>37589.970184799997</v>
      </c>
      <c r="Z68" s="102">
        <f t="shared" si="17"/>
        <v>2010.0298151999996</v>
      </c>
      <c r="AA68" s="66">
        <f t="shared" si="18"/>
        <v>39600</v>
      </c>
      <c r="AB68" s="36"/>
      <c r="AC68" s="36"/>
      <c r="AD68" s="36"/>
      <c r="AE68" s="36"/>
      <c r="AF68" s="36"/>
      <c r="AG68" s="37"/>
      <c r="AH68" s="36"/>
      <c r="AI68" s="36"/>
    </row>
    <row r="69" spans="1:35" ht="13.5" customHeight="1">
      <c r="A69" s="287">
        <v>62</v>
      </c>
      <c r="B69" s="46">
        <v>42309</v>
      </c>
      <c r="C69" s="68">
        <f>'BENEFÍCIOS-SEM JRS E SEM CORREÇ'!C69</f>
        <v>788</v>
      </c>
      <c r="D69" s="318">
        <f>'base(indices)'!G74</f>
        <v>1.28709183</v>
      </c>
      <c r="E69" s="69">
        <f t="shared" si="0"/>
        <v>1014.2283620400001</v>
      </c>
      <c r="F69" s="323">
        <v>0</v>
      </c>
      <c r="G69" s="70">
        <f t="shared" si="1"/>
        <v>0</v>
      </c>
      <c r="H69" s="71">
        <f t="shared" si="2"/>
        <v>1014.2283620400001</v>
      </c>
      <c r="I69" s="302">
        <f t="shared" si="20"/>
        <v>73447.139929620142</v>
      </c>
      <c r="J69" s="122">
        <f>IF((I69-H$69+(H$69/12*2))+K69&gt;I149,I149-K69,(I69-H$69+(H$69/12*2)))</f>
        <v>62649.950307999999</v>
      </c>
      <c r="K69" s="122">
        <f t="shared" si="27"/>
        <v>3350.0496919999996</v>
      </c>
      <c r="L69" s="122">
        <f t="shared" si="23"/>
        <v>66000</v>
      </c>
      <c r="M69" s="122">
        <f t="shared" si="24"/>
        <v>59517.452792599994</v>
      </c>
      <c r="N69" s="122">
        <f t="shared" si="21"/>
        <v>3182.5472073999995</v>
      </c>
      <c r="O69" s="122">
        <f t="shared" si="22"/>
        <v>62699.999999999993</v>
      </c>
      <c r="P69" s="104">
        <f t="shared" si="28"/>
        <v>56384.955277200002</v>
      </c>
      <c r="Q69" s="122">
        <f t="shared" si="9"/>
        <v>3015.0447227999998</v>
      </c>
      <c r="R69" s="122">
        <f t="shared" si="29"/>
        <v>59400</v>
      </c>
      <c r="S69" s="122">
        <f t="shared" si="10"/>
        <v>50119.960246400005</v>
      </c>
      <c r="T69" s="122">
        <f t="shared" si="11"/>
        <v>2680.0397536</v>
      </c>
      <c r="U69" s="122">
        <f t="shared" si="12"/>
        <v>52800.000000000007</v>
      </c>
      <c r="V69" s="122">
        <f t="shared" si="13"/>
        <v>43854.965215599994</v>
      </c>
      <c r="W69" s="122">
        <f t="shared" si="14"/>
        <v>2345.0347843999994</v>
      </c>
      <c r="X69" s="122">
        <f t="shared" si="15"/>
        <v>46199.999999999993</v>
      </c>
      <c r="Y69" s="122">
        <f t="shared" si="16"/>
        <v>37589.970184799997</v>
      </c>
      <c r="Z69" s="122">
        <f t="shared" si="17"/>
        <v>2010.0298151999996</v>
      </c>
      <c r="AA69" s="52">
        <f t="shared" si="18"/>
        <v>39600</v>
      </c>
      <c r="AB69" s="18"/>
      <c r="AC69" s="18"/>
      <c r="AD69" s="18"/>
      <c r="AE69" s="18"/>
      <c r="AF69" s="18"/>
      <c r="AG69" s="19"/>
      <c r="AH69" s="18"/>
      <c r="AI69" s="18"/>
    </row>
    <row r="70" spans="1:35" s="30" customFormat="1" ht="13.5" customHeight="1" thickBot="1">
      <c r="A70" s="288">
        <v>61</v>
      </c>
      <c r="B70" s="76">
        <v>42339</v>
      </c>
      <c r="C70" s="77">
        <f>'BENEFÍCIOS-SEM JRS E SEM CORREÇ'!C70</f>
        <v>1576</v>
      </c>
      <c r="D70" s="319">
        <f>'base(indices)'!G75</f>
        <v>1.2762437600000001</v>
      </c>
      <c r="E70" s="281">
        <f t="shared" si="0"/>
        <v>2011.3601657600002</v>
      </c>
      <c r="F70" s="324">
        <v>0</v>
      </c>
      <c r="G70" s="234">
        <f t="shared" si="1"/>
        <v>0</v>
      </c>
      <c r="H70" s="289">
        <f t="shared" si="2"/>
        <v>2011.3601657600002</v>
      </c>
      <c r="I70" s="303">
        <f t="shared" si="20"/>
        <v>72432.911567580144</v>
      </c>
      <c r="J70" s="95">
        <f>IF((I70-H$69+(H$69/12*1))+K70&gt;I149,I149-K70,(I70-H$69+(H$69/12*1)))</f>
        <v>62649.950307999999</v>
      </c>
      <c r="K70" s="95">
        <f t="shared" si="27"/>
        <v>3350.0496919999996</v>
      </c>
      <c r="L70" s="237">
        <f t="shared" si="23"/>
        <v>66000</v>
      </c>
      <c r="M70" s="95">
        <f t="shared" si="24"/>
        <v>59517.452792599994</v>
      </c>
      <c r="N70" s="95">
        <f t="shared" si="21"/>
        <v>3182.5472073999995</v>
      </c>
      <c r="O70" s="95">
        <f t="shared" si="22"/>
        <v>62699.999999999993</v>
      </c>
      <c r="P70" s="95">
        <f t="shared" si="28"/>
        <v>56384.955277200002</v>
      </c>
      <c r="Q70" s="95">
        <f t="shared" si="9"/>
        <v>3015.0447227999998</v>
      </c>
      <c r="R70" s="95">
        <f t="shared" si="29"/>
        <v>59400</v>
      </c>
      <c r="S70" s="95">
        <f t="shared" si="10"/>
        <v>50119.960246400005</v>
      </c>
      <c r="T70" s="95">
        <f t="shared" si="11"/>
        <v>2680.0397536</v>
      </c>
      <c r="U70" s="95">
        <f t="shared" si="12"/>
        <v>52800.000000000007</v>
      </c>
      <c r="V70" s="95">
        <f t="shared" si="13"/>
        <v>43854.965215599994</v>
      </c>
      <c r="W70" s="95">
        <f t="shared" si="14"/>
        <v>2345.0347843999994</v>
      </c>
      <c r="X70" s="95">
        <f t="shared" si="15"/>
        <v>46199.999999999993</v>
      </c>
      <c r="Y70" s="95">
        <f t="shared" si="16"/>
        <v>37589.970184799997</v>
      </c>
      <c r="Z70" s="95">
        <f t="shared" si="17"/>
        <v>2010.0298151999996</v>
      </c>
      <c r="AA70" s="238">
        <f t="shared" si="18"/>
        <v>39600</v>
      </c>
      <c r="AB70" s="36"/>
      <c r="AC70" s="36"/>
      <c r="AD70" s="36"/>
      <c r="AE70" s="36"/>
      <c r="AF70" s="36"/>
      <c r="AG70" s="37"/>
      <c r="AH70" s="36"/>
      <c r="AI70" s="36"/>
    </row>
    <row r="71" spans="1:35" ht="13.5" customHeight="1">
      <c r="A71" s="290">
        <v>60</v>
      </c>
      <c r="B71" s="161">
        <v>42370</v>
      </c>
      <c r="C71" s="47">
        <f>'BENEFÍCIOS-SEM JRS E SEM CORREÇ'!C71</f>
        <v>880</v>
      </c>
      <c r="D71" s="308">
        <f>'base(indices)'!G76</f>
        <v>1.26135971</v>
      </c>
      <c r="E71" s="164">
        <f t="shared" si="0"/>
        <v>1109.9965448</v>
      </c>
      <c r="F71" s="322">
        <v>0</v>
      </c>
      <c r="G71" s="87">
        <f t="shared" si="1"/>
        <v>0</v>
      </c>
      <c r="H71" s="89">
        <f t="shared" si="2"/>
        <v>1109.9965448</v>
      </c>
      <c r="I71" s="300">
        <f t="shared" si="20"/>
        <v>70421.55140182015</v>
      </c>
      <c r="J71" s="123">
        <f>IF((I71-H$81+(H$81))+K71&gt;I149,I149-K71,(I71-H$81+(H$81)))</f>
        <v>62649.950307999999</v>
      </c>
      <c r="K71" s="123">
        <f t="shared" si="27"/>
        <v>3350.0496919999996</v>
      </c>
      <c r="L71" s="123">
        <f t="shared" si="23"/>
        <v>66000</v>
      </c>
      <c r="M71" s="123">
        <f t="shared" si="24"/>
        <v>59517.452792599994</v>
      </c>
      <c r="N71" s="123">
        <f t="shared" si="21"/>
        <v>3182.5472073999995</v>
      </c>
      <c r="O71" s="123">
        <f t="shared" si="22"/>
        <v>62699.999999999993</v>
      </c>
      <c r="P71" s="100">
        <f t="shared" si="28"/>
        <v>56384.955277200002</v>
      </c>
      <c r="Q71" s="123">
        <f t="shared" si="9"/>
        <v>3015.0447227999998</v>
      </c>
      <c r="R71" s="123">
        <f t="shared" si="29"/>
        <v>59400</v>
      </c>
      <c r="S71" s="123">
        <f t="shared" si="10"/>
        <v>50119.960246400005</v>
      </c>
      <c r="T71" s="123">
        <f t="shared" si="11"/>
        <v>2680.0397536</v>
      </c>
      <c r="U71" s="123">
        <f t="shared" si="12"/>
        <v>52800.000000000007</v>
      </c>
      <c r="V71" s="123">
        <f t="shared" si="13"/>
        <v>43854.965215599994</v>
      </c>
      <c r="W71" s="123">
        <f t="shared" si="14"/>
        <v>2345.0347843999994</v>
      </c>
      <c r="X71" s="123">
        <f t="shared" si="15"/>
        <v>46199.999999999993</v>
      </c>
      <c r="Y71" s="123">
        <f t="shared" si="16"/>
        <v>37589.970184799997</v>
      </c>
      <c r="Z71" s="123">
        <f t="shared" si="17"/>
        <v>2010.0298151999996</v>
      </c>
      <c r="AA71" s="55">
        <f t="shared" si="18"/>
        <v>39600</v>
      </c>
      <c r="AB71" s="18"/>
      <c r="AC71" s="18"/>
      <c r="AD71" s="18"/>
      <c r="AE71" s="18"/>
      <c r="AF71" s="18"/>
      <c r="AG71" s="19"/>
      <c r="AH71" s="18"/>
      <c r="AI71" s="18"/>
    </row>
    <row r="72" spans="1:35" s="30" customFormat="1" ht="13.5" customHeight="1">
      <c r="A72" s="287">
        <v>59</v>
      </c>
      <c r="B72" s="56">
        <v>42401</v>
      </c>
      <c r="C72" s="68">
        <f>'BENEFÍCIOS-SEM JRS E SEM CORREÇ'!C72</f>
        <v>880</v>
      </c>
      <c r="D72" s="318">
        <f>'base(indices)'!G77</f>
        <v>1.2498609899999999</v>
      </c>
      <c r="E72" s="58">
        <f t="shared" si="0"/>
        <v>1099.8776711999999</v>
      </c>
      <c r="F72" s="323">
        <v>0</v>
      </c>
      <c r="G72" s="60">
        <f t="shared" si="1"/>
        <v>0</v>
      </c>
      <c r="H72" s="61">
        <f t="shared" si="2"/>
        <v>1099.8776711999999</v>
      </c>
      <c r="I72" s="301">
        <f t="shared" si="20"/>
        <v>69311.55485702015</v>
      </c>
      <c r="J72" s="102">
        <f>IF((I72-H$81+(H$81/12*11))+K72&gt;I149,I149-K72,(I72-H$81+(H$81/12*11)))</f>
        <v>62649.950307999999</v>
      </c>
      <c r="K72" s="102">
        <f t="shared" si="27"/>
        <v>3350.0496919999996</v>
      </c>
      <c r="L72" s="103">
        <f t="shared" si="23"/>
        <v>66000</v>
      </c>
      <c r="M72" s="102">
        <f t="shared" si="24"/>
        <v>59517.452792599994</v>
      </c>
      <c r="N72" s="102">
        <f t="shared" si="21"/>
        <v>3182.5472073999995</v>
      </c>
      <c r="O72" s="102">
        <f t="shared" si="22"/>
        <v>62699.999999999993</v>
      </c>
      <c r="P72" s="102">
        <f>J72*$P$9</f>
        <v>56384.955277200002</v>
      </c>
      <c r="Q72" s="102">
        <f t="shared" si="9"/>
        <v>3015.0447227999998</v>
      </c>
      <c r="R72" s="102">
        <f t="shared" si="29"/>
        <v>59400</v>
      </c>
      <c r="S72" s="102">
        <f t="shared" si="10"/>
        <v>50119.960246400005</v>
      </c>
      <c r="T72" s="102">
        <f t="shared" si="11"/>
        <v>2680.0397536</v>
      </c>
      <c r="U72" s="102">
        <f t="shared" si="12"/>
        <v>52800.000000000007</v>
      </c>
      <c r="V72" s="102">
        <f t="shared" si="13"/>
        <v>43854.965215599994</v>
      </c>
      <c r="W72" s="102">
        <f t="shared" si="14"/>
        <v>2345.0347843999994</v>
      </c>
      <c r="X72" s="102">
        <f t="shared" si="15"/>
        <v>46199.999999999993</v>
      </c>
      <c r="Y72" s="102">
        <f t="shared" si="16"/>
        <v>37589.970184799997</v>
      </c>
      <c r="Z72" s="102">
        <f t="shared" si="17"/>
        <v>2010.0298151999996</v>
      </c>
      <c r="AA72" s="66">
        <f t="shared" si="18"/>
        <v>39600</v>
      </c>
      <c r="AB72" s="36"/>
      <c r="AC72" s="36"/>
      <c r="AD72" s="36"/>
      <c r="AE72" s="36"/>
      <c r="AF72" s="36"/>
      <c r="AG72" s="37"/>
      <c r="AH72" s="36"/>
      <c r="AI72" s="36"/>
    </row>
    <row r="73" spans="1:35" ht="13.5" customHeight="1">
      <c r="A73" s="287">
        <v>58</v>
      </c>
      <c r="B73" s="46">
        <v>42430</v>
      </c>
      <c r="C73" s="68">
        <f>'BENEFÍCIOS-SEM JRS E SEM CORREÇ'!C73</f>
        <v>880</v>
      </c>
      <c r="D73" s="318">
        <f>'base(indices)'!G78</f>
        <v>1.2323614599999999</v>
      </c>
      <c r="E73" s="69">
        <f t="shared" si="0"/>
        <v>1084.4780848</v>
      </c>
      <c r="F73" s="323">
        <v>0</v>
      </c>
      <c r="G73" s="70">
        <f t="shared" si="1"/>
        <v>0</v>
      </c>
      <c r="H73" s="71">
        <f t="shared" si="2"/>
        <v>1084.4780848</v>
      </c>
      <c r="I73" s="302">
        <f t="shared" si="20"/>
        <v>68211.677185820154</v>
      </c>
      <c r="J73" s="122">
        <f>IF((I73-H$81+(H$81/12*10))+K73&gt;I149,I149-K73,(I73-H$81+(H$81/12*10)))</f>
        <v>62649.950307999999</v>
      </c>
      <c r="K73" s="122">
        <f t="shared" si="27"/>
        <v>3350.0496919999996</v>
      </c>
      <c r="L73" s="122">
        <f t="shared" si="23"/>
        <v>66000</v>
      </c>
      <c r="M73" s="122">
        <f t="shared" si="24"/>
        <v>59517.452792599994</v>
      </c>
      <c r="N73" s="122">
        <f t="shared" si="21"/>
        <v>3182.5472073999995</v>
      </c>
      <c r="O73" s="122">
        <f t="shared" si="22"/>
        <v>62699.999999999993</v>
      </c>
      <c r="P73" s="104">
        <f>J73*$P$9</f>
        <v>56384.955277200002</v>
      </c>
      <c r="Q73" s="122">
        <f t="shared" si="9"/>
        <v>3015.0447227999998</v>
      </c>
      <c r="R73" s="122">
        <f t="shared" si="29"/>
        <v>59400</v>
      </c>
      <c r="S73" s="122">
        <f t="shared" si="10"/>
        <v>50119.960246400005</v>
      </c>
      <c r="T73" s="122">
        <f t="shared" si="11"/>
        <v>2680.0397536</v>
      </c>
      <c r="U73" s="122">
        <f t="shared" si="12"/>
        <v>52800.000000000007</v>
      </c>
      <c r="V73" s="122">
        <f t="shared" si="13"/>
        <v>43854.965215599994</v>
      </c>
      <c r="W73" s="122">
        <f t="shared" si="14"/>
        <v>2345.0347843999994</v>
      </c>
      <c r="X73" s="122">
        <f t="shared" si="15"/>
        <v>46199.999999999993</v>
      </c>
      <c r="Y73" s="122">
        <f t="shared" si="16"/>
        <v>37589.970184799997</v>
      </c>
      <c r="Z73" s="122">
        <f t="shared" si="17"/>
        <v>2010.0298151999996</v>
      </c>
      <c r="AA73" s="52">
        <f t="shared" si="18"/>
        <v>39600</v>
      </c>
      <c r="AB73" s="18"/>
      <c r="AC73" s="18"/>
      <c r="AD73" s="18"/>
      <c r="AE73" s="18"/>
      <c r="AF73" s="18"/>
      <c r="AG73" s="19"/>
      <c r="AH73" s="18"/>
      <c r="AI73" s="18"/>
    </row>
    <row r="74" spans="1:35" s="30" customFormat="1" ht="13.5" customHeight="1">
      <c r="A74" s="287">
        <v>57</v>
      </c>
      <c r="B74" s="56">
        <v>42461</v>
      </c>
      <c r="C74" s="68">
        <f>'BENEFÍCIOS-SEM JRS E SEM CORREÇ'!C74</f>
        <v>880</v>
      </c>
      <c r="D74" s="318">
        <f>'base(indices)'!G79</f>
        <v>1.22708499</v>
      </c>
      <c r="E74" s="58">
        <f t="shared" si="0"/>
        <v>1079.8347911999999</v>
      </c>
      <c r="F74" s="323">
        <v>0</v>
      </c>
      <c r="G74" s="60">
        <f t="shared" si="1"/>
        <v>0</v>
      </c>
      <c r="H74" s="61">
        <f t="shared" si="2"/>
        <v>1079.8347911999999</v>
      </c>
      <c r="I74" s="301">
        <f t="shared" si="20"/>
        <v>67127.19910102016</v>
      </c>
      <c r="J74" s="102">
        <f>IF((I74-H$81+(H$81/12*9))+K74&gt;I149,I149-K74,(I74-H$81+(H$81/12*9)))</f>
        <v>62649.950307999999</v>
      </c>
      <c r="K74" s="102">
        <f t="shared" si="27"/>
        <v>3350.0496919999996</v>
      </c>
      <c r="L74" s="103">
        <f t="shared" si="23"/>
        <v>66000</v>
      </c>
      <c r="M74" s="102">
        <f t="shared" si="24"/>
        <v>59517.452792599994</v>
      </c>
      <c r="N74" s="102">
        <f t="shared" si="21"/>
        <v>3182.5472073999995</v>
      </c>
      <c r="O74" s="102">
        <f t="shared" si="22"/>
        <v>62699.999999999993</v>
      </c>
      <c r="P74" s="102">
        <f t="shared" ref="P74:P130" si="30">J74*$P$9</f>
        <v>56384.955277200002</v>
      </c>
      <c r="Q74" s="102">
        <f t="shared" si="9"/>
        <v>3015.0447227999998</v>
      </c>
      <c r="R74" s="102">
        <f>P74+Q74</f>
        <v>59400</v>
      </c>
      <c r="S74" s="102">
        <f t="shared" si="10"/>
        <v>50119.960246400005</v>
      </c>
      <c r="T74" s="102">
        <f t="shared" si="11"/>
        <v>2680.0397536</v>
      </c>
      <c r="U74" s="102">
        <f t="shared" si="12"/>
        <v>52800.000000000007</v>
      </c>
      <c r="V74" s="102">
        <f t="shared" si="13"/>
        <v>43854.965215599994</v>
      </c>
      <c r="W74" s="102">
        <f t="shared" si="14"/>
        <v>2345.0347843999994</v>
      </c>
      <c r="X74" s="102">
        <f t="shared" si="15"/>
        <v>46199.999999999993</v>
      </c>
      <c r="Y74" s="102">
        <f t="shared" si="16"/>
        <v>37589.970184799997</v>
      </c>
      <c r="Z74" s="102">
        <f t="shared" si="17"/>
        <v>2010.0298151999996</v>
      </c>
      <c r="AA74" s="66">
        <f t="shared" si="18"/>
        <v>39600</v>
      </c>
      <c r="AB74" s="36"/>
      <c r="AC74" s="36"/>
      <c r="AD74" s="36"/>
      <c r="AE74" s="36"/>
      <c r="AF74" s="36"/>
      <c r="AG74" s="37"/>
      <c r="AH74" s="36"/>
      <c r="AI74" s="36"/>
    </row>
    <row r="75" spans="1:35" ht="13.5" customHeight="1">
      <c r="A75" s="287">
        <v>56</v>
      </c>
      <c r="B75" s="46">
        <v>42491</v>
      </c>
      <c r="C75" s="68">
        <f>'BENEFÍCIOS-SEM JRS E SEM CORREÇ'!C75</f>
        <v>880</v>
      </c>
      <c r="D75" s="318">
        <f>'base(indices)'!G80</f>
        <v>1.22085862</v>
      </c>
      <c r="E75" s="69">
        <f t="shared" ref="E75:E130" si="31">C75*D75</f>
        <v>1074.3555856</v>
      </c>
      <c r="F75" s="325">
        <v>0</v>
      </c>
      <c r="G75" s="70">
        <f t="shared" ref="G75:G130" si="32">E75*F75</f>
        <v>0</v>
      </c>
      <c r="H75" s="71">
        <f t="shared" ref="H75:H130" si="33">E75+G75</f>
        <v>1074.3555856</v>
      </c>
      <c r="I75" s="302">
        <f t="shared" si="20"/>
        <v>66047.364309820157</v>
      </c>
      <c r="J75" s="122">
        <f>IF((I75-H$81+(H$81/12*8))+K75&gt;I149,I149-K75,(I75-H$81+(H$81/12*8)))</f>
        <v>62649.950307999999</v>
      </c>
      <c r="K75" s="122">
        <f t="shared" ref="K75:K106" si="34">I$148</f>
        <v>3350.0496919999996</v>
      </c>
      <c r="L75" s="122">
        <f t="shared" si="23"/>
        <v>66000</v>
      </c>
      <c r="M75" s="122">
        <f t="shared" si="24"/>
        <v>59517.452792599994</v>
      </c>
      <c r="N75" s="122">
        <f t="shared" si="21"/>
        <v>3182.5472073999995</v>
      </c>
      <c r="O75" s="122">
        <f t="shared" si="22"/>
        <v>62699.999999999993</v>
      </c>
      <c r="P75" s="104">
        <f t="shared" si="30"/>
        <v>56384.955277200002</v>
      </c>
      <c r="Q75" s="122">
        <f t="shared" ref="Q75:Q130" si="35">K75*P$9</f>
        <v>3015.0447227999998</v>
      </c>
      <c r="R75" s="122">
        <f t="shared" ref="R75:R130" si="36">P75+Q75</f>
        <v>59400</v>
      </c>
      <c r="S75" s="122">
        <f t="shared" ref="S75:S93" si="37">J75*S$9</f>
        <v>50119.960246400005</v>
      </c>
      <c r="T75" s="122">
        <f t="shared" ref="T75:T130" si="38">K75*S$9</f>
        <v>2680.0397536</v>
      </c>
      <c r="U75" s="122">
        <f t="shared" ref="U75:U93" si="39">S75+T75</f>
        <v>52800.000000000007</v>
      </c>
      <c r="V75" s="122">
        <f t="shared" ref="V75:V130" si="40">J75*V$9</f>
        <v>43854.965215599994</v>
      </c>
      <c r="W75" s="122">
        <f t="shared" ref="W75:W130" si="41">K75*V$9</f>
        <v>2345.0347843999994</v>
      </c>
      <c r="X75" s="122">
        <f t="shared" ref="X75:X130" si="42">V75+W75</f>
        <v>46199.999999999993</v>
      </c>
      <c r="Y75" s="122">
        <f t="shared" ref="Y75:Y130" si="43">J75*Y$9</f>
        <v>37589.970184799997</v>
      </c>
      <c r="Z75" s="122">
        <f t="shared" ref="Z75:Z130" si="44">K75*Y$9</f>
        <v>2010.0298151999996</v>
      </c>
      <c r="AA75" s="52">
        <f t="shared" ref="AA75:AA130" si="45">Y75+Z75</f>
        <v>39600</v>
      </c>
      <c r="AB75" s="18"/>
      <c r="AC75" s="18"/>
      <c r="AD75" s="18"/>
      <c r="AE75" s="18"/>
      <c r="AF75" s="18"/>
      <c r="AG75" s="19"/>
      <c r="AH75" s="18"/>
      <c r="AI75" s="18"/>
    </row>
    <row r="76" spans="1:35" s="30" customFormat="1" ht="13.5" customHeight="1">
      <c r="A76" s="287">
        <v>55</v>
      </c>
      <c r="B76" s="56">
        <v>42522</v>
      </c>
      <c r="C76" s="68">
        <f>'BENEFÍCIOS-SEM JRS E SEM CORREÇ'!C76</f>
        <v>880</v>
      </c>
      <c r="D76" s="318">
        <f>'base(indices)'!G81</f>
        <v>1.21044876</v>
      </c>
      <c r="E76" s="58">
        <f t="shared" si="31"/>
        <v>1065.1949088000001</v>
      </c>
      <c r="F76" s="323">
        <v>0</v>
      </c>
      <c r="G76" s="60">
        <f t="shared" si="32"/>
        <v>0</v>
      </c>
      <c r="H76" s="61">
        <f t="shared" si="33"/>
        <v>1065.1949088000001</v>
      </c>
      <c r="I76" s="301">
        <f t="shared" si="20"/>
        <v>64973.008724220155</v>
      </c>
      <c r="J76" s="102">
        <f>IF((I76-H$81+(H$81/12*7))+K76&gt;I149,I149-K76,(I76-H$81+(H$81/12*7)))</f>
        <v>62649.950307999999</v>
      </c>
      <c r="K76" s="102">
        <f t="shared" si="34"/>
        <v>3350.0496919999996</v>
      </c>
      <c r="L76" s="103">
        <f t="shared" si="23"/>
        <v>66000</v>
      </c>
      <c r="M76" s="102">
        <f t="shared" si="24"/>
        <v>59517.452792599994</v>
      </c>
      <c r="N76" s="102">
        <f t="shared" si="21"/>
        <v>3182.5472073999995</v>
      </c>
      <c r="O76" s="102">
        <f t="shared" si="22"/>
        <v>62699.999999999993</v>
      </c>
      <c r="P76" s="102">
        <f t="shared" si="30"/>
        <v>56384.955277200002</v>
      </c>
      <c r="Q76" s="102">
        <f t="shared" si="35"/>
        <v>3015.0447227999998</v>
      </c>
      <c r="R76" s="102">
        <f t="shared" si="36"/>
        <v>59400</v>
      </c>
      <c r="S76" s="102">
        <f t="shared" si="37"/>
        <v>50119.960246400005</v>
      </c>
      <c r="T76" s="102">
        <f t="shared" si="38"/>
        <v>2680.0397536</v>
      </c>
      <c r="U76" s="102">
        <f t="shared" si="39"/>
        <v>52800.000000000007</v>
      </c>
      <c r="V76" s="102">
        <f t="shared" si="40"/>
        <v>43854.965215599994</v>
      </c>
      <c r="W76" s="102">
        <f t="shared" si="41"/>
        <v>2345.0347843999994</v>
      </c>
      <c r="X76" s="102">
        <f t="shared" si="42"/>
        <v>46199.999999999993</v>
      </c>
      <c r="Y76" s="102">
        <f t="shared" si="43"/>
        <v>37589.970184799997</v>
      </c>
      <c r="Z76" s="102">
        <f t="shared" si="44"/>
        <v>2010.0298151999996</v>
      </c>
      <c r="AA76" s="66">
        <f t="shared" si="45"/>
        <v>39600</v>
      </c>
      <c r="AB76" s="36"/>
      <c r="AC76" s="36"/>
      <c r="AD76" s="36"/>
      <c r="AE76" s="36"/>
      <c r="AF76" s="36"/>
      <c r="AG76" s="37"/>
      <c r="AH76" s="36"/>
      <c r="AI76" s="36"/>
    </row>
    <row r="77" spans="1:35" ht="13.5" customHeight="1">
      <c r="A77" s="287">
        <v>54</v>
      </c>
      <c r="B77" s="46">
        <v>42552</v>
      </c>
      <c r="C77" s="68">
        <f>'BENEFÍCIOS-SEM JRS E SEM CORREÇ'!C77</f>
        <v>880</v>
      </c>
      <c r="D77" s="318">
        <f>'base(indices)'!G82</f>
        <v>1.2056262499999999</v>
      </c>
      <c r="E77" s="69">
        <f t="shared" si="31"/>
        <v>1060.9511</v>
      </c>
      <c r="F77" s="325">
        <v>0</v>
      </c>
      <c r="G77" s="70">
        <f t="shared" si="32"/>
        <v>0</v>
      </c>
      <c r="H77" s="71">
        <f t="shared" si="33"/>
        <v>1060.9511</v>
      </c>
      <c r="I77" s="302">
        <f t="shared" ref="I77:I130" si="46">I76-H76</f>
        <v>63907.813815420159</v>
      </c>
      <c r="J77" s="122">
        <f>IF((I77-H$81+(H$81/12*6))+K77&gt;I149,I149-K77,(I77-H$81+(H$81/12*6)))</f>
        <v>62649.950307999999</v>
      </c>
      <c r="K77" s="122">
        <f t="shared" si="34"/>
        <v>3350.0496919999996</v>
      </c>
      <c r="L77" s="122">
        <f t="shared" si="23"/>
        <v>66000</v>
      </c>
      <c r="M77" s="122">
        <f t="shared" si="24"/>
        <v>59517.452792599994</v>
      </c>
      <c r="N77" s="122">
        <f t="shared" si="21"/>
        <v>3182.5472073999995</v>
      </c>
      <c r="O77" s="122">
        <f t="shared" si="22"/>
        <v>62699.999999999993</v>
      </c>
      <c r="P77" s="104">
        <f t="shared" si="30"/>
        <v>56384.955277200002</v>
      </c>
      <c r="Q77" s="122">
        <f t="shared" si="35"/>
        <v>3015.0447227999998</v>
      </c>
      <c r="R77" s="122">
        <f t="shared" si="36"/>
        <v>59400</v>
      </c>
      <c r="S77" s="122">
        <f t="shared" si="37"/>
        <v>50119.960246400005</v>
      </c>
      <c r="T77" s="122">
        <f t="shared" si="38"/>
        <v>2680.0397536</v>
      </c>
      <c r="U77" s="122">
        <f t="shared" si="39"/>
        <v>52800.000000000007</v>
      </c>
      <c r="V77" s="122">
        <f t="shared" si="40"/>
        <v>43854.965215599994</v>
      </c>
      <c r="W77" s="122">
        <f t="shared" si="41"/>
        <v>2345.0347843999994</v>
      </c>
      <c r="X77" s="122">
        <f t="shared" si="42"/>
        <v>46199.999999999993</v>
      </c>
      <c r="Y77" s="122">
        <f t="shared" si="43"/>
        <v>37589.970184799997</v>
      </c>
      <c r="Z77" s="122">
        <f t="shared" si="44"/>
        <v>2010.0298151999996</v>
      </c>
      <c r="AA77" s="52">
        <f t="shared" si="45"/>
        <v>39600</v>
      </c>
      <c r="AB77" s="18"/>
      <c r="AC77" s="18"/>
      <c r="AD77" s="18"/>
      <c r="AE77" s="18"/>
      <c r="AF77" s="18"/>
      <c r="AG77" s="19"/>
      <c r="AH77" s="18"/>
      <c r="AI77" s="18"/>
    </row>
    <row r="78" spans="1:35" s="30" customFormat="1" ht="13.5" customHeight="1">
      <c r="A78" s="287">
        <v>53</v>
      </c>
      <c r="B78" s="56">
        <v>42583</v>
      </c>
      <c r="C78" s="68">
        <f>'BENEFÍCIOS-SEM JRS E SEM CORREÇ'!C78</f>
        <v>880</v>
      </c>
      <c r="D78" s="318">
        <f>'base(indices)'!G83</f>
        <v>1.1991508399999999</v>
      </c>
      <c r="E78" s="58">
        <f t="shared" si="31"/>
        <v>1055.2527392</v>
      </c>
      <c r="F78" s="323">
        <v>0</v>
      </c>
      <c r="G78" s="60">
        <f t="shared" si="32"/>
        <v>0</v>
      </c>
      <c r="H78" s="61">
        <f t="shared" si="33"/>
        <v>1055.2527392</v>
      </c>
      <c r="I78" s="301">
        <f t="shared" si="46"/>
        <v>62846.86271542016</v>
      </c>
      <c r="J78" s="102">
        <f>IF((I78-H$81+(H$81/12*5))+K78&gt;I149,I149-K78,(I78-H$81+(H$81/12*5)))</f>
        <v>62236.621925286825</v>
      </c>
      <c r="K78" s="102">
        <f t="shared" si="34"/>
        <v>3350.0496919999996</v>
      </c>
      <c r="L78" s="103">
        <f t="shared" si="23"/>
        <v>65586.671617286818</v>
      </c>
      <c r="M78" s="102">
        <f t="shared" si="24"/>
        <v>59124.79082902248</v>
      </c>
      <c r="N78" s="102">
        <f t="shared" si="21"/>
        <v>3182.5472073999995</v>
      </c>
      <c r="O78" s="102">
        <f t="shared" si="22"/>
        <v>62307.338036422479</v>
      </c>
      <c r="P78" s="102">
        <f t="shared" si="30"/>
        <v>56012.959732758143</v>
      </c>
      <c r="Q78" s="102">
        <f t="shared" si="35"/>
        <v>3015.0447227999998</v>
      </c>
      <c r="R78" s="102">
        <f t="shared" si="36"/>
        <v>59028.004455558141</v>
      </c>
      <c r="S78" s="102">
        <f t="shared" si="37"/>
        <v>49789.297540229461</v>
      </c>
      <c r="T78" s="102">
        <f t="shared" si="38"/>
        <v>2680.0397536</v>
      </c>
      <c r="U78" s="102">
        <f t="shared" si="39"/>
        <v>52469.337293829463</v>
      </c>
      <c r="V78" s="102">
        <f t="shared" si="40"/>
        <v>43565.635347700772</v>
      </c>
      <c r="W78" s="102">
        <f t="shared" si="41"/>
        <v>2345.0347843999994</v>
      </c>
      <c r="X78" s="102">
        <f t="shared" si="42"/>
        <v>45910.670132100771</v>
      </c>
      <c r="Y78" s="102">
        <f t="shared" si="43"/>
        <v>37341.973155172091</v>
      </c>
      <c r="Z78" s="102">
        <f t="shared" si="44"/>
        <v>2010.0298151999996</v>
      </c>
      <c r="AA78" s="66">
        <f t="shared" si="45"/>
        <v>39352.002970372094</v>
      </c>
      <c r="AB78" s="36"/>
      <c r="AC78" s="36"/>
      <c r="AD78" s="36"/>
      <c r="AE78" s="36"/>
      <c r="AF78" s="36"/>
      <c r="AG78" s="37"/>
      <c r="AH78" s="36"/>
      <c r="AI78" s="36"/>
    </row>
    <row r="79" spans="1:35" ht="13.5" customHeight="1">
      <c r="A79" s="287">
        <v>52</v>
      </c>
      <c r="B79" s="46">
        <v>42614</v>
      </c>
      <c r="C79" s="68">
        <f>'BENEFÍCIOS-SEM JRS E SEM CORREÇ'!C79</f>
        <v>880</v>
      </c>
      <c r="D79" s="318">
        <f>'base(indices)'!G84</f>
        <v>1.1937788300000001</v>
      </c>
      <c r="E79" s="69">
        <f t="shared" si="31"/>
        <v>1050.5253704000002</v>
      </c>
      <c r="F79" s="323">
        <v>0</v>
      </c>
      <c r="G79" s="70">
        <f t="shared" si="32"/>
        <v>0</v>
      </c>
      <c r="H79" s="71">
        <f t="shared" si="33"/>
        <v>1050.5253704000002</v>
      </c>
      <c r="I79" s="302">
        <f t="shared" si="46"/>
        <v>61791.609976220163</v>
      </c>
      <c r="J79" s="122">
        <f>IF((I79-H$81+(H$81/12*4))+K79&gt;I149,I149-K79,(I79-H$81+(H$81/12*4)))</f>
        <v>61094.191930353496</v>
      </c>
      <c r="K79" s="122">
        <f t="shared" si="34"/>
        <v>3350.0496919999996</v>
      </c>
      <c r="L79" s="122">
        <f t="shared" si="23"/>
        <v>64444.241622353496</v>
      </c>
      <c r="M79" s="122">
        <f t="shared" si="24"/>
        <v>58039.482333835818</v>
      </c>
      <c r="N79" s="122">
        <f t="shared" si="21"/>
        <v>3182.5472073999995</v>
      </c>
      <c r="O79" s="122">
        <f t="shared" si="22"/>
        <v>61222.029541235817</v>
      </c>
      <c r="P79" s="104">
        <f t="shared" si="30"/>
        <v>54984.772737318148</v>
      </c>
      <c r="Q79" s="122">
        <f t="shared" si="35"/>
        <v>3015.0447227999998</v>
      </c>
      <c r="R79" s="122">
        <f t="shared" si="36"/>
        <v>57999.817460118145</v>
      </c>
      <c r="S79" s="122">
        <f t="shared" si="37"/>
        <v>48875.3535442828</v>
      </c>
      <c r="T79" s="122">
        <f t="shared" si="38"/>
        <v>2680.0397536</v>
      </c>
      <c r="U79" s="122">
        <f t="shared" si="39"/>
        <v>51555.393297882802</v>
      </c>
      <c r="V79" s="122">
        <f t="shared" si="40"/>
        <v>42765.934351247444</v>
      </c>
      <c r="W79" s="122">
        <f t="shared" si="41"/>
        <v>2345.0347843999994</v>
      </c>
      <c r="X79" s="122">
        <f t="shared" si="42"/>
        <v>45110.969135647443</v>
      </c>
      <c r="Y79" s="122">
        <f t="shared" si="43"/>
        <v>36656.515158212096</v>
      </c>
      <c r="Z79" s="122">
        <f t="shared" si="44"/>
        <v>2010.0298151999996</v>
      </c>
      <c r="AA79" s="52">
        <f t="shared" si="45"/>
        <v>38666.544973412092</v>
      </c>
      <c r="AB79" s="18"/>
      <c r="AC79" s="18"/>
      <c r="AD79" s="18"/>
      <c r="AE79" s="18"/>
      <c r="AF79" s="18"/>
      <c r="AG79" s="19"/>
      <c r="AH79" s="18"/>
      <c r="AI79" s="18"/>
    </row>
    <row r="80" spans="1:35" s="30" customFormat="1" ht="13.5" customHeight="1">
      <c r="A80" s="287">
        <v>51</v>
      </c>
      <c r="B80" s="56">
        <v>42644</v>
      </c>
      <c r="C80" s="68">
        <f>'BENEFÍCIOS-SEM JRS E SEM CORREÇ'!C80</f>
        <v>880</v>
      </c>
      <c r="D80" s="318">
        <f>'base(indices)'!G85</f>
        <v>1.1910394399999999</v>
      </c>
      <c r="E80" s="58">
        <f t="shared" si="31"/>
        <v>1048.1147071999999</v>
      </c>
      <c r="F80" s="323">
        <v>0</v>
      </c>
      <c r="G80" s="60">
        <f t="shared" si="32"/>
        <v>0</v>
      </c>
      <c r="H80" s="61">
        <f t="shared" si="33"/>
        <v>1048.1147071999999</v>
      </c>
      <c r="I80" s="301">
        <f t="shared" si="46"/>
        <v>60741.084605820164</v>
      </c>
      <c r="J80" s="102">
        <f>IF((I80-H$81+(H$81/12*3))+K80&gt;I149,I149-K80,(I80-H$81+(H$81/12*3)))</f>
        <v>59956.489304220166</v>
      </c>
      <c r="K80" s="102">
        <f t="shared" si="34"/>
        <v>3350.0496919999996</v>
      </c>
      <c r="L80" s="103">
        <f t="shared" si="23"/>
        <v>63306.538996220166</v>
      </c>
      <c r="M80" s="102">
        <f t="shared" si="24"/>
        <v>56958.664839009158</v>
      </c>
      <c r="N80" s="102">
        <f t="shared" si="21"/>
        <v>3182.5472073999995</v>
      </c>
      <c r="O80" s="102">
        <f t="shared" si="22"/>
        <v>60141.212046409157</v>
      </c>
      <c r="P80" s="102">
        <f t="shared" si="30"/>
        <v>53960.84037379815</v>
      </c>
      <c r="Q80" s="102">
        <f t="shared" si="35"/>
        <v>3015.0447227999998</v>
      </c>
      <c r="R80" s="102">
        <f t="shared" si="36"/>
        <v>56975.885096598147</v>
      </c>
      <c r="S80" s="102">
        <f t="shared" si="37"/>
        <v>47965.191443376134</v>
      </c>
      <c r="T80" s="102">
        <f t="shared" si="38"/>
        <v>2680.0397536</v>
      </c>
      <c r="U80" s="102">
        <f t="shared" si="39"/>
        <v>50645.231196976136</v>
      </c>
      <c r="V80" s="102">
        <f t="shared" si="40"/>
        <v>41969.542512954111</v>
      </c>
      <c r="W80" s="102">
        <f t="shared" si="41"/>
        <v>2345.0347843999994</v>
      </c>
      <c r="X80" s="102">
        <f t="shared" si="42"/>
        <v>44314.57729735411</v>
      </c>
      <c r="Y80" s="102">
        <f t="shared" si="43"/>
        <v>35973.893582532095</v>
      </c>
      <c r="Z80" s="102">
        <f t="shared" si="44"/>
        <v>2010.0298151999996</v>
      </c>
      <c r="AA80" s="66">
        <f t="shared" si="45"/>
        <v>37983.923397732098</v>
      </c>
      <c r="AB80" s="36"/>
      <c r="AC80" s="36"/>
      <c r="AD80" s="36"/>
      <c r="AE80" s="36"/>
      <c r="AF80" s="36"/>
      <c r="AG80" s="37"/>
      <c r="AH80" s="36"/>
      <c r="AI80" s="36"/>
    </row>
    <row r="81" spans="1:35" ht="13.5" customHeight="1">
      <c r="A81" s="287">
        <v>50</v>
      </c>
      <c r="B81" s="46">
        <v>42675</v>
      </c>
      <c r="C81" s="68">
        <f>'BENEFÍCIOS-SEM JRS E SEM CORREÇ'!C81</f>
        <v>880</v>
      </c>
      <c r="D81" s="318">
        <f>'base(indices)'!G86</f>
        <v>1.18878076</v>
      </c>
      <c r="E81" s="69">
        <f t="shared" si="31"/>
        <v>1046.1270688</v>
      </c>
      <c r="F81" s="323">
        <v>0</v>
      </c>
      <c r="G81" s="70">
        <f t="shared" si="32"/>
        <v>0</v>
      </c>
      <c r="H81" s="71">
        <f t="shared" si="33"/>
        <v>1046.1270688</v>
      </c>
      <c r="I81" s="302">
        <f t="shared" si="46"/>
        <v>59692.969898620162</v>
      </c>
      <c r="J81" s="122">
        <f>IF((I81-H$81+(H$81/12*2))+K81&gt;I149,I149-K81,(I81-H$81+(H$81/12*2)))</f>
        <v>58821.197341286825</v>
      </c>
      <c r="K81" s="122">
        <f t="shared" si="34"/>
        <v>3350.0496919999996</v>
      </c>
      <c r="L81" s="122">
        <f t="shared" si="23"/>
        <v>62171.247033286825</v>
      </c>
      <c r="M81" s="122">
        <f t="shared" si="24"/>
        <v>55880.13747422248</v>
      </c>
      <c r="N81" s="122">
        <f t="shared" si="21"/>
        <v>3182.5472073999995</v>
      </c>
      <c r="O81" s="122">
        <f t="shared" si="22"/>
        <v>59062.684681622479</v>
      </c>
      <c r="P81" s="104">
        <f t="shared" si="30"/>
        <v>52939.077607158142</v>
      </c>
      <c r="Q81" s="122">
        <f t="shared" si="35"/>
        <v>3015.0447227999998</v>
      </c>
      <c r="R81" s="122">
        <f t="shared" si="36"/>
        <v>55954.12232995814</v>
      </c>
      <c r="S81" s="122">
        <f t="shared" si="37"/>
        <v>47056.95787302946</v>
      </c>
      <c r="T81" s="122">
        <f t="shared" si="38"/>
        <v>2680.0397536</v>
      </c>
      <c r="U81" s="122">
        <f t="shared" si="39"/>
        <v>49736.997626629462</v>
      </c>
      <c r="V81" s="122">
        <f t="shared" si="40"/>
        <v>41174.838138900777</v>
      </c>
      <c r="W81" s="122">
        <f t="shared" si="41"/>
        <v>2345.0347843999994</v>
      </c>
      <c r="X81" s="122">
        <f t="shared" si="42"/>
        <v>43519.872923300776</v>
      </c>
      <c r="Y81" s="122">
        <f t="shared" si="43"/>
        <v>35292.718404772095</v>
      </c>
      <c r="Z81" s="122">
        <f t="shared" si="44"/>
        <v>2010.0298151999996</v>
      </c>
      <c r="AA81" s="52">
        <f t="shared" si="45"/>
        <v>37302.748219972098</v>
      </c>
      <c r="AB81" s="18"/>
      <c r="AC81" s="18"/>
      <c r="AD81" s="18"/>
      <c r="AE81" s="18"/>
      <c r="AF81" s="18"/>
      <c r="AG81" s="19"/>
      <c r="AH81" s="18"/>
      <c r="AI81" s="18"/>
    </row>
    <row r="82" spans="1:35" s="30" customFormat="1" ht="13.5" customHeight="1" thickBot="1">
      <c r="A82" s="288">
        <v>49</v>
      </c>
      <c r="B82" s="76">
        <v>42705</v>
      </c>
      <c r="C82" s="77">
        <f>'BENEFÍCIOS-SEM JRS E SEM CORREÇ'!C82</f>
        <v>1760</v>
      </c>
      <c r="D82" s="319">
        <f>'base(indices)'!G87</f>
        <v>1.1856979400000001</v>
      </c>
      <c r="E82" s="281">
        <f t="shared" si="31"/>
        <v>2086.8283744</v>
      </c>
      <c r="F82" s="324">
        <v>0</v>
      </c>
      <c r="G82" s="234">
        <f t="shared" si="32"/>
        <v>0</v>
      </c>
      <c r="H82" s="289">
        <f t="shared" si="33"/>
        <v>2086.8283744</v>
      </c>
      <c r="I82" s="303">
        <f t="shared" si="46"/>
        <v>58646.842829820162</v>
      </c>
      <c r="J82" s="95">
        <f>IF((I82-H$81+(H$81/12*1))+K82&gt;I149,I149-K82,(I82-H$81+(H$81/12*1)))</f>
        <v>57687.893016753493</v>
      </c>
      <c r="K82" s="95">
        <f t="shared" si="34"/>
        <v>3350.0496919999996</v>
      </c>
      <c r="L82" s="237">
        <f t="shared" si="23"/>
        <v>61037.942708753493</v>
      </c>
      <c r="M82" s="95">
        <f t="shared" si="24"/>
        <v>54803.498365915817</v>
      </c>
      <c r="N82" s="95">
        <f t="shared" si="21"/>
        <v>3182.5472073999995</v>
      </c>
      <c r="O82" s="95">
        <f t="shared" si="22"/>
        <v>57986.045573315816</v>
      </c>
      <c r="P82" s="95">
        <f t="shared" si="30"/>
        <v>51919.103715078141</v>
      </c>
      <c r="Q82" s="95">
        <f t="shared" si="35"/>
        <v>3015.0447227999998</v>
      </c>
      <c r="R82" s="95">
        <f t="shared" si="36"/>
        <v>54934.148437878139</v>
      </c>
      <c r="S82" s="95">
        <f t="shared" si="37"/>
        <v>46150.314413402797</v>
      </c>
      <c r="T82" s="95">
        <f t="shared" si="38"/>
        <v>2680.0397536</v>
      </c>
      <c r="U82" s="95">
        <f t="shared" si="39"/>
        <v>48830.354167002799</v>
      </c>
      <c r="V82" s="95">
        <f t="shared" si="40"/>
        <v>40381.525111727446</v>
      </c>
      <c r="W82" s="95">
        <f t="shared" si="41"/>
        <v>2345.0347843999994</v>
      </c>
      <c r="X82" s="95">
        <f t="shared" si="42"/>
        <v>42726.559896127445</v>
      </c>
      <c r="Y82" s="95">
        <f t="shared" si="43"/>
        <v>34612.735810052094</v>
      </c>
      <c r="Z82" s="95">
        <f t="shared" si="44"/>
        <v>2010.0298151999996</v>
      </c>
      <c r="AA82" s="238">
        <f t="shared" si="45"/>
        <v>36622.765625252097</v>
      </c>
      <c r="AB82" s="36"/>
      <c r="AC82" s="36"/>
      <c r="AD82" s="36"/>
      <c r="AE82" s="36"/>
      <c r="AF82" s="36"/>
      <c r="AG82" s="37"/>
      <c r="AH82" s="36"/>
      <c r="AI82" s="36"/>
    </row>
    <row r="83" spans="1:35" ht="13.5" customHeight="1">
      <c r="A83" s="290">
        <v>48</v>
      </c>
      <c r="B83" s="161">
        <v>42736</v>
      </c>
      <c r="C83" s="47">
        <f>'BENEFÍCIOS-SEM JRS E SEM CORREÇ'!C83</f>
        <v>937</v>
      </c>
      <c r="D83" s="308">
        <f>'base(indices)'!G88</f>
        <v>1.18344939</v>
      </c>
      <c r="E83" s="164">
        <f t="shared" si="31"/>
        <v>1108.8920784300001</v>
      </c>
      <c r="F83" s="322">
        <v>0</v>
      </c>
      <c r="G83" s="87">
        <f t="shared" si="32"/>
        <v>0</v>
      </c>
      <c r="H83" s="89">
        <f t="shared" si="33"/>
        <v>1108.8920784300001</v>
      </c>
      <c r="I83" s="300">
        <f t="shared" si="46"/>
        <v>56560.014455420162</v>
      </c>
      <c r="J83" s="123">
        <f>IF((I83-H$93+(H$93))+K83&gt;I149,I149-K83,(I83-H$93+(H$93)))</f>
        <v>56560.014455420162</v>
      </c>
      <c r="K83" s="123">
        <f t="shared" si="34"/>
        <v>3350.0496919999996</v>
      </c>
      <c r="L83" s="123">
        <f t="shared" si="23"/>
        <v>59910.064147420162</v>
      </c>
      <c r="M83" s="123">
        <f t="shared" si="24"/>
        <v>53732.013732649153</v>
      </c>
      <c r="N83" s="123">
        <f t="shared" si="21"/>
        <v>3182.5472073999995</v>
      </c>
      <c r="O83" s="123">
        <f t="shared" si="22"/>
        <v>56914.560940049152</v>
      </c>
      <c r="P83" s="100">
        <f t="shared" si="30"/>
        <v>50904.013009878145</v>
      </c>
      <c r="Q83" s="123">
        <f t="shared" si="35"/>
        <v>3015.0447227999998</v>
      </c>
      <c r="R83" s="123">
        <f t="shared" si="36"/>
        <v>53919.057732678142</v>
      </c>
      <c r="S83" s="123">
        <f t="shared" si="37"/>
        <v>45248.011564336135</v>
      </c>
      <c r="T83" s="123">
        <f t="shared" si="38"/>
        <v>2680.0397536</v>
      </c>
      <c r="U83" s="123">
        <f t="shared" si="39"/>
        <v>47928.051317936137</v>
      </c>
      <c r="V83" s="123">
        <f t="shared" si="40"/>
        <v>39592.010118794111</v>
      </c>
      <c r="W83" s="123">
        <f t="shared" si="41"/>
        <v>2345.0347843999994</v>
      </c>
      <c r="X83" s="123">
        <f t="shared" si="42"/>
        <v>41937.04490319411</v>
      </c>
      <c r="Y83" s="123">
        <f t="shared" si="43"/>
        <v>33936.008673252094</v>
      </c>
      <c r="Z83" s="123">
        <f t="shared" si="44"/>
        <v>2010.0298151999996</v>
      </c>
      <c r="AA83" s="55">
        <f t="shared" si="45"/>
        <v>35946.03848845209</v>
      </c>
      <c r="AB83" s="18"/>
      <c r="AC83" s="18"/>
      <c r="AD83" s="18"/>
      <c r="AE83" s="18"/>
      <c r="AF83" s="18"/>
      <c r="AG83" s="19"/>
      <c r="AH83" s="18"/>
      <c r="AI83" s="18"/>
    </row>
    <row r="84" spans="1:35" s="30" customFormat="1" ht="13.5" customHeight="1">
      <c r="A84" s="287">
        <v>47</v>
      </c>
      <c r="B84" s="56">
        <v>42767</v>
      </c>
      <c r="C84" s="68">
        <f>'BENEFÍCIOS-SEM JRS E SEM CORREÇ'!C84</f>
        <v>937</v>
      </c>
      <c r="D84" s="318">
        <f>'base(indices)'!G89</f>
        <v>1.17979203</v>
      </c>
      <c r="E84" s="58">
        <f t="shared" si="31"/>
        <v>1105.46513211</v>
      </c>
      <c r="F84" s="323">
        <v>0</v>
      </c>
      <c r="G84" s="60">
        <f t="shared" si="32"/>
        <v>0</v>
      </c>
      <c r="H84" s="61">
        <f t="shared" si="33"/>
        <v>1105.46513211</v>
      </c>
      <c r="I84" s="301">
        <f t="shared" si="46"/>
        <v>55451.122376990163</v>
      </c>
      <c r="J84" s="102">
        <f>IF((I84-H$93+(H$93/12*11))+K84&gt;I149,I149-K84,(I84-H$93+(H$93/12*11)))</f>
        <v>55360.748890965166</v>
      </c>
      <c r="K84" s="102">
        <f t="shared" si="34"/>
        <v>3350.0496919999996</v>
      </c>
      <c r="L84" s="103">
        <f t="shared" si="23"/>
        <v>58710.798582965166</v>
      </c>
      <c r="M84" s="102">
        <f t="shared" si="24"/>
        <v>52592.711446416906</v>
      </c>
      <c r="N84" s="102">
        <f t="shared" si="21"/>
        <v>3182.5472073999995</v>
      </c>
      <c r="O84" s="102">
        <f t="shared" si="22"/>
        <v>55775.258653816905</v>
      </c>
      <c r="P84" s="102">
        <f t="shared" si="30"/>
        <v>49824.674001868647</v>
      </c>
      <c r="Q84" s="102">
        <f t="shared" si="35"/>
        <v>3015.0447227999998</v>
      </c>
      <c r="R84" s="102">
        <f t="shared" si="36"/>
        <v>52839.718724668644</v>
      </c>
      <c r="S84" s="102">
        <f t="shared" si="37"/>
        <v>44288.599112772135</v>
      </c>
      <c r="T84" s="102">
        <f t="shared" si="38"/>
        <v>2680.0397536</v>
      </c>
      <c r="U84" s="102">
        <f t="shared" si="39"/>
        <v>46968.638866372137</v>
      </c>
      <c r="V84" s="102">
        <f t="shared" si="40"/>
        <v>38752.524223675617</v>
      </c>
      <c r="W84" s="102">
        <f t="shared" si="41"/>
        <v>2345.0347843999994</v>
      </c>
      <c r="X84" s="102">
        <f t="shared" si="42"/>
        <v>41097.559008075616</v>
      </c>
      <c r="Y84" s="102">
        <f t="shared" si="43"/>
        <v>33216.449334579098</v>
      </c>
      <c r="Z84" s="102">
        <f t="shared" si="44"/>
        <v>2010.0298151999996</v>
      </c>
      <c r="AA84" s="66">
        <f t="shared" si="45"/>
        <v>35226.479149779101</v>
      </c>
      <c r="AB84" s="36"/>
      <c r="AC84" s="36"/>
      <c r="AD84" s="36"/>
      <c r="AE84" s="36"/>
      <c r="AF84" s="36"/>
      <c r="AG84" s="37"/>
      <c r="AH84" s="36"/>
      <c r="AI84" s="36"/>
    </row>
    <row r="85" spans="1:35" ht="13.5" customHeight="1">
      <c r="A85" s="287">
        <v>46</v>
      </c>
      <c r="B85" s="46">
        <v>42795</v>
      </c>
      <c r="C85" s="68">
        <f>'BENEFÍCIOS-SEM JRS E SEM CORREÇ'!C85</f>
        <v>937</v>
      </c>
      <c r="D85" s="318">
        <f>'base(indices)'!G90</f>
        <v>1.1734553700000001</v>
      </c>
      <c r="E85" s="69">
        <f t="shared" si="31"/>
        <v>1099.52768169</v>
      </c>
      <c r="F85" s="323">
        <v>0</v>
      </c>
      <c r="G85" s="70">
        <f t="shared" si="32"/>
        <v>0</v>
      </c>
      <c r="H85" s="71">
        <f t="shared" si="33"/>
        <v>1099.52768169</v>
      </c>
      <c r="I85" s="302">
        <f t="shared" si="46"/>
        <v>54345.65724488016</v>
      </c>
      <c r="J85" s="122">
        <f>IF((I85-H$93+(H$93/12*10))+K85&gt;I149,I149-K85,(I85-H$93+(H$93/12*10)))</f>
        <v>54164.910272830159</v>
      </c>
      <c r="K85" s="122">
        <f t="shared" si="34"/>
        <v>3350.0496919999996</v>
      </c>
      <c r="L85" s="122">
        <f t="shared" si="23"/>
        <v>57514.959964830159</v>
      </c>
      <c r="M85" s="122">
        <f t="shared" si="24"/>
        <v>51456.66475918865</v>
      </c>
      <c r="N85" s="122">
        <f t="shared" si="21"/>
        <v>3182.5472073999995</v>
      </c>
      <c r="O85" s="122">
        <f t="shared" si="22"/>
        <v>54639.211966588649</v>
      </c>
      <c r="P85" s="104">
        <f t="shared" si="30"/>
        <v>48748.419245547142</v>
      </c>
      <c r="Q85" s="122">
        <f t="shared" si="35"/>
        <v>3015.0447227999998</v>
      </c>
      <c r="R85" s="122">
        <f t="shared" si="36"/>
        <v>51763.46396834714</v>
      </c>
      <c r="S85" s="122">
        <f t="shared" si="37"/>
        <v>43331.928218264133</v>
      </c>
      <c r="T85" s="122">
        <f t="shared" si="38"/>
        <v>2680.0397536</v>
      </c>
      <c r="U85" s="122">
        <f t="shared" si="39"/>
        <v>46011.967971864135</v>
      </c>
      <c r="V85" s="122">
        <f t="shared" si="40"/>
        <v>37915.437190981109</v>
      </c>
      <c r="W85" s="122">
        <f t="shared" si="41"/>
        <v>2345.0347843999994</v>
      </c>
      <c r="X85" s="122">
        <f t="shared" si="42"/>
        <v>40260.471975381108</v>
      </c>
      <c r="Y85" s="122">
        <f t="shared" si="43"/>
        <v>32498.946163698092</v>
      </c>
      <c r="Z85" s="122">
        <f t="shared" si="44"/>
        <v>2010.0298151999996</v>
      </c>
      <c r="AA85" s="52">
        <f t="shared" si="45"/>
        <v>34508.975978898088</v>
      </c>
      <c r="AB85" s="18"/>
      <c r="AC85" s="18"/>
      <c r="AD85" s="18"/>
      <c r="AE85" s="18"/>
      <c r="AF85" s="18"/>
      <c r="AG85" s="19"/>
      <c r="AH85" s="18"/>
      <c r="AI85" s="18"/>
    </row>
    <row r="86" spans="1:35" s="30" customFormat="1" ht="13.5" customHeight="1">
      <c r="A86" s="287">
        <v>45</v>
      </c>
      <c r="B86" s="56">
        <v>42826</v>
      </c>
      <c r="C86" s="68">
        <f>'BENEFÍCIOS-SEM JRS E SEM CORREÇ'!C86</f>
        <v>937</v>
      </c>
      <c r="D86" s="318">
        <f>'base(indices)'!G91</f>
        <v>1.1716978300000001</v>
      </c>
      <c r="E86" s="58">
        <f t="shared" si="31"/>
        <v>1097.88086671</v>
      </c>
      <c r="F86" s="323">
        <v>0</v>
      </c>
      <c r="G86" s="60">
        <f t="shared" si="32"/>
        <v>0</v>
      </c>
      <c r="H86" s="61">
        <f t="shared" si="33"/>
        <v>1097.88086671</v>
      </c>
      <c r="I86" s="301">
        <f t="shared" si="46"/>
        <v>53246.129563190159</v>
      </c>
      <c r="J86" s="102">
        <f>IF((I86-H$93+(H$93/12*9))+K86&gt;I149,I149-K86,(I86-H$93+(H$93/12*9)))</f>
        <v>52975.009105115161</v>
      </c>
      <c r="K86" s="102">
        <f t="shared" si="34"/>
        <v>3350.0496919999996</v>
      </c>
      <c r="L86" s="103">
        <f t="shared" si="23"/>
        <v>56325.058797115162</v>
      </c>
      <c r="M86" s="102">
        <f t="shared" si="24"/>
        <v>50326.258649859403</v>
      </c>
      <c r="N86" s="102">
        <f t="shared" ref="N86:N130" si="47">K86*M$9</f>
        <v>3182.5472073999995</v>
      </c>
      <c r="O86" s="102">
        <f t="shared" ref="O86:O130" si="48">M86+N86</f>
        <v>53508.805857259402</v>
      </c>
      <c r="P86" s="102">
        <f t="shared" si="30"/>
        <v>47677.508194603644</v>
      </c>
      <c r="Q86" s="102">
        <f t="shared" si="35"/>
        <v>3015.0447227999998</v>
      </c>
      <c r="R86" s="102">
        <f t="shared" si="36"/>
        <v>50692.552917403642</v>
      </c>
      <c r="S86" s="102">
        <f t="shared" si="37"/>
        <v>42380.007284092135</v>
      </c>
      <c r="T86" s="102">
        <f t="shared" si="38"/>
        <v>2680.0397536</v>
      </c>
      <c r="U86" s="102">
        <f t="shared" si="39"/>
        <v>45060.047037692137</v>
      </c>
      <c r="V86" s="102">
        <f t="shared" si="40"/>
        <v>37082.506373580611</v>
      </c>
      <c r="W86" s="102">
        <f t="shared" si="41"/>
        <v>2345.0347843999994</v>
      </c>
      <c r="X86" s="102">
        <f t="shared" si="42"/>
        <v>39427.54115798061</v>
      </c>
      <c r="Y86" s="102">
        <f t="shared" si="43"/>
        <v>31785.005463069094</v>
      </c>
      <c r="Z86" s="102">
        <f t="shared" si="44"/>
        <v>2010.0298151999996</v>
      </c>
      <c r="AA86" s="66">
        <f t="shared" si="45"/>
        <v>33795.03527826909</v>
      </c>
      <c r="AB86" s="36"/>
      <c r="AC86" s="36"/>
      <c r="AD86" s="36"/>
      <c r="AE86" s="36"/>
      <c r="AF86" s="36"/>
      <c r="AG86" s="37"/>
      <c r="AH86" s="36"/>
      <c r="AI86" s="36"/>
    </row>
    <row r="87" spans="1:35" ht="13.5" customHeight="1">
      <c r="A87" s="287">
        <v>44</v>
      </c>
      <c r="B87" s="46">
        <v>42856</v>
      </c>
      <c r="C87" s="68">
        <f>'BENEFÍCIOS-SEM JRS E SEM CORREÇ'!C87</f>
        <v>937</v>
      </c>
      <c r="D87" s="318">
        <f>'base(indices)'!G92</f>
        <v>1.16924242</v>
      </c>
      <c r="E87" s="69">
        <f t="shared" si="31"/>
        <v>1095.5801475400001</v>
      </c>
      <c r="F87" s="323">
        <v>0</v>
      </c>
      <c r="G87" s="70">
        <f t="shared" si="32"/>
        <v>0</v>
      </c>
      <c r="H87" s="71">
        <f t="shared" si="33"/>
        <v>1095.5801475400001</v>
      </c>
      <c r="I87" s="302">
        <f t="shared" si="46"/>
        <v>52148.248696480157</v>
      </c>
      <c r="J87" s="122">
        <f>IF((I87-H$93+(H$93/12*8))+K87&gt;I149,I149-K87,(I87-H$93+(H$93/12*8)))</f>
        <v>51786.754752380155</v>
      </c>
      <c r="K87" s="122">
        <f t="shared" si="34"/>
        <v>3350.0496919999996</v>
      </c>
      <c r="L87" s="122">
        <f t="shared" ref="L87:L130" si="49">J87+K87</f>
        <v>55136.804444380155</v>
      </c>
      <c r="M87" s="122">
        <f t="shared" ref="M87:M130" si="50">J87*M$9</f>
        <v>49197.417014761144</v>
      </c>
      <c r="N87" s="122">
        <f t="shared" si="47"/>
        <v>3182.5472073999995</v>
      </c>
      <c r="O87" s="122">
        <f t="shared" si="48"/>
        <v>52379.964222161143</v>
      </c>
      <c r="P87" s="104">
        <f t="shared" si="30"/>
        <v>46608.07927714214</v>
      </c>
      <c r="Q87" s="122">
        <f t="shared" si="35"/>
        <v>3015.0447227999998</v>
      </c>
      <c r="R87" s="122">
        <f t="shared" si="36"/>
        <v>49623.123999942138</v>
      </c>
      <c r="S87" s="122">
        <f t="shared" si="37"/>
        <v>41429.403801904125</v>
      </c>
      <c r="T87" s="122">
        <f t="shared" si="38"/>
        <v>2680.0397536</v>
      </c>
      <c r="U87" s="122">
        <f t="shared" si="39"/>
        <v>44109.443555504127</v>
      </c>
      <c r="V87" s="122">
        <f t="shared" si="40"/>
        <v>36250.728326666103</v>
      </c>
      <c r="W87" s="122">
        <f t="shared" si="41"/>
        <v>2345.0347843999994</v>
      </c>
      <c r="X87" s="122">
        <f t="shared" si="42"/>
        <v>38595.763111066102</v>
      </c>
      <c r="Y87" s="122">
        <f t="shared" si="43"/>
        <v>31072.052851428092</v>
      </c>
      <c r="Z87" s="122">
        <f t="shared" si="44"/>
        <v>2010.0298151999996</v>
      </c>
      <c r="AA87" s="52">
        <f t="shared" si="45"/>
        <v>33082.082666628092</v>
      </c>
      <c r="AB87" s="18"/>
      <c r="AC87" s="18"/>
      <c r="AD87" s="18"/>
      <c r="AE87" s="18"/>
      <c r="AF87" s="18"/>
      <c r="AG87" s="19"/>
      <c r="AH87" s="18"/>
      <c r="AI87" s="18"/>
    </row>
    <row r="88" spans="1:35" s="30" customFormat="1" ht="13.5" customHeight="1">
      <c r="A88" s="287">
        <v>43</v>
      </c>
      <c r="B88" s="56">
        <v>42887</v>
      </c>
      <c r="C88" s="68">
        <f>'BENEFÍCIOS-SEM JRS E SEM CORREÇ'!C88</f>
        <v>937</v>
      </c>
      <c r="D88" s="318">
        <f>'base(indices)'!G93</f>
        <v>1.1664429599999999</v>
      </c>
      <c r="E88" s="58">
        <f t="shared" si="31"/>
        <v>1092.9570535199998</v>
      </c>
      <c r="F88" s="323">
        <v>0</v>
      </c>
      <c r="G88" s="60">
        <f t="shared" si="32"/>
        <v>0</v>
      </c>
      <c r="H88" s="61">
        <f t="shared" si="33"/>
        <v>1092.9570535199998</v>
      </c>
      <c r="I88" s="301">
        <f t="shared" si="46"/>
        <v>51052.668548940157</v>
      </c>
      <c r="J88" s="102">
        <f>IF((I88-H$93+(H$93/12*7))+K88&gt;I149,I149-K88,(I88-H$93+(H$93/12*7)))</f>
        <v>50600.801118815158</v>
      </c>
      <c r="K88" s="102">
        <f t="shared" si="34"/>
        <v>3350.0496919999996</v>
      </c>
      <c r="L88" s="103">
        <f t="shared" si="49"/>
        <v>53950.850810815158</v>
      </c>
      <c r="M88" s="102">
        <f t="shared" si="50"/>
        <v>48070.761062874401</v>
      </c>
      <c r="N88" s="102">
        <f t="shared" si="47"/>
        <v>3182.5472073999995</v>
      </c>
      <c r="O88" s="102">
        <f t="shared" si="48"/>
        <v>51253.3082702744</v>
      </c>
      <c r="P88" s="102">
        <f t="shared" si="30"/>
        <v>45540.721006933643</v>
      </c>
      <c r="Q88" s="102">
        <f t="shared" si="35"/>
        <v>3015.0447227999998</v>
      </c>
      <c r="R88" s="102">
        <f t="shared" si="36"/>
        <v>48555.765729733641</v>
      </c>
      <c r="S88" s="102">
        <f t="shared" si="37"/>
        <v>40480.640895052129</v>
      </c>
      <c r="T88" s="102">
        <f t="shared" si="38"/>
        <v>2680.0397536</v>
      </c>
      <c r="U88" s="102">
        <f t="shared" si="39"/>
        <v>43160.680648652131</v>
      </c>
      <c r="V88" s="102">
        <f t="shared" si="40"/>
        <v>35420.560783170607</v>
      </c>
      <c r="W88" s="102">
        <f t="shared" si="41"/>
        <v>2345.0347843999994</v>
      </c>
      <c r="X88" s="102">
        <f t="shared" si="42"/>
        <v>37765.595567570606</v>
      </c>
      <c r="Y88" s="102">
        <f t="shared" si="43"/>
        <v>30360.480671289093</v>
      </c>
      <c r="Z88" s="102">
        <f t="shared" si="44"/>
        <v>2010.0298151999996</v>
      </c>
      <c r="AA88" s="66">
        <f t="shared" si="45"/>
        <v>32370.510486489093</v>
      </c>
      <c r="AB88" s="36"/>
      <c r="AC88" s="36"/>
      <c r="AD88" s="36"/>
      <c r="AE88" s="36"/>
      <c r="AF88" s="36"/>
      <c r="AG88" s="37"/>
      <c r="AH88" s="36"/>
      <c r="AI88" s="36"/>
    </row>
    <row r="89" spans="1:35" ht="13.5" customHeight="1">
      <c r="A89" s="287">
        <v>42</v>
      </c>
      <c r="B89" s="46">
        <v>42917</v>
      </c>
      <c r="C89" s="68">
        <f>'BENEFÍCIOS-SEM JRS E SEM CORREÇ'!C89</f>
        <v>937</v>
      </c>
      <c r="D89" s="318">
        <f>'base(indices)'!G94</f>
        <v>1.16457963</v>
      </c>
      <c r="E89" s="69">
        <f t="shared" si="31"/>
        <v>1091.21111331</v>
      </c>
      <c r="F89" s="323">
        <v>0</v>
      </c>
      <c r="G89" s="70">
        <f t="shared" si="32"/>
        <v>0</v>
      </c>
      <c r="H89" s="71">
        <f t="shared" si="33"/>
        <v>1091.21111331</v>
      </c>
      <c r="I89" s="302">
        <f t="shared" si="46"/>
        <v>49959.711495420161</v>
      </c>
      <c r="J89" s="122">
        <f>IF((I89-H$93+(H$93/12*6))+K89&gt;I149,I149-K89,(I89-H$93+(H$93/12*6)))</f>
        <v>49417.470579270164</v>
      </c>
      <c r="K89" s="122">
        <f t="shared" si="34"/>
        <v>3350.0496919999996</v>
      </c>
      <c r="L89" s="122">
        <f t="shared" si="49"/>
        <v>52767.520271270165</v>
      </c>
      <c r="M89" s="122">
        <f t="shared" si="50"/>
        <v>46946.597050306656</v>
      </c>
      <c r="N89" s="122">
        <f t="shared" si="47"/>
        <v>3182.5472073999995</v>
      </c>
      <c r="O89" s="122">
        <f t="shared" si="48"/>
        <v>50129.144257706655</v>
      </c>
      <c r="P89" s="104">
        <f t="shared" si="30"/>
        <v>44475.723521343149</v>
      </c>
      <c r="Q89" s="122">
        <f t="shared" si="35"/>
        <v>3015.0447227999998</v>
      </c>
      <c r="R89" s="122">
        <f t="shared" si="36"/>
        <v>47490.768244143146</v>
      </c>
      <c r="S89" s="122">
        <f t="shared" si="37"/>
        <v>39533.976463416133</v>
      </c>
      <c r="T89" s="122">
        <f t="shared" si="38"/>
        <v>2680.0397536</v>
      </c>
      <c r="U89" s="122">
        <f t="shared" si="39"/>
        <v>42214.016217016135</v>
      </c>
      <c r="V89" s="122">
        <f t="shared" si="40"/>
        <v>34592.22940548911</v>
      </c>
      <c r="W89" s="122">
        <f t="shared" si="41"/>
        <v>2345.0347843999994</v>
      </c>
      <c r="X89" s="122">
        <f t="shared" si="42"/>
        <v>36937.264189889109</v>
      </c>
      <c r="Y89" s="122">
        <f t="shared" si="43"/>
        <v>29650.482347562098</v>
      </c>
      <c r="Z89" s="122">
        <f t="shared" si="44"/>
        <v>2010.0298151999996</v>
      </c>
      <c r="AA89" s="52">
        <f t="shared" si="45"/>
        <v>31660.512162762097</v>
      </c>
      <c r="AB89" s="18"/>
      <c r="AC89" s="18"/>
      <c r="AD89" s="18"/>
      <c r="AE89" s="18"/>
      <c r="AF89" s="18"/>
      <c r="AG89" s="19"/>
      <c r="AH89" s="18"/>
      <c r="AI89" s="18"/>
    </row>
    <row r="90" spans="1:35" s="30" customFormat="1" ht="13.5" customHeight="1">
      <c r="A90" s="287">
        <v>41</v>
      </c>
      <c r="B90" s="56">
        <v>42948</v>
      </c>
      <c r="C90" s="68">
        <f>'BENEFÍCIOS-SEM JRS E SEM CORREÇ'!C90</f>
        <v>937</v>
      </c>
      <c r="D90" s="318">
        <f>'base(indices)'!G95</f>
        <v>1.1666796500000001</v>
      </c>
      <c r="E90" s="58">
        <f t="shared" si="31"/>
        <v>1093.17883205</v>
      </c>
      <c r="F90" s="323">
        <v>0</v>
      </c>
      <c r="G90" s="60">
        <f t="shared" si="32"/>
        <v>0</v>
      </c>
      <c r="H90" s="61">
        <f t="shared" si="33"/>
        <v>1093.17883205</v>
      </c>
      <c r="I90" s="301">
        <f t="shared" si="46"/>
        <v>48868.500382110164</v>
      </c>
      <c r="J90" s="102">
        <f>IF((I90-H$93+(H$93/12*5))+K90&gt;I149,I149-K90,(I90-H$93+(H$93/12*5)))</f>
        <v>48235.885979935163</v>
      </c>
      <c r="K90" s="102">
        <f t="shared" si="34"/>
        <v>3350.0496919999996</v>
      </c>
      <c r="L90" s="103">
        <f t="shared" si="49"/>
        <v>51585.935671935164</v>
      </c>
      <c r="M90" s="102">
        <f t="shared" si="50"/>
        <v>45824.0916809384</v>
      </c>
      <c r="N90" s="102">
        <f t="shared" si="47"/>
        <v>3182.5472073999995</v>
      </c>
      <c r="O90" s="102">
        <f t="shared" si="48"/>
        <v>49006.638888338399</v>
      </c>
      <c r="P90" s="102">
        <f t="shared" si="30"/>
        <v>43412.297381941651</v>
      </c>
      <c r="Q90" s="102">
        <f t="shared" si="35"/>
        <v>3015.0447227999998</v>
      </c>
      <c r="R90" s="102">
        <f t="shared" si="36"/>
        <v>46427.342104741649</v>
      </c>
      <c r="S90" s="102">
        <f t="shared" si="37"/>
        <v>38588.708783948132</v>
      </c>
      <c r="T90" s="102">
        <f t="shared" si="38"/>
        <v>2680.0397536</v>
      </c>
      <c r="U90" s="102">
        <f t="shared" si="39"/>
        <v>41268.748537548134</v>
      </c>
      <c r="V90" s="102">
        <f t="shared" si="40"/>
        <v>33765.120185954613</v>
      </c>
      <c r="W90" s="102">
        <f t="shared" si="41"/>
        <v>2345.0347843999994</v>
      </c>
      <c r="X90" s="102">
        <f t="shared" si="42"/>
        <v>36110.154970354612</v>
      </c>
      <c r="Y90" s="102">
        <f t="shared" si="43"/>
        <v>28941.531587961097</v>
      </c>
      <c r="Z90" s="102">
        <f t="shared" si="44"/>
        <v>2010.0298151999996</v>
      </c>
      <c r="AA90" s="66">
        <f t="shared" si="45"/>
        <v>30951.561403161097</v>
      </c>
      <c r="AB90" s="36"/>
      <c r="AC90" s="36"/>
      <c r="AD90" s="36"/>
      <c r="AE90" s="36"/>
      <c r="AF90" s="36"/>
      <c r="AG90" s="37"/>
      <c r="AH90" s="36"/>
      <c r="AI90" s="36"/>
    </row>
    <row r="91" spans="1:35" ht="13.5" customHeight="1">
      <c r="A91" s="287">
        <v>40</v>
      </c>
      <c r="B91" s="46">
        <v>42979</v>
      </c>
      <c r="C91" s="68">
        <f>'BENEFÍCIOS-SEM JRS E SEM CORREÇ'!C91</f>
        <v>937</v>
      </c>
      <c r="D91" s="318">
        <f>'base(indices)'!G96</f>
        <v>1.1626105099999999</v>
      </c>
      <c r="E91" s="69">
        <f t="shared" si="31"/>
        <v>1089.3660478699999</v>
      </c>
      <c r="F91" s="323">
        <v>0</v>
      </c>
      <c r="G91" s="70">
        <f t="shared" si="32"/>
        <v>0</v>
      </c>
      <c r="H91" s="71">
        <f t="shared" si="33"/>
        <v>1089.3660478699999</v>
      </c>
      <c r="I91" s="302">
        <f t="shared" si="46"/>
        <v>47775.321550060165</v>
      </c>
      <c r="J91" s="122">
        <f>IF((I91-H$93+(H$93/12*4))+K91&gt;I149,I149-K91,(I91-H$93+(H$93/12*4)))</f>
        <v>47052.333661860168</v>
      </c>
      <c r="K91" s="122">
        <f t="shared" si="34"/>
        <v>3350.0496919999996</v>
      </c>
      <c r="L91" s="122">
        <f t="shared" si="49"/>
        <v>50402.383353860168</v>
      </c>
      <c r="M91" s="122">
        <f t="shared" si="50"/>
        <v>44699.716978767159</v>
      </c>
      <c r="N91" s="122">
        <f t="shared" si="47"/>
        <v>3182.5472073999995</v>
      </c>
      <c r="O91" s="122">
        <f t="shared" si="48"/>
        <v>47882.264186167158</v>
      </c>
      <c r="P91" s="104">
        <f t="shared" si="30"/>
        <v>42347.10029567415</v>
      </c>
      <c r="Q91" s="122">
        <f t="shared" si="35"/>
        <v>3015.0447227999998</v>
      </c>
      <c r="R91" s="122">
        <f t="shared" si="36"/>
        <v>45362.145018474148</v>
      </c>
      <c r="S91" s="122">
        <f t="shared" si="37"/>
        <v>37641.866929488133</v>
      </c>
      <c r="T91" s="122">
        <f t="shared" si="38"/>
        <v>2680.0397536</v>
      </c>
      <c r="U91" s="122">
        <f t="shared" si="39"/>
        <v>40321.906683088135</v>
      </c>
      <c r="V91" s="122">
        <f t="shared" si="40"/>
        <v>32936.633563302115</v>
      </c>
      <c r="W91" s="122">
        <f t="shared" si="41"/>
        <v>2345.0347843999994</v>
      </c>
      <c r="X91" s="122">
        <f t="shared" si="42"/>
        <v>35281.668347702114</v>
      </c>
      <c r="Y91" s="122">
        <f t="shared" si="43"/>
        <v>28231.400197116101</v>
      </c>
      <c r="Z91" s="122">
        <f t="shared" si="44"/>
        <v>2010.0298151999996</v>
      </c>
      <c r="AA91" s="52">
        <f t="shared" si="45"/>
        <v>30241.430012316101</v>
      </c>
      <c r="AB91" s="18"/>
      <c r="AC91" s="18"/>
      <c r="AD91" s="18"/>
      <c r="AE91" s="18"/>
      <c r="AF91" s="18"/>
      <c r="AG91" s="19"/>
      <c r="AH91" s="18"/>
      <c r="AI91" s="18"/>
    </row>
    <row r="92" spans="1:35" s="30" customFormat="1" ht="13.5" customHeight="1">
      <c r="A92" s="287">
        <v>39</v>
      </c>
      <c r="B92" s="56">
        <v>43009</v>
      </c>
      <c r="C92" s="68">
        <f>'BENEFÍCIOS-SEM JRS E SEM CORREÇ'!C92</f>
        <v>937</v>
      </c>
      <c r="D92" s="318">
        <f>'base(indices)'!G97</f>
        <v>1.1613330500000001</v>
      </c>
      <c r="E92" s="58">
        <f t="shared" si="31"/>
        <v>1088.1690678500001</v>
      </c>
      <c r="F92" s="323">
        <v>0</v>
      </c>
      <c r="G92" s="60">
        <f t="shared" si="32"/>
        <v>0</v>
      </c>
      <c r="H92" s="61">
        <f t="shared" si="33"/>
        <v>1088.1690678500001</v>
      </c>
      <c r="I92" s="301">
        <f t="shared" si="46"/>
        <v>46685.955502190169</v>
      </c>
      <c r="J92" s="102">
        <f>IF((I92-H$93+(H$93/12*3))+K92&gt;I149,I149-K92,(I92-H$93+(H$93/12*3)))</f>
        <v>45872.594127965167</v>
      </c>
      <c r="K92" s="102">
        <f t="shared" si="34"/>
        <v>3350.0496919999996</v>
      </c>
      <c r="L92" s="103">
        <f t="shared" si="49"/>
        <v>49222.643819965167</v>
      </c>
      <c r="M92" s="102">
        <f t="shared" si="50"/>
        <v>43578.964421566903</v>
      </c>
      <c r="N92" s="102">
        <f t="shared" si="47"/>
        <v>3182.5472073999995</v>
      </c>
      <c r="O92" s="102">
        <f t="shared" si="48"/>
        <v>46761.511628966902</v>
      </c>
      <c r="P92" s="102">
        <f t="shared" si="30"/>
        <v>41285.334715168654</v>
      </c>
      <c r="Q92" s="102">
        <f t="shared" si="35"/>
        <v>3015.0447227999998</v>
      </c>
      <c r="R92" s="102">
        <f t="shared" si="36"/>
        <v>44300.379437968651</v>
      </c>
      <c r="S92" s="102">
        <f t="shared" si="37"/>
        <v>36698.075302372134</v>
      </c>
      <c r="T92" s="102">
        <f t="shared" si="38"/>
        <v>2680.0397536</v>
      </c>
      <c r="U92" s="102">
        <f t="shared" si="39"/>
        <v>39378.115055972135</v>
      </c>
      <c r="V92" s="102">
        <f t="shared" si="40"/>
        <v>32110.815889575613</v>
      </c>
      <c r="W92" s="102">
        <f t="shared" si="41"/>
        <v>2345.0347843999994</v>
      </c>
      <c r="X92" s="102">
        <f t="shared" si="42"/>
        <v>34455.850673975612</v>
      </c>
      <c r="Y92" s="102">
        <f t="shared" si="43"/>
        <v>27523.5564767791</v>
      </c>
      <c r="Z92" s="102">
        <f t="shared" si="44"/>
        <v>2010.0298151999996</v>
      </c>
      <c r="AA92" s="66">
        <f t="shared" si="45"/>
        <v>29533.5862919791</v>
      </c>
      <c r="AB92" s="36"/>
      <c r="AC92" s="36"/>
      <c r="AD92" s="36"/>
      <c r="AE92" s="36"/>
      <c r="AF92" s="36"/>
      <c r="AG92" s="37"/>
      <c r="AH92" s="36"/>
      <c r="AI92" s="36"/>
    </row>
    <row r="93" spans="1:35" ht="13.5" customHeight="1">
      <c r="A93" s="287">
        <v>38</v>
      </c>
      <c r="B93" s="46">
        <v>43040</v>
      </c>
      <c r="C93" s="68">
        <f>'BENEFÍCIOS-SEM JRS E SEM CORREÇ'!C93</f>
        <v>937</v>
      </c>
      <c r="D93" s="318">
        <f>'base(indices)'!G98</f>
        <v>1.1573979000000001</v>
      </c>
      <c r="E93" s="69">
        <f t="shared" si="31"/>
        <v>1084.4818323000002</v>
      </c>
      <c r="F93" s="323">
        <v>0</v>
      </c>
      <c r="G93" s="70">
        <f t="shared" si="32"/>
        <v>0</v>
      </c>
      <c r="H93" s="71">
        <f t="shared" si="33"/>
        <v>1084.4818323000002</v>
      </c>
      <c r="I93" s="302">
        <f t="shared" si="46"/>
        <v>45597.786434340167</v>
      </c>
      <c r="J93" s="122">
        <f>IF((I93-H$93+(H$93/12*2))+K93&gt;I149,I149-K93,(I93-H$93+(H$93/12*2)))</f>
        <v>44694.051574090168</v>
      </c>
      <c r="K93" s="122">
        <f t="shared" si="34"/>
        <v>3350.0496919999996</v>
      </c>
      <c r="L93" s="122">
        <f t="shared" si="49"/>
        <v>48044.101266090169</v>
      </c>
      <c r="M93" s="122">
        <f t="shared" si="50"/>
        <v>42459.348995385655</v>
      </c>
      <c r="N93" s="122">
        <f t="shared" si="47"/>
        <v>3182.5472073999995</v>
      </c>
      <c r="O93" s="122">
        <f t="shared" si="48"/>
        <v>45641.896202785654</v>
      </c>
      <c r="P93" s="104">
        <f t="shared" si="30"/>
        <v>40224.646416681149</v>
      </c>
      <c r="Q93" s="122">
        <f t="shared" si="35"/>
        <v>3015.0447227999998</v>
      </c>
      <c r="R93" s="122">
        <f t="shared" si="36"/>
        <v>43239.691139481147</v>
      </c>
      <c r="S93" s="122">
        <f t="shared" si="37"/>
        <v>35755.241259272138</v>
      </c>
      <c r="T93" s="122">
        <f t="shared" si="38"/>
        <v>2680.0397536</v>
      </c>
      <c r="U93" s="122">
        <f t="shared" si="39"/>
        <v>38435.281012872139</v>
      </c>
      <c r="V93" s="122">
        <f t="shared" si="40"/>
        <v>31285.836101863115</v>
      </c>
      <c r="W93" s="122">
        <f t="shared" si="41"/>
        <v>2345.0347843999994</v>
      </c>
      <c r="X93" s="122">
        <f t="shared" si="42"/>
        <v>33630.870886263117</v>
      </c>
      <c r="Y93" s="122">
        <f t="shared" si="43"/>
        <v>26816.4309444541</v>
      </c>
      <c r="Z93" s="122">
        <f t="shared" si="44"/>
        <v>2010.0298151999996</v>
      </c>
      <c r="AA93" s="52">
        <f t="shared" si="45"/>
        <v>28826.460759654099</v>
      </c>
      <c r="AB93" s="18"/>
      <c r="AC93" s="18"/>
      <c r="AD93" s="18"/>
      <c r="AE93" s="18"/>
      <c r="AF93" s="18"/>
      <c r="AG93" s="19"/>
      <c r="AH93" s="18"/>
      <c r="AI93" s="18"/>
    </row>
    <row r="94" spans="1:35" s="30" customFormat="1" ht="13.5" customHeight="1" thickBot="1">
      <c r="A94" s="288">
        <v>37</v>
      </c>
      <c r="B94" s="76">
        <v>43070</v>
      </c>
      <c r="C94" s="77">
        <f>'BENEFÍCIOS-SEM JRS E SEM CORREÇ'!C94</f>
        <v>1874</v>
      </c>
      <c r="D94" s="319">
        <f>'base(indices)'!G99</f>
        <v>1.1537060400000001</v>
      </c>
      <c r="E94" s="281">
        <f t="shared" si="31"/>
        <v>2162.0451189600003</v>
      </c>
      <c r="F94" s="324">
        <v>0</v>
      </c>
      <c r="G94" s="234">
        <f t="shared" si="32"/>
        <v>0</v>
      </c>
      <c r="H94" s="289">
        <f t="shared" si="33"/>
        <v>2162.0451189600003</v>
      </c>
      <c r="I94" s="303">
        <f t="shared" si="46"/>
        <v>44513.304602040167</v>
      </c>
      <c r="J94" s="95">
        <f>IF((I94-H$93+(H$93/12*1))+K94&gt;I149,I149-K94,(I94-H$93+(H$93/12*1)))</f>
        <v>43519.196255765164</v>
      </c>
      <c r="K94" s="95">
        <f t="shared" si="34"/>
        <v>3350.0496919999996</v>
      </c>
      <c r="L94" s="237">
        <f t="shared" si="49"/>
        <v>46869.245947765165</v>
      </c>
      <c r="M94" s="95">
        <f t="shared" si="50"/>
        <v>41343.2364429769</v>
      </c>
      <c r="N94" s="95">
        <f t="shared" si="47"/>
        <v>3182.5472073999995</v>
      </c>
      <c r="O94" s="95">
        <f t="shared" si="48"/>
        <v>44525.783650376899</v>
      </c>
      <c r="P94" s="95">
        <f t="shared" si="30"/>
        <v>39167.276630188651</v>
      </c>
      <c r="Q94" s="95">
        <f t="shared" si="35"/>
        <v>3015.0447227999998</v>
      </c>
      <c r="R94" s="95">
        <f t="shared" si="36"/>
        <v>42182.321352988649</v>
      </c>
      <c r="S94" s="95">
        <f>J94*S$9</f>
        <v>34815.357004612131</v>
      </c>
      <c r="T94" s="95">
        <f t="shared" si="38"/>
        <v>2680.0397536</v>
      </c>
      <c r="U94" s="95">
        <f>S94+T94</f>
        <v>37495.396758212133</v>
      </c>
      <c r="V94" s="95">
        <f t="shared" si="40"/>
        <v>30463.437379035611</v>
      </c>
      <c r="W94" s="95">
        <f t="shared" si="41"/>
        <v>2345.0347843999994</v>
      </c>
      <c r="X94" s="95">
        <f t="shared" si="42"/>
        <v>32808.47216343561</v>
      </c>
      <c r="Y94" s="95">
        <f t="shared" si="43"/>
        <v>26111.517753459098</v>
      </c>
      <c r="Z94" s="95">
        <f t="shared" si="44"/>
        <v>2010.0298151999996</v>
      </c>
      <c r="AA94" s="238">
        <f t="shared" si="45"/>
        <v>28121.547568659098</v>
      </c>
      <c r="AB94" s="36"/>
      <c r="AC94" s="36"/>
      <c r="AD94" s="36"/>
      <c r="AE94" s="36"/>
      <c r="AF94" s="36"/>
      <c r="AG94" s="37"/>
      <c r="AH94" s="36"/>
      <c r="AI94" s="36"/>
    </row>
    <row r="95" spans="1:35" s="30" customFormat="1" ht="13.5" customHeight="1">
      <c r="A95" s="290">
        <v>36</v>
      </c>
      <c r="B95" s="161">
        <v>43101</v>
      </c>
      <c r="C95" s="47">
        <f>'BENEFÍCIOS-SEM JRS E SEM CORREÇ'!C95</f>
        <v>954</v>
      </c>
      <c r="D95" s="308">
        <f>'base(indices)'!G100</f>
        <v>1.1496821500000001</v>
      </c>
      <c r="E95" s="284">
        <f t="shared" si="31"/>
        <v>1096.7967711000001</v>
      </c>
      <c r="F95" s="322">
        <v>0</v>
      </c>
      <c r="G95" s="285">
        <f t="shared" si="32"/>
        <v>0</v>
      </c>
      <c r="H95" s="291">
        <f t="shared" si="33"/>
        <v>1096.7967711000001</v>
      </c>
      <c r="I95" s="300">
        <f t="shared" si="46"/>
        <v>42351.259483080168</v>
      </c>
      <c r="J95" s="123">
        <f>IF((I95-H$93+(H$93))+K95&gt;$I$149,$I$149-K95,(I95-H$93+(H$93)))</f>
        <v>42351.259483080168</v>
      </c>
      <c r="K95" s="123">
        <f t="shared" si="34"/>
        <v>3350.0496919999996</v>
      </c>
      <c r="L95" s="123">
        <f t="shared" si="49"/>
        <v>45701.309175080169</v>
      </c>
      <c r="M95" s="123">
        <f t="shared" si="50"/>
        <v>40233.696508926158</v>
      </c>
      <c r="N95" s="123">
        <f t="shared" si="47"/>
        <v>3182.5472073999995</v>
      </c>
      <c r="O95" s="123">
        <f t="shared" si="48"/>
        <v>43416.243716326157</v>
      </c>
      <c r="P95" s="100">
        <f t="shared" si="30"/>
        <v>38116.133534772154</v>
      </c>
      <c r="Q95" s="123">
        <f t="shared" si="35"/>
        <v>3015.0447227999998</v>
      </c>
      <c r="R95" s="123">
        <f t="shared" si="36"/>
        <v>41131.178257572152</v>
      </c>
      <c r="S95" s="123">
        <f t="shared" ref="S95:S105" si="51">J95*S$9</f>
        <v>33881.007586464133</v>
      </c>
      <c r="T95" s="123">
        <f t="shared" si="38"/>
        <v>2680.0397536</v>
      </c>
      <c r="U95" s="123">
        <f t="shared" ref="U95:U105" si="52">S95+T95</f>
        <v>36561.047340064135</v>
      </c>
      <c r="V95" s="123">
        <f t="shared" si="40"/>
        <v>29645.881638156116</v>
      </c>
      <c r="W95" s="123">
        <f t="shared" si="41"/>
        <v>2345.0347843999994</v>
      </c>
      <c r="X95" s="123">
        <f t="shared" si="42"/>
        <v>31990.916422556114</v>
      </c>
      <c r="Y95" s="123">
        <f t="shared" si="43"/>
        <v>25410.755689848102</v>
      </c>
      <c r="Z95" s="123">
        <f t="shared" si="44"/>
        <v>2010.0298151999996</v>
      </c>
      <c r="AA95" s="55">
        <f t="shared" si="45"/>
        <v>27420.785505048101</v>
      </c>
      <c r="AB95" s="36"/>
      <c r="AC95" s="36"/>
      <c r="AD95" s="36"/>
      <c r="AE95" s="36"/>
      <c r="AF95" s="36"/>
      <c r="AG95" s="37"/>
      <c r="AH95" s="36"/>
      <c r="AI95" s="36"/>
    </row>
    <row r="96" spans="1:35" s="30" customFormat="1" ht="13.5" customHeight="1">
      <c r="A96" s="287">
        <v>35</v>
      </c>
      <c r="B96" s="56">
        <v>43132</v>
      </c>
      <c r="C96" s="68">
        <f>'BENEFÍCIOS-SEM JRS E SEM CORREÇ'!C96</f>
        <v>954</v>
      </c>
      <c r="D96" s="318">
        <f>'base(indices)'!G101</f>
        <v>1.1452158100000001</v>
      </c>
      <c r="E96" s="58">
        <f t="shared" si="31"/>
        <v>1092.53588274</v>
      </c>
      <c r="F96" s="323">
        <v>0</v>
      </c>
      <c r="G96" s="60">
        <f t="shared" si="32"/>
        <v>0</v>
      </c>
      <c r="H96" s="61">
        <f t="shared" si="33"/>
        <v>1092.53588274</v>
      </c>
      <c r="I96" s="301">
        <f t="shared" si="46"/>
        <v>41254.462711980166</v>
      </c>
      <c r="J96" s="102">
        <f>IF((I96-H$93+(H$93/12*11))+K96&gt;$I$149,$I$149-K96,(I96-H$93+(H$93/12*11)))</f>
        <v>41164.089225955169</v>
      </c>
      <c r="K96" s="102">
        <f t="shared" si="34"/>
        <v>3350.0496919999996</v>
      </c>
      <c r="L96" s="103">
        <f t="shared" si="49"/>
        <v>44514.13891795517</v>
      </c>
      <c r="M96" s="102">
        <f t="shared" si="50"/>
        <v>39105.884764657407</v>
      </c>
      <c r="N96" s="102">
        <f t="shared" si="47"/>
        <v>3182.5472073999995</v>
      </c>
      <c r="O96" s="102">
        <f t="shared" si="48"/>
        <v>42288.431972057406</v>
      </c>
      <c r="P96" s="102">
        <f t="shared" si="30"/>
        <v>37047.680303359652</v>
      </c>
      <c r="Q96" s="102">
        <f t="shared" si="35"/>
        <v>3015.0447227999998</v>
      </c>
      <c r="R96" s="102">
        <f t="shared" si="36"/>
        <v>40062.725026159649</v>
      </c>
      <c r="S96" s="102">
        <f t="shared" si="51"/>
        <v>32931.271380764134</v>
      </c>
      <c r="T96" s="102">
        <f t="shared" si="38"/>
        <v>2680.0397536</v>
      </c>
      <c r="U96" s="102">
        <f t="shared" si="52"/>
        <v>35611.311134364136</v>
      </c>
      <c r="V96" s="102">
        <f t="shared" si="40"/>
        <v>28814.862458168616</v>
      </c>
      <c r="W96" s="102">
        <f t="shared" si="41"/>
        <v>2345.0347843999994</v>
      </c>
      <c r="X96" s="102">
        <f t="shared" si="42"/>
        <v>31159.897242568615</v>
      </c>
      <c r="Y96" s="102">
        <f t="shared" si="43"/>
        <v>24698.453535573102</v>
      </c>
      <c r="Z96" s="102">
        <f t="shared" si="44"/>
        <v>2010.0298151999996</v>
      </c>
      <c r="AA96" s="66">
        <f t="shared" si="45"/>
        <v>26708.483350773102</v>
      </c>
      <c r="AB96" s="36"/>
      <c r="AC96" s="36"/>
      <c r="AD96" s="36"/>
      <c r="AE96" s="36"/>
      <c r="AF96" s="36"/>
      <c r="AG96" s="37"/>
      <c r="AH96" s="36"/>
      <c r="AI96" s="36"/>
    </row>
    <row r="97" spans="1:35" s="30" customFormat="1" ht="13.5" customHeight="1">
      <c r="A97" s="287">
        <v>34</v>
      </c>
      <c r="B97" s="46">
        <v>43160</v>
      </c>
      <c r="C97" s="68">
        <f>'BENEFÍCIOS-SEM JRS E SEM CORREÇ'!C97</f>
        <v>954</v>
      </c>
      <c r="D97" s="318">
        <f>'base(indices)'!G102</f>
        <v>1.14088046</v>
      </c>
      <c r="E97" s="58">
        <f t="shared" si="31"/>
        <v>1088.39995884</v>
      </c>
      <c r="F97" s="323">
        <v>0</v>
      </c>
      <c r="G97" s="60">
        <f t="shared" si="32"/>
        <v>0</v>
      </c>
      <c r="H97" s="61">
        <f t="shared" si="33"/>
        <v>1088.39995884</v>
      </c>
      <c r="I97" s="302">
        <f t="shared" si="46"/>
        <v>40161.926829240168</v>
      </c>
      <c r="J97" s="122">
        <f>IF((I97-H$93+(H$93/12*10))+K97&gt;$I$149,$I$149-K97,(I97-H$93+(H$93/12*10)))</f>
        <v>39981.179857190167</v>
      </c>
      <c r="K97" s="122">
        <f t="shared" si="34"/>
        <v>3350.0496919999996</v>
      </c>
      <c r="L97" s="122">
        <f t="shared" si="49"/>
        <v>43331.229549190168</v>
      </c>
      <c r="M97" s="122">
        <f t="shared" si="50"/>
        <v>37982.12086433066</v>
      </c>
      <c r="N97" s="122">
        <f t="shared" si="47"/>
        <v>3182.5472073999995</v>
      </c>
      <c r="O97" s="122">
        <f t="shared" si="48"/>
        <v>41164.668071730659</v>
      </c>
      <c r="P97" s="104">
        <f t="shared" si="30"/>
        <v>35983.061871471153</v>
      </c>
      <c r="Q97" s="122">
        <f t="shared" si="35"/>
        <v>3015.0447227999998</v>
      </c>
      <c r="R97" s="122">
        <f t="shared" si="36"/>
        <v>38998.10659427115</v>
      </c>
      <c r="S97" s="122">
        <f t="shared" si="51"/>
        <v>31984.943885752135</v>
      </c>
      <c r="T97" s="122">
        <f t="shared" si="38"/>
        <v>2680.0397536</v>
      </c>
      <c r="U97" s="122">
        <f t="shared" si="52"/>
        <v>34664.983639352133</v>
      </c>
      <c r="V97" s="122">
        <f t="shared" si="40"/>
        <v>27986.825900033116</v>
      </c>
      <c r="W97" s="122">
        <f t="shared" si="41"/>
        <v>2345.0347843999994</v>
      </c>
      <c r="X97" s="122">
        <f t="shared" si="42"/>
        <v>30331.860684433115</v>
      </c>
      <c r="Y97" s="122">
        <f t="shared" si="43"/>
        <v>23988.707914314098</v>
      </c>
      <c r="Z97" s="122">
        <f t="shared" si="44"/>
        <v>2010.0298151999996</v>
      </c>
      <c r="AA97" s="52">
        <f t="shared" si="45"/>
        <v>25998.737729514098</v>
      </c>
      <c r="AB97" s="36"/>
      <c r="AC97" s="36"/>
      <c r="AD97" s="36"/>
      <c r="AE97" s="36"/>
      <c r="AF97" s="36"/>
      <c r="AG97" s="37"/>
      <c r="AH97" s="36"/>
      <c r="AI97" s="36"/>
    </row>
    <row r="98" spans="1:35" s="30" customFormat="1" ht="13.5" customHeight="1">
      <c r="A98" s="287">
        <v>33</v>
      </c>
      <c r="B98" s="56">
        <v>43191</v>
      </c>
      <c r="C98" s="68">
        <f>'BENEFÍCIOS-SEM JRS E SEM CORREÇ'!C98</f>
        <v>954</v>
      </c>
      <c r="D98" s="318">
        <f>'base(indices)'!G103</f>
        <v>1.13974072</v>
      </c>
      <c r="E98" s="58">
        <f t="shared" si="31"/>
        <v>1087.3126468800001</v>
      </c>
      <c r="F98" s="323">
        <v>0</v>
      </c>
      <c r="G98" s="60">
        <f t="shared" si="32"/>
        <v>0</v>
      </c>
      <c r="H98" s="61">
        <f t="shared" si="33"/>
        <v>1087.3126468800001</v>
      </c>
      <c r="I98" s="301">
        <f t="shared" si="46"/>
        <v>39073.526870400172</v>
      </c>
      <c r="J98" s="102">
        <f>IF((I98-H$93+(H$93/12*9))+K98&gt;$I$149,$I$149-K98,(I98-H$93+(H$93/12*9)))</f>
        <v>38802.406412325174</v>
      </c>
      <c r="K98" s="102">
        <f t="shared" si="34"/>
        <v>3350.0496919999996</v>
      </c>
      <c r="L98" s="103">
        <f t="shared" si="49"/>
        <v>42152.456104325174</v>
      </c>
      <c r="M98" s="102">
        <f t="shared" si="50"/>
        <v>36862.286091708913</v>
      </c>
      <c r="N98" s="102">
        <f t="shared" si="47"/>
        <v>3182.5472073999995</v>
      </c>
      <c r="O98" s="102">
        <f t="shared" si="48"/>
        <v>40044.833299108912</v>
      </c>
      <c r="P98" s="102">
        <f t="shared" si="30"/>
        <v>34922.165771092659</v>
      </c>
      <c r="Q98" s="102">
        <f t="shared" si="35"/>
        <v>3015.0447227999998</v>
      </c>
      <c r="R98" s="102">
        <f t="shared" si="36"/>
        <v>37937.210493892657</v>
      </c>
      <c r="S98" s="102">
        <f t="shared" si="51"/>
        <v>31041.925129860141</v>
      </c>
      <c r="T98" s="102">
        <f t="shared" si="38"/>
        <v>2680.0397536</v>
      </c>
      <c r="U98" s="102">
        <f t="shared" si="52"/>
        <v>33721.964883460139</v>
      </c>
      <c r="V98" s="102">
        <f t="shared" si="40"/>
        <v>27161.684488627619</v>
      </c>
      <c r="W98" s="102">
        <f t="shared" si="41"/>
        <v>2345.0347843999994</v>
      </c>
      <c r="X98" s="102">
        <f t="shared" si="42"/>
        <v>29506.719273027618</v>
      </c>
      <c r="Y98" s="102">
        <f t="shared" si="43"/>
        <v>23281.443847395105</v>
      </c>
      <c r="Z98" s="102">
        <f t="shared" si="44"/>
        <v>2010.0298151999996</v>
      </c>
      <c r="AA98" s="66">
        <f t="shared" si="45"/>
        <v>25291.473662595105</v>
      </c>
      <c r="AB98" s="36"/>
      <c r="AC98" s="36"/>
      <c r="AD98" s="36"/>
      <c r="AE98" s="36"/>
      <c r="AF98" s="36"/>
      <c r="AG98" s="37"/>
      <c r="AH98" s="36"/>
      <c r="AI98" s="36"/>
    </row>
    <row r="99" spans="1:35" s="30" customFormat="1" ht="13.5" customHeight="1">
      <c r="A99" s="287">
        <v>32</v>
      </c>
      <c r="B99" s="46">
        <v>43221</v>
      </c>
      <c r="C99" s="68">
        <f>'BENEFÍCIOS-SEM JRS E SEM CORREÇ'!C99</f>
        <v>954</v>
      </c>
      <c r="D99" s="318">
        <f>'base(indices)'!G104</f>
        <v>1.13735228</v>
      </c>
      <c r="E99" s="58">
        <f t="shared" si="31"/>
        <v>1085.0340751199999</v>
      </c>
      <c r="F99" s="323">
        <v>0</v>
      </c>
      <c r="G99" s="60">
        <f t="shared" si="32"/>
        <v>0</v>
      </c>
      <c r="H99" s="61">
        <f t="shared" si="33"/>
        <v>1085.0340751199999</v>
      </c>
      <c r="I99" s="302">
        <f t="shared" si="46"/>
        <v>37986.214223520175</v>
      </c>
      <c r="J99" s="122">
        <f>IF((I99-H$93+(H$93/12*8))+K99&gt;$I$149,$I$149-K99,(I99-H$93+(H$93/12*8)))</f>
        <v>37624.720279420173</v>
      </c>
      <c r="K99" s="122">
        <f t="shared" si="34"/>
        <v>3350.0496919999996</v>
      </c>
      <c r="L99" s="122">
        <f t="shared" si="49"/>
        <v>40974.769971420174</v>
      </c>
      <c r="M99" s="122">
        <f t="shared" si="50"/>
        <v>35743.484265449166</v>
      </c>
      <c r="N99" s="122">
        <f t="shared" si="47"/>
        <v>3182.5472073999995</v>
      </c>
      <c r="O99" s="122">
        <f t="shared" si="48"/>
        <v>38926.031472849165</v>
      </c>
      <c r="P99" s="104">
        <f t="shared" si="30"/>
        <v>33862.248251478159</v>
      </c>
      <c r="Q99" s="122">
        <f t="shared" si="35"/>
        <v>3015.0447227999998</v>
      </c>
      <c r="R99" s="122">
        <f t="shared" si="36"/>
        <v>36877.292974278156</v>
      </c>
      <c r="S99" s="122">
        <f t="shared" si="51"/>
        <v>30099.776223536141</v>
      </c>
      <c r="T99" s="122">
        <f t="shared" si="38"/>
        <v>2680.0397536</v>
      </c>
      <c r="U99" s="122">
        <f t="shared" si="52"/>
        <v>32779.815977136139</v>
      </c>
      <c r="V99" s="122">
        <f t="shared" si="40"/>
        <v>26337.304195594119</v>
      </c>
      <c r="W99" s="122">
        <f t="shared" si="41"/>
        <v>2345.0347843999994</v>
      </c>
      <c r="X99" s="122">
        <f t="shared" si="42"/>
        <v>28682.338979994118</v>
      </c>
      <c r="Y99" s="122">
        <f t="shared" si="43"/>
        <v>22574.832167652105</v>
      </c>
      <c r="Z99" s="122">
        <f t="shared" si="44"/>
        <v>2010.0298151999996</v>
      </c>
      <c r="AA99" s="52">
        <f t="shared" si="45"/>
        <v>24584.861982852104</v>
      </c>
      <c r="AB99" s="36"/>
      <c r="AC99" s="36"/>
      <c r="AD99" s="36"/>
      <c r="AE99" s="36"/>
      <c r="AF99" s="36"/>
      <c r="AG99" s="37"/>
      <c r="AH99" s="36"/>
      <c r="AI99" s="36"/>
    </row>
    <row r="100" spans="1:35" s="30" customFormat="1" ht="13.5" customHeight="1">
      <c r="A100" s="287">
        <v>31</v>
      </c>
      <c r="B100" s="56">
        <v>43252</v>
      </c>
      <c r="C100" s="68">
        <f>'BENEFÍCIOS-SEM JRS E SEM CORREÇ'!C100</f>
        <v>954</v>
      </c>
      <c r="D100" s="318">
        <f>'base(indices)'!G105</f>
        <v>1.13576221</v>
      </c>
      <c r="E100" s="58">
        <f t="shared" si="31"/>
        <v>1083.5171483399999</v>
      </c>
      <c r="F100" s="323">
        <v>0</v>
      </c>
      <c r="G100" s="60">
        <f t="shared" si="32"/>
        <v>0</v>
      </c>
      <c r="H100" s="61">
        <f t="shared" si="33"/>
        <v>1083.5171483399999</v>
      </c>
      <c r="I100" s="301">
        <f t="shared" si="46"/>
        <v>36901.180148400177</v>
      </c>
      <c r="J100" s="102">
        <f>IF((I100-H$93+(H$93/12*7))+K100&gt;$I$149,$I$149-K100,(I100-H$93+(H$93/12*7)))</f>
        <v>36449.312718275178</v>
      </c>
      <c r="K100" s="102">
        <f t="shared" si="34"/>
        <v>3350.0496919999996</v>
      </c>
      <c r="L100" s="103">
        <f t="shared" si="49"/>
        <v>39799.362410275178</v>
      </c>
      <c r="M100" s="102">
        <f t="shared" si="50"/>
        <v>34626.847082361419</v>
      </c>
      <c r="N100" s="102">
        <f t="shared" si="47"/>
        <v>3182.5472073999995</v>
      </c>
      <c r="O100" s="102">
        <f t="shared" si="48"/>
        <v>37809.394289761418</v>
      </c>
      <c r="P100" s="102">
        <f t="shared" si="30"/>
        <v>32804.38144644766</v>
      </c>
      <c r="Q100" s="102">
        <f t="shared" si="35"/>
        <v>3015.0447227999998</v>
      </c>
      <c r="R100" s="102">
        <f t="shared" si="36"/>
        <v>35819.426169247658</v>
      </c>
      <c r="S100" s="102">
        <f t="shared" si="51"/>
        <v>29159.450174620142</v>
      </c>
      <c r="T100" s="102">
        <f t="shared" si="38"/>
        <v>2680.0397536</v>
      </c>
      <c r="U100" s="102">
        <f t="shared" si="52"/>
        <v>31839.489928220144</v>
      </c>
      <c r="V100" s="102">
        <f t="shared" si="40"/>
        <v>25514.518902792624</v>
      </c>
      <c r="W100" s="102">
        <f t="shared" si="41"/>
        <v>2345.0347843999994</v>
      </c>
      <c r="X100" s="102">
        <f t="shared" si="42"/>
        <v>27859.553687192623</v>
      </c>
      <c r="Y100" s="102">
        <f t="shared" si="43"/>
        <v>21869.587630965107</v>
      </c>
      <c r="Z100" s="102">
        <f t="shared" si="44"/>
        <v>2010.0298151999996</v>
      </c>
      <c r="AA100" s="66">
        <f t="shared" si="45"/>
        <v>23879.617446165106</v>
      </c>
      <c r="AB100" s="36"/>
      <c r="AC100" s="36"/>
      <c r="AD100" s="36"/>
      <c r="AE100" s="36"/>
      <c r="AF100" s="36"/>
      <c r="AG100" s="37"/>
      <c r="AH100" s="36"/>
      <c r="AI100" s="36"/>
    </row>
    <row r="101" spans="1:35" s="30" customFormat="1" ht="13.5" customHeight="1">
      <c r="A101" s="287">
        <v>30</v>
      </c>
      <c r="B101" s="46">
        <v>43282</v>
      </c>
      <c r="C101" s="68">
        <f>'BENEFÍCIOS-SEM JRS E SEM CORREÇ'!C101</f>
        <v>954</v>
      </c>
      <c r="D101" s="318">
        <f>'base(indices)'!G106</f>
        <v>1.1232936499999999</v>
      </c>
      <c r="E101" s="58">
        <f t="shared" si="31"/>
        <v>1071.6221421</v>
      </c>
      <c r="F101" s="323">
        <v>0</v>
      </c>
      <c r="G101" s="60">
        <f t="shared" si="32"/>
        <v>0</v>
      </c>
      <c r="H101" s="61">
        <f t="shared" si="33"/>
        <v>1071.6221421</v>
      </c>
      <c r="I101" s="302">
        <f t="shared" si="46"/>
        <v>35817.66300006018</v>
      </c>
      <c r="J101" s="122">
        <f>IF((I101-H$93+(H$93/12*6))+K101&gt;$I$149,$I$149-K101,(I101-H$93+(H$93/12*6)))</f>
        <v>35275.422083910184</v>
      </c>
      <c r="K101" s="122">
        <f t="shared" si="34"/>
        <v>3350.0496919999996</v>
      </c>
      <c r="L101" s="122">
        <f t="shared" si="49"/>
        <v>38625.471775910184</v>
      </c>
      <c r="M101" s="122">
        <f t="shared" si="50"/>
        <v>33511.650979714672</v>
      </c>
      <c r="N101" s="122">
        <f t="shared" si="47"/>
        <v>3182.5472073999995</v>
      </c>
      <c r="O101" s="122">
        <f t="shared" si="48"/>
        <v>36694.198187114671</v>
      </c>
      <c r="P101" s="104">
        <f t="shared" si="30"/>
        <v>31747.879875519167</v>
      </c>
      <c r="Q101" s="122">
        <f t="shared" si="35"/>
        <v>3015.0447227999998</v>
      </c>
      <c r="R101" s="122">
        <f t="shared" si="36"/>
        <v>34762.924598319165</v>
      </c>
      <c r="S101" s="122">
        <f t="shared" si="51"/>
        <v>28220.337667128148</v>
      </c>
      <c r="T101" s="122">
        <f t="shared" si="38"/>
        <v>2680.0397536</v>
      </c>
      <c r="U101" s="122">
        <f t="shared" si="52"/>
        <v>30900.377420728146</v>
      </c>
      <c r="V101" s="122">
        <f t="shared" si="40"/>
        <v>24692.795458737128</v>
      </c>
      <c r="W101" s="122">
        <f t="shared" si="41"/>
        <v>2345.0347843999994</v>
      </c>
      <c r="X101" s="122">
        <f t="shared" si="42"/>
        <v>27037.830243137127</v>
      </c>
      <c r="Y101" s="122">
        <f t="shared" si="43"/>
        <v>21165.253250346108</v>
      </c>
      <c r="Z101" s="122">
        <f t="shared" si="44"/>
        <v>2010.0298151999996</v>
      </c>
      <c r="AA101" s="52">
        <f t="shared" si="45"/>
        <v>23175.283065546108</v>
      </c>
      <c r="AB101" s="36"/>
      <c r="AC101" s="36"/>
      <c r="AD101" s="36"/>
      <c r="AE101" s="36"/>
      <c r="AF101" s="36"/>
      <c r="AG101" s="37"/>
      <c r="AH101" s="36"/>
      <c r="AI101" s="36"/>
    </row>
    <row r="102" spans="1:35" s="30" customFormat="1" ht="13.5" customHeight="1">
      <c r="A102" s="287">
        <v>29</v>
      </c>
      <c r="B102" s="56">
        <v>43313</v>
      </c>
      <c r="C102" s="68">
        <f>'BENEFÍCIOS-SEM JRS E SEM CORREÇ'!C102</f>
        <v>954</v>
      </c>
      <c r="D102" s="318">
        <f>'base(indices)'!G107</f>
        <v>1.11615029</v>
      </c>
      <c r="E102" s="58">
        <f t="shared" si="31"/>
        <v>1064.80737666</v>
      </c>
      <c r="F102" s="323">
        <v>0</v>
      </c>
      <c r="G102" s="60">
        <f t="shared" si="32"/>
        <v>0</v>
      </c>
      <c r="H102" s="61">
        <f t="shared" si="33"/>
        <v>1064.80737666</v>
      </c>
      <c r="I102" s="301">
        <f t="shared" si="46"/>
        <v>34746.040857960179</v>
      </c>
      <c r="J102" s="102">
        <f>IF((I102-H$93+(H$93/12*5))+K102&gt;$I$149,$I$149-K102,(I102-H$93+(H$93/12*5)))</f>
        <v>34113.426455785178</v>
      </c>
      <c r="K102" s="102">
        <f t="shared" si="34"/>
        <v>3350.0496919999996</v>
      </c>
      <c r="L102" s="103">
        <f t="shared" si="49"/>
        <v>37463.476147785179</v>
      </c>
      <c r="M102" s="102">
        <f t="shared" si="50"/>
        <v>32407.755132995917</v>
      </c>
      <c r="N102" s="102">
        <f t="shared" si="47"/>
        <v>3182.5472073999995</v>
      </c>
      <c r="O102" s="102">
        <f t="shared" si="48"/>
        <v>35590.302340395916</v>
      </c>
      <c r="P102" s="102">
        <f t="shared" si="30"/>
        <v>30702.083810206663</v>
      </c>
      <c r="Q102" s="102">
        <f t="shared" si="35"/>
        <v>3015.0447227999998</v>
      </c>
      <c r="R102" s="102">
        <f t="shared" si="36"/>
        <v>33717.12853300666</v>
      </c>
      <c r="S102" s="102">
        <f t="shared" si="51"/>
        <v>27290.741164628143</v>
      </c>
      <c r="T102" s="102">
        <f t="shared" si="38"/>
        <v>2680.0397536</v>
      </c>
      <c r="U102" s="102">
        <f t="shared" si="52"/>
        <v>29970.780918228142</v>
      </c>
      <c r="V102" s="102">
        <f t="shared" si="40"/>
        <v>23879.398519049624</v>
      </c>
      <c r="W102" s="102">
        <f t="shared" si="41"/>
        <v>2345.0347843999994</v>
      </c>
      <c r="X102" s="102">
        <f t="shared" si="42"/>
        <v>26224.433303449623</v>
      </c>
      <c r="Y102" s="102">
        <f t="shared" si="43"/>
        <v>20468.055873471105</v>
      </c>
      <c r="Z102" s="102">
        <f t="shared" si="44"/>
        <v>2010.0298151999996</v>
      </c>
      <c r="AA102" s="66">
        <f t="shared" si="45"/>
        <v>22478.085688671104</v>
      </c>
      <c r="AB102" s="36"/>
      <c r="AC102" s="36"/>
      <c r="AD102" s="36"/>
      <c r="AE102" s="36"/>
      <c r="AF102" s="36"/>
      <c r="AG102" s="37"/>
      <c r="AH102" s="36"/>
      <c r="AI102" s="36"/>
    </row>
    <row r="103" spans="1:35" s="30" customFormat="1" ht="13.5" customHeight="1">
      <c r="A103" s="287">
        <v>28</v>
      </c>
      <c r="B103" s="46">
        <v>43344</v>
      </c>
      <c r="C103" s="68">
        <f>'BENEFÍCIOS-SEM JRS E SEM CORREÇ'!C103</f>
        <v>954</v>
      </c>
      <c r="D103" s="318">
        <f>'base(indices)'!G108</f>
        <v>1.11470118</v>
      </c>
      <c r="E103" s="58">
        <f t="shared" si="31"/>
        <v>1063.4249257199999</v>
      </c>
      <c r="F103" s="323">
        <v>0</v>
      </c>
      <c r="G103" s="60">
        <f t="shared" si="32"/>
        <v>0</v>
      </c>
      <c r="H103" s="61">
        <f t="shared" si="33"/>
        <v>1063.4249257199999</v>
      </c>
      <c r="I103" s="302">
        <f t="shared" si="46"/>
        <v>33681.23348130018</v>
      </c>
      <c r="J103" s="122">
        <f>IF((I103-H$93+(H$93/12*4))+K103&gt;$I$149,$I$149-K103,(I103-H$93+(H$93/12*4)))</f>
        <v>32958.245593100182</v>
      </c>
      <c r="K103" s="122">
        <f t="shared" si="34"/>
        <v>3350.0496919999996</v>
      </c>
      <c r="L103" s="122">
        <f t="shared" si="49"/>
        <v>36308.295285100183</v>
      </c>
      <c r="M103" s="122">
        <f t="shared" si="50"/>
        <v>31310.333313445171</v>
      </c>
      <c r="N103" s="122">
        <f t="shared" si="47"/>
        <v>3182.5472073999995</v>
      </c>
      <c r="O103" s="122">
        <f t="shared" si="48"/>
        <v>34492.880520845174</v>
      </c>
      <c r="P103" s="104">
        <f t="shared" si="30"/>
        <v>29662.421033790164</v>
      </c>
      <c r="Q103" s="122">
        <f t="shared" si="35"/>
        <v>3015.0447227999998</v>
      </c>
      <c r="R103" s="122">
        <f t="shared" si="36"/>
        <v>32677.465756590165</v>
      </c>
      <c r="S103" s="122">
        <f t="shared" si="51"/>
        <v>26366.596474480146</v>
      </c>
      <c r="T103" s="122">
        <f t="shared" si="38"/>
        <v>2680.0397536</v>
      </c>
      <c r="U103" s="122">
        <f t="shared" si="52"/>
        <v>29046.636228080148</v>
      </c>
      <c r="V103" s="122">
        <f t="shared" si="40"/>
        <v>23070.771915170128</v>
      </c>
      <c r="W103" s="122">
        <f t="shared" si="41"/>
        <v>2345.0347843999994</v>
      </c>
      <c r="X103" s="122">
        <f t="shared" si="42"/>
        <v>25415.806699570127</v>
      </c>
      <c r="Y103" s="122">
        <f t="shared" si="43"/>
        <v>19774.947355860109</v>
      </c>
      <c r="Z103" s="122">
        <f t="shared" si="44"/>
        <v>2010.0298151999996</v>
      </c>
      <c r="AA103" s="52">
        <f t="shared" si="45"/>
        <v>21784.977171060109</v>
      </c>
      <c r="AB103" s="36"/>
      <c r="AC103" s="36"/>
      <c r="AD103" s="36"/>
      <c r="AE103" s="36"/>
      <c r="AF103" s="36"/>
      <c r="AG103" s="37"/>
      <c r="AH103" s="36"/>
      <c r="AI103" s="36"/>
    </row>
    <row r="104" spans="1:35" s="30" customFormat="1" ht="13.5" customHeight="1">
      <c r="A104" s="287">
        <v>27</v>
      </c>
      <c r="B104" s="56">
        <v>43374</v>
      </c>
      <c r="C104" s="68">
        <f>'BENEFÍCIOS-SEM JRS E SEM CORREÇ'!C104</f>
        <v>954</v>
      </c>
      <c r="D104" s="318">
        <f>'base(indices)'!G109</f>
        <v>1.11369885</v>
      </c>
      <c r="E104" s="58">
        <f t="shared" si="31"/>
        <v>1062.4687028999999</v>
      </c>
      <c r="F104" s="323">
        <v>0</v>
      </c>
      <c r="G104" s="60">
        <f t="shared" si="32"/>
        <v>0</v>
      </c>
      <c r="H104" s="61">
        <f t="shared" si="33"/>
        <v>1062.4687028999999</v>
      </c>
      <c r="I104" s="301">
        <f t="shared" si="46"/>
        <v>32617.808555580181</v>
      </c>
      <c r="J104" s="102">
        <f>IF((I104-H$93+(H$93/12*3))+K104&gt;$I$149,$I$149-K104,(I104-H$93+(H$93/12*3)))</f>
        <v>31804.447181355183</v>
      </c>
      <c r="K104" s="102">
        <f t="shared" si="34"/>
        <v>3350.0496919999996</v>
      </c>
      <c r="L104" s="103">
        <f t="shared" si="49"/>
        <v>35154.49687335518</v>
      </c>
      <c r="M104" s="102">
        <f t="shared" si="50"/>
        <v>30214.224822287422</v>
      </c>
      <c r="N104" s="102">
        <f t="shared" si="47"/>
        <v>3182.5472073999995</v>
      </c>
      <c r="O104" s="102">
        <f t="shared" si="48"/>
        <v>33396.772029687425</v>
      </c>
      <c r="P104" s="102">
        <f t="shared" si="30"/>
        <v>28624.002463219666</v>
      </c>
      <c r="Q104" s="102">
        <f t="shared" si="35"/>
        <v>3015.0447227999998</v>
      </c>
      <c r="R104" s="102">
        <f t="shared" si="36"/>
        <v>31639.047186019667</v>
      </c>
      <c r="S104" s="102">
        <f t="shared" si="51"/>
        <v>25443.557745084148</v>
      </c>
      <c r="T104" s="102">
        <f t="shared" si="38"/>
        <v>2680.0397536</v>
      </c>
      <c r="U104" s="102">
        <f t="shared" si="52"/>
        <v>28123.597498684147</v>
      </c>
      <c r="V104" s="102">
        <f t="shared" si="40"/>
        <v>22263.113026948628</v>
      </c>
      <c r="W104" s="102">
        <f t="shared" si="41"/>
        <v>2345.0347843999994</v>
      </c>
      <c r="X104" s="102">
        <f t="shared" si="42"/>
        <v>24608.147811348626</v>
      </c>
      <c r="Y104" s="102">
        <f t="shared" si="43"/>
        <v>19082.66830881311</v>
      </c>
      <c r="Z104" s="102">
        <f t="shared" si="44"/>
        <v>2010.0298151999996</v>
      </c>
      <c r="AA104" s="66">
        <f t="shared" si="45"/>
        <v>21092.69812401311</v>
      </c>
      <c r="AB104" s="36"/>
      <c r="AC104" s="36"/>
      <c r="AD104" s="36"/>
      <c r="AE104" s="36"/>
      <c r="AF104" s="36"/>
      <c r="AG104" s="37"/>
      <c r="AH104" s="36"/>
      <c r="AI104" s="36"/>
    </row>
    <row r="105" spans="1:35" s="30" customFormat="1" ht="13.5" customHeight="1">
      <c r="A105" s="287">
        <v>26</v>
      </c>
      <c r="B105" s="46">
        <v>43405</v>
      </c>
      <c r="C105" s="68">
        <f>'BENEFÍCIOS-SEM JRS E SEM CORREÇ'!C105</f>
        <v>954</v>
      </c>
      <c r="D105" s="318">
        <f>'base(indices)'!G110</f>
        <v>1.10727665</v>
      </c>
      <c r="E105" s="58">
        <f t="shared" si="31"/>
        <v>1056.3419240999999</v>
      </c>
      <c r="F105" s="323">
        <v>0</v>
      </c>
      <c r="G105" s="60">
        <f t="shared" si="32"/>
        <v>0</v>
      </c>
      <c r="H105" s="61">
        <f t="shared" si="33"/>
        <v>1056.3419240999999</v>
      </c>
      <c r="I105" s="302">
        <f t="shared" si="46"/>
        <v>31555.339852680179</v>
      </c>
      <c r="J105" s="122">
        <f>IF((I105-H$93+(H$93/12*2))+K105&gt;$I$149,$I$149-K105,(I105-H$93+(H$93/12*2)))</f>
        <v>30651.604992430181</v>
      </c>
      <c r="K105" s="122">
        <f t="shared" si="34"/>
        <v>3350.0496919999996</v>
      </c>
      <c r="L105" s="122">
        <f t="shared" si="49"/>
        <v>34001.654684430177</v>
      </c>
      <c r="M105" s="122">
        <f t="shared" si="50"/>
        <v>29119.02474280867</v>
      </c>
      <c r="N105" s="122">
        <f t="shared" si="47"/>
        <v>3182.5472073999995</v>
      </c>
      <c r="O105" s="122">
        <f t="shared" si="48"/>
        <v>32301.571950208669</v>
      </c>
      <c r="P105" s="104">
        <f t="shared" si="30"/>
        <v>27586.444493187162</v>
      </c>
      <c r="Q105" s="122">
        <f t="shared" si="35"/>
        <v>3015.0447227999998</v>
      </c>
      <c r="R105" s="122">
        <f t="shared" si="36"/>
        <v>30601.489215987163</v>
      </c>
      <c r="S105" s="122">
        <f t="shared" si="51"/>
        <v>24521.283993944147</v>
      </c>
      <c r="T105" s="122">
        <f t="shared" si="38"/>
        <v>2680.0397536</v>
      </c>
      <c r="U105" s="122">
        <f t="shared" si="52"/>
        <v>27201.323747544149</v>
      </c>
      <c r="V105" s="122">
        <f t="shared" si="40"/>
        <v>21456.123494701125</v>
      </c>
      <c r="W105" s="122">
        <f t="shared" si="41"/>
        <v>2345.0347843999994</v>
      </c>
      <c r="X105" s="122">
        <f t="shared" si="42"/>
        <v>23801.158279101124</v>
      </c>
      <c r="Y105" s="122">
        <f t="shared" si="43"/>
        <v>18390.962995458107</v>
      </c>
      <c r="Z105" s="122">
        <f t="shared" si="44"/>
        <v>2010.0298151999996</v>
      </c>
      <c r="AA105" s="52">
        <f t="shared" si="45"/>
        <v>20400.992810658106</v>
      </c>
      <c r="AB105" s="36"/>
      <c r="AC105" s="36"/>
      <c r="AD105" s="36"/>
      <c r="AE105" s="36"/>
      <c r="AF105" s="36"/>
      <c r="AG105" s="37"/>
      <c r="AH105" s="36"/>
      <c r="AI105" s="36"/>
    </row>
    <row r="106" spans="1:35" s="30" customFormat="1" ht="13.5" customHeight="1" thickBot="1">
      <c r="A106" s="288">
        <v>25</v>
      </c>
      <c r="B106" s="76">
        <v>43435</v>
      </c>
      <c r="C106" s="77">
        <f>'BENEFÍCIOS-SEM JRS E SEM CORREÇ'!C106</f>
        <v>1908</v>
      </c>
      <c r="D106" s="319">
        <f>'base(indices)'!G111</f>
        <v>1.1051768099999999</v>
      </c>
      <c r="E106" s="281">
        <f t="shared" si="31"/>
        <v>2108.67735348</v>
      </c>
      <c r="F106" s="324">
        <v>0</v>
      </c>
      <c r="G106" s="234">
        <f t="shared" si="32"/>
        <v>0</v>
      </c>
      <c r="H106" s="289">
        <f t="shared" si="33"/>
        <v>2108.67735348</v>
      </c>
      <c r="I106" s="303">
        <f t="shared" si="46"/>
        <v>30498.997928580178</v>
      </c>
      <c r="J106" s="95">
        <f>IF((I106-H$93+(H$93/12*1))+K106&gt;$I$149,$I$149-K106,(I106-H$93+(H$93/12*1)))</f>
        <v>29504.889582305179</v>
      </c>
      <c r="K106" s="95">
        <f t="shared" si="34"/>
        <v>3350.0496919999996</v>
      </c>
      <c r="L106" s="237">
        <f t="shared" si="49"/>
        <v>32854.939274305179</v>
      </c>
      <c r="M106" s="95">
        <f t="shared" si="50"/>
        <v>28029.64510318992</v>
      </c>
      <c r="N106" s="95">
        <f t="shared" si="47"/>
        <v>3182.5472073999995</v>
      </c>
      <c r="O106" s="95">
        <f t="shared" si="48"/>
        <v>31212.192310589919</v>
      </c>
      <c r="P106" s="95">
        <f t="shared" si="30"/>
        <v>26554.40062407466</v>
      </c>
      <c r="Q106" s="95">
        <f t="shared" si="35"/>
        <v>3015.0447227999998</v>
      </c>
      <c r="R106" s="95">
        <f t="shared" si="36"/>
        <v>29569.445346874661</v>
      </c>
      <c r="S106" s="95">
        <f>J106*S$9</f>
        <v>23603.911665844145</v>
      </c>
      <c r="T106" s="95">
        <f t="shared" si="38"/>
        <v>2680.0397536</v>
      </c>
      <c r="U106" s="95">
        <f>S106+T106</f>
        <v>26283.951419444144</v>
      </c>
      <c r="V106" s="95">
        <f t="shared" si="40"/>
        <v>20653.422707613623</v>
      </c>
      <c r="W106" s="95">
        <f t="shared" si="41"/>
        <v>2345.0347843999994</v>
      </c>
      <c r="X106" s="95">
        <f t="shared" si="42"/>
        <v>22998.457492013622</v>
      </c>
      <c r="Y106" s="95">
        <f t="shared" si="43"/>
        <v>17702.933749383108</v>
      </c>
      <c r="Z106" s="95">
        <f t="shared" si="44"/>
        <v>2010.0298151999996</v>
      </c>
      <c r="AA106" s="238">
        <f t="shared" si="45"/>
        <v>19712.963564583108</v>
      </c>
      <c r="AB106" s="36"/>
      <c r="AC106" s="36"/>
      <c r="AD106" s="36"/>
      <c r="AE106" s="36"/>
      <c r="AF106" s="36"/>
      <c r="AG106" s="37"/>
      <c r="AH106" s="36"/>
      <c r="AI106" s="36"/>
    </row>
    <row r="107" spans="1:35" ht="13.5" customHeight="1">
      <c r="A107" s="290">
        <v>24</v>
      </c>
      <c r="B107" s="161">
        <v>43466</v>
      </c>
      <c r="C107" s="165">
        <f>'BENEFÍCIOS-SEM JRS E SEM CORREÇ'!C107</f>
        <v>998</v>
      </c>
      <c r="D107" s="308">
        <f>'base(indices)'!G112</f>
        <v>1.10694793</v>
      </c>
      <c r="E107" s="164">
        <f t="shared" si="31"/>
        <v>1104.7340341399999</v>
      </c>
      <c r="F107" s="326">
        <v>0</v>
      </c>
      <c r="G107" s="87">
        <f t="shared" si="32"/>
        <v>0</v>
      </c>
      <c r="H107" s="89">
        <f t="shared" si="33"/>
        <v>1104.7340341399999</v>
      </c>
      <c r="I107" s="300">
        <f t="shared" si="46"/>
        <v>28390.320575100177</v>
      </c>
      <c r="J107" s="123">
        <f>IF((I107-H$117+(H$117))+K107&gt;I149,I149-K107,(I107-H$117+(H$117)))</f>
        <v>28390.320575100177</v>
      </c>
      <c r="K107" s="123">
        <f t="shared" ref="K107:K130" si="53">I$148</f>
        <v>3350.0496919999996</v>
      </c>
      <c r="L107" s="123">
        <f t="shared" si="49"/>
        <v>31740.370267100177</v>
      </c>
      <c r="M107" s="123">
        <f t="shared" si="50"/>
        <v>26970.804546345167</v>
      </c>
      <c r="N107" s="123">
        <f t="shared" si="47"/>
        <v>3182.5472073999995</v>
      </c>
      <c r="O107" s="123">
        <f t="shared" si="48"/>
        <v>30153.351753745166</v>
      </c>
      <c r="P107" s="100">
        <f t="shared" si="30"/>
        <v>25551.288517590161</v>
      </c>
      <c r="Q107" s="123">
        <f t="shared" si="35"/>
        <v>3015.0447227999998</v>
      </c>
      <c r="R107" s="123">
        <f t="shared" si="36"/>
        <v>28566.333240390162</v>
      </c>
      <c r="S107" s="123">
        <f>J107*S$9</f>
        <v>22712.256460080142</v>
      </c>
      <c r="T107" s="123">
        <f t="shared" si="38"/>
        <v>2680.0397536</v>
      </c>
      <c r="U107" s="123">
        <f>S107+T107</f>
        <v>25392.296213680143</v>
      </c>
      <c r="V107" s="123">
        <f t="shared" si="40"/>
        <v>19873.224402570122</v>
      </c>
      <c r="W107" s="123">
        <f t="shared" si="41"/>
        <v>2345.0347843999994</v>
      </c>
      <c r="X107" s="123">
        <f t="shared" si="42"/>
        <v>22218.259186970121</v>
      </c>
      <c r="Y107" s="123">
        <f t="shared" si="43"/>
        <v>17034.192345060106</v>
      </c>
      <c r="Z107" s="123">
        <f t="shared" si="44"/>
        <v>2010.0298151999996</v>
      </c>
      <c r="AA107" s="55">
        <f t="shared" si="45"/>
        <v>19044.222160260106</v>
      </c>
    </row>
    <row r="108" spans="1:35" ht="13.5" customHeight="1">
      <c r="A108" s="287">
        <v>23</v>
      </c>
      <c r="B108" s="56">
        <v>43497</v>
      </c>
      <c r="C108" s="57">
        <f>'BENEFÍCIOS-SEM JRS E SEM CORREÇ'!C108</f>
        <v>998</v>
      </c>
      <c r="D108" s="318">
        <f>'base(indices)'!G113</f>
        <v>1.1036370200000001</v>
      </c>
      <c r="E108" s="58">
        <f t="shared" si="31"/>
        <v>1101.42974596</v>
      </c>
      <c r="F108" s="327">
        <v>0</v>
      </c>
      <c r="G108" s="60">
        <f t="shared" si="32"/>
        <v>0</v>
      </c>
      <c r="H108" s="61">
        <f t="shared" si="33"/>
        <v>1101.42974596</v>
      </c>
      <c r="I108" s="301">
        <f t="shared" si="46"/>
        <v>27285.586540960176</v>
      </c>
      <c r="J108" s="102">
        <f>IF((I108-H$117+(H$117/12*11))+K108&gt;I149,I149-K108,(I108-H$117+(H$117/12*11)))</f>
        <v>27195.936680000177</v>
      </c>
      <c r="K108" s="102">
        <f t="shared" si="53"/>
        <v>3350.0496919999996</v>
      </c>
      <c r="L108" s="103">
        <f t="shared" si="49"/>
        <v>30545.986372000178</v>
      </c>
      <c r="M108" s="102">
        <f t="shared" si="50"/>
        <v>25836.139846000166</v>
      </c>
      <c r="N108" s="102">
        <f t="shared" si="47"/>
        <v>3182.5472073999995</v>
      </c>
      <c r="O108" s="102">
        <f t="shared" si="48"/>
        <v>29018.687053400165</v>
      </c>
      <c r="P108" s="102">
        <f t="shared" si="30"/>
        <v>24476.343012000161</v>
      </c>
      <c r="Q108" s="102">
        <f t="shared" si="35"/>
        <v>3015.0447227999998</v>
      </c>
      <c r="R108" s="102">
        <f t="shared" si="36"/>
        <v>27491.387734800162</v>
      </c>
      <c r="S108" s="102">
        <f t="shared" ref="S108:S130" si="54">J108*S$9</f>
        <v>21756.749344000142</v>
      </c>
      <c r="T108" s="102">
        <f t="shared" si="38"/>
        <v>2680.0397536</v>
      </c>
      <c r="U108" s="102">
        <f t="shared" ref="U108:U130" si="55">S108+T108</f>
        <v>24436.789097600144</v>
      </c>
      <c r="V108" s="102">
        <f t="shared" si="40"/>
        <v>19037.155676000122</v>
      </c>
      <c r="W108" s="102">
        <f t="shared" si="41"/>
        <v>2345.0347843999994</v>
      </c>
      <c r="X108" s="102">
        <f t="shared" si="42"/>
        <v>21382.190460400121</v>
      </c>
      <c r="Y108" s="102">
        <f t="shared" si="43"/>
        <v>16317.562008000106</v>
      </c>
      <c r="Z108" s="102">
        <f t="shared" si="44"/>
        <v>2010.0298151999996</v>
      </c>
      <c r="AA108" s="66">
        <f t="shared" si="45"/>
        <v>18327.591823200106</v>
      </c>
    </row>
    <row r="109" spans="1:35" ht="13.5" customHeight="1">
      <c r="A109" s="287">
        <v>22</v>
      </c>
      <c r="B109" s="46">
        <v>43525</v>
      </c>
      <c r="C109" s="57">
        <f>'BENEFÍCIOS-SEM JRS E SEM CORREÇ'!C109</f>
        <v>998</v>
      </c>
      <c r="D109" s="318">
        <f>'base(indices)'!G114</f>
        <v>1.0998973700000001</v>
      </c>
      <c r="E109" s="69">
        <f t="shared" si="31"/>
        <v>1097.6975752600001</v>
      </c>
      <c r="F109" s="327">
        <v>0</v>
      </c>
      <c r="G109" s="70">
        <f t="shared" si="32"/>
        <v>0</v>
      </c>
      <c r="H109" s="71">
        <f t="shared" si="33"/>
        <v>1097.6975752600001</v>
      </c>
      <c r="I109" s="302">
        <f t="shared" si="46"/>
        <v>26184.156795000177</v>
      </c>
      <c r="J109" s="122">
        <f>IF((I109-H$117+(H$117/12*10))+K109&gt;I149,I149-K109,(I109-H$117+(H$117/12*10)))</f>
        <v>26004.857073080177</v>
      </c>
      <c r="K109" s="122">
        <f t="shared" si="53"/>
        <v>3350.0496919999996</v>
      </c>
      <c r="L109" s="122">
        <f t="shared" si="49"/>
        <v>29354.906765080177</v>
      </c>
      <c r="M109" s="122">
        <f t="shared" si="50"/>
        <v>24704.614219426167</v>
      </c>
      <c r="N109" s="122">
        <f t="shared" si="47"/>
        <v>3182.5472073999995</v>
      </c>
      <c r="O109" s="122">
        <f t="shared" si="48"/>
        <v>27887.161426826166</v>
      </c>
      <c r="P109" s="104">
        <f t="shared" si="30"/>
        <v>23404.37136577216</v>
      </c>
      <c r="Q109" s="122">
        <f t="shared" si="35"/>
        <v>3015.0447227999998</v>
      </c>
      <c r="R109" s="122">
        <f t="shared" si="36"/>
        <v>26419.416088572161</v>
      </c>
      <c r="S109" s="122">
        <f t="shared" si="54"/>
        <v>20803.885658464143</v>
      </c>
      <c r="T109" s="122">
        <f t="shared" si="38"/>
        <v>2680.0397536</v>
      </c>
      <c r="U109" s="122">
        <f t="shared" si="55"/>
        <v>23483.925412064142</v>
      </c>
      <c r="V109" s="122">
        <f t="shared" si="40"/>
        <v>18203.399951156123</v>
      </c>
      <c r="W109" s="122">
        <f t="shared" si="41"/>
        <v>2345.0347843999994</v>
      </c>
      <c r="X109" s="122">
        <f t="shared" si="42"/>
        <v>20548.434735556122</v>
      </c>
      <c r="Y109" s="122">
        <f t="shared" si="43"/>
        <v>15602.914243848105</v>
      </c>
      <c r="Z109" s="122">
        <f t="shared" si="44"/>
        <v>2010.0298151999996</v>
      </c>
      <c r="AA109" s="52">
        <f t="shared" si="45"/>
        <v>17612.944059048103</v>
      </c>
    </row>
    <row r="110" spans="1:35" ht="13.5" customHeight="1">
      <c r="A110" s="287">
        <v>21</v>
      </c>
      <c r="B110" s="56">
        <v>43556</v>
      </c>
      <c r="C110" s="57">
        <f>'BENEFÍCIOS-SEM JRS E SEM CORREÇ'!C110</f>
        <v>998</v>
      </c>
      <c r="D110" s="318">
        <f>'base(indices)'!G115</f>
        <v>1.09398982</v>
      </c>
      <c r="E110" s="58">
        <f t="shared" si="31"/>
        <v>1091.8018403599999</v>
      </c>
      <c r="F110" s="327">
        <v>0</v>
      </c>
      <c r="G110" s="60">
        <f t="shared" si="32"/>
        <v>0</v>
      </c>
      <c r="H110" s="61">
        <f t="shared" si="33"/>
        <v>1091.8018403599999</v>
      </c>
      <c r="I110" s="301">
        <f t="shared" si="46"/>
        <v>25086.459219740176</v>
      </c>
      <c r="J110" s="102">
        <f>IF((I110-H$117+(H$117/12*9))+K110&gt;I149,I149-K110,(I110-H$117+(H$117/12*9)))</f>
        <v>24817.509636860177</v>
      </c>
      <c r="K110" s="102">
        <f t="shared" si="53"/>
        <v>3350.0496919999996</v>
      </c>
      <c r="L110" s="103">
        <f t="shared" si="49"/>
        <v>28167.559328860178</v>
      </c>
      <c r="M110" s="102">
        <f t="shared" si="50"/>
        <v>23576.634155017167</v>
      </c>
      <c r="N110" s="102">
        <f t="shared" si="47"/>
        <v>3182.5472073999995</v>
      </c>
      <c r="O110" s="102">
        <f t="shared" si="48"/>
        <v>26759.181362417166</v>
      </c>
      <c r="P110" s="102">
        <f t="shared" si="30"/>
        <v>22335.758673174161</v>
      </c>
      <c r="Q110" s="102">
        <f t="shared" si="35"/>
        <v>3015.0447227999998</v>
      </c>
      <c r="R110" s="102">
        <f t="shared" si="36"/>
        <v>25350.803395974162</v>
      </c>
      <c r="S110" s="102">
        <f t="shared" si="54"/>
        <v>19854.007709488142</v>
      </c>
      <c r="T110" s="102">
        <f t="shared" si="38"/>
        <v>2680.0397536</v>
      </c>
      <c r="U110" s="102">
        <f t="shared" si="55"/>
        <v>22534.047463088144</v>
      </c>
      <c r="V110" s="102">
        <f t="shared" si="40"/>
        <v>17372.256745802122</v>
      </c>
      <c r="W110" s="102">
        <f t="shared" si="41"/>
        <v>2345.0347843999994</v>
      </c>
      <c r="X110" s="102">
        <f t="shared" si="42"/>
        <v>19717.291530202121</v>
      </c>
      <c r="Y110" s="102">
        <f t="shared" si="43"/>
        <v>14890.505782116106</v>
      </c>
      <c r="Z110" s="102">
        <f t="shared" si="44"/>
        <v>2010.0298151999996</v>
      </c>
      <c r="AA110" s="66">
        <f t="shared" si="45"/>
        <v>16900.535597316106</v>
      </c>
    </row>
    <row r="111" spans="1:35" ht="13.5" customHeight="1">
      <c r="A111" s="287">
        <v>20</v>
      </c>
      <c r="B111" s="46">
        <v>43586</v>
      </c>
      <c r="C111" s="57">
        <f>'BENEFÍCIOS-SEM JRS E SEM CORREÇ'!C111</f>
        <v>998</v>
      </c>
      <c r="D111" s="318">
        <f>'base(indices)'!G116</f>
        <v>1.0861694</v>
      </c>
      <c r="E111" s="69">
        <f t="shared" si="31"/>
        <v>1083.9970612</v>
      </c>
      <c r="F111" s="327">
        <v>0</v>
      </c>
      <c r="G111" s="70">
        <f t="shared" si="32"/>
        <v>0</v>
      </c>
      <c r="H111" s="71">
        <f t="shared" si="33"/>
        <v>1083.9970612</v>
      </c>
      <c r="I111" s="302">
        <f t="shared" si="46"/>
        <v>23994.657379380176</v>
      </c>
      <c r="J111" s="122">
        <f>IF((I111-H$117+(H$117/12*8))+K111&gt;I149,I149-K111,(I111-H$117+(H$117/12*8)))</f>
        <v>23636.057935540175</v>
      </c>
      <c r="K111" s="122">
        <f t="shared" si="53"/>
        <v>3350.0496919999996</v>
      </c>
      <c r="L111" s="122">
        <f t="shared" si="49"/>
        <v>26986.107627540176</v>
      </c>
      <c r="M111" s="122">
        <f t="shared" si="50"/>
        <v>22454.255038763164</v>
      </c>
      <c r="N111" s="122">
        <f t="shared" si="47"/>
        <v>3182.5472073999995</v>
      </c>
      <c r="O111" s="122">
        <f t="shared" si="48"/>
        <v>25636.802246163163</v>
      </c>
      <c r="P111" s="104">
        <f t="shared" si="30"/>
        <v>21272.452141986159</v>
      </c>
      <c r="Q111" s="122">
        <f t="shared" si="35"/>
        <v>3015.0447227999998</v>
      </c>
      <c r="R111" s="122">
        <f t="shared" si="36"/>
        <v>24287.496864786161</v>
      </c>
      <c r="S111" s="122">
        <f t="shared" si="54"/>
        <v>18908.84634843214</v>
      </c>
      <c r="T111" s="122">
        <f t="shared" si="38"/>
        <v>2680.0397536</v>
      </c>
      <c r="U111" s="122">
        <f t="shared" si="55"/>
        <v>21588.886102032142</v>
      </c>
      <c r="V111" s="122">
        <f t="shared" si="40"/>
        <v>16545.240554878121</v>
      </c>
      <c r="W111" s="122">
        <f t="shared" si="41"/>
        <v>2345.0347843999994</v>
      </c>
      <c r="X111" s="122">
        <f t="shared" si="42"/>
        <v>18890.27533927812</v>
      </c>
      <c r="Y111" s="122">
        <f t="shared" si="43"/>
        <v>14181.634761324105</v>
      </c>
      <c r="Z111" s="122">
        <f t="shared" si="44"/>
        <v>2010.0298151999996</v>
      </c>
      <c r="AA111" s="52">
        <f t="shared" si="45"/>
        <v>16191.664576524105</v>
      </c>
    </row>
    <row r="112" spans="1:35" ht="13.5" customHeight="1">
      <c r="A112" s="287">
        <v>19</v>
      </c>
      <c r="B112" s="56">
        <v>43617</v>
      </c>
      <c r="C112" s="57">
        <f>'BENEFÍCIOS-SEM JRS E SEM CORREÇ'!C112</f>
        <v>998</v>
      </c>
      <c r="D112" s="318">
        <f>'base(indices)'!G117</f>
        <v>1.0823810700000001</v>
      </c>
      <c r="E112" s="58">
        <f t="shared" si="31"/>
        <v>1080.2163078600001</v>
      </c>
      <c r="F112" s="327">
        <v>0</v>
      </c>
      <c r="G112" s="60">
        <f t="shared" si="32"/>
        <v>0</v>
      </c>
      <c r="H112" s="61">
        <f t="shared" si="33"/>
        <v>1080.2163078600001</v>
      </c>
      <c r="I112" s="301">
        <f t="shared" si="46"/>
        <v>22910.660318180177</v>
      </c>
      <c r="J112" s="102">
        <f>IF((I112-H$117+(H$117/12*7))+K112&gt;I149,I149-K112,(I112-H$117+(H$117/12*7)))</f>
        <v>22462.411013380177</v>
      </c>
      <c r="K112" s="102">
        <f t="shared" si="53"/>
        <v>3350.0496919999996</v>
      </c>
      <c r="L112" s="103">
        <f t="shared" si="49"/>
        <v>25812.460705380177</v>
      </c>
      <c r="M112" s="102">
        <f t="shared" si="50"/>
        <v>21339.290462711167</v>
      </c>
      <c r="N112" s="102">
        <f t="shared" si="47"/>
        <v>3182.5472073999995</v>
      </c>
      <c r="O112" s="102">
        <f t="shared" si="48"/>
        <v>24521.837670111167</v>
      </c>
      <c r="P112" s="102">
        <f t="shared" si="30"/>
        <v>20216.169912042158</v>
      </c>
      <c r="Q112" s="102">
        <f t="shared" si="35"/>
        <v>3015.0447227999998</v>
      </c>
      <c r="R112" s="102">
        <f t="shared" si="36"/>
        <v>23231.214634842159</v>
      </c>
      <c r="S112" s="102">
        <f t="shared" si="54"/>
        <v>17969.928810704143</v>
      </c>
      <c r="T112" s="102">
        <f t="shared" si="38"/>
        <v>2680.0397536</v>
      </c>
      <c r="U112" s="102">
        <f t="shared" si="55"/>
        <v>20649.968564304145</v>
      </c>
      <c r="V112" s="102">
        <f t="shared" si="40"/>
        <v>15723.687709366122</v>
      </c>
      <c r="W112" s="102">
        <f t="shared" si="41"/>
        <v>2345.0347843999994</v>
      </c>
      <c r="X112" s="102">
        <f t="shared" si="42"/>
        <v>18068.722493766123</v>
      </c>
      <c r="Y112" s="102">
        <f t="shared" si="43"/>
        <v>13477.446608028105</v>
      </c>
      <c r="Z112" s="102">
        <f t="shared" si="44"/>
        <v>2010.0298151999996</v>
      </c>
      <c r="AA112" s="66">
        <f t="shared" si="45"/>
        <v>15487.476423228105</v>
      </c>
    </row>
    <row r="113" spans="1:27" ht="13.5" customHeight="1">
      <c r="A113" s="287">
        <v>18</v>
      </c>
      <c r="B113" s="46">
        <v>43647</v>
      </c>
      <c r="C113" s="57">
        <f>'BENEFÍCIOS-SEM JRS E SEM CORREÇ'!C113</f>
        <v>998</v>
      </c>
      <c r="D113" s="318">
        <f>'base(indices)'!G118</f>
        <v>1.08173203</v>
      </c>
      <c r="E113" s="69">
        <f t="shared" si="31"/>
        <v>1079.5685659399999</v>
      </c>
      <c r="F113" s="327">
        <v>0</v>
      </c>
      <c r="G113" s="70">
        <f t="shared" si="32"/>
        <v>0</v>
      </c>
      <c r="H113" s="71">
        <f t="shared" si="33"/>
        <v>1079.5685659399999</v>
      </c>
      <c r="I113" s="302">
        <f t="shared" si="46"/>
        <v>21830.444010320178</v>
      </c>
      <c r="J113" s="122">
        <f>IF((I113-H$117+(H$117/12*6))+K113&gt;I149,I149-K113,(I113-H$117+(H$117/12*6)))</f>
        <v>21292.54484456018</v>
      </c>
      <c r="K113" s="122">
        <f t="shared" si="53"/>
        <v>3350.0496919999996</v>
      </c>
      <c r="L113" s="122">
        <f t="shared" si="49"/>
        <v>24642.59453656018</v>
      </c>
      <c r="M113" s="122">
        <f t="shared" si="50"/>
        <v>20227.917602332171</v>
      </c>
      <c r="N113" s="122">
        <f t="shared" si="47"/>
        <v>3182.5472073999995</v>
      </c>
      <c r="O113" s="122">
        <f t="shared" si="48"/>
        <v>23410.46480973217</v>
      </c>
      <c r="P113" s="104">
        <f t="shared" si="30"/>
        <v>19163.290360104162</v>
      </c>
      <c r="Q113" s="122">
        <f t="shared" si="35"/>
        <v>3015.0447227999998</v>
      </c>
      <c r="R113" s="122">
        <f t="shared" si="36"/>
        <v>22178.335082904163</v>
      </c>
      <c r="S113" s="122">
        <f t="shared" si="54"/>
        <v>17034.035875648144</v>
      </c>
      <c r="T113" s="122">
        <f t="shared" si="38"/>
        <v>2680.0397536</v>
      </c>
      <c r="U113" s="122">
        <f t="shared" si="55"/>
        <v>19714.075629248146</v>
      </c>
      <c r="V113" s="122">
        <f t="shared" si="40"/>
        <v>14904.781391192124</v>
      </c>
      <c r="W113" s="122">
        <f t="shared" si="41"/>
        <v>2345.0347843999994</v>
      </c>
      <c r="X113" s="122">
        <f t="shared" si="42"/>
        <v>17249.816175592125</v>
      </c>
      <c r="Y113" s="122">
        <f t="shared" si="43"/>
        <v>12775.526906736108</v>
      </c>
      <c r="Z113" s="122">
        <f t="shared" si="44"/>
        <v>2010.0298151999996</v>
      </c>
      <c r="AA113" s="52">
        <f t="shared" si="45"/>
        <v>14785.556721936107</v>
      </c>
    </row>
    <row r="114" spans="1:27" ht="13.5" customHeight="1">
      <c r="A114" s="287">
        <v>17</v>
      </c>
      <c r="B114" s="56">
        <v>43678</v>
      </c>
      <c r="C114" s="57">
        <f>'BENEFÍCIOS-SEM JRS E SEM CORREÇ'!C114</f>
        <v>998</v>
      </c>
      <c r="D114" s="318">
        <f>'base(indices)'!G119</f>
        <v>1.08075934</v>
      </c>
      <c r="E114" s="58">
        <f t="shared" si="31"/>
        <v>1078.5978213199999</v>
      </c>
      <c r="F114" s="327">
        <v>0</v>
      </c>
      <c r="G114" s="60">
        <f t="shared" si="32"/>
        <v>0</v>
      </c>
      <c r="H114" s="61">
        <f t="shared" si="33"/>
        <v>1078.5978213199999</v>
      </c>
      <c r="I114" s="301">
        <f t="shared" si="46"/>
        <v>20750.875444380177</v>
      </c>
      <c r="J114" s="102">
        <f>IF((I114-H$117+(H$117/12*5))+K114&gt;I149,I149-K114,(I114-H$117+(H$117/12*5)))</f>
        <v>20123.326417660177</v>
      </c>
      <c r="K114" s="102">
        <f t="shared" si="53"/>
        <v>3350.0496919999996</v>
      </c>
      <c r="L114" s="103">
        <f t="shared" si="49"/>
        <v>23473.376109660177</v>
      </c>
      <c r="M114" s="102">
        <f t="shared" si="50"/>
        <v>19117.160096777166</v>
      </c>
      <c r="N114" s="102">
        <f t="shared" si="47"/>
        <v>3182.5472073999995</v>
      </c>
      <c r="O114" s="102">
        <f t="shared" si="48"/>
        <v>22299.707304177165</v>
      </c>
      <c r="P114" s="102">
        <f t="shared" si="30"/>
        <v>18110.99377589416</v>
      </c>
      <c r="Q114" s="102">
        <f t="shared" si="35"/>
        <v>3015.0447227999998</v>
      </c>
      <c r="R114" s="102">
        <f t="shared" si="36"/>
        <v>21126.038498694161</v>
      </c>
      <c r="S114" s="102">
        <f t="shared" si="54"/>
        <v>16098.661134128142</v>
      </c>
      <c r="T114" s="102">
        <f t="shared" si="38"/>
        <v>2680.0397536</v>
      </c>
      <c r="U114" s="102">
        <f t="shared" si="55"/>
        <v>18778.700887728141</v>
      </c>
      <c r="V114" s="102">
        <f t="shared" si="40"/>
        <v>14086.328492362123</v>
      </c>
      <c r="W114" s="102">
        <f t="shared" si="41"/>
        <v>2345.0347843999994</v>
      </c>
      <c r="X114" s="102">
        <f t="shared" si="42"/>
        <v>16431.363276762124</v>
      </c>
      <c r="Y114" s="102">
        <f t="shared" si="43"/>
        <v>12073.995850596106</v>
      </c>
      <c r="Z114" s="102">
        <f t="shared" si="44"/>
        <v>2010.0298151999996</v>
      </c>
      <c r="AA114" s="66">
        <f t="shared" si="45"/>
        <v>14084.025665796105</v>
      </c>
    </row>
    <row r="115" spans="1:27" ht="13.5" customHeight="1">
      <c r="A115" s="287">
        <v>16</v>
      </c>
      <c r="B115" s="46">
        <v>43709</v>
      </c>
      <c r="C115" s="57">
        <f>'BENEFÍCIOS-SEM JRS E SEM CORREÇ'!C115</f>
        <v>998</v>
      </c>
      <c r="D115" s="318">
        <f>'base(indices)'!G120</f>
        <v>1.0798954300000001</v>
      </c>
      <c r="E115" s="69">
        <f t="shared" si="31"/>
        <v>1077.7356391400001</v>
      </c>
      <c r="F115" s="327">
        <v>0</v>
      </c>
      <c r="G115" s="70">
        <f t="shared" si="32"/>
        <v>0</v>
      </c>
      <c r="H115" s="71">
        <f t="shared" si="33"/>
        <v>1077.7356391400001</v>
      </c>
      <c r="I115" s="302">
        <f t="shared" si="46"/>
        <v>19672.277623060178</v>
      </c>
      <c r="J115" s="122">
        <f>IF((I115-H$117+(H$117/12*4))+K115&gt;I149,I149-K115,(I115-H$117+(H$117/12*4)))</f>
        <v>18955.078735380179</v>
      </c>
      <c r="K115" s="122">
        <f t="shared" si="53"/>
        <v>3350.0496919999996</v>
      </c>
      <c r="L115" s="122">
        <f t="shared" si="49"/>
        <v>22305.128427380179</v>
      </c>
      <c r="M115" s="122">
        <f t="shared" si="50"/>
        <v>18007.324798611167</v>
      </c>
      <c r="N115" s="122">
        <f t="shared" si="47"/>
        <v>3182.5472073999995</v>
      </c>
      <c r="O115" s="122">
        <f t="shared" si="48"/>
        <v>21189.872006011166</v>
      </c>
      <c r="P115" s="104">
        <f t="shared" si="30"/>
        <v>17059.570861842163</v>
      </c>
      <c r="Q115" s="122">
        <f t="shared" si="35"/>
        <v>3015.0447227999998</v>
      </c>
      <c r="R115" s="122">
        <f t="shared" si="36"/>
        <v>20074.615584642164</v>
      </c>
      <c r="S115" s="122">
        <f t="shared" si="54"/>
        <v>15164.062988304144</v>
      </c>
      <c r="T115" s="122">
        <f t="shared" si="38"/>
        <v>2680.0397536</v>
      </c>
      <c r="U115" s="122">
        <f t="shared" si="55"/>
        <v>17844.102741904142</v>
      </c>
      <c r="V115" s="122">
        <f t="shared" si="40"/>
        <v>13268.555114766124</v>
      </c>
      <c r="W115" s="122">
        <f t="shared" si="41"/>
        <v>2345.0347843999994</v>
      </c>
      <c r="X115" s="122">
        <f t="shared" si="42"/>
        <v>15613.589899166123</v>
      </c>
      <c r="Y115" s="122">
        <f t="shared" si="43"/>
        <v>11373.047241228107</v>
      </c>
      <c r="Z115" s="122">
        <f t="shared" si="44"/>
        <v>2010.0298151999996</v>
      </c>
      <c r="AA115" s="52">
        <f t="shared" si="45"/>
        <v>13383.077056428107</v>
      </c>
    </row>
    <row r="116" spans="1:27" ht="13.5" customHeight="1">
      <c r="A116" s="287">
        <v>15</v>
      </c>
      <c r="B116" s="56">
        <v>43739</v>
      </c>
      <c r="C116" s="57">
        <f>'BENEFÍCIOS-SEM JRS E SEM CORREÇ'!C116</f>
        <v>998</v>
      </c>
      <c r="D116" s="318">
        <f>'base(indices)'!G121</f>
        <v>1.0789244</v>
      </c>
      <c r="E116" s="58">
        <f t="shared" si="31"/>
        <v>1076.7665512000001</v>
      </c>
      <c r="F116" s="327">
        <v>0</v>
      </c>
      <c r="G116" s="60">
        <f t="shared" si="32"/>
        <v>0</v>
      </c>
      <c r="H116" s="61">
        <f t="shared" si="33"/>
        <v>1076.7665512000001</v>
      </c>
      <c r="I116" s="301">
        <f t="shared" si="46"/>
        <v>18594.541983920179</v>
      </c>
      <c r="J116" s="102">
        <f>IF((I116-H$117+(H$117/12*3))+K116&gt;I149,I149-K116,(I116-H$117+(H$117/12*3)))</f>
        <v>17787.693235280178</v>
      </c>
      <c r="K116" s="102">
        <f t="shared" si="53"/>
        <v>3350.0496919999996</v>
      </c>
      <c r="L116" s="103">
        <f t="shared" si="49"/>
        <v>21137.742927280178</v>
      </c>
      <c r="M116" s="102">
        <f t="shared" si="50"/>
        <v>16898.308573516169</v>
      </c>
      <c r="N116" s="102">
        <f t="shared" si="47"/>
        <v>3182.5472073999995</v>
      </c>
      <c r="O116" s="102">
        <f t="shared" si="48"/>
        <v>20080.855780916168</v>
      </c>
      <c r="P116" s="102">
        <f t="shared" si="30"/>
        <v>16008.923911752161</v>
      </c>
      <c r="Q116" s="102">
        <f t="shared" si="35"/>
        <v>3015.0447227999998</v>
      </c>
      <c r="R116" s="102">
        <f t="shared" si="36"/>
        <v>19023.968634552162</v>
      </c>
      <c r="S116" s="102">
        <f t="shared" si="54"/>
        <v>14230.154588224143</v>
      </c>
      <c r="T116" s="102">
        <f t="shared" si="38"/>
        <v>2680.0397536</v>
      </c>
      <c r="U116" s="102">
        <f t="shared" si="55"/>
        <v>16910.194341824143</v>
      </c>
      <c r="V116" s="102">
        <f t="shared" si="40"/>
        <v>12451.385264696124</v>
      </c>
      <c r="W116" s="102">
        <f t="shared" si="41"/>
        <v>2345.0347843999994</v>
      </c>
      <c r="X116" s="102">
        <f t="shared" si="42"/>
        <v>14796.420049096123</v>
      </c>
      <c r="Y116" s="102">
        <f t="shared" si="43"/>
        <v>10672.615941168106</v>
      </c>
      <c r="Z116" s="102">
        <f t="shared" si="44"/>
        <v>2010.0298151999996</v>
      </c>
      <c r="AA116" s="66">
        <f t="shared" si="45"/>
        <v>12682.645756368105</v>
      </c>
    </row>
    <row r="117" spans="1:27" ht="13.5" customHeight="1">
      <c r="A117" s="287">
        <v>14</v>
      </c>
      <c r="B117" s="46">
        <v>43770</v>
      </c>
      <c r="C117" s="57">
        <f>'BENEFÍCIOS-SEM JRS E SEM CORREÇ'!C117</f>
        <v>998</v>
      </c>
      <c r="D117" s="318">
        <f>'base(indices)'!G122</f>
        <v>1.07795424</v>
      </c>
      <c r="E117" s="69">
        <f t="shared" si="31"/>
        <v>1075.7983315199999</v>
      </c>
      <c r="F117" s="327">
        <v>0</v>
      </c>
      <c r="G117" s="70">
        <f t="shared" si="32"/>
        <v>0</v>
      </c>
      <c r="H117" s="71">
        <f t="shared" si="33"/>
        <v>1075.7983315199999</v>
      </c>
      <c r="I117" s="302">
        <f t="shared" si="46"/>
        <v>17517.77543272018</v>
      </c>
      <c r="J117" s="122">
        <f>IF((I117-H$117+(H$117/12*2))+K117&gt;I149,I149-K117,(I117-H$117+(H$117/12*2)))</f>
        <v>16621.276823120181</v>
      </c>
      <c r="K117" s="122">
        <f t="shared" si="53"/>
        <v>3350.0496919999996</v>
      </c>
      <c r="L117" s="122">
        <f t="shared" si="49"/>
        <v>19971.326515120181</v>
      </c>
      <c r="M117" s="122">
        <f t="shared" si="50"/>
        <v>15790.21298196417</v>
      </c>
      <c r="N117" s="122">
        <f t="shared" si="47"/>
        <v>3182.5472073999995</v>
      </c>
      <c r="O117" s="122">
        <f t="shared" si="48"/>
        <v>18972.760189364169</v>
      </c>
      <c r="P117" s="104">
        <f t="shared" si="30"/>
        <v>14959.149140808164</v>
      </c>
      <c r="Q117" s="122">
        <f t="shared" si="35"/>
        <v>3015.0447227999998</v>
      </c>
      <c r="R117" s="122">
        <f t="shared" si="36"/>
        <v>17974.193863608165</v>
      </c>
      <c r="S117" s="122">
        <f t="shared" si="54"/>
        <v>13297.021458496145</v>
      </c>
      <c r="T117" s="122">
        <f t="shared" si="38"/>
        <v>2680.0397536</v>
      </c>
      <c r="U117" s="122">
        <f t="shared" si="55"/>
        <v>15977.061212096145</v>
      </c>
      <c r="V117" s="122">
        <f t="shared" si="40"/>
        <v>11634.893776184126</v>
      </c>
      <c r="W117" s="122">
        <f t="shared" si="41"/>
        <v>2345.0347843999994</v>
      </c>
      <c r="X117" s="122">
        <f t="shared" si="42"/>
        <v>13979.928560584125</v>
      </c>
      <c r="Y117" s="122">
        <f t="shared" si="43"/>
        <v>9972.7660938721074</v>
      </c>
      <c r="Z117" s="122">
        <f t="shared" si="44"/>
        <v>2010.0298151999996</v>
      </c>
      <c r="AA117" s="52">
        <f t="shared" si="45"/>
        <v>11982.795909072107</v>
      </c>
    </row>
    <row r="118" spans="1:27" ht="13.5" customHeight="1" thickBot="1">
      <c r="A118" s="288">
        <v>13</v>
      </c>
      <c r="B118" s="286">
        <v>43800</v>
      </c>
      <c r="C118" s="232">
        <f>'BENEFÍCIOS-SEM JRS E SEM CORREÇ'!C118</f>
        <v>1996</v>
      </c>
      <c r="D118" s="319">
        <f>'base(indices)'!G123</f>
        <v>1.07644721</v>
      </c>
      <c r="E118" s="234">
        <f t="shared" si="31"/>
        <v>2148.5886311599997</v>
      </c>
      <c r="F118" s="328">
        <v>0</v>
      </c>
      <c r="G118" s="234">
        <f t="shared" si="32"/>
        <v>0</v>
      </c>
      <c r="H118" s="232">
        <f t="shared" si="33"/>
        <v>2148.5886311599997</v>
      </c>
      <c r="I118" s="303">
        <f t="shared" si="46"/>
        <v>16441.97710120018</v>
      </c>
      <c r="J118" s="95">
        <f>IF((I118-H$117+(H$117/12*1))+K118&gt;I149,I149-K118,(I118-H$117+(H$117/12*1)))</f>
        <v>15455.828630640181</v>
      </c>
      <c r="K118" s="95">
        <f t="shared" si="53"/>
        <v>3350.0496919999996</v>
      </c>
      <c r="L118" s="237">
        <f t="shared" si="49"/>
        <v>18805.878322640179</v>
      </c>
      <c r="M118" s="95">
        <f t="shared" si="50"/>
        <v>14683.03719910817</v>
      </c>
      <c r="N118" s="95">
        <f t="shared" si="47"/>
        <v>3182.5472073999995</v>
      </c>
      <c r="O118" s="95">
        <f t="shared" si="48"/>
        <v>17865.584406508169</v>
      </c>
      <c r="P118" s="95">
        <f t="shared" si="30"/>
        <v>13910.245767576163</v>
      </c>
      <c r="Q118" s="95">
        <f t="shared" si="35"/>
        <v>3015.0447227999998</v>
      </c>
      <c r="R118" s="95">
        <f t="shared" si="36"/>
        <v>16925.290490376163</v>
      </c>
      <c r="S118" s="95">
        <f t="shared" si="54"/>
        <v>12364.662904512144</v>
      </c>
      <c r="T118" s="95">
        <f t="shared" si="38"/>
        <v>2680.0397536</v>
      </c>
      <c r="U118" s="95">
        <f t="shared" si="55"/>
        <v>15044.702658112144</v>
      </c>
      <c r="V118" s="95">
        <f t="shared" si="40"/>
        <v>10819.080041448125</v>
      </c>
      <c r="W118" s="95">
        <f t="shared" si="41"/>
        <v>2345.0347843999994</v>
      </c>
      <c r="X118" s="95">
        <f t="shared" si="42"/>
        <v>13164.114825848124</v>
      </c>
      <c r="Y118" s="95">
        <f t="shared" si="43"/>
        <v>9273.4971783841083</v>
      </c>
      <c r="Z118" s="95">
        <f t="shared" si="44"/>
        <v>2010.0298151999996</v>
      </c>
      <c r="AA118" s="238">
        <f t="shared" si="45"/>
        <v>11283.526993584108</v>
      </c>
    </row>
    <row r="119" spans="1:27" ht="13.5" customHeight="1">
      <c r="A119" s="211">
        <v>12</v>
      </c>
      <c r="B119" s="212">
        <v>43831</v>
      </c>
      <c r="C119" s="203">
        <f>'BENEFÍCIOS-SEM JRS E SEM CORREÇ'!C119</f>
        <v>1039</v>
      </c>
      <c r="D119" s="318">
        <f>'base(indices)'!G124</f>
        <v>1.06526196</v>
      </c>
      <c r="E119" s="204">
        <f t="shared" si="31"/>
        <v>1106.8071764399999</v>
      </c>
      <c r="F119" s="329">
        <v>0</v>
      </c>
      <c r="G119" s="204">
        <f t="shared" si="32"/>
        <v>0</v>
      </c>
      <c r="H119" s="205">
        <f t="shared" si="33"/>
        <v>1106.8071764399999</v>
      </c>
      <c r="I119" s="304">
        <f t="shared" si="46"/>
        <v>14293.38847004018</v>
      </c>
      <c r="J119" s="206">
        <f>IF((I119-H$129+(H$129/12*12))+K119&gt;I$149,I$149-K119,(I119-H$129+(H$129/12*12)))</f>
        <v>14293.38847004018</v>
      </c>
      <c r="K119" s="206">
        <f t="shared" si="53"/>
        <v>3350.0496919999996</v>
      </c>
      <c r="L119" s="206">
        <f t="shared" si="49"/>
        <v>17643.43816204018</v>
      </c>
      <c r="M119" s="206">
        <f t="shared" si="50"/>
        <v>13578.71904653817</v>
      </c>
      <c r="N119" s="206">
        <f t="shared" si="47"/>
        <v>3182.5472073999995</v>
      </c>
      <c r="O119" s="206">
        <f t="shared" si="48"/>
        <v>16761.266253938171</v>
      </c>
      <c r="P119" s="198">
        <f t="shared" si="30"/>
        <v>12864.049623036162</v>
      </c>
      <c r="Q119" s="206">
        <f t="shared" si="35"/>
        <v>3015.0447227999998</v>
      </c>
      <c r="R119" s="206">
        <f t="shared" si="36"/>
        <v>15879.094345836162</v>
      </c>
      <c r="S119" s="206">
        <f t="shared" si="54"/>
        <v>11434.710776032145</v>
      </c>
      <c r="T119" s="206">
        <f t="shared" si="38"/>
        <v>2680.0397536</v>
      </c>
      <c r="U119" s="206">
        <f t="shared" si="55"/>
        <v>14114.750529632145</v>
      </c>
      <c r="V119" s="206">
        <f t="shared" si="40"/>
        <v>10005.371929028124</v>
      </c>
      <c r="W119" s="206">
        <f t="shared" si="41"/>
        <v>2345.0347843999994</v>
      </c>
      <c r="X119" s="206">
        <f t="shared" si="42"/>
        <v>12350.406713428123</v>
      </c>
      <c r="Y119" s="206">
        <f t="shared" si="43"/>
        <v>8576.033082024107</v>
      </c>
      <c r="Z119" s="206">
        <f t="shared" si="44"/>
        <v>2010.0298151999996</v>
      </c>
      <c r="AA119" s="206">
        <f t="shared" si="45"/>
        <v>10586.062897224107</v>
      </c>
    </row>
    <row r="120" spans="1:27" ht="13.5" customHeight="1">
      <c r="A120" s="183">
        <v>11</v>
      </c>
      <c r="B120" s="119">
        <v>43862</v>
      </c>
      <c r="C120" s="57">
        <f>'BENEFÍCIOS-SEM JRS E SEM CORREÇ'!C120</f>
        <v>1045</v>
      </c>
      <c r="D120" s="318">
        <f>'base(indices)'!G125</f>
        <v>1.0577519200000001</v>
      </c>
      <c r="E120" s="60">
        <f t="shared" si="31"/>
        <v>1105.3507564000001</v>
      </c>
      <c r="F120" s="327">
        <v>0</v>
      </c>
      <c r="G120" s="60">
        <f t="shared" si="32"/>
        <v>0</v>
      </c>
      <c r="H120" s="57">
        <f t="shared" si="33"/>
        <v>1105.3507564000001</v>
      </c>
      <c r="I120" s="301">
        <f t="shared" si="46"/>
        <v>13186.58129360018</v>
      </c>
      <c r="J120" s="102">
        <f>IF((I120-H$129+(H$129/12*11))+K120&gt;I$149,I$149-K120,(I120-H$129+(H$129/12*11)))</f>
        <v>13095.905320804348</v>
      </c>
      <c r="K120" s="102">
        <f t="shared" si="53"/>
        <v>3350.0496919999996</v>
      </c>
      <c r="L120" s="103">
        <f t="shared" si="49"/>
        <v>16445.955012804348</v>
      </c>
      <c r="M120" s="102">
        <f t="shared" si="50"/>
        <v>12441.110054764129</v>
      </c>
      <c r="N120" s="102">
        <f t="shared" si="47"/>
        <v>3182.5472073999995</v>
      </c>
      <c r="O120" s="102">
        <f t="shared" si="48"/>
        <v>15623.657262164128</v>
      </c>
      <c r="P120" s="102">
        <f t="shared" si="30"/>
        <v>11786.314788723914</v>
      </c>
      <c r="Q120" s="102">
        <f t="shared" si="35"/>
        <v>3015.0447227999998</v>
      </c>
      <c r="R120" s="102">
        <f t="shared" si="36"/>
        <v>14801.359511523913</v>
      </c>
      <c r="S120" s="102">
        <f t="shared" si="54"/>
        <v>10476.72425664348</v>
      </c>
      <c r="T120" s="102">
        <f t="shared" si="38"/>
        <v>2680.0397536</v>
      </c>
      <c r="U120" s="102">
        <f t="shared" si="55"/>
        <v>13156.76401024348</v>
      </c>
      <c r="V120" s="102">
        <f t="shared" si="40"/>
        <v>9167.1337245630421</v>
      </c>
      <c r="W120" s="102">
        <f t="shared" si="41"/>
        <v>2345.0347843999994</v>
      </c>
      <c r="X120" s="102">
        <f t="shared" si="42"/>
        <v>11512.168508963041</v>
      </c>
      <c r="Y120" s="102">
        <f t="shared" si="43"/>
        <v>7857.543192482608</v>
      </c>
      <c r="Z120" s="102">
        <f t="shared" si="44"/>
        <v>2010.0298151999996</v>
      </c>
      <c r="AA120" s="102">
        <f t="shared" si="45"/>
        <v>9867.5730076826076</v>
      </c>
    </row>
    <row r="121" spans="1:27" ht="13.5" customHeight="1">
      <c r="A121" s="183">
        <v>10</v>
      </c>
      <c r="B121" s="120">
        <v>43891</v>
      </c>
      <c r="C121" s="57">
        <f>'BENEFÍCIOS-SEM JRS E SEM CORREÇ'!C121</f>
        <v>1045</v>
      </c>
      <c r="D121" s="318">
        <f>'base(indices)'!G126</f>
        <v>1.05542998</v>
      </c>
      <c r="E121" s="70">
        <f t="shared" si="31"/>
        <v>1102.9243291</v>
      </c>
      <c r="F121" s="327">
        <v>0</v>
      </c>
      <c r="G121" s="70">
        <f t="shared" si="32"/>
        <v>0</v>
      </c>
      <c r="H121" s="68">
        <f t="shared" si="33"/>
        <v>1102.9243291</v>
      </c>
      <c r="I121" s="302">
        <f t="shared" si="46"/>
        <v>12081.230537200179</v>
      </c>
      <c r="J121" s="122">
        <f>IF((I121-H$129+(H$129/12*10))+K121&gt;I$149,I$149-K121,(I121-H$129+(H$129/12*10)))</f>
        <v>11899.878591608513</v>
      </c>
      <c r="K121" s="122">
        <f t="shared" si="53"/>
        <v>3350.0496919999996</v>
      </c>
      <c r="L121" s="122">
        <f t="shared" si="49"/>
        <v>15249.928283608511</v>
      </c>
      <c r="M121" s="122">
        <f t="shared" si="50"/>
        <v>11304.884662028086</v>
      </c>
      <c r="N121" s="122">
        <f t="shared" si="47"/>
        <v>3182.5472073999995</v>
      </c>
      <c r="O121" s="122">
        <f t="shared" si="48"/>
        <v>14487.431869428085</v>
      </c>
      <c r="P121" s="104">
        <f t="shared" si="30"/>
        <v>10709.890732447662</v>
      </c>
      <c r="Q121" s="122">
        <f t="shared" si="35"/>
        <v>3015.0447227999998</v>
      </c>
      <c r="R121" s="122">
        <f t="shared" si="36"/>
        <v>13724.935455247662</v>
      </c>
      <c r="S121" s="122">
        <f t="shared" si="54"/>
        <v>9519.9028732868101</v>
      </c>
      <c r="T121" s="122">
        <f t="shared" si="38"/>
        <v>2680.0397536</v>
      </c>
      <c r="U121" s="122">
        <f t="shared" si="55"/>
        <v>12199.94262688681</v>
      </c>
      <c r="V121" s="122">
        <f t="shared" si="40"/>
        <v>8329.9150141259579</v>
      </c>
      <c r="W121" s="122">
        <f t="shared" si="41"/>
        <v>2345.0347843999994</v>
      </c>
      <c r="X121" s="122">
        <f t="shared" si="42"/>
        <v>10674.949798525957</v>
      </c>
      <c r="Y121" s="122">
        <f t="shared" si="43"/>
        <v>7139.9271549651075</v>
      </c>
      <c r="Z121" s="122">
        <f t="shared" si="44"/>
        <v>2010.0298151999996</v>
      </c>
      <c r="AA121" s="122">
        <f t="shared" si="45"/>
        <v>9149.9569701651071</v>
      </c>
    </row>
    <row r="122" spans="1:27" ht="13.5" customHeight="1">
      <c r="A122" s="183">
        <v>9</v>
      </c>
      <c r="B122" s="119">
        <v>43922</v>
      </c>
      <c r="C122" s="57">
        <f>'BENEFÍCIOS-SEM JRS E SEM CORREÇ'!C122</f>
        <v>1045</v>
      </c>
      <c r="D122" s="318">
        <f>'base(indices)'!G127</f>
        <v>1.0552189300000001</v>
      </c>
      <c r="E122" s="60">
        <f t="shared" si="31"/>
        <v>1102.70378185</v>
      </c>
      <c r="F122" s="327">
        <v>0</v>
      </c>
      <c r="G122" s="60">
        <f t="shared" si="32"/>
        <v>0</v>
      </c>
      <c r="H122" s="57">
        <f t="shared" si="33"/>
        <v>1102.70378185</v>
      </c>
      <c r="I122" s="301">
        <f t="shared" si="46"/>
        <v>10978.306208100179</v>
      </c>
      <c r="J122" s="102">
        <f>IF((I122-H$129+(H$129/12*9))+K122&gt;I$149,I$149-K122,(I122-H$129+(H$129/12*9)))</f>
        <v>10706.278289712678</v>
      </c>
      <c r="K122" s="102">
        <f t="shared" si="53"/>
        <v>3350.0496919999996</v>
      </c>
      <c r="L122" s="103">
        <f t="shared" si="49"/>
        <v>14056.327981712679</v>
      </c>
      <c r="M122" s="102">
        <f t="shared" si="50"/>
        <v>10170.964375227044</v>
      </c>
      <c r="N122" s="102">
        <f t="shared" si="47"/>
        <v>3182.5472073999995</v>
      </c>
      <c r="O122" s="102">
        <f t="shared" si="48"/>
        <v>13353.511582627043</v>
      </c>
      <c r="P122" s="102">
        <f t="shared" si="30"/>
        <v>9635.6504607414099</v>
      </c>
      <c r="Q122" s="102">
        <f t="shared" si="35"/>
        <v>3015.0447227999998</v>
      </c>
      <c r="R122" s="102">
        <f t="shared" si="36"/>
        <v>12650.695183541409</v>
      </c>
      <c r="S122" s="102">
        <f t="shared" si="54"/>
        <v>8565.0226317701436</v>
      </c>
      <c r="T122" s="102">
        <f t="shared" si="38"/>
        <v>2680.0397536</v>
      </c>
      <c r="U122" s="102">
        <f t="shared" si="55"/>
        <v>11245.062385370144</v>
      </c>
      <c r="V122" s="102">
        <f t="shared" si="40"/>
        <v>7494.3948027988745</v>
      </c>
      <c r="W122" s="102">
        <f t="shared" si="41"/>
        <v>2345.0347843999994</v>
      </c>
      <c r="X122" s="102">
        <f t="shared" si="42"/>
        <v>9839.4295871988743</v>
      </c>
      <c r="Y122" s="102">
        <f t="shared" si="43"/>
        <v>6423.7669738276063</v>
      </c>
      <c r="Z122" s="102">
        <f t="shared" si="44"/>
        <v>2010.0298151999996</v>
      </c>
      <c r="AA122" s="102">
        <f t="shared" si="45"/>
        <v>8433.796789027605</v>
      </c>
    </row>
    <row r="123" spans="1:27" ht="13.5" customHeight="1">
      <c r="A123" s="183">
        <v>8</v>
      </c>
      <c r="B123" s="120">
        <v>43952</v>
      </c>
      <c r="C123" s="57">
        <f>'BENEFÍCIOS-SEM JRS E SEM CORREÇ'!C123</f>
        <v>1045</v>
      </c>
      <c r="D123" s="318">
        <f>'base(indices)'!G128</f>
        <v>1.05532447</v>
      </c>
      <c r="E123" s="70">
        <f t="shared" si="31"/>
        <v>1102.81407115</v>
      </c>
      <c r="F123" s="327">
        <v>0</v>
      </c>
      <c r="G123" s="70">
        <f t="shared" si="32"/>
        <v>0</v>
      </c>
      <c r="H123" s="68">
        <f t="shared" si="33"/>
        <v>1102.81407115</v>
      </c>
      <c r="I123" s="302">
        <f t="shared" si="46"/>
        <v>9875.6024262501796</v>
      </c>
      <c r="J123" s="122">
        <f>IF((I123-H$129+(H$129/12*8))+K123&gt;I$149,I$149-K123,(I123-H$117+(H$129/12*8)))</f>
        <v>9525.2118770968464</v>
      </c>
      <c r="K123" s="122">
        <f t="shared" si="53"/>
        <v>3350.0496919999996</v>
      </c>
      <c r="L123" s="122">
        <f t="shared" si="49"/>
        <v>12875.261569096845</v>
      </c>
      <c r="M123" s="122">
        <f t="shared" si="50"/>
        <v>9048.9512832420041</v>
      </c>
      <c r="N123" s="122">
        <f t="shared" si="47"/>
        <v>3182.5472073999995</v>
      </c>
      <c r="O123" s="122">
        <f t="shared" si="48"/>
        <v>12231.498490642003</v>
      </c>
      <c r="P123" s="104">
        <f t="shared" si="30"/>
        <v>8572.6906893871619</v>
      </c>
      <c r="Q123" s="122">
        <f t="shared" si="35"/>
        <v>3015.0447227999998</v>
      </c>
      <c r="R123" s="122">
        <f t="shared" si="36"/>
        <v>11587.735412187161</v>
      </c>
      <c r="S123" s="122">
        <f t="shared" si="54"/>
        <v>7620.1695016774775</v>
      </c>
      <c r="T123" s="122">
        <f t="shared" si="38"/>
        <v>2680.0397536</v>
      </c>
      <c r="U123" s="122">
        <f t="shared" si="55"/>
        <v>10300.209255277477</v>
      </c>
      <c r="V123" s="122">
        <f t="shared" si="40"/>
        <v>6667.6483139677921</v>
      </c>
      <c r="W123" s="122">
        <f t="shared" si="41"/>
        <v>2345.0347843999994</v>
      </c>
      <c r="X123" s="122">
        <f t="shared" si="42"/>
        <v>9012.6830983677919</v>
      </c>
      <c r="Y123" s="122">
        <f t="shared" si="43"/>
        <v>5715.1271262581076</v>
      </c>
      <c r="Z123" s="122">
        <f t="shared" si="44"/>
        <v>2010.0298151999996</v>
      </c>
      <c r="AA123" s="122">
        <f t="shared" si="45"/>
        <v>7725.1569414581072</v>
      </c>
    </row>
    <row r="124" spans="1:27" ht="13.5" customHeight="1">
      <c r="A124" s="183">
        <v>7</v>
      </c>
      <c r="B124" s="119">
        <v>43983</v>
      </c>
      <c r="C124" s="57">
        <f>'BENEFÍCIOS-SEM JRS E SEM CORREÇ'!C124</f>
        <v>1045</v>
      </c>
      <c r="D124" s="318">
        <f>'base(indices)'!G129</f>
        <v>1.0615878299999999</v>
      </c>
      <c r="E124" s="60">
        <f t="shared" si="31"/>
        <v>1109.3592823499998</v>
      </c>
      <c r="F124" s="327">
        <v>0</v>
      </c>
      <c r="G124" s="60">
        <f t="shared" si="32"/>
        <v>0</v>
      </c>
      <c r="H124" s="57">
        <f t="shared" si="33"/>
        <v>1109.3592823499998</v>
      </c>
      <c r="I124" s="301">
        <f t="shared" si="46"/>
        <v>8772.7883551001796</v>
      </c>
      <c r="J124" s="102">
        <f>IF((I124-H$129+(H$129/12*7))+K124&gt;I$149,I$149-K124,(I124-H$129+(H$129/12*7)))</f>
        <v>8319.408491121012</v>
      </c>
      <c r="K124" s="102">
        <f t="shared" si="53"/>
        <v>3350.0496919999996</v>
      </c>
      <c r="L124" s="103">
        <f t="shared" si="49"/>
        <v>11669.458183121013</v>
      </c>
      <c r="M124" s="102">
        <f t="shared" si="50"/>
        <v>7903.4380665649614</v>
      </c>
      <c r="N124" s="102">
        <f t="shared" si="47"/>
        <v>3182.5472073999995</v>
      </c>
      <c r="O124" s="102">
        <f t="shared" si="48"/>
        <v>11085.985273964961</v>
      </c>
      <c r="P124" s="102">
        <f t="shared" si="30"/>
        <v>7487.4676420089108</v>
      </c>
      <c r="Q124" s="102">
        <f t="shared" si="35"/>
        <v>3015.0447227999998</v>
      </c>
      <c r="R124" s="102">
        <f t="shared" si="36"/>
        <v>10502.51236480891</v>
      </c>
      <c r="S124" s="102">
        <f t="shared" si="54"/>
        <v>6655.5267928968096</v>
      </c>
      <c r="T124" s="102">
        <f t="shared" si="38"/>
        <v>2680.0397536</v>
      </c>
      <c r="U124" s="102">
        <f t="shared" si="55"/>
        <v>9335.5665464968097</v>
      </c>
      <c r="V124" s="102">
        <f t="shared" si="40"/>
        <v>5823.5859437847084</v>
      </c>
      <c r="W124" s="102">
        <f t="shared" si="41"/>
        <v>2345.0347843999994</v>
      </c>
      <c r="X124" s="102">
        <f t="shared" si="42"/>
        <v>8168.6207281847073</v>
      </c>
      <c r="Y124" s="102">
        <f t="shared" si="43"/>
        <v>4991.6450946726072</v>
      </c>
      <c r="Z124" s="102">
        <f t="shared" si="44"/>
        <v>2010.0298151999996</v>
      </c>
      <c r="AA124" s="102">
        <f t="shared" si="45"/>
        <v>7001.6749098726068</v>
      </c>
    </row>
    <row r="125" spans="1:27" ht="13.5" customHeight="1">
      <c r="A125" s="183">
        <v>6</v>
      </c>
      <c r="B125" s="120">
        <v>44013</v>
      </c>
      <c r="C125" s="57">
        <f>'BENEFÍCIOS-SEM JRS E SEM CORREÇ'!C125</f>
        <v>1045</v>
      </c>
      <c r="D125" s="318">
        <f>'base(indices)'!G130</f>
        <v>1.0613755600000001</v>
      </c>
      <c r="E125" s="70">
        <f t="shared" si="31"/>
        <v>1109.1374602000001</v>
      </c>
      <c r="F125" s="327">
        <v>0</v>
      </c>
      <c r="G125" s="70">
        <f t="shared" si="32"/>
        <v>0</v>
      </c>
      <c r="H125" s="68">
        <f t="shared" si="33"/>
        <v>1109.1374602000001</v>
      </c>
      <c r="I125" s="302">
        <f t="shared" si="46"/>
        <v>7663.4290727501793</v>
      </c>
      <c r="J125" s="122">
        <f>IF((I125-H$129+(H$129/12*6))+K125&gt;I$149,I$149-K125,(I125-H$117+(H$129/12*6)))</f>
        <v>7131.6865780051794</v>
      </c>
      <c r="K125" s="122">
        <f t="shared" si="53"/>
        <v>3350.0496919999996</v>
      </c>
      <c r="L125" s="122">
        <f t="shared" si="49"/>
        <v>10481.736270005178</v>
      </c>
      <c r="M125" s="122">
        <f t="shared" si="50"/>
        <v>6775.1022491049198</v>
      </c>
      <c r="N125" s="122">
        <f t="shared" si="47"/>
        <v>3182.5472073999995</v>
      </c>
      <c r="O125" s="122">
        <f t="shared" si="48"/>
        <v>9957.6494565049197</v>
      </c>
      <c r="P125" s="104">
        <f t="shared" si="30"/>
        <v>6418.517920204662</v>
      </c>
      <c r="Q125" s="122">
        <f t="shared" si="35"/>
        <v>3015.0447227999998</v>
      </c>
      <c r="R125" s="122">
        <f t="shared" si="36"/>
        <v>9433.5626430046614</v>
      </c>
      <c r="S125" s="122">
        <f t="shared" si="54"/>
        <v>5705.3492624041437</v>
      </c>
      <c r="T125" s="122">
        <f t="shared" si="38"/>
        <v>2680.0397536</v>
      </c>
      <c r="U125" s="122">
        <f t="shared" si="55"/>
        <v>8385.3890160041447</v>
      </c>
      <c r="V125" s="122">
        <f t="shared" si="40"/>
        <v>4992.1806046036254</v>
      </c>
      <c r="W125" s="122">
        <f t="shared" si="41"/>
        <v>2345.0347843999994</v>
      </c>
      <c r="X125" s="122">
        <f t="shared" si="42"/>
        <v>7337.2153890036243</v>
      </c>
      <c r="Y125" s="122">
        <f t="shared" si="43"/>
        <v>4279.0119468031071</v>
      </c>
      <c r="Z125" s="122">
        <f t="shared" si="44"/>
        <v>2010.0298151999996</v>
      </c>
      <c r="AA125" s="122">
        <f t="shared" si="45"/>
        <v>6289.0417620031067</v>
      </c>
    </row>
    <row r="126" spans="1:27" ht="13.5" customHeight="1">
      <c r="A126" s="183">
        <v>5</v>
      </c>
      <c r="B126" s="119">
        <v>44044</v>
      </c>
      <c r="C126" s="57">
        <f>'BENEFÍCIOS-SEM JRS E SEM CORREÇ'!C126</f>
        <v>1045</v>
      </c>
      <c r="D126" s="318">
        <f>'base(indices)'!G131</f>
        <v>1.05820096</v>
      </c>
      <c r="E126" s="60">
        <f t="shared" si="31"/>
        <v>1105.8200032</v>
      </c>
      <c r="F126" s="327">
        <v>0</v>
      </c>
      <c r="G126" s="60">
        <f t="shared" si="32"/>
        <v>0</v>
      </c>
      <c r="H126" s="57">
        <f t="shared" si="33"/>
        <v>1105.8200032</v>
      </c>
      <c r="I126" s="301">
        <f t="shared" si="46"/>
        <v>6554.2916125501797</v>
      </c>
      <c r="J126" s="102">
        <f>IF((I126-H$129+(H$129/12*5))+K126&gt;I$149,I$149-K126,(I126-H$129+(H$129/12*5)))</f>
        <v>5919.5598029793464</v>
      </c>
      <c r="K126" s="102">
        <f t="shared" si="53"/>
        <v>3350.0496919999996</v>
      </c>
      <c r="L126" s="103">
        <f t="shared" si="49"/>
        <v>9269.609494979346</v>
      </c>
      <c r="M126" s="102">
        <f t="shared" si="50"/>
        <v>5623.581812830379</v>
      </c>
      <c r="N126" s="102">
        <f t="shared" si="47"/>
        <v>3182.5472073999995</v>
      </c>
      <c r="O126" s="102">
        <f t="shared" si="48"/>
        <v>8806.129020230379</v>
      </c>
      <c r="P126" s="102">
        <f t="shared" si="30"/>
        <v>5327.6038226814117</v>
      </c>
      <c r="Q126" s="102">
        <f t="shared" si="35"/>
        <v>3015.0447227999998</v>
      </c>
      <c r="R126" s="102">
        <f t="shared" si="36"/>
        <v>8342.6485454814119</v>
      </c>
      <c r="S126" s="102">
        <f t="shared" si="54"/>
        <v>4735.6478423834769</v>
      </c>
      <c r="T126" s="102">
        <f t="shared" si="38"/>
        <v>2680.0397536</v>
      </c>
      <c r="U126" s="102">
        <f t="shared" si="55"/>
        <v>7415.687595983477</v>
      </c>
      <c r="V126" s="102">
        <f t="shared" si="40"/>
        <v>4143.6918620855422</v>
      </c>
      <c r="W126" s="102">
        <f t="shared" si="41"/>
        <v>2345.0347843999994</v>
      </c>
      <c r="X126" s="102">
        <f t="shared" si="42"/>
        <v>6488.726646485542</v>
      </c>
      <c r="Y126" s="102">
        <f t="shared" si="43"/>
        <v>3551.7358817876079</v>
      </c>
      <c r="Z126" s="102">
        <f t="shared" si="44"/>
        <v>2010.0298151999996</v>
      </c>
      <c r="AA126" s="102">
        <f t="shared" si="45"/>
        <v>5561.765696987608</v>
      </c>
    </row>
    <row r="127" spans="1:27" ht="13.5" customHeight="1">
      <c r="A127" s="183">
        <v>4</v>
      </c>
      <c r="B127" s="120">
        <v>44075</v>
      </c>
      <c r="C127" s="57">
        <f>'BENEFÍCIOS-SEM JRS E SEM CORREÇ'!C127</f>
        <v>1045</v>
      </c>
      <c r="D127" s="318">
        <f>'base(indices)'!G132</f>
        <v>1.05577268</v>
      </c>
      <c r="E127" s="70">
        <f t="shared" si="31"/>
        <v>1103.2824505999999</v>
      </c>
      <c r="F127" s="327">
        <v>0</v>
      </c>
      <c r="G127" s="70">
        <f t="shared" si="32"/>
        <v>0</v>
      </c>
      <c r="H127" s="68">
        <f t="shared" si="33"/>
        <v>1103.2824505999999</v>
      </c>
      <c r="I127" s="302">
        <f t="shared" si="46"/>
        <v>5448.4716093501793</v>
      </c>
      <c r="J127" s="122">
        <f>IF((I127-H$129+(H$129/12*4))+K127&gt;I$149,I$149-K127,(I127-H$117+(H$129/12*4)))</f>
        <v>4735.3771690135127</v>
      </c>
      <c r="K127" s="122">
        <f t="shared" si="53"/>
        <v>3350.0496919999996</v>
      </c>
      <c r="L127" s="122">
        <f t="shared" si="49"/>
        <v>8085.4268610135123</v>
      </c>
      <c r="M127" s="122">
        <f t="shared" si="50"/>
        <v>4498.6083105628368</v>
      </c>
      <c r="N127" s="122">
        <f t="shared" si="47"/>
        <v>3182.5472073999995</v>
      </c>
      <c r="O127" s="122">
        <f t="shared" si="48"/>
        <v>7681.1555179628358</v>
      </c>
      <c r="P127" s="104">
        <f t="shared" si="30"/>
        <v>4261.8394521121618</v>
      </c>
      <c r="Q127" s="122">
        <f t="shared" si="35"/>
        <v>3015.0447227999998</v>
      </c>
      <c r="R127" s="122">
        <f t="shared" si="36"/>
        <v>7276.8841749121621</v>
      </c>
      <c r="S127" s="122">
        <f t="shared" si="54"/>
        <v>3788.3017352108104</v>
      </c>
      <c r="T127" s="122">
        <f t="shared" si="38"/>
        <v>2680.0397536</v>
      </c>
      <c r="U127" s="122">
        <f t="shared" si="55"/>
        <v>6468.3414888108109</v>
      </c>
      <c r="V127" s="122">
        <f t="shared" si="40"/>
        <v>3314.7640183094586</v>
      </c>
      <c r="W127" s="122">
        <f t="shared" si="41"/>
        <v>2345.0347843999994</v>
      </c>
      <c r="X127" s="122">
        <f t="shared" si="42"/>
        <v>5659.798802709458</v>
      </c>
      <c r="Y127" s="122">
        <f t="shared" si="43"/>
        <v>2841.2263014081077</v>
      </c>
      <c r="Z127" s="122">
        <f t="shared" si="44"/>
        <v>2010.0298151999996</v>
      </c>
      <c r="AA127" s="122">
        <f t="shared" si="45"/>
        <v>4851.2561166081068</v>
      </c>
    </row>
    <row r="128" spans="1:27" ht="13.5" customHeight="1">
      <c r="A128" s="183">
        <v>3</v>
      </c>
      <c r="B128" s="119">
        <v>44105</v>
      </c>
      <c r="C128" s="57">
        <f>'BENEFÍCIOS-SEM JRS E SEM CORREÇ'!C128</f>
        <v>1045</v>
      </c>
      <c r="D128" s="318">
        <f>'base(indices)'!G133</f>
        <v>1.0510429800000001</v>
      </c>
      <c r="E128" s="60">
        <f t="shared" si="31"/>
        <v>1098.3399141</v>
      </c>
      <c r="F128" s="327">
        <v>0</v>
      </c>
      <c r="G128" s="60">
        <f t="shared" si="32"/>
        <v>0</v>
      </c>
      <c r="H128" s="57">
        <f t="shared" si="33"/>
        <v>1098.3399141</v>
      </c>
      <c r="I128" s="301">
        <f t="shared" si="46"/>
        <v>4345.1891587501796</v>
      </c>
      <c r="J128" s="102">
        <f>IF((I128-H$129+(H$129/12*3))+K128&gt;I$149,I$149-K128,(I128-H$129+(H$129/12*3)))</f>
        <v>3529.1054035876796</v>
      </c>
      <c r="K128" s="102">
        <f t="shared" si="53"/>
        <v>3350.0496919999996</v>
      </c>
      <c r="L128" s="103">
        <f t="shared" si="49"/>
        <v>6879.1550955876792</v>
      </c>
      <c r="M128" s="102">
        <f t="shared" si="50"/>
        <v>3352.6501334082955</v>
      </c>
      <c r="N128" s="102">
        <f t="shared" si="47"/>
        <v>3182.5472073999995</v>
      </c>
      <c r="O128" s="102">
        <f t="shared" si="48"/>
        <v>6535.1973408082949</v>
      </c>
      <c r="P128" s="102">
        <f t="shared" si="30"/>
        <v>3176.1948632289118</v>
      </c>
      <c r="Q128" s="102">
        <f t="shared" si="35"/>
        <v>3015.0447227999998</v>
      </c>
      <c r="R128" s="102">
        <f t="shared" si="36"/>
        <v>6191.2395860289116</v>
      </c>
      <c r="S128" s="102">
        <f t="shared" si="54"/>
        <v>2823.284322870144</v>
      </c>
      <c r="T128" s="102">
        <f t="shared" si="38"/>
        <v>2680.0397536</v>
      </c>
      <c r="U128" s="102">
        <f t="shared" si="55"/>
        <v>5503.3240764701441</v>
      </c>
      <c r="V128" s="102">
        <f t="shared" si="40"/>
        <v>2470.3737825113753</v>
      </c>
      <c r="W128" s="102">
        <f t="shared" si="41"/>
        <v>2345.0347843999994</v>
      </c>
      <c r="X128" s="102">
        <f t="shared" si="42"/>
        <v>4815.4085669113747</v>
      </c>
      <c r="Y128" s="102">
        <f t="shared" si="43"/>
        <v>2117.4632421526076</v>
      </c>
      <c r="Z128" s="102">
        <f t="shared" si="44"/>
        <v>2010.0298151999996</v>
      </c>
      <c r="AA128" s="102">
        <f t="shared" si="45"/>
        <v>4127.4930573526071</v>
      </c>
    </row>
    <row r="129" spans="1:35" ht="13.5" customHeight="1">
      <c r="A129" s="183">
        <v>2</v>
      </c>
      <c r="B129" s="120">
        <v>44136</v>
      </c>
      <c r="C129" s="57">
        <f>'BENEFÍCIOS-SEM JRS E SEM CORREÇ'!C129</f>
        <v>1045</v>
      </c>
      <c r="D129" s="318">
        <f>'base(indices)'!G134</f>
        <v>1.04125519</v>
      </c>
      <c r="E129" s="70">
        <f t="shared" si="31"/>
        <v>1088.11167355</v>
      </c>
      <c r="F129" s="327">
        <v>0</v>
      </c>
      <c r="G129" s="70">
        <f t="shared" si="32"/>
        <v>0</v>
      </c>
      <c r="H129" s="68">
        <f t="shared" si="33"/>
        <v>1088.11167355</v>
      </c>
      <c r="I129" s="302">
        <f t="shared" si="46"/>
        <v>3246.8492446501796</v>
      </c>
      <c r="J129" s="122">
        <f>IF((I129-H$129+(H$129/12*2))+K129&gt;I$149,I$149-K129,(I129-H$117+(H$129/12*2)))</f>
        <v>2352.4028587218463</v>
      </c>
      <c r="K129" s="122">
        <f t="shared" si="53"/>
        <v>3350.0496919999996</v>
      </c>
      <c r="L129" s="122">
        <f t="shared" si="49"/>
        <v>5702.4525507218459</v>
      </c>
      <c r="M129" s="122">
        <f t="shared" si="50"/>
        <v>2234.7827157857537</v>
      </c>
      <c r="N129" s="122">
        <f t="shared" si="47"/>
        <v>3182.5472073999995</v>
      </c>
      <c r="O129" s="122">
        <f t="shared" si="48"/>
        <v>5417.3299231857527</v>
      </c>
      <c r="P129" s="104">
        <f t="shared" si="30"/>
        <v>2117.162572849662</v>
      </c>
      <c r="Q129" s="122">
        <f t="shared" si="35"/>
        <v>3015.0447227999998</v>
      </c>
      <c r="R129" s="122">
        <f t="shared" si="36"/>
        <v>5132.2072956496613</v>
      </c>
      <c r="S129" s="122">
        <f t="shared" si="54"/>
        <v>1881.9222869774771</v>
      </c>
      <c r="T129" s="122">
        <f t="shared" si="38"/>
        <v>2680.0397536</v>
      </c>
      <c r="U129" s="122">
        <f t="shared" si="55"/>
        <v>4561.9620405774767</v>
      </c>
      <c r="V129" s="122">
        <f t="shared" si="40"/>
        <v>1646.6820011052923</v>
      </c>
      <c r="W129" s="122">
        <f t="shared" si="41"/>
        <v>2345.0347843999994</v>
      </c>
      <c r="X129" s="122">
        <f t="shared" si="42"/>
        <v>3991.7167855052917</v>
      </c>
      <c r="Y129" s="122">
        <f t="shared" si="43"/>
        <v>1411.4417152331077</v>
      </c>
      <c r="Z129" s="122">
        <f t="shared" si="44"/>
        <v>2010.0298151999996</v>
      </c>
      <c r="AA129" s="122">
        <f t="shared" si="45"/>
        <v>3421.4715304331075</v>
      </c>
    </row>
    <row r="130" spans="1:35" ht="13.5" customHeight="1" thickBot="1">
      <c r="A130" s="269">
        <v>1</v>
      </c>
      <c r="B130" s="270">
        <v>44166</v>
      </c>
      <c r="C130" s="175">
        <f>'BENEFÍCIOS-SEM JRS E SEM CORREÇ'!C130</f>
        <v>2090</v>
      </c>
      <c r="D130" s="320">
        <f>'base(indices)'!G135</f>
        <v>1.0328887899999999</v>
      </c>
      <c r="E130" s="248">
        <f t="shared" si="31"/>
        <v>2158.7375711</v>
      </c>
      <c r="F130" s="330">
        <v>0</v>
      </c>
      <c r="G130" s="248">
        <f t="shared" si="32"/>
        <v>0</v>
      </c>
      <c r="H130" s="175">
        <f t="shared" si="33"/>
        <v>2158.7375711</v>
      </c>
      <c r="I130" s="305">
        <f t="shared" si="46"/>
        <v>2158.7375711001796</v>
      </c>
      <c r="J130" s="102">
        <f>IF((I130-H$129+(H$129/12*1))+K130&gt;I$149,I$149-K130,(I130-H$129+(H$129/12*1)))</f>
        <v>1161.3018703460129</v>
      </c>
      <c r="K130" s="102">
        <f t="shared" si="53"/>
        <v>3350.0496919999996</v>
      </c>
      <c r="L130" s="103">
        <f t="shared" si="49"/>
        <v>4511.3515623460125</v>
      </c>
      <c r="M130" s="102">
        <f t="shared" si="50"/>
        <v>1103.2367768287122</v>
      </c>
      <c r="N130" s="102">
        <f t="shared" si="47"/>
        <v>3182.5472073999995</v>
      </c>
      <c r="O130" s="102">
        <f t="shared" si="48"/>
        <v>4285.7839842287121</v>
      </c>
      <c r="P130" s="102">
        <f t="shared" si="30"/>
        <v>1045.1716833114117</v>
      </c>
      <c r="Q130" s="102">
        <f t="shared" si="35"/>
        <v>3015.0447227999998</v>
      </c>
      <c r="R130" s="102">
        <f t="shared" si="36"/>
        <v>4060.2164061114117</v>
      </c>
      <c r="S130" s="102">
        <f t="shared" si="54"/>
        <v>929.04149627681045</v>
      </c>
      <c r="T130" s="102">
        <f t="shared" si="38"/>
        <v>2680.0397536</v>
      </c>
      <c r="U130" s="102">
        <f t="shared" si="55"/>
        <v>3609.0812498768105</v>
      </c>
      <c r="V130" s="102">
        <f t="shared" si="40"/>
        <v>812.91130924220897</v>
      </c>
      <c r="W130" s="102">
        <f t="shared" si="41"/>
        <v>2345.0347843999994</v>
      </c>
      <c r="X130" s="102">
        <f t="shared" si="42"/>
        <v>3157.9460936422083</v>
      </c>
      <c r="Y130" s="102">
        <f t="shared" si="43"/>
        <v>696.78112220760772</v>
      </c>
      <c r="Z130" s="102">
        <f t="shared" si="44"/>
        <v>2010.0298151999996</v>
      </c>
      <c r="AA130" s="102">
        <f t="shared" si="45"/>
        <v>2706.8109374076075</v>
      </c>
    </row>
    <row r="131" spans="1:35" ht="12.75" customHeight="1" thickBot="1">
      <c r="A131" s="249"/>
      <c r="B131" s="250" t="s">
        <v>170</v>
      </c>
      <c r="C131" s="250"/>
      <c r="D131" s="309"/>
      <c r="E131" s="252"/>
      <c r="F131" s="448">
        <f>'BENEFÍCIOS-SEM JRS E SEM CORREÇ'!F131:G131</f>
        <v>44287</v>
      </c>
      <c r="G131" s="448"/>
      <c r="H131" s="421">
        <f>SUM(H11:H130)</f>
        <v>129556.57573450005</v>
      </c>
      <c r="I131" s="422"/>
      <c r="K131" s="41"/>
      <c r="L131" s="41"/>
      <c r="M131" s="42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Y131" s="38"/>
      <c r="Z131" s="38"/>
    </row>
    <row r="132" spans="1:35" ht="12" customHeight="1">
      <c r="A132" s="245"/>
      <c r="B132" s="159"/>
      <c r="C132" s="159"/>
      <c r="D132" s="310"/>
      <c r="E132" s="160"/>
      <c r="F132" s="196"/>
      <c r="G132" s="196"/>
      <c r="H132" s="192"/>
      <c r="I132" s="192"/>
      <c r="J132" s="265"/>
      <c r="K132" s="266"/>
      <c r="L132" s="266"/>
      <c r="M132" s="267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5"/>
      <c r="Y132" s="268"/>
      <c r="Z132" s="268"/>
      <c r="AA132" s="265"/>
    </row>
    <row r="133" spans="1:35" ht="2.25" customHeight="1" thickBot="1">
      <c r="A133" s="245"/>
      <c r="B133" s="159"/>
      <c r="C133" s="159"/>
      <c r="D133" s="310"/>
      <c r="E133" s="160"/>
      <c r="F133" s="196"/>
      <c r="G133" s="196"/>
      <c r="H133" s="192"/>
      <c r="I133" s="192"/>
      <c r="J133" s="265"/>
      <c r="K133" s="266"/>
      <c r="L133" s="266"/>
      <c r="M133" s="267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  <c r="X133" s="265"/>
      <c r="Y133" s="268"/>
      <c r="Z133" s="268"/>
      <c r="AA133" s="265"/>
    </row>
    <row r="134" spans="1:35" ht="14.25" customHeight="1">
      <c r="A134" s="239">
        <v>1</v>
      </c>
      <c r="B134" s="161">
        <v>44197</v>
      </c>
      <c r="C134" s="139">
        <f>'BENEFÍCIOS-SEM JRS E SEM CORREÇ'!C134</f>
        <v>1100</v>
      </c>
      <c r="D134" s="321">
        <f>'base(indices)'!G136</f>
        <v>1.0220549999999999</v>
      </c>
      <c r="E134" s="144">
        <f>C134*D134</f>
        <v>1124.2604999999999</v>
      </c>
      <c r="F134" s="322">
        <v>0</v>
      </c>
      <c r="G134" s="87">
        <f t="shared" ref="G134:G145" si="56">E134*F134</f>
        <v>0</v>
      </c>
      <c r="H134" s="89">
        <f>E134+G134</f>
        <v>1124.2604999999999</v>
      </c>
      <c r="I134" s="90">
        <f>I148</f>
        <v>3350.0496919999996</v>
      </c>
      <c r="J134" s="128">
        <v>0</v>
      </c>
      <c r="K134" s="100">
        <f t="shared" ref="K134:K144" si="57">I134</f>
        <v>3350.0496919999996</v>
      </c>
      <c r="L134" s="101">
        <f t="shared" ref="L134:L144" si="58">J134+K134</f>
        <v>3350.0496919999996</v>
      </c>
      <c r="M134" s="54">
        <f>$J134*M$9</f>
        <v>0</v>
      </c>
      <c r="N134" s="54">
        <f>$K134*M$9</f>
        <v>3182.5472073999995</v>
      </c>
      <c r="O134" s="55">
        <f>M134+N134</f>
        <v>3182.5472073999995</v>
      </c>
      <c r="P134" s="54">
        <f>$J134*P$9</f>
        <v>0</v>
      </c>
      <c r="Q134" s="166">
        <f>$K134*P$9</f>
        <v>3015.0447227999998</v>
      </c>
      <c r="R134" s="167">
        <f>P134+Q134</f>
        <v>3015.0447227999998</v>
      </c>
      <c r="S134" s="54">
        <f>$J134*S$9</f>
        <v>0</v>
      </c>
      <c r="T134" s="166">
        <f>$K134*S$9</f>
        <v>2680.0397536</v>
      </c>
      <c r="U134" s="167">
        <f>S134+T134</f>
        <v>2680.0397536</v>
      </c>
      <c r="V134" s="54">
        <f>$J134*V$9</f>
        <v>0</v>
      </c>
      <c r="W134" s="166">
        <f>$K134*V$9</f>
        <v>2345.0347843999994</v>
      </c>
      <c r="X134" s="55">
        <f>V134+W134</f>
        <v>2345.0347843999994</v>
      </c>
      <c r="Y134" s="54">
        <f>$J134*Y$9</f>
        <v>0</v>
      </c>
      <c r="Z134" s="166">
        <f>$K134*Y$9</f>
        <v>2010.0298151999996</v>
      </c>
      <c r="AA134" s="55">
        <f>Y134+Z134</f>
        <v>2010.0298151999996</v>
      </c>
      <c r="AB134" s="18"/>
      <c r="AC134" s="18"/>
      <c r="AD134" s="18"/>
      <c r="AE134" s="18"/>
      <c r="AF134" s="18"/>
      <c r="AG134" s="19"/>
      <c r="AH134" s="18"/>
      <c r="AI134" s="18"/>
    </row>
    <row r="135" spans="1:35" s="30" customFormat="1" ht="14.25" customHeight="1">
      <c r="A135" s="118">
        <v>2</v>
      </c>
      <c r="B135" s="56">
        <v>44228</v>
      </c>
      <c r="C135" s="68">
        <f>'BENEFÍCIOS-SEM JRS E SEM CORREÇ'!C135</f>
        <v>1100</v>
      </c>
      <c r="D135" s="307">
        <f>'base(indices)'!G137</f>
        <v>1.01414468</v>
      </c>
      <c r="E135" s="70">
        <f>C135*D135</f>
        <v>1115.5591480000001</v>
      </c>
      <c r="F135" s="327">
        <v>0</v>
      </c>
      <c r="G135" s="60">
        <f t="shared" si="56"/>
        <v>0</v>
      </c>
      <c r="H135" s="61">
        <f>E135+G135</f>
        <v>1115.5591480000001</v>
      </c>
      <c r="I135" s="62">
        <f t="shared" ref="I135:I145" si="59">I134-H134</f>
        <v>2225.7891919999997</v>
      </c>
      <c r="J135" s="63">
        <v>0</v>
      </c>
      <c r="K135" s="102">
        <f t="shared" si="57"/>
        <v>2225.7891919999997</v>
      </c>
      <c r="L135" s="103">
        <f t="shared" si="58"/>
        <v>2225.7891919999997</v>
      </c>
      <c r="M135" s="65">
        <f t="shared" ref="M135:M145" si="60">$J135*M$9</f>
        <v>0</v>
      </c>
      <c r="N135" s="65">
        <f t="shared" ref="N135:N140" si="61">$K135*M$9</f>
        <v>2114.4997323999996</v>
      </c>
      <c r="O135" s="66">
        <f t="shared" ref="O135:O140" si="62">M135+N135</f>
        <v>2114.4997323999996</v>
      </c>
      <c r="P135" s="65">
        <f t="shared" ref="P135:P145" si="63">$J135*P$9</f>
        <v>0</v>
      </c>
      <c r="Q135" s="63">
        <f t="shared" ref="Q135:Q140" si="64">$K135*P$9</f>
        <v>2003.2102727999998</v>
      </c>
      <c r="R135" s="67">
        <f t="shared" ref="R135:R140" si="65">P135+Q135</f>
        <v>2003.2102727999998</v>
      </c>
      <c r="S135" s="65">
        <f t="shared" ref="S135:S145" si="66">$J135*S$9</f>
        <v>0</v>
      </c>
      <c r="T135" s="63">
        <f t="shared" ref="T135:T140" si="67">$K135*S$9</f>
        <v>1780.6313535999998</v>
      </c>
      <c r="U135" s="67">
        <f t="shared" ref="U135:U140" si="68">S135+T135</f>
        <v>1780.6313535999998</v>
      </c>
      <c r="V135" s="65">
        <f t="shared" ref="V135:V145" si="69">$J135*V$9</f>
        <v>0</v>
      </c>
      <c r="W135" s="63">
        <f t="shared" ref="W135:W140" si="70">$K135*V$9</f>
        <v>1558.0524343999998</v>
      </c>
      <c r="X135" s="66">
        <f t="shared" ref="X135:X140" si="71">V135+W135</f>
        <v>1558.0524343999998</v>
      </c>
      <c r="Y135" s="65">
        <f t="shared" ref="Y135:Y145" si="72">$J135*Y$9</f>
        <v>0</v>
      </c>
      <c r="Z135" s="63">
        <f t="shared" ref="Z135:Z144" si="73">$K135*Y$9</f>
        <v>1335.4735151999998</v>
      </c>
      <c r="AA135" s="66">
        <f t="shared" ref="AA135:AA144" si="74">Y135+Z135</f>
        <v>1335.4735151999998</v>
      </c>
      <c r="AB135" s="36"/>
      <c r="AC135" s="36"/>
      <c r="AD135" s="36"/>
      <c r="AE135" s="36"/>
      <c r="AF135" s="36"/>
      <c r="AG135" s="37"/>
      <c r="AH135" s="36"/>
      <c r="AI135" s="36"/>
    </row>
    <row r="136" spans="1:35" ht="14.25" customHeight="1">
      <c r="A136" s="117">
        <v>3</v>
      </c>
      <c r="B136" s="46">
        <v>44256</v>
      </c>
      <c r="C136" s="68">
        <f>'BENEFÍCIOS-SEM JRS E SEM CORREÇ'!C136</f>
        <v>1100</v>
      </c>
      <c r="D136" s="307">
        <f>'base(indices)'!G138</f>
        <v>1.0093000400000001</v>
      </c>
      <c r="E136" s="70">
        <f>C136*D136</f>
        <v>1110.2300440000001</v>
      </c>
      <c r="F136" s="327">
        <v>0</v>
      </c>
      <c r="G136" s="70">
        <f t="shared" si="56"/>
        <v>0</v>
      </c>
      <c r="H136" s="71">
        <f>E136+G136</f>
        <v>1110.2300440000001</v>
      </c>
      <c r="I136" s="72">
        <f t="shared" si="59"/>
        <v>1110.2300439999997</v>
      </c>
      <c r="J136" s="73">
        <v>0</v>
      </c>
      <c r="K136" s="104">
        <f t="shared" si="57"/>
        <v>1110.2300439999997</v>
      </c>
      <c r="L136" s="105">
        <f>J136+K136</f>
        <v>1110.2300439999997</v>
      </c>
      <c r="M136" s="51">
        <f t="shared" si="60"/>
        <v>0</v>
      </c>
      <c r="N136" s="51">
        <f t="shared" si="61"/>
        <v>1054.7185417999997</v>
      </c>
      <c r="O136" s="52">
        <f t="shared" si="62"/>
        <v>1054.7185417999997</v>
      </c>
      <c r="P136" s="51">
        <f t="shared" si="63"/>
        <v>0</v>
      </c>
      <c r="Q136" s="49">
        <f t="shared" si="64"/>
        <v>999.20703959999969</v>
      </c>
      <c r="R136" s="53">
        <f t="shared" si="65"/>
        <v>999.20703959999969</v>
      </c>
      <c r="S136" s="51">
        <f t="shared" si="66"/>
        <v>0</v>
      </c>
      <c r="T136" s="49">
        <f t="shared" si="67"/>
        <v>888.18403519999981</v>
      </c>
      <c r="U136" s="53">
        <f t="shared" si="68"/>
        <v>888.18403519999981</v>
      </c>
      <c r="V136" s="51">
        <f t="shared" si="69"/>
        <v>0</v>
      </c>
      <c r="W136" s="49">
        <f t="shared" si="70"/>
        <v>777.16103079999971</v>
      </c>
      <c r="X136" s="52">
        <f t="shared" si="71"/>
        <v>777.16103079999971</v>
      </c>
      <c r="Y136" s="51">
        <f t="shared" si="72"/>
        <v>0</v>
      </c>
      <c r="Z136" s="49">
        <f t="shared" si="73"/>
        <v>666.13802639999983</v>
      </c>
      <c r="AA136" s="52">
        <f t="shared" si="74"/>
        <v>666.13802639999983</v>
      </c>
      <c r="AB136" s="18"/>
      <c r="AC136" s="18"/>
      <c r="AD136" s="18"/>
      <c r="AE136" s="18"/>
      <c r="AF136" s="18"/>
      <c r="AG136" s="19"/>
      <c r="AH136" s="18"/>
      <c r="AI136" s="18"/>
    </row>
    <row r="137" spans="1:35" s="30" customFormat="1" ht="14.25" customHeight="1">
      <c r="A137" s="118">
        <v>4</v>
      </c>
      <c r="B137" s="56">
        <v>44287</v>
      </c>
      <c r="C137" s="68">
        <f>'BENEFÍCIOS-SEM JRS E SEM CORREÇ'!C137</f>
        <v>0</v>
      </c>
      <c r="D137" s="307">
        <f>'base(indices)'!G139</f>
        <v>0</v>
      </c>
      <c r="E137" s="70">
        <f>C137*D137</f>
        <v>0</v>
      </c>
      <c r="F137" s="327">
        <v>0</v>
      </c>
      <c r="G137" s="60">
        <f t="shared" si="56"/>
        <v>0</v>
      </c>
      <c r="H137" s="61">
        <f t="shared" ref="H137:H145" si="75">E137+G137</f>
        <v>0</v>
      </c>
      <c r="I137" s="62">
        <f t="shared" si="59"/>
        <v>0</v>
      </c>
      <c r="J137" s="63">
        <v>0</v>
      </c>
      <c r="K137" s="102">
        <f t="shared" si="57"/>
        <v>0</v>
      </c>
      <c r="L137" s="103">
        <f t="shared" si="58"/>
        <v>0</v>
      </c>
      <c r="M137" s="65">
        <f t="shared" si="60"/>
        <v>0</v>
      </c>
      <c r="N137" s="65">
        <f t="shared" si="61"/>
        <v>0</v>
      </c>
      <c r="O137" s="66">
        <f t="shared" si="62"/>
        <v>0</v>
      </c>
      <c r="P137" s="65">
        <f t="shared" si="63"/>
        <v>0</v>
      </c>
      <c r="Q137" s="63">
        <f t="shared" si="64"/>
        <v>0</v>
      </c>
      <c r="R137" s="67">
        <f t="shared" si="65"/>
        <v>0</v>
      </c>
      <c r="S137" s="65">
        <f t="shared" si="66"/>
        <v>0</v>
      </c>
      <c r="T137" s="63">
        <f t="shared" si="67"/>
        <v>0</v>
      </c>
      <c r="U137" s="67">
        <f t="shared" si="68"/>
        <v>0</v>
      </c>
      <c r="V137" s="65">
        <f t="shared" si="69"/>
        <v>0</v>
      </c>
      <c r="W137" s="63">
        <f t="shared" si="70"/>
        <v>0</v>
      </c>
      <c r="X137" s="66">
        <f t="shared" si="71"/>
        <v>0</v>
      </c>
      <c r="Y137" s="65">
        <f t="shared" si="72"/>
        <v>0</v>
      </c>
      <c r="Z137" s="63">
        <f t="shared" si="73"/>
        <v>0</v>
      </c>
      <c r="AA137" s="66">
        <f t="shared" si="74"/>
        <v>0</v>
      </c>
      <c r="AB137" s="36"/>
      <c r="AC137" s="36"/>
      <c r="AD137" s="36"/>
      <c r="AE137" s="36"/>
      <c r="AF137" s="36"/>
      <c r="AG137" s="37"/>
      <c r="AH137" s="36"/>
      <c r="AI137" s="36"/>
    </row>
    <row r="138" spans="1:35" ht="14.25" customHeight="1">
      <c r="A138" s="118">
        <v>5</v>
      </c>
      <c r="B138" s="46">
        <v>44317</v>
      </c>
      <c r="C138" s="68">
        <f>'BENEFÍCIOS-SEM JRS E SEM CORREÇ'!C138</f>
        <v>0</v>
      </c>
      <c r="D138" s="307">
        <f>'base(indices)'!G140</f>
        <v>0</v>
      </c>
      <c r="E138" s="70">
        <f>C138*D138</f>
        <v>0</v>
      </c>
      <c r="F138" s="327">
        <v>0</v>
      </c>
      <c r="G138" s="70">
        <f t="shared" si="56"/>
        <v>0</v>
      </c>
      <c r="H138" s="71">
        <f t="shared" si="75"/>
        <v>0</v>
      </c>
      <c r="I138" s="92">
        <f t="shared" si="59"/>
        <v>0</v>
      </c>
      <c r="J138" s="73">
        <v>0</v>
      </c>
      <c r="K138" s="104">
        <f t="shared" si="57"/>
        <v>0</v>
      </c>
      <c r="L138" s="105">
        <f t="shared" si="58"/>
        <v>0</v>
      </c>
      <c r="M138" s="51">
        <f t="shared" si="60"/>
        <v>0</v>
      </c>
      <c r="N138" s="51">
        <f t="shared" si="61"/>
        <v>0</v>
      </c>
      <c r="O138" s="52">
        <f t="shared" si="62"/>
        <v>0</v>
      </c>
      <c r="P138" s="51">
        <f t="shared" si="63"/>
        <v>0</v>
      </c>
      <c r="Q138" s="49">
        <f t="shared" si="64"/>
        <v>0</v>
      </c>
      <c r="R138" s="53">
        <f t="shared" si="65"/>
        <v>0</v>
      </c>
      <c r="S138" s="51">
        <f t="shared" si="66"/>
        <v>0</v>
      </c>
      <c r="T138" s="49">
        <f t="shared" si="67"/>
        <v>0</v>
      </c>
      <c r="U138" s="53">
        <f t="shared" si="68"/>
        <v>0</v>
      </c>
      <c r="V138" s="51">
        <f t="shared" si="69"/>
        <v>0</v>
      </c>
      <c r="W138" s="49">
        <f t="shared" si="70"/>
        <v>0</v>
      </c>
      <c r="X138" s="52">
        <f t="shared" si="71"/>
        <v>0</v>
      </c>
      <c r="Y138" s="51">
        <f t="shared" si="72"/>
        <v>0</v>
      </c>
      <c r="Z138" s="49">
        <f t="shared" si="73"/>
        <v>0</v>
      </c>
      <c r="AA138" s="52">
        <f t="shared" si="74"/>
        <v>0</v>
      </c>
      <c r="AB138" s="18"/>
      <c r="AC138" s="18"/>
      <c r="AD138" s="18"/>
      <c r="AE138" s="18"/>
      <c r="AF138" s="18"/>
      <c r="AG138" s="19"/>
      <c r="AH138" s="18"/>
      <c r="AI138" s="18"/>
    </row>
    <row r="139" spans="1:35" s="30" customFormat="1" ht="14.25" customHeight="1">
      <c r="A139" s="117">
        <v>6</v>
      </c>
      <c r="B139" s="56">
        <v>44348</v>
      </c>
      <c r="C139" s="68">
        <f>'BENEFÍCIOS-SEM JRS E SEM CORREÇ'!C139</f>
        <v>0</v>
      </c>
      <c r="D139" s="307">
        <f>'base(indices)'!G141</f>
        <v>0</v>
      </c>
      <c r="E139" s="70">
        <f t="shared" ref="E139:E145" si="76">C139*D139</f>
        <v>0</v>
      </c>
      <c r="F139" s="327">
        <v>0</v>
      </c>
      <c r="G139" s="60">
        <f t="shared" si="56"/>
        <v>0</v>
      </c>
      <c r="H139" s="61">
        <f t="shared" si="75"/>
        <v>0</v>
      </c>
      <c r="I139" s="62">
        <f t="shared" si="59"/>
        <v>0</v>
      </c>
      <c r="J139" s="63">
        <v>0</v>
      </c>
      <c r="K139" s="102">
        <f t="shared" si="57"/>
        <v>0</v>
      </c>
      <c r="L139" s="103">
        <f t="shared" si="58"/>
        <v>0</v>
      </c>
      <c r="M139" s="65">
        <f t="shared" si="60"/>
        <v>0</v>
      </c>
      <c r="N139" s="65">
        <f t="shared" si="61"/>
        <v>0</v>
      </c>
      <c r="O139" s="66">
        <f t="shared" si="62"/>
        <v>0</v>
      </c>
      <c r="P139" s="65">
        <f t="shared" si="63"/>
        <v>0</v>
      </c>
      <c r="Q139" s="63">
        <f t="shared" si="64"/>
        <v>0</v>
      </c>
      <c r="R139" s="67">
        <f t="shared" si="65"/>
        <v>0</v>
      </c>
      <c r="S139" s="65">
        <f t="shared" si="66"/>
        <v>0</v>
      </c>
      <c r="T139" s="63">
        <f t="shared" si="67"/>
        <v>0</v>
      </c>
      <c r="U139" s="67">
        <f t="shared" si="68"/>
        <v>0</v>
      </c>
      <c r="V139" s="65">
        <f t="shared" si="69"/>
        <v>0</v>
      </c>
      <c r="W139" s="63">
        <f t="shared" si="70"/>
        <v>0</v>
      </c>
      <c r="X139" s="66">
        <f t="shared" si="71"/>
        <v>0</v>
      </c>
      <c r="Y139" s="65">
        <f t="shared" si="72"/>
        <v>0</v>
      </c>
      <c r="Z139" s="63">
        <f t="shared" si="73"/>
        <v>0</v>
      </c>
      <c r="AA139" s="66">
        <f t="shared" si="74"/>
        <v>0</v>
      </c>
      <c r="AB139" s="36"/>
      <c r="AC139" s="36"/>
      <c r="AD139" s="36"/>
      <c r="AE139" s="36"/>
      <c r="AF139" s="36"/>
      <c r="AG139" s="37"/>
      <c r="AH139" s="36"/>
      <c r="AI139" s="36"/>
    </row>
    <row r="140" spans="1:35" ht="14.25" customHeight="1">
      <c r="A140" s="118">
        <v>7</v>
      </c>
      <c r="B140" s="46">
        <v>44378</v>
      </c>
      <c r="C140" s="68">
        <f>'BENEFÍCIOS-SEM JRS E SEM CORREÇ'!C140</f>
        <v>0</v>
      </c>
      <c r="D140" s="307">
        <f>'base(indices)'!G142</f>
        <v>0</v>
      </c>
      <c r="E140" s="70">
        <f t="shared" si="76"/>
        <v>0</v>
      </c>
      <c r="F140" s="327">
        <v>0</v>
      </c>
      <c r="G140" s="70">
        <f t="shared" si="56"/>
        <v>0</v>
      </c>
      <c r="H140" s="61">
        <f t="shared" si="75"/>
        <v>0</v>
      </c>
      <c r="I140" s="72">
        <f t="shared" si="59"/>
        <v>0</v>
      </c>
      <c r="J140" s="73">
        <v>0</v>
      </c>
      <c r="K140" s="104">
        <f t="shared" si="57"/>
        <v>0</v>
      </c>
      <c r="L140" s="105">
        <f t="shared" si="58"/>
        <v>0</v>
      </c>
      <c r="M140" s="51">
        <f t="shared" si="60"/>
        <v>0</v>
      </c>
      <c r="N140" s="51">
        <f t="shared" si="61"/>
        <v>0</v>
      </c>
      <c r="O140" s="52">
        <f t="shared" si="62"/>
        <v>0</v>
      </c>
      <c r="P140" s="51">
        <f t="shared" si="63"/>
        <v>0</v>
      </c>
      <c r="Q140" s="49">
        <f t="shared" si="64"/>
        <v>0</v>
      </c>
      <c r="R140" s="53">
        <f t="shared" si="65"/>
        <v>0</v>
      </c>
      <c r="S140" s="51">
        <f t="shared" si="66"/>
        <v>0</v>
      </c>
      <c r="T140" s="49">
        <f t="shared" si="67"/>
        <v>0</v>
      </c>
      <c r="U140" s="53">
        <f t="shared" si="68"/>
        <v>0</v>
      </c>
      <c r="V140" s="51">
        <f t="shared" si="69"/>
        <v>0</v>
      </c>
      <c r="W140" s="49">
        <f t="shared" si="70"/>
        <v>0</v>
      </c>
      <c r="X140" s="52">
        <f t="shared" si="71"/>
        <v>0</v>
      </c>
      <c r="Y140" s="51">
        <f t="shared" si="72"/>
        <v>0</v>
      </c>
      <c r="Z140" s="49">
        <f t="shared" si="73"/>
        <v>0</v>
      </c>
      <c r="AA140" s="52">
        <f t="shared" si="74"/>
        <v>0</v>
      </c>
      <c r="AB140" s="18"/>
      <c r="AC140" s="18"/>
      <c r="AD140" s="18"/>
      <c r="AE140" s="18"/>
      <c r="AF140" s="18"/>
      <c r="AG140" s="19"/>
      <c r="AH140" s="18"/>
      <c r="AI140" s="18"/>
    </row>
    <row r="141" spans="1:35" s="30" customFormat="1" ht="14.25" customHeight="1">
      <c r="A141" s="118">
        <v>8</v>
      </c>
      <c r="B141" s="56">
        <v>44409</v>
      </c>
      <c r="C141" s="68">
        <f>'BENEFÍCIOS-SEM JRS E SEM CORREÇ'!C141</f>
        <v>0</v>
      </c>
      <c r="D141" s="307">
        <f>'base(indices)'!G143</f>
        <v>0</v>
      </c>
      <c r="E141" s="70">
        <f t="shared" si="76"/>
        <v>0</v>
      </c>
      <c r="F141" s="327">
        <v>0</v>
      </c>
      <c r="G141" s="70">
        <f t="shared" si="56"/>
        <v>0</v>
      </c>
      <c r="H141" s="61">
        <f t="shared" si="75"/>
        <v>0</v>
      </c>
      <c r="I141" s="62">
        <f t="shared" si="59"/>
        <v>0</v>
      </c>
      <c r="J141" s="63">
        <v>0</v>
      </c>
      <c r="K141" s="102">
        <f t="shared" si="57"/>
        <v>0</v>
      </c>
      <c r="L141" s="103">
        <f t="shared" si="58"/>
        <v>0</v>
      </c>
      <c r="M141" s="65">
        <f t="shared" si="60"/>
        <v>0</v>
      </c>
      <c r="N141" s="65">
        <f>$K141*M$9</f>
        <v>0</v>
      </c>
      <c r="O141" s="66">
        <f>M141+N141</f>
        <v>0</v>
      </c>
      <c r="P141" s="65">
        <f t="shared" si="63"/>
        <v>0</v>
      </c>
      <c r="Q141" s="63">
        <f>$K141*P$9</f>
        <v>0</v>
      </c>
      <c r="R141" s="67">
        <f>P141+Q141</f>
        <v>0</v>
      </c>
      <c r="S141" s="65">
        <f t="shared" si="66"/>
        <v>0</v>
      </c>
      <c r="T141" s="63">
        <f>$K141*S$9</f>
        <v>0</v>
      </c>
      <c r="U141" s="67">
        <f>S141+T141</f>
        <v>0</v>
      </c>
      <c r="V141" s="65">
        <f t="shared" si="69"/>
        <v>0</v>
      </c>
      <c r="W141" s="63">
        <f>$K141*V$9</f>
        <v>0</v>
      </c>
      <c r="X141" s="66">
        <f>V141+W141</f>
        <v>0</v>
      </c>
      <c r="Y141" s="65">
        <f t="shared" si="72"/>
        <v>0</v>
      </c>
      <c r="Z141" s="63">
        <f t="shared" si="73"/>
        <v>0</v>
      </c>
      <c r="AA141" s="66">
        <f t="shared" si="74"/>
        <v>0</v>
      </c>
      <c r="AB141" s="36"/>
      <c r="AC141" s="36"/>
      <c r="AD141" s="36"/>
      <c r="AE141" s="36"/>
      <c r="AF141" s="36"/>
      <c r="AG141" s="37"/>
      <c r="AH141" s="36"/>
      <c r="AI141" s="36"/>
    </row>
    <row r="142" spans="1:35" ht="14.25" customHeight="1">
      <c r="A142" s="117">
        <v>9</v>
      </c>
      <c r="B142" s="46">
        <v>44440</v>
      </c>
      <c r="C142" s="68">
        <f>'BENEFÍCIOS-SEM JRS E SEM CORREÇ'!C142</f>
        <v>0</v>
      </c>
      <c r="D142" s="307">
        <f>'base(indices)'!G144</f>
        <v>0</v>
      </c>
      <c r="E142" s="70">
        <f t="shared" si="76"/>
        <v>0</v>
      </c>
      <c r="F142" s="327">
        <v>0</v>
      </c>
      <c r="G142" s="70">
        <f t="shared" si="56"/>
        <v>0</v>
      </c>
      <c r="H142" s="61">
        <f t="shared" si="75"/>
        <v>0</v>
      </c>
      <c r="I142" s="72">
        <f t="shared" si="59"/>
        <v>0</v>
      </c>
      <c r="J142" s="73">
        <v>0</v>
      </c>
      <c r="K142" s="104">
        <f t="shared" si="57"/>
        <v>0</v>
      </c>
      <c r="L142" s="105">
        <f t="shared" si="58"/>
        <v>0</v>
      </c>
      <c r="M142" s="51">
        <f t="shared" si="60"/>
        <v>0</v>
      </c>
      <c r="N142" s="51">
        <f>$K142*M$9</f>
        <v>0</v>
      </c>
      <c r="O142" s="52">
        <f>M142+N142</f>
        <v>0</v>
      </c>
      <c r="P142" s="51">
        <f t="shared" si="63"/>
        <v>0</v>
      </c>
      <c r="Q142" s="49">
        <f>$K142*P$9</f>
        <v>0</v>
      </c>
      <c r="R142" s="53">
        <f>P142+Q142</f>
        <v>0</v>
      </c>
      <c r="S142" s="51">
        <f t="shared" si="66"/>
        <v>0</v>
      </c>
      <c r="T142" s="49">
        <f>$K142*S$9</f>
        <v>0</v>
      </c>
      <c r="U142" s="53">
        <f>S142+T142</f>
        <v>0</v>
      </c>
      <c r="V142" s="51">
        <f t="shared" si="69"/>
        <v>0</v>
      </c>
      <c r="W142" s="49">
        <f>$K142*V$9</f>
        <v>0</v>
      </c>
      <c r="X142" s="52">
        <f>V142+W142</f>
        <v>0</v>
      </c>
      <c r="Y142" s="51">
        <f t="shared" si="72"/>
        <v>0</v>
      </c>
      <c r="Z142" s="49">
        <f t="shared" si="73"/>
        <v>0</v>
      </c>
      <c r="AA142" s="52">
        <f t="shared" si="74"/>
        <v>0</v>
      </c>
      <c r="AB142" s="18"/>
      <c r="AC142" s="18"/>
      <c r="AD142" s="18"/>
      <c r="AE142" s="18"/>
      <c r="AF142" s="18"/>
      <c r="AG142" s="19"/>
      <c r="AH142" s="18"/>
      <c r="AI142" s="18"/>
    </row>
    <row r="143" spans="1:35" s="30" customFormat="1" ht="14.25" customHeight="1">
      <c r="A143" s="118">
        <v>10</v>
      </c>
      <c r="B143" s="56">
        <v>44470</v>
      </c>
      <c r="C143" s="68">
        <f>'BENEFÍCIOS-SEM JRS E SEM CORREÇ'!C143</f>
        <v>0</v>
      </c>
      <c r="D143" s="307">
        <f>'base(indices)'!G145</f>
        <v>0</v>
      </c>
      <c r="E143" s="70">
        <f t="shared" si="76"/>
        <v>0</v>
      </c>
      <c r="F143" s="327">
        <v>0</v>
      </c>
      <c r="G143" s="70">
        <f t="shared" si="56"/>
        <v>0</v>
      </c>
      <c r="H143" s="61">
        <f t="shared" si="75"/>
        <v>0</v>
      </c>
      <c r="I143" s="62">
        <f t="shared" si="59"/>
        <v>0</v>
      </c>
      <c r="J143" s="63">
        <v>0</v>
      </c>
      <c r="K143" s="102">
        <f t="shared" si="57"/>
        <v>0</v>
      </c>
      <c r="L143" s="103">
        <f t="shared" si="58"/>
        <v>0</v>
      </c>
      <c r="M143" s="65">
        <f t="shared" si="60"/>
        <v>0</v>
      </c>
      <c r="N143" s="65">
        <f>$K143*M$9</f>
        <v>0</v>
      </c>
      <c r="O143" s="66">
        <f>M143+N143</f>
        <v>0</v>
      </c>
      <c r="P143" s="65">
        <f t="shared" si="63"/>
        <v>0</v>
      </c>
      <c r="Q143" s="63">
        <f>$K143*P$9</f>
        <v>0</v>
      </c>
      <c r="R143" s="67">
        <f>P143+Q143</f>
        <v>0</v>
      </c>
      <c r="S143" s="65">
        <f t="shared" si="66"/>
        <v>0</v>
      </c>
      <c r="T143" s="63">
        <f>$K143*S$9</f>
        <v>0</v>
      </c>
      <c r="U143" s="67">
        <f>S143+T143</f>
        <v>0</v>
      </c>
      <c r="V143" s="65">
        <f t="shared" si="69"/>
        <v>0</v>
      </c>
      <c r="W143" s="63">
        <f>$K143*V$9</f>
        <v>0</v>
      </c>
      <c r="X143" s="66">
        <f>V143+W143</f>
        <v>0</v>
      </c>
      <c r="Y143" s="65">
        <f t="shared" si="72"/>
        <v>0</v>
      </c>
      <c r="Z143" s="63">
        <f t="shared" si="73"/>
        <v>0</v>
      </c>
      <c r="AA143" s="66">
        <f t="shared" si="74"/>
        <v>0</v>
      </c>
      <c r="AB143" s="36"/>
      <c r="AC143" s="36"/>
      <c r="AD143" s="36"/>
      <c r="AE143" s="36"/>
      <c r="AF143" s="36"/>
      <c r="AG143" s="37"/>
      <c r="AH143" s="36"/>
      <c r="AI143" s="36"/>
    </row>
    <row r="144" spans="1:35" ht="14.25" customHeight="1">
      <c r="A144" s="118">
        <v>11</v>
      </c>
      <c r="B144" s="46">
        <v>44501</v>
      </c>
      <c r="C144" s="68">
        <f>'BENEFÍCIOS-SEM JRS E SEM CORREÇ'!C144</f>
        <v>0</v>
      </c>
      <c r="D144" s="307">
        <f>'base(indices)'!G146</f>
        <v>0</v>
      </c>
      <c r="E144" s="70">
        <f t="shared" si="76"/>
        <v>0</v>
      </c>
      <c r="F144" s="327">
        <v>0</v>
      </c>
      <c r="G144" s="70">
        <f t="shared" si="56"/>
        <v>0</v>
      </c>
      <c r="H144" s="61">
        <f t="shared" si="75"/>
        <v>0</v>
      </c>
      <c r="I144" s="72">
        <f t="shared" si="59"/>
        <v>0</v>
      </c>
      <c r="J144" s="73">
        <v>0</v>
      </c>
      <c r="K144" s="104">
        <f t="shared" si="57"/>
        <v>0</v>
      </c>
      <c r="L144" s="105">
        <f t="shared" si="58"/>
        <v>0</v>
      </c>
      <c r="M144" s="51">
        <f t="shared" si="60"/>
        <v>0</v>
      </c>
      <c r="N144" s="51">
        <f>$K144*M$9</f>
        <v>0</v>
      </c>
      <c r="O144" s="52">
        <f>M144+N144</f>
        <v>0</v>
      </c>
      <c r="P144" s="51">
        <f t="shared" si="63"/>
        <v>0</v>
      </c>
      <c r="Q144" s="49">
        <f>$K144*P$9</f>
        <v>0</v>
      </c>
      <c r="R144" s="53">
        <f>P144+Q144</f>
        <v>0</v>
      </c>
      <c r="S144" s="51">
        <f t="shared" si="66"/>
        <v>0</v>
      </c>
      <c r="T144" s="49">
        <f>$K144*S$9</f>
        <v>0</v>
      </c>
      <c r="U144" s="53">
        <f>S144+T144</f>
        <v>0</v>
      </c>
      <c r="V144" s="51">
        <f t="shared" si="69"/>
        <v>0</v>
      </c>
      <c r="W144" s="49">
        <f>$K144*V$9</f>
        <v>0</v>
      </c>
      <c r="X144" s="52">
        <f>V144+W144</f>
        <v>0</v>
      </c>
      <c r="Y144" s="51">
        <f t="shared" si="72"/>
        <v>0</v>
      </c>
      <c r="Z144" s="49">
        <f t="shared" si="73"/>
        <v>0</v>
      </c>
      <c r="AA144" s="52">
        <f t="shared" si="74"/>
        <v>0</v>
      </c>
      <c r="AB144" s="18"/>
      <c r="AC144" s="18"/>
      <c r="AD144" s="18"/>
      <c r="AE144" s="18"/>
      <c r="AF144" s="18"/>
      <c r="AG144" s="19"/>
      <c r="AH144" s="18"/>
      <c r="AI144" s="18"/>
    </row>
    <row r="145" spans="1:37" ht="14.25" customHeight="1">
      <c r="A145" s="124">
        <v>12</v>
      </c>
      <c r="B145" s="56">
        <v>44531</v>
      </c>
      <c r="C145" s="68">
        <f>'BENEFÍCIOS-SEM JRS E SEM CORREÇ'!C145</f>
        <v>0</v>
      </c>
      <c r="D145" s="307">
        <f>'base(indices)'!G147</f>
        <v>0</v>
      </c>
      <c r="E145" s="70">
        <f t="shared" si="76"/>
        <v>0</v>
      </c>
      <c r="F145" s="327">
        <v>0</v>
      </c>
      <c r="G145" s="70">
        <f t="shared" si="56"/>
        <v>0</v>
      </c>
      <c r="H145" s="61">
        <f t="shared" si="75"/>
        <v>0</v>
      </c>
      <c r="I145" s="62">
        <f t="shared" si="59"/>
        <v>0</v>
      </c>
      <c r="J145" s="63">
        <v>0</v>
      </c>
      <c r="K145" s="102">
        <f>I145</f>
        <v>0</v>
      </c>
      <c r="L145" s="103">
        <f>J145+K145</f>
        <v>0</v>
      </c>
      <c r="M145" s="65">
        <f t="shared" si="60"/>
        <v>0</v>
      </c>
      <c r="N145" s="65">
        <f>$K145*M$9</f>
        <v>0</v>
      </c>
      <c r="O145" s="66">
        <f>M145+N145</f>
        <v>0</v>
      </c>
      <c r="P145" s="65">
        <f t="shared" si="63"/>
        <v>0</v>
      </c>
      <c r="Q145" s="63">
        <f>$K145*P$9</f>
        <v>0</v>
      </c>
      <c r="R145" s="67">
        <f>P145+Q145</f>
        <v>0</v>
      </c>
      <c r="S145" s="65">
        <f t="shared" si="66"/>
        <v>0</v>
      </c>
      <c r="T145" s="63">
        <f>$K145*S$9</f>
        <v>0</v>
      </c>
      <c r="U145" s="67">
        <f>S145+T145</f>
        <v>0</v>
      </c>
      <c r="V145" s="65">
        <f t="shared" si="69"/>
        <v>0</v>
      </c>
      <c r="W145" s="63">
        <f>$K145*V$9</f>
        <v>0</v>
      </c>
      <c r="X145" s="66">
        <f>V145+W145</f>
        <v>0</v>
      </c>
      <c r="Y145" s="65">
        <f t="shared" si="72"/>
        <v>0</v>
      </c>
      <c r="Z145" s="63">
        <f>$K145*Y$9</f>
        <v>0</v>
      </c>
      <c r="AA145" s="66">
        <f>Y145+Z145</f>
        <v>0</v>
      </c>
      <c r="AB145" s="18"/>
      <c r="AC145" s="18"/>
      <c r="AD145" s="18"/>
      <c r="AE145" s="18"/>
      <c r="AF145" s="18"/>
      <c r="AG145" s="19"/>
      <c r="AH145" s="18"/>
      <c r="AI145" s="18"/>
    </row>
    <row r="146" spans="1:37" ht="13.5" customHeight="1" thickBot="1">
      <c r="A146" s="116"/>
      <c r="B146" s="76"/>
      <c r="C146" s="77"/>
      <c r="D146" s="244"/>
      <c r="E146" s="80"/>
      <c r="F146" s="79"/>
      <c r="G146" s="80"/>
      <c r="H146" s="81"/>
      <c r="I146" s="93"/>
      <c r="J146" s="94"/>
      <c r="K146" s="95"/>
      <c r="L146" s="95"/>
      <c r="M146" s="83"/>
      <c r="N146" s="83"/>
      <c r="O146" s="83"/>
      <c r="P146" s="83"/>
      <c r="Q146" s="83"/>
      <c r="R146" s="83"/>
      <c r="S146" s="83"/>
      <c r="T146" s="83"/>
      <c r="U146" s="84"/>
      <c r="V146" s="85"/>
      <c r="W146" s="83"/>
      <c r="X146" s="86"/>
      <c r="Y146" s="85"/>
      <c r="Z146" s="83"/>
      <c r="AA146" s="86"/>
      <c r="AB146" s="18"/>
      <c r="AC146" s="20"/>
    </row>
    <row r="147" spans="1:37" ht="14.2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14"/>
      <c r="AC147" s="14"/>
    </row>
    <row r="148" spans="1:37" ht="14.25" customHeight="1">
      <c r="B148" s="43" t="s">
        <v>40</v>
      </c>
      <c r="C148" s="43"/>
      <c r="F148" s="436">
        <f>'BENEFÍCIOS-SEM JRS E SEM CORREÇ'!F148</f>
        <v>44287</v>
      </c>
      <c r="G148" s="436"/>
      <c r="H148" s="436"/>
      <c r="I148" s="425">
        <f>SUM(H134:H147)</f>
        <v>3350.0496919999996</v>
      </c>
      <c r="J148" s="425"/>
      <c r="K148" s="32"/>
      <c r="L148" s="32"/>
      <c r="M148" s="32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1:37">
      <c r="B149" s="24"/>
      <c r="C149" s="32" t="s">
        <v>163</v>
      </c>
      <c r="E149" s="214"/>
      <c r="F149" s="214"/>
      <c r="G149" s="25"/>
      <c r="I149" s="214">
        <v>66000</v>
      </c>
      <c r="J149" s="24"/>
      <c r="K149" s="24"/>
      <c r="L149" s="24"/>
      <c r="M149" s="24"/>
      <c r="N149" s="24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spans="1:37">
      <c r="B150" s="24"/>
      <c r="C150" s="32"/>
      <c r="E150" s="214"/>
      <c r="F150" s="214"/>
      <c r="G150" s="25"/>
      <c r="H150" s="193"/>
      <c r="I150" s="193"/>
      <c r="J150" s="24"/>
      <c r="K150" s="24"/>
      <c r="L150" s="24"/>
      <c r="M150" s="24"/>
      <c r="N150" s="24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spans="1:37">
      <c r="B151" s="28" t="s">
        <v>167</v>
      </c>
      <c r="C151"/>
      <c r="L151" s="33"/>
      <c r="M151" s="7"/>
      <c r="N151" s="7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13.5">
      <c r="B152" s="29"/>
      <c r="D152" s="8"/>
      <c r="E152" s="8"/>
      <c r="F152" s="8"/>
      <c r="G152" s="8"/>
      <c r="H152" s="17"/>
      <c r="I152" s="8"/>
      <c r="J152" s="8"/>
      <c r="K152" s="8"/>
      <c r="L152" s="9"/>
      <c r="M152" s="9"/>
      <c r="N152" s="9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C152" s="8"/>
      <c r="AD152" s="9"/>
      <c r="AE152" s="9"/>
      <c r="AF152" s="9"/>
      <c r="AG152" s="11"/>
      <c r="AH152" s="12"/>
      <c r="AI152" s="10"/>
      <c r="AJ152" s="12"/>
      <c r="AK152" s="13"/>
    </row>
    <row r="153" spans="1:37" ht="13.5">
      <c r="B153" s="8"/>
      <c r="C153" s="8"/>
      <c r="D153" s="8"/>
      <c r="E153" s="8"/>
      <c r="F153" s="8"/>
      <c r="G153" s="8"/>
      <c r="H153" s="17"/>
      <c r="I153" s="8"/>
      <c r="J153" s="8"/>
      <c r="K153" s="8"/>
      <c r="L153" s="9"/>
      <c r="M153" s="9"/>
      <c r="N153" s="9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C153" s="8"/>
      <c r="AD153" s="9"/>
      <c r="AE153" s="9"/>
      <c r="AF153" s="9"/>
      <c r="AG153" s="11"/>
      <c r="AH153" s="12"/>
      <c r="AI153" s="10"/>
      <c r="AJ153" s="12"/>
      <c r="AK153" s="13"/>
    </row>
  </sheetData>
  <mergeCells count="21">
    <mergeCell ref="A9:A10"/>
    <mergeCell ref="B9:B10"/>
    <mergeCell ref="C9:C10"/>
    <mergeCell ref="D9:D10"/>
    <mergeCell ref="E9:E10"/>
    <mergeCell ref="W7:X7"/>
    <mergeCell ref="F148:H148"/>
    <mergeCell ref="Y9:AA9"/>
    <mergeCell ref="F131:G131"/>
    <mergeCell ref="H131:I131"/>
    <mergeCell ref="S9:U9"/>
    <mergeCell ref="V9:X9"/>
    <mergeCell ref="I9:I10"/>
    <mergeCell ref="J9:L9"/>
    <mergeCell ref="M9:O9"/>
    <mergeCell ref="P9:R9"/>
    <mergeCell ref="I148:J148"/>
    <mergeCell ref="I8:J8"/>
    <mergeCell ref="F9:F10"/>
    <mergeCell ref="G9:G10"/>
    <mergeCell ref="H9:H10"/>
  </mergeCells>
  <conditionalFormatting sqref="H147:X147 G11:H86 F11:F13 E11:E86 F131:F133">
    <cfRule type="cellIs" dxfId="2342" priority="314" stopIfTrue="1" operator="notEqual">
      <formula>""</formula>
    </cfRule>
  </conditionalFormatting>
  <conditionalFormatting sqref="D11:D130">
    <cfRule type="cellIs" dxfId="2341" priority="312" stopIfTrue="1" operator="equal">
      <formula>"Total"</formula>
    </cfRule>
  </conditionalFormatting>
  <conditionalFormatting sqref="G87:H89">
    <cfRule type="cellIs" dxfId="2340" priority="311" stopIfTrue="1" operator="notEqual">
      <formula>""</formula>
    </cfRule>
  </conditionalFormatting>
  <conditionalFormatting sqref="G87:H89">
    <cfRule type="cellIs" dxfId="2339" priority="310" stopIfTrue="1" operator="notEqual">
      <formula>""</formula>
    </cfRule>
  </conditionalFormatting>
  <conditionalFormatting sqref="E134">
    <cfRule type="cellIs" dxfId="2338" priority="301" stopIfTrue="1" operator="notEqual">
      <formula>""</formula>
    </cfRule>
  </conditionalFormatting>
  <conditionalFormatting sqref="G90:H90">
    <cfRule type="cellIs" dxfId="2337" priority="309" stopIfTrue="1" operator="notEqual">
      <formula>""</formula>
    </cfRule>
  </conditionalFormatting>
  <conditionalFormatting sqref="G90:H90">
    <cfRule type="cellIs" dxfId="2336" priority="308" stopIfTrue="1" operator="notEqual">
      <formula>""</formula>
    </cfRule>
  </conditionalFormatting>
  <conditionalFormatting sqref="G91:H106">
    <cfRule type="cellIs" dxfId="2335" priority="306" stopIfTrue="1" operator="notEqual">
      <formula>""</formula>
    </cfRule>
  </conditionalFormatting>
  <conditionalFormatting sqref="G94:H106">
    <cfRule type="cellIs" dxfId="2334" priority="305" stopIfTrue="1" operator="notEqual">
      <formula>""</formula>
    </cfRule>
  </conditionalFormatting>
  <conditionalFormatting sqref="G94:H106">
    <cfRule type="cellIs" dxfId="2333" priority="304" stopIfTrue="1" operator="notEqual">
      <formula>""</formula>
    </cfRule>
  </conditionalFormatting>
  <conditionalFormatting sqref="G91:H106">
    <cfRule type="cellIs" dxfId="2332" priority="307" stopIfTrue="1" operator="notEqual">
      <formula>""</formula>
    </cfRule>
  </conditionalFormatting>
  <conditionalFormatting sqref="E134">
    <cfRule type="cellIs" dxfId="2331" priority="299" stopIfTrue="1" operator="notEqual">
      <formula>""</formula>
    </cfRule>
  </conditionalFormatting>
  <conditionalFormatting sqref="E134">
    <cfRule type="cellIs" dxfId="2330" priority="300" stopIfTrue="1" operator="notEqual">
      <formula>""</formula>
    </cfRule>
  </conditionalFormatting>
  <conditionalFormatting sqref="F148">
    <cfRule type="cellIs" dxfId="2329" priority="303" stopIfTrue="1" operator="notEqual">
      <formula>""</formula>
    </cfRule>
  </conditionalFormatting>
  <conditionalFormatting sqref="F148 E146:H146">
    <cfRule type="cellIs" dxfId="2328" priority="302" stopIfTrue="1" operator="notEqual">
      <formula>""</formula>
    </cfRule>
  </conditionalFormatting>
  <conditionalFormatting sqref="E90">
    <cfRule type="cellIs" dxfId="2327" priority="293" stopIfTrue="1" operator="notEqual">
      <formula>""</formula>
    </cfRule>
  </conditionalFormatting>
  <conditionalFormatting sqref="E90">
    <cfRule type="cellIs" dxfId="2326" priority="294" stopIfTrue="1" operator="notEqual">
      <formula>""</formula>
    </cfRule>
  </conditionalFormatting>
  <conditionalFormatting sqref="E90">
    <cfRule type="cellIs" dxfId="2325" priority="295" stopIfTrue="1" operator="notEqual">
      <formula>""</formula>
    </cfRule>
  </conditionalFormatting>
  <conditionalFormatting sqref="E87:E89">
    <cfRule type="cellIs" dxfId="2324" priority="296" stopIfTrue="1" operator="notEqual">
      <formula>""</formula>
    </cfRule>
  </conditionalFormatting>
  <conditionalFormatting sqref="E91:E106">
    <cfRule type="cellIs" dxfId="2323" priority="292" stopIfTrue="1" operator="notEqual">
      <formula>""</formula>
    </cfRule>
  </conditionalFormatting>
  <conditionalFormatting sqref="E87:E89">
    <cfRule type="cellIs" dxfId="2322" priority="298" stopIfTrue="1" operator="notEqual">
      <formula>""</formula>
    </cfRule>
  </conditionalFormatting>
  <conditionalFormatting sqref="E91:E106">
    <cfRule type="cellIs" dxfId="2321" priority="290" stopIfTrue="1" operator="notEqual">
      <formula>""</formula>
    </cfRule>
  </conditionalFormatting>
  <conditionalFormatting sqref="E94:E106">
    <cfRule type="cellIs" dxfId="2320" priority="288" stopIfTrue="1" operator="notEqual">
      <formula>""</formula>
    </cfRule>
  </conditionalFormatting>
  <conditionalFormatting sqref="E87:E89">
    <cfRule type="cellIs" dxfId="2319" priority="297" stopIfTrue="1" operator="notEqual">
      <formula>""</formula>
    </cfRule>
  </conditionalFormatting>
  <conditionalFormatting sqref="E91:E106">
    <cfRule type="cellIs" dxfId="2318" priority="291" stopIfTrue="1" operator="notEqual">
      <formula>""</formula>
    </cfRule>
  </conditionalFormatting>
  <conditionalFormatting sqref="E94:E106">
    <cfRule type="cellIs" dxfId="2317" priority="289" stopIfTrue="1" operator="notEqual">
      <formula>""</formula>
    </cfRule>
  </conditionalFormatting>
  <conditionalFormatting sqref="E94:E106">
    <cfRule type="cellIs" dxfId="2316" priority="287" stopIfTrue="1" operator="notEqual">
      <formula>""</formula>
    </cfRule>
  </conditionalFormatting>
  <conditionalFormatting sqref="E107:E108">
    <cfRule type="cellIs" dxfId="2315" priority="282" stopIfTrue="1" operator="notEqual">
      <formula>""</formula>
    </cfRule>
  </conditionalFormatting>
  <conditionalFormatting sqref="F107:F108">
    <cfRule type="cellIs" dxfId="2314" priority="281" stopIfTrue="1" operator="notEqual">
      <formula>""</formula>
    </cfRule>
  </conditionalFormatting>
  <conditionalFormatting sqref="F14:F106">
    <cfRule type="cellIs" dxfId="2313" priority="286" stopIfTrue="1" operator="notEqual">
      <formula>""</formula>
    </cfRule>
  </conditionalFormatting>
  <conditionalFormatting sqref="F107:F108">
    <cfRule type="cellIs" dxfId="2312" priority="285" stopIfTrue="1" operator="notEqual">
      <formula>""</formula>
    </cfRule>
  </conditionalFormatting>
  <conditionalFormatting sqref="F108">
    <cfRule type="cellIs" dxfId="2311" priority="276" stopIfTrue="1" operator="notEqual">
      <formula>""</formula>
    </cfRule>
  </conditionalFormatting>
  <conditionalFormatting sqref="E107:E108 G107:H108">
    <cfRule type="cellIs" dxfId="2310" priority="284" stopIfTrue="1" operator="notEqual">
      <formula>""</formula>
    </cfRule>
  </conditionalFormatting>
  <conditionalFormatting sqref="E108 G108:H108">
    <cfRule type="cellIs" dxfId="2309" priority="279" stopIfTrue="1" operator="notEqual">
      <formula>""</formula>
    </cfRule>
  </conditionalFormatting>
  <conditionalFormatting sqref="E109:E110 G109:H110">
    <cfRule type="cellIs" dxfId="2308" priority="273" stopIfTrue="1" operator="notEqual">
      <formula>""</formula>
    </cfRule>
  </conditionalFormatting>
  <conditionalFormatting sqref="F108">
    <cfRule type="cellIs" dxfId="2307" priority="277" stopIfTrue="1" operator="notEqual">
      <formula>""</formula>
    </cfRule>
  </conditionalFormatting>
  <conditionalFormatting sqref="F108">
    <cfRule type="cellIs" dxfId="2306" priority="275" stopIfTrue="1" operator="notEqual">
      <formula>""</formula>
    </cfRule>
  </conditionalFormatting>
  <conditionalFormatting sqref="E107:E108 G107:H108">
    <cfRule type="cellIs" dxfId="2305" priority="283" stopIfTrue="1" operator="notEqual">
      <formula>""</formula>
    </cfRule>
  </conditionalFormatting>
  <conditionalFormatting sqref="E108 G108:H108">
    <cfRule type="cellIs" dxfId="2304" priority="280" stopIfTrue="1" operator="notEqual">
      <formula>""</formula>
    </cfRule>
  </conditionalFormatting>
  <conditionalFormatting sqref="E108">
    <cfRule type="cellIs" dxfId="2303" priority="278" stopIfTrue="1" operator="notEqual">
      <formula>""</formula>
    </cfRule>
  </conditionalFormatting>
  <conditionalFormatting sqref="F109:F110">
    <cfRule type="cellIs" dxfId="2302" priority="274" stopIfTrue="1" operator="notEqual">
      <formula>""</formula>
    </cfRule>
  </conditionalFormatting>
  <conditionalFormatting sqref="F110">
    <cfRule type="cellIs" dxfId="2301" priority="265" stopIfTrue="1" operator="notEqual">
      <formula>""</formula>
    </cfRule>
  </conditionalFormatting>
  <conditionalFormatting sqref="E110 G110:H110">
    <cfRule type="cellIs" dxfId="2300" priority="268" stopIfTrue="1" operator="notEqual">
      <formula>""</formula>
    </cfRule>
  </conditionalFormatting>
  <conditionalFormatting sqref="E111:E112 G111:H112">
    <cfRule type="cellIs" dxfId="2299" priority="262" stopIfTrue="1" operator="notEqual">
      <formula>""</formula>
    </cfRule>
  </conditionalFormatting>
  <conditionalFormatting sqref="F110">
    <cfRule type="cellIs" dxfId="2298" priority="266" stopIfTrue="1" operator="notEqual">
      <formula>""</formula>
    </cfRule>
  </conditionalFormatting>
  <conditionalFormatting sqref="E109:E110">
    <cfRule type="cellIs" dxfId="2297" priority="271" stopIfTrue="1" operator="notEqual">
      <formula>""</formula>
    </cfRule>
  </conditionalFormatting>
  <conditionalFormatting sqref="F110">
    <cfRule type="cellIs" dxfId="2296" priority="264" stopIfTrue="1" operator="notEqual">
      <formula>""</formula>
    </cfRule>
  </conditionalFormatting>
  <conditionalFormatting sqref="E109:E110 G109:H110">
    <cfRule type="cellIs" dxfId="2295" priority="272" stopIfTrue="1" operator="notEqual">
      <formula>""</formula>
    </cfRule>
  </conditionalFormatting>
  <conditionalFormatting sqref="F109:F110">
    <cfRule type="cellIs" dxfId="2294" priority="270" stopIfTrue="1" operator="notEqual">
      <formula>""</formula>
    </cfRule>
  </conditionalFormatting>
  <conditionalFormatting sqref="E110 G110:H110">
    <cfRule type="cellIs" dxfId="2293" priority="269" stopIfTrue="1" operator="notEqual">
      <formula>""</formula>
    </cfRule>
  </conditionalFormatting>
  <conditionalFormatting sqref="E110">
    <cfRule type="cellIs" dxfId="2292" priority="267" stopIfTrue="1" operator="notEqual">
      <formula>""</formula>
    </cfRule>
  </conditionalFormatting>
  <conditionalFormatting sqref="F111:F112">
    <cfRule type="cellIs" dxfId="2291" priority="263" stopIfTrue="1" operator="notEqual">
      <formula>""</formula>
    </cfRule>
  </conditionalFormatting>
  <conditionalFormatting sqref="F112">
    <cfRule type="cellIs" dxfId="2290" priority="254" stopIfTrue="1" operator="notEqual">
      <formula>""</formula>
    </cfRule>
  </conditionalFormatting>
  <conditionalFormatting sqref="E112 G112:H112">
    <cfRule type="cellIs" dxfId="2289" priority="257" stopIfTrue="1" operator="notEqual">
      <formula>""</formula>
    </cfRule>
  </conditionalFormatting>
  <conditionalFormatting sqref="E113:E114 G113:H114">
    <cfRule type="cellIs" dxfId="2288" priority="251" stopIfTrue="1" operator="notEqual">
      <formula>""</formula>
    </cfRule>
  </conditionalFormatting>
  <conditionalFormatting sqref="F112">
    <cfRule type="cellIs" dxfId="2287" priority="255" stopIfTrue="1" operator="notEqual">
      <formula>""</formula>
    </cfRule>
  </conditionalFormatting>
  <conditionalFormatting sqref="E111:E112">
    <cfRule type="cellIs" dxfId="2286" priority="260" stopIfTrue="1" operator="notEqual">
      <formula>""</formula>
    </cfRule>
  </conditionalFormatting>
  <conditionalFormatting sqref="F112">
    <cfRule type="cellIs" dxfId="2285" priority="253" stopIfTrue="1" operator="notEqual">
      <formula>""</formula>
    </cfRule>
  </conditionalFormatting>
  <conditionalFormatting sqref="E111:E112 G111:H112">
    <cfRule type="cellIs" dxfId="2284" priority="261" stopIfTrue="1" operator="notEqual">
      <formula>""</formula>
    </cfRule>
  </conditionalFormatting>
  <conditionalFormatting sqref="F111:F112">
    <cfRule type="cellIs" dxfId="2283" priority="259" stopIfTrue="1" operator="notEqual">
      <formula>""</formula>
    </cfRule>
  </conditionalFormatting>
  <conditionalFormatting sqref="E112 G112:H112">
    <cfRule type="cellIs" dxfId="2282" priority="258" stopIfTrue="1" operator="notEqual">
      <formula>""</formula>
    </cfRule>
  </conditionalFormatting>
  <conditionalFormatting sqref="E112">
    <cfRule type="cellIs" dxfId="2281" priority="256" stopIfTrue="1" operator="notEqual">
      <formula>""</formula>
    </cfRule>
  </conditionalFormatting>
  <conditionalFormatting sqref="F113:F114">
    <cfRule type="cellIs" dxfId="2280" priority="252" stopIfTrue="1" operator="notEqual">
      <formula>""</formula>
    </cfRule>
  </conditionalFormatting>
  <conditionalFormatting sqref="F114">
    <cfRule type="cellIs" dxfId="2279" priority="243" stopIfTrue="1" operator="notEqual">
      <formula>""</formula>
    </cfRule>
  </conditionalFormatting>
  <conditionalFormatting sqref="E114 G114:H114">
    <cfRule type="cellIs" dxfId="2278" priority="246" stopIfTrue="1" operator="notEqual">
      <formula>""</formula>
    </cfRule>
  </conditionalFormatting>
  <conditionalFormatting sqref="E115:E116 G115:H116">
    <cfRule type="cellIs" dxfId="2277" priority="240" stopIfTrue="1" operator="notEqual">
      <formula>""</formula>
    </cfRule>
  </conditionalFormatting>
  <conditionalFormatting sqref="F114">
    <cfRule type="cellIs" dxfId="2276" priority="244" stopIfTrue="1" operator="notEqual">
      <formula>""</formula>
    </cfRule>
  </conditionalFormatting>
  <conditionalFormatting sqref="E113:E114">
    <cfRule type="cellIs" dxfId="2275" priority="249" stopIfTrue="1" operator="notEqual">
      <formula>""</formula>
    </cfRule>
  </conditionalFormatting>
  <conditionalFormatting sqref="F114">
    <cfRule type="cellIs" dxfId="2274" priority="242" stopIfTrue="1" operator="notEqual">
      <formula>""</formula>
    </cfRule>
  </conditionalFormatting>
  <conditionalFormatting sqref="E113:E114 G113:H114">
    <cfRule type="cellIs" dxfId="2273" priority="250" stopIfTrue="1" operator="notEqual">
      <formula>""</formula>
    </cfRule>
  </conditionalFormatting>
  <conditionalFormatting sqref="F113:F114">
    <cfRule type="cellIs" dxfId="2272" priority="248" stopIfTrue="1" operator="notEqual">
      <formula>""</formula>
    </cfRule>
  </conditionalFormatting>
  <conditionalFormatting sqref="E114 G114:H114">
    <cfRule type="cellIs" dxfId="2271" priority="247" stopIfTrue="1" operator="notEqual">
      <formula>""</formula>
    </cfRule>
  </conditionalFormatting>
  <conditionalFormatting sqref="E114">
    <cfRule type="cellIs" dxfId="2270" priority="245" stopIfTrue="1" operator="notEqual">
      <formula>""</formula>
    </cfRule>
  </conditionalFormatting>
  <conditionalFormatting sqref="F115:F116">
    <cfRule type="cellIs" dxfId="2269" priority="241" stopIfTrue="1" operator="notEqual">
      <formula>""</formula>
    </cfRule>
  </conditionalFormatting>
  <conditionalFormatting sqref="F116">
    <cfRule type="cellIs" dxfId="2268" priority="232" stopIfTrue="1" operator="notEqual">
      <formula>""</formula>
    </cfRule>
  </conditionalFormatting>
  <conditionalFormatting sqref="E116 G116:H116">
    <cfRule type="cellIs" dxfId="2267" priority="235" stopIfTrue="1" operator="notEqual">
      <formula>""</formula>
    </cfRule>
  </conditionalFormatting>
  <conditionalFormatting sqref="E117:E118 G117:H118">
    <cfRule type="cellIs" dxfId="2266" priority="229" stopIfTrue="1" operator="notEqual">
      <formula>""</formula>
    </cfRule>
  </conditionalFormatting>
  <conditionalFormatting sqref="F116">
    <cfRule type="cellIs" dxfId="2265" priority="233" stopIfTrue="1" operator="notEqual">
      <formula>""</formula>
    </cfRule>
  </conditionalFormatting>
  <conditionalFormatting sqref="E115:E116">
    <cfRule type="cellIs" dxfId="2264" priority="238" stopIfTrue="1" operator="notEqual">
      <formula>""</formula>
    </cfRule>
  </conditionalFormatting>
  <conditionalFormatting sqref="F116">
    <cfRule type="cellIs" dxfId="2263" priority="231" stopIfTrue="1" operator="notEqual">
      <formula>""</formula>
    </cfRule>
  </conditionalFormatting>
  <conditionalFormatting sqref="E115:E116 G115:H116">
    <cfRule type="cellIs" dxfId="2262" priority="239" stopIfTrue="1" operator="notEqual">
      <formula>""</formula>
    </cfRule>
  </conditionalFormatting>
  <conditionalFormatting sqref="F115:F116">
    <cfRule type="cellIs" dxfId="2261" priority="237" stopIfTrue="1" operator="notEqual">
      <formula>""</formula>
    </cfRule>
  </conditionalFormatting>
  <conditionalFormatting sqref="E116 G116:H116">
    <cfRule type="cellIs" dxfId="2260" priority="236" stopIfTrue="1" operator="notEqual">
      <formula>""</formula>
    </cfRule>
  </conditionalFormatting>
  <conditionalFormatting sqref="E116">
    <cfRule type="cellIs" dxfId="2259" priority="234" stopIfTrue="1" operator="notEqual">
      <formula>""</formula>
    </cfRule>
  </conditionalFormatting>
  <conditionalFormatting sqref="F117:F118">
    <cfRule type="cellIs" dxfId="2258" priority="230" stopIfTrue="1" operator="notEqual">
      <formula>""</formula>
    </cfRule>
  </conditionalFormatting>
  <conditionalFormatting sqref="F118">
    <cfRule type="cellIs" dxfId="2257" priority="221" stopIfTrue="1" operator="notEqual">
      <formula>""</formula>
    </cfRule>
  </conditionalFormatting>
  <conditionalFormatting sqref="E118 G118:H118">
    <cfRule type="cellIs" dxfId="2256" priority="224" stopIfTrue="1" operator="notEqual">
      <formula>""</formula>
    </cfRule>
  </conditionalFormatting>
  <conditionalFormatting sqref="F118">
    <cfRule type="cellIs" dxfId="2255" priority="222" stopIfTrue="1" operator="notEqual">
      <formula>""</formula>
    </cfRule>
  </conditionalFormatting>
  <conditionalFormatting sqref="E117:E118">
    <cfRule type="cellIs" dxfId="2254" priority="227" stopIfTrue="1" operator="notEqual">
      <formula>""</formula>
    </cfRule>
  </conditionalFormatting>
  <conditionalFormatting sqref="F118">
    <cfRule type="cellIs" dxfId="2253" priority="220" stopIfTrue="1" operator="notEqual">
      <formula>""</formula>
    </cfRule>
  </conditionalFormatting>
  <conditionalFormatting sqref="E117:E118 G117:H118">
    <cfRule type="cellIs" dxfId="2252" priority="228" stopIfTrue="1" operator="notEqual">
      <formula>""</formula>
    </cfRule>
  </conditionalFormatting>
  <conditionalFormatting sqref="F117:F118">
    <cfRule type="cellIs" dxfId="2251" priority="226" stopIfTrue="1" operator="notEqual">
      <formula>""</formula>
    </cfRule>
  </conditionalFormatting>
  <conditionalFormatting sqref="E118 G118:H118">
    <cfRule type="cellIs" dxfId="2250" priority="225" stopIfTrue="1" operator="notEqual">
      <formula>""</formula>
    </cfRule>
  </conditionalFormatting>
  <conditionalFormatting sqref="E118">
    <cfRule type="cellIs" dxfId="2249" priority="223" stopIfTrue="1" operator="notEqual">
      <formula>""</formula>
    </cfRule>
  </conditionalFormatting>
  <conditionalFormatting sqref="Y147:AA147">
    <cfRule type="cellIs" dxfId="2248" priority="219" stopIfTrue="1" operator="notEqual">
      <formula>""</formula>
    </cfRule>
  </conditionalFormatting>
  <conditionalFormatting sqref="C134:C145">
    <cfRule type="cellIs" dxfId="2247" priority="218" stopIfTrue="1" operator="notEqual">
      <formula>""</formula>
    </cfRule>
  </conditionalFormatting>
  <conditionalFormatting sqref="C134:C146">
    <cfRule type="cellIs" dxfId="2246" priority="217" stopIfTrue="1" operator="notEqual">
      <formula>""</formula>
    </cfRule>
  </conditionalFormatting>
  <conditionalFormatting sqref="D146">
    <cfRule type="cellIs" dxfId="2245" priority="216" stopIfTrue="1" operator="equal">
      <formula>"Total"</formula>
    </cfRule>
  </conditionalFormatting>
  <conditionalFormatting sqref="B146">
    <cfRule type="cellIs" dxfId="2244" priority="215" stopIfTrue="1" operator="notEqual">
      <formula>""</formula>
    </cfRule>
  </conditionalFormatting>
  <conditionalFormatting sqref="C83">
    <cfRule type="cellIs" dxfId="2243" priority="78" stopIfTrue="1" operator="notEqual">
      <formula>""</formula>
    </cfRule>
  </conditionalFormatting>
  <conditionalFormatting sqref="D9">
    <cfRule type="cellIs" dxfId="2242" priority="214" stopIfTrue="1" operator="equal">
      <formula>"Total"</formula>
    </cfRule>
  </conditionalFormatting>
  <conditionalFormatting sqref="D9">
    <cfRule type="cellIs" dxfId="2241" priority="213" stopIfTrue="1" operator="equal">
      <formula>"Total"</formula>
    </cfRule>
  </conditionalFormatting>
  <conditionalFormatting sqref="G140:G145">
    <cfRule type="cellIs" dxfId="2240" priority="204" stopIfTrue="1" operator="notEqual">
      <formula>""</formula>
    </cfRule>
  </conditionalFormatting>
  <conditionalFormatting sqref="G139:H139 H140:H145">
    <cfRule type="cellIs" dxfId="2239" priority="205" stopIfTrue="1" operator="notEqual">
      <formula>""</formula>
    </cfRule>
  </conditionalFormatting>
  <conditionalFormatting sqref="G135:H135">
    <cfRule type="cellIs" dxfId="2238" priority="209" stopIfTrue="1" operator="notEqual">
      <formula>""</formula>
    </cfRule>
  </conditionalFormatting>
  <conditionalFormatting sqref="G134:H134">
    <cfRule type="cellIs" dxfId="2237" priority="211" stopIfTrue="1" operator="notEqual">
      <formula>""</formula>
    </cfRule>
  </conditionalFormatting>
  <conditionalFormatting sqref="G134:H134">
    <cfRule type="cellIs" dxfId="2236" priority="212" stopIfTrue="1" operator="notEqual">
      <formula>""</formula>
    </cfRule>
  </conditionalFormatting>
  <conditionalFormatting sqref="G135:H135">
    <cfRule type="cellIs" dxfId="2235" priority="210" stopIfTrue="1" operator="notEqual">
      <formula>""</formula>
    </cfRule>
  </conditionalFormatting>
  <conditionalFormatting sqref="G136:H138">
    <cfRule type="cellIs" dxfId="2234" priority="207" stopIfTrue="1" operator="notEqual">
      <formula>""</formula>
    </cfRule>
  </conditionalFormatting>
  <conditionalFormatting sqref="G136:H138">
    <cfRule type="cellIs" dxfId="2233" priority="208" stopIfTrue="1" operator="notEqual">
      <formula>""</formula>
    </cfRule>
  </conditionalFormatting>
  <conditionalFormatting sqref="G140:G145">
    <cfRule type="cellIs" dxfId="2232" priority="203" stopIfTrue="1" operator="notEqual">
      <formula>""</formula>
    </cfRule>
  </conditionalFormatting>
  <conditionalFormatting sqref="G139:H139 H140:H145">
    <cfRule type="cellIs" dxfId="2231" priority="206" stopIfTrue="1" operator="notEqual">
      <formula>""</formula>
    </cfRule>
  </conditionalFormatting>
  <conditionalFormatting sqref="F134">
    <cfRule type="cellIs" dxfId="2230" priority="202" stopIfTrue="1" operator="notEqual">
      <formula>""</formula>
    </cfRule>
  </conditionalFormatting>
  <conditionalFormatting sqref="F135:F145">
    <cfRule type="cellIs" dxfId="2229" priority="201" stopIfTrue="1" operator="notEqual">
      <formula>""</formula>
    </cfRule>
  </conditionalFormatting>
  <conditionalFormatting sqref="F135:F145">
    <cfRule type="cellIs" dxfId="2228" priority="200" stopIfTrue="1" operator="notEqual">
      <formula>""</formula>
    </cfRule>
  </conditionalFormatting>
  <conditionalFormatting sqref="D134">
    <cfRule type="cellIs" dxfId="2227" priority="197" stopIfTrue="1" operator="notEqual">
      <formula>""</formula>
    </cfRule>
  </conditionalFormatting>
  <conditionalFormatting sqref="D134">
    <cfRule type="cellIs" dxfId="2226" priority="199" stopIfTrue="1" operator="notEqual">
      <formula>""</formula>
    </cfRule>
  </conditionalFormatting>
  <conditionalFormatting sqref="D134">
    <cfRule type="cellIs" dxfId="2225" priority="198" stopIfTrue="1" operator="notEqual">
      <formula>""</formula>
    </cfRule>
  </conditionalFormatting>
  <conditionalFormatting sqref="E135">
    <cfRule type="cellIs" dxfId="2224" priority="196" stopIfTrue="1" operator="notEqual">
      <formula>""</formula>
    </cfRule>
  </conditionalFormatting>
  <conditionalFormatting sqref="E135">
    <cfRule type="cellIs" dxfId="2223" priority="194" stopIfTrue="1" operator="notEqual">
      <formula>""</formula>
    </cfRule>
  </conditionalFormatting>
  <conditionalFormatting sqref="E135">
    <cfRule type="cellIs" dxfId="2222" priority="195" stopIfTrue="1" operator="notEqual">
      <formula>""</formula>
    </cfRule>
  </conditionalFormatting>
  <conditionalFormatting sqref="E136:E137">
    <cfRule type="cellIs" dxfId="2221" priority="193" stopIfTrue="1" operator="notEqual">
      <formula>""</formula>
    </cfRule>
  </conditionalFormatting>
  <conditionalFormatting sqref="E136:E137">
    <cfRule type="cellIs" dxfId="2220" priority="191" stopIfTrue="1" operator="notEqual">
      <formula>""</formula>
    </cfRule>
  </conditionalFormatting>
  <conditionalFormatting sqref="E136:E137">
    <cfRule type="cellIs" dxfId="2219" priority="192" stopIfTrue="1" operator="notEqual">
      <formula>""</formula>
    </cfRule>
  </conditionalFormatting>
  <conditionalFormatting sqref="E138">
    <cfRule type="cellIs" dxfId="2218" priority="190" stopIfTrue="1" operator="notEqual">
      <formula>""</formula>
    </cfRule>
  </conditionalFormatting>
  <conditionalFormatting sqref="E138">
    <cfRule type="cellIs" dxfId="2217" priority="188" stopIfTrue="1" operator="notEqual">
      <formula>""</formula>
    </cfRule>
  </conditionalFormatting>
  <conditionalFormatting sqref="E138">
    <cfRule type="cellIs" dxfId="2216" priority="189" stopIfTrue="1" operator="notEqual">
      <formula>""</formula>
    </cfRule>
  </conditionalFormatting>
  <conditionalFormatting sqref="E139:E145">
    <cfRule type="cellIs" dxfId="2215" priority="187" stopIfTrue="1" operator="notEqual">
      <formula>""</formula>
    </cfRule>
  </conditionalFormatting>
  <conditionalFormatting sqref="E139:E145">
    <cfRule type="cellIs" dxfId="2214" priority="185" stopIfTrue="1" operator="notEqual">
      <formula>""</formula>
    </cfRule>
  </conditionalFormatting>
  <conditionalFormatting sqref="E139:E145">
    <cfRule type="cellIs" dxfId="2213" priority="186" stopIfTrue="1" operator="notEqual">
      <formula>""</formula>
    </cfRule>
  </conditionalFormatting>
  <conditionalFormatting sqref="C107:C117">
    <cfRule type="cellIs" dxfId="2212" priority="25" stopIfTrue="1" operator="notEqual">
      <formula>""</formula>
    </cfRule>
  </conditionalFormatting>
  <conditionalFormatting sqref="C108:C117">
    <cfRule type="cellIs" dxfId="2211" priority="23" stopIfTrue="1" operator="notEqual">
      <formula>""</formula>
    </cfRule>
  </conditionalFormatting>
  <conditionalFormatting sqref="C106 C11:C94">
    <cfRule type="cellIs" dxfId="2210" priority="184" stopIfTrue="1" operator="notEqual">
      <formula>""</formula>
    </cfRule>
  </conditionalFormatting>
  <conditionalFormatting sqref="C22">
    <cfRule type="cellIs" dxfId="2209" priority="183" stopIfTrue="1" operator="notEqual">
      <formula>""</formula>
    </cfRule>
  </conditionalFormatting>
  <conditionalFormatting sqref="C13:C33">
    <cfRule type="cellIs" dxfId="2208" priority="182" stopIfTrue="1" operator="notEqual">
      <formula>""</formula>
    </cfRule>
  </conditionalFormatting>
  <conditionalFormatting sqref="C106 C84:C94">
    <cfRule type="cellIs" dxfId="2207" priority="181" stopIfTrue="1" operator="notEqual">
      <formula>""</formula>
    </cfRule>
  </conditionalFormatting>
  <conditionalFormatting sqref="C83">
    <cfRule type="cellIs" dxfId="2206" priority="180" stopIfTrue="1" operator="notEqual">
      <formula>""</formula>
    </cfRule>
  </conditionalFormatting>
  <conditionalFormatting sqref="C83">
    <cfRule type="cellIs" dxfId="2205" priority="179" stopIfTrue="1" operator="notEqual">
      <formula>""</formula>
    </cfRule>
  </conditionalFormatting>
  <conditionalFormatting sqref="C84:C93">
    <cfRule type="cellIs" dxfId="2204" priority="175" stopIfTrue="1" operator="notEqual">
      <formula>""</formula>
    </cfRule>
  </conditionalFormatting>
  <conditionalFormatting sqref="C11:C22">
    <cfRule type="cellIs" dxfId="2203" priority="178" stopIfTrue="1" operator="notEqual">
      <formula>""</formula>
    </cfRule>
  </conditionalFormatting>
  <conditionalFormatting sqref="C72:C82">
    <cfRule type="cellIs" dxfId="2202" priority="177" stopIfTrue="1" operator="notEqual">
      <formula>""</formula>
    </cfRule>
  </conditionalFormatting>
  <conditionalFormatting sqref="C84:C93">
    <cfRule type="cellIs" dxfId="2201" priority="176" stopIfTrue="1" operator="notEqual">
      <formula>""</formula>
    </cfRule>
  </conditionalFormatting>
  <conditionalFormatting sqref="C83">
    <cfRule type="cellIs" dxfId="2200" priority="174" stopIfTrue="1" operator="notEqual">
      <formula>""</formula>
    </cfRule>
  </conditionalFormatting>
  <conditionalFormatting sqref="C83">
    <cfRule type="cellIs" dxfId="2199" priority="173" stopIfTrue="1" operator="notEqual">
      <formula>""</formula>
    </cfRule>
  </conditionalFormatting>
  <conditionalFormatting sqref="C72:C82">
    <cfRule type="cellIs" dxfId="2198" priority="172" stopIfTrue="1" operator="notEqual">
      <formula>""</formula>
    </cfRule>
  </conditionalFormatting>
  <conditionalFormatting sqref="C71">
    <cfRule type="cellIs" dxfId="2197" priority="171" stopIfTrue="1" operator="notEqual">
      <formula>""</formula>
    </cfRule>
  </conditionalFormatting>
  <conditionalFormatting sqref="C71">
    <cfRule type="cellIs" dxfId="2196" priority="170" stopIfTrue="1" operator="notEqual">
      <formula>""</formula>
    </cfRule>
  </conditionalFormatting>
  <conditionalFormatting sqref="C72:C81">
    <cfRule type="cellIs" dxfId="2195" priority="167" stopIfTrue="1" operator="notEqual">
      <formula>""</formula>
    </cfRule>
  </conditionalFormatting>
  <conditionalFormatting sqref="C60:C70">
    <cfRule type="cellIs" dxfId="2194" priority="169" stopIfTrue="1" operator="notEqual">
      <formula>""</formula>
    </cfRule>
  </conditionalFormatting>
  <conditionalFormatting sqref="C72:C81">
    <cfRule type="cellIs" dxfId="2193" priority="168" stopIfTrue="1" operator="notEqual">
      <formula>""</formula>
    </cfRule>
  </conditionalFormatting>
  <conditionalFormatting sqref="C84:C93">
    <cfRule type="cellIs" dxfId="2192" priority="166" stopIfTrue="1" operator="notEqual">
      <formula>""</formula>
    </cfRule>
  </conditionalFormatting>
  <conditionalFormatting sqref="C84:C93">
    <cfRule type="cellIs" dxfId="2191" priority="165" stopIfTrue="1" operator="notEqual">
      <formula>""</formula>
    </cfRule>
  </conditionalFormatting>
  <conditionalFormatting sqref="C83:C93">
    <cfRule type="cellIs" dxfId="2190" priority="164" stopIfTrue="1" operator="notEqual">
      <formula>""</formula>
    </cfRule>
  </conditionalFormatting>
  <conditionalFormatting sqref="C83:C93">
    <cfRule type="cellIs" dxfId="2189" priority="163" stopIfTrue="1" operator="notEqual">
      <formula>""</formula>
    </cfRule>
  </conditionalFormatting>
  <conditionalFormatting sqref="C11:C21">
    <cfRule type="cellIs" dxfId="2188" priority="162" stopIfTrue="1" operator="notEqual">
      <formula>""</formula>
    </cfRule>
  </conditionalFormatting>
  <conditionalFormatting sqref="C72:C82">
    <cfRule type="cellIs" dxfId="2187" priority="161" stopIfTrue="1" operator="notEqual">
      <formula>""</formula>
    </cfRule>
  </conditionalFormatting>
  <conditionalFormatting sqref="C71">
    <cfRule type="cellIs" dxfId="2186" priority="160" stopIfTrue="1" operator="notEqual">
      <formula>""</formula>
    </cfRule>
  </conditionalFormatting>
  <conditionalFormatting sqref="C71">
    <cfRule type="cellIs" dxfId="2185" priority="159" stopIfTrue="1" operator="notEqual">
      <formula>""</formula>
    </cfRule>
  </conditionalFormatting>
  <conditionalFormatting sqref="C72:C81">
    <cfRule type="cellIs" dxfId="2184" priority="156" stopIfTrue="1" operator="notEqual">
      <formula>""</formula>
    </cfRule>
  </conditionalFormatting>
  <conditionalFormatting sqref="C60:C70">
    <cfRule type="cellIs" dxfId="2183" priority="158" stopIfTrue="1" operator="notEqual">
      <formula>""</formula>
    </cfRule>
  </conditionalFormatting>
  <conditionalFormatting sqref="C72:C81">
    <cfRule type="cellIs" dxfId="2182" priority="157" stopIfTrue="1" operator="notEqual">
      <formula>""</formula>
    </cfRule>
  </conditionalFormatting>
  <conditionalFormatting sqref="C71">
    <cfRule type="cellIs" dxfId="2181" priority="155" stopIfTrue="1" operator="notEqual">
      <formula>""</formula>
    </cfRule>
  </conditionalFormatting>
  <conditionalFormatting sqref="C71">
    <cfRule type="cellIs" dxfId="2180" priority="154" stopIfTrue="1" operator="notEqual">
      <formula>""</formula>
    </cfRule>
  </conditionalFormatting>
  <conditionalFormatting sqref="C60:C70">
    <cfRule type="cellIs" dxfId="2179" priority="153" stopIfTrue="1" operator="notEqual">
      <formula>""</formula>
    </cfRule>
  </conditionalFormatting>
  <conditionalFormatting sqref="C59">
    <cfRule type="cellIs" dxfId="2178" priority="152" stopIfTrue="1" operator="notEqual">
      <formula>""</formula>
    </cfRule>
  </conditionalFormatting>
  <conditionalFormatting sqref="C59">
    <cfRule type="cellIs" dxfId="2177" priority="151" stopIfTrue="1" operator="notEqual">
      <formula>""</formula>
    </cfRule>
  </conditionalFormatting>
  <conditionalFormatting sqref="C60:C69">
    <cfRule type="cellIs" dxfId="2176" priority="148" stopIfTrue="1" operator="notEqual">
      <formula>""</formula>
    </cfRule>
  </conditionalFormatting>
  <conditionalFormatting sqref="C48:C58">
    <cfRule type="cellIs" dxfId="2175" priority="150" stopIfTrue="1" operator="notEqual">
      <formula>""</formula>
    </cfRule>
  </conditionalFormatting>
  <conditionalFormatting sqref="C60:C69">
    <cfRule type="cellIs" dxfId="2174" priority="149" stopIfTrue="1" operator="notEqual">
      <formula>""</formula>
    </cfRule>
  </conditionalFormatting>
  <conditionalFormatting sqref="C72:C81">
    <cfRule type="cellIs" dxfId="2173" priority="147" stopIfTrue="1" operator="notEqual">
      <formula>""</formula>
    </cfRule>
  </conditionalFormatting>
  <conditionalFormatting sqref="C72:C81">
    <cfRule type="cellIs" dxfId="2172" priority="146" stopIfTrue="1" operator="notEqual">
      <formula>""</formula>
    </cfRule>
  </conditionalFormatting>
  <conditionalFormatting sqref="B106 B11:B94">
    <cfRule type="cellIs" dxfId="2171" priority="145" stopIfTrue="1" operator="notEqual">
      <formula>""</formula>
    </cfRule>
  </conditionalFormatting>
  <conditionalFormatting sqref="C83:C93">
    <cfRule type="cellIs" dxfId="2170" priority="144" stopIfTrue="1" operator="notEqual">
      <formula>""</formula>
    </cfRule>
  </conditionalFormatting>
  <conditionalFormatting sqref="C83:C93">
    <cfRule type="cellIs" dxfId="2169" priority="143" stopIfTrue="1" operator="notEqual">
      <formula>""</formula>
    </cfRule>
  </conditionalFormatting>
  <conditionalFormatting sqref="C11:C21">
    <cfRule type="cellIs" dxfId="2168" priority="142" stopIfTrue="1" operator="notEqual">
      <formula>""</formula>
    </cfRule>
  </conditionalFormatting>
  <conditionalFormatting sqref="C72:C82">
    <cfRule type="cellIs" dxfId="2167" priority="141" stopIfTrue="1" operator="notEqual">
      <formula>""</formula>
    </cfRule>
  </conditionalFormatting>
  <conditionalFormatting sqref="C71">
    <cfRule type="cellIs" dxfId="2166" priority="140" stopIfTrue="1" operator="notEqual">
      <formula>""</formula>
    </cfRule>
  </conditionalFormatting>
  <conditionalFormatting sqref="C71">
    <cfRule type="cellIs" dxfId="2165" priority="139" stopIfTrue="1" operator="notEqual">
      <formula>""</formula>
    </cfRule>
  </conditionalFormatting>
  <conditionalFormatting sqref="C72:C81">
    <cfRule type="cellIs" dxfId="2164" priority="136" stopIfTrue="1" operator="notEqual">
      <formula>""</formula>
    </cfRule>
  </conditionalFormatting>
  <conditionalFormatting sqref="C60:C70">
    <cfRule type="cellIs" dxfId="2163" priority="138" stopIfTrue="1" operator="notEqual">
      <formula>""</formula>
    </cfRule>
  </conditionalFormatting>
  <conditionalFormatting sqref="C72:C81">
    <cfRule type="cellIs" dxfId="2162" priority="137" stopIfTrue="1" operator="notEqual">
      <formula>""</formula>
    </cfRule>
  </conditionalFormatting>
  <conditionalFormatting sqref="C71">
    <cfRule type="cellIs" dxfId="2161" priority="135" stopIfTrue="1" operator="notEqual">
      <formula>""</formula>
    </cfRule>
  </conditionalFormatting>
  <conditionalFormatting sqref="C71">
    <cfRule type="cellIs" dxfId="2160" priority="134" stopIfTrue="1" operator="notEqual">
      <formula>""</formula>
    </cfRule>
  </conditionalFormatting>
  <conditionalFormatting sqref="C60:C70">
    <cfRule type="cellIs" dxfId="2159" priority="133" stopIfTrue="1" operator="notEqual">
      <formula>""</formula>
    </cfRule>
  </conditionalFormatting>
  <conditionalFormatting sqref="C59">
    <cfRule type="cellIs" dxfId="2158" priority="132" stopIfTrue="1" operator="notEqual">
      <formula>""</formula>
    </cfRule>
  </conditionalFormatting>
  <conditionalFormatting sqref="C59">
    <cfRule type="cellIs" dxfId="2157" priority="131" stopIfTrue="1" operator="notEqual">
      <formula>""</formula>
    </cfRule>
  </conditionalFormatting>
  <conditionalFormatting sqref="C60:C69">
    <cfRule type="cellIs" dxfId="2156" priority="128" stopIfTrue="1" operator="notEqual">
      <formula>""</formula>
    </cfRule>
  </conditionalFormatting>
  <conditionalFormatting sqref="C48:C58">
    <cfRule type="cellIs" dxfId="2155" priority="130" stopIfTrue="1" operator="notEqual">
      <formula>""</formula>
    </cfRule>
  </conditionalFormatting>
  <conditionalFormatting sqref="C60:C69">
    <cfRule type="cellIs" dxfId="2154" priority="129" stopIfTrue="1" operator="notEqual">
      <formula>""</formula>
    </cfRule>
  </conditionalFormatting>
  <conditionalFormatting sqref="C72:C81">
    <cfRule type="cellIs" dxfId="2153" priority="127" stopIfTrue="1" operator="notEqual">
      <formula>""</formula>
    </cfRule>
  </conditionalFormatting>
  <conditionalFormatting sqref="C72:C81">
    <cfRule type="cellIs" dxfId="2152" priority="126" stopIfTrue="1" operator="notEqual">
      <formula>""</formula>
    </cfRule>
  </conditionalFormatting>
  <conditionalFormatting sqref="C71:C81">
    <cfRule type="cellIs" dxfId="2151" priority="125" stopIfTrue="1" operator="notEqual">
      <formula>""</formula>
    </cfRule>
  </conditionalFormatting>
  <conditionalFormatting sqref="C71:C81">
    <cfRule type="cellIs" dxfId="2150" priority="124" stopIfTrue="1" operator="notEqual">
      <formula>""</formula>
    </cfRule>
  </conditionalFormatting>
  <conditionalFormatting sqref="C60:C70">
    <cfRule type="cellIs" dxfId="2149" priority="123" stopIfTrue="1" operator="notEqual">
      <formula>""</formula>
    </cfRule>
  </conditionalFormatting>
  <conditionalFormatting sqref="C59">
    <cfRule type="cellIs" dxfId="2148" priority="122" stopIfTrue="1" operator="notEqual">
      <formula>""</formula>
    </cfRule>
  </conditionalFormatting>
  <conditionalFormatting sqref="C59">
    <cfRule type="cellIs" dxfId="2147" priority="121" stopIfTrue="1" operator="notEqual">
      <formula>""</formula>
    </cfRule>
  </conditionalFormatting>
  <conditionalFormatting sqref="C60:C69">
    <cfRule type="cellIs" dxfId="2146" priority="118" stopIfTrue="1" operator="notEqual">
      <formula>""</formula>
    </cfRule>
  </conditionalFormatting>
  <conditionalFormatting sqref="C48:C58">
    <cfRule type="cellIs" dxfId="2145" priority="120" stopIfTrue="1" operator="notEqual">
      <formula>""</formula>
    </cfRule>
  </conditionalFormatting>
  <conditionalFormatting sqref="C60:C69">
    <cfRule type="cellIs" dxfId="2144" priority="119" stopIfTrue="1" operator="notEqual">
      <formula>""</formula>
    </cfRule>
  </conditionalFormatting>
  <conditionalFormatting sqref="C59">
    <cfRule type="cellIs" dxfId="2143" priority="117" stopIfTrue="1" operator="notEqual">
      <formula>""</formula>
    </cfRule>
  </conditionalFormatting>
  <conditionalFormatting sqref="C59">
    <cfRule type="cellIs" dxfId="2142" priority="116" stopIfTrue="1" operator="notEqual">
      <formula>""</formula>
    </cfRule>
  </conditionalFormatting>
  <conditionalFormatting sqref="C48:C58">
    <cfRule type="cellIs" dxfId="2141" priority="115" stopIfTrue="1" operator="notEqual">
      <formula>""</formula>
    </cfRule>
  </conditionalFormatting>
  <conditionalFormatting sqref="C47">
    <cfRule type="cellIs" dxfId="2140" priority="114" stopIfTrue="1" operator="notEqual">
      <formula>""</formula>
    </cfRule>
  </conditionalFormatting>
  <conditionalFormatting sqref="C47">
    <cfRule type="cellIs" dxfId="2139" priority="113" stopIfTrue="1" operator="notEqual">
      <formula>""</formula>
    </cfRule>
  </conditionalFormatting>
  <conditionalFormatting sqref="C48:C57">
    <cfRule type="cellIs" dxfId="2138" priority="110" stopIfTrue="1" operator="notEqual">
      <formula>""</formula>
    </cfRule>
  </conditionalFormatting>
  <conditionalFormatting sqref="C36:C46">
    <cfRule type="cellIs" dxfId="2137" priority="112" stopIfTrue="1" operator="notEqual">
      <formula>""</formula>
    </cfRule>
  </conditionalFormatting>
  <conditionalFormatting sqref="C48:C57">
    <cfRule type="cellIs" dxfId="2136" priority="111" stopIfTrue="1" operator="notEqual">
      <formula>""</formula>
    </cfRule>
  </conditionalFormatting>
  <conditionalFormatting sqref="C60:C69">
    <cfRule type="cellIs" dxfId="2135" priority="109" stopIfTrue="1" operator="notEqual">
      <formula>""</formula>
    </cfRule>
  </conditionalFormatting>
  <conditionalFormatting sqref="C60:C69">
    <cfRule type="cellIs" dxfId="2134" priority="108" stopIfTrue="1" operator="notEqual">
      <formula>""</formula>
    </cfRule>
  </conditionalFormatting>
  <conditionalFormatting sqref="C106 C84:C94">
    <cfRule type="cellIs" dxfId="2133" priority="107" stopIfTrue="1" operator="notEqual">
      <formula>""</formula>
    </cfRule>
  </conditionalFormatting>
  <conditionalFormatting sqref="C106 C84:C94">
    <cfRule type="cellIs" dxfId="2132" priority="106" stopIfTrue="1" operator="notEqual">
      <formula>""</formula>
    </cfRule>
  </conditionalFormatting>
  <conditionalFormatting sqref="C83">
    <cfRule type="cellIs" dxfId="2131" priority="105" stopIfTrue="1" operator="notEqual">
      <formula>""</formula>
    </cfRule>
  </conditionalFormatting>
  <conditionalFormatting sqref="C83">
    <cfRule type="cellIs" dxfId="2130" priority="104" stopIfTrue="1" operator="notEqual">
      <formula>""</formula>
    </cfRule>
  </conditionalFormatting>
  <conditionalFormatting sqref="C84:C93">
    <cfRule type="cellIs" dxfId="2129" priority="101" stopIfTrue="1" operator="notEqual">
      <formula>""</formula>
    </cfRule>
  </conditionalFormatting>
  <conditionalFormatting sqref="C72:C82">
    <cfRule type="cellIs" dxfId="2128" priority="103" stopIfTrue="1" operator="notEqual">
      <formula>""</formula>
    </cfRule>
  </conditionalFormatting>
  <conditionalFormatting sqref="C84:C93">
    <cfRule type="cellIs" dxfId="2127" priority="102" stopIfTrue="1" operator="notEqual">
      <formula>""</formula>
    </cfRule>
  </conditionalFormatting>
  <conditionalFormatting sqref="C106 C84:C94">
    <cfRule type="cellIs" dxfId="2126" priority="100" stopIfTrue="1" operator="notEqual">
      <formula>""</formula>
    </cfRule>
  </conditionalFormatting>
  <conditionalFormatting sqref="C83">
    <cfRule type="cellIs" dxfId="2125" priority="99" stopIfTrue="1" operator="notEqual">
      <formula>""</formula>
    </cfRule>
  </conditionalFormatting>
  <conditionalFormatting sqref="C83">
    <cfRule type="cellIs" dxfId="2124" priority="98" stopIfTrue="1" operator="notEqual">
      <formula>""</formula>
    </cfRule>
  </conditionalFormatting>
  <conditionalFormatting sqref="C84:C93">
    <cfRule type="cellIs" dxfId="2123" priority="95" stopIfTrue="1" operator="notEqual">
      <formula>""</formula>
    </cfRule>
  </conditionalFormatting>
  <conditionalFormatting sqref="C72:C82">
    <cfRule type="cellIs" dxfId="2122" priority="97" stopIfTrue="1" operator="notEqual">
      <formula>""</formula>
    </cfRule>
  </conditionalFormatting>
  <conditionalFormatting sqref="C84:C93">
    <cfRule type="cellIs" dxfId="2121" priority="96" stopIfTrue="1" operator="notEqual">
      <formula>""</formula>
    </cfRule>
  </conditionalFormatting>
  <conditionalFormatting sqref="C83">
    <cfRule type="cellIs" dxfId="2120" priority="94" stopIfTrue="1" operator="notEqual">
      <formula>""</formula>
    </cfRule>
  </conditionalFormatting>
  <conditionalFormatting sqref="C83">
    <cfRule type="cellIs" dxfId="2119" priority="93" stopIfTrue="1" operator="notEqual">
      <formula>""</formula>
    </cfRule>
  </conditionalFormatting>
  <conditionalFormatting sqref="C72:C82">
    <cfRule type="cellIs" dxfId="2118" priority="92" stopIfTrue="1" operator="notEqual">
      <formula>""</formula>
    </cfRule>
  </conditionalFormatting>
  <conditionalFormatting sqref="C71">
    <cfRule type="cellIs" dxfId="2117" priority="91" stopIfTrue="1" operator="notEqual">
      <formula>""</formula>
    </cfRule>
  </conditionalFormatting>
  <conditionalFormatting sqref="C71">
    <cfRule type="cellIs" dxfId="2116" priority="90" stopIfTrue="1" operator="notEqual">
      <formula>""</formula>
    </cfRule>
  </conditionalFormatting>
  <conditionalFormatting sqref="C72:C81">
    <cfRule type="cellIs" dxfId="2115" priority="87" stopIfTrue="1" operator="notEqual">
      <formula>""</formula>
    </cfRule>
  </conditionalFormatting>
  <conditionalFormatting sqref="C60:C70">
    <cfRule type="cellIs" dxfId="2114" priority="89" stopIfTrue="1" operator="notEqual">
      <formula>""</formula>
    </cfRule>
  </conditionalFormatting>
  <conditionalFormatting sqref="C72:C81">
    <cfRule type="cellIs" dxfId="2113" priority="88" stopIfTrue="1" operator="notEqual">
      <formula>""</formula>
    </cfRule>
  </conditionalFormatting>
  <conditionalFormatting sqref="C84:C93">
    <cfRule type="cellIs" dxfId="2112" priority="86" stopIfTrue="1" operator="notEqual">
      <formula>""</formula>
    </cfRule>
  </conditionalFormatting>
  <conditionalFormatting sqref="C84:C93">
    <cfRule type="cellIs" dxfId="2111" priority="85" stopIfTrue="1" operator="notEqual">
      <formula>""</formula>
    </cfRule>
  </conditionalFormatting>
  <conditionalFormatting sqref="C106 C84:C94">
    <cfRule type="cellIs" dxfId="2110" priority="84" stopIfTrue="1" operator="notEqual">
      <formula>""</formula>
    </cfRule>
  </conditionalFormatting>
  <conditionalFormatting sqref="C83">
    <cfRule type="cellIs" dxfId="2109" priority="83" stopIfTrue="1" operator="notEqual">
      <formula>""</formula>
    </cfRule>
  </conditionalFormatting>
  <conditionalFormatting sqref="C83">
    <cfRule type="cellIs" dxfId="2108" priority="82" stopIfTrue="1" operator="notEqual">
      <formula>""</formula>
    </cfRule>
  </conditionalFormatting>
  <conditionalFormatting sqref="C84:C93">
    <cfRule type="cellIs" dxfId="2107" priority="79" stopIfTrue="1" operator="notEqual">
      <formula>""</formula>
    </cfRule>
  </conditionalFormatting>
  <conditionalFormatting sqref="C72:C82">
    <cfRule type="cellIs" dxfId="2106" priority="81" stopIfTrue="1" operator="notEqual">
      <formula>""</formula>
    </cfRule>
  </conditionalFormatting>
  <conditionalFormatting sqref="C84:C93">
    <cfRule type="cellIs" dxfId="2105" priority="80" stopIfTrue="1" operator="notEqual">
      <formula>""</formula>
    </cfRule>
  </conditionalFormatting>
  <conditionalFormatting sqref="C83">
    <cfRule type="cellIs" dxfId="2104" priority="77" stopIfTrue="1" operator="notEqual">
      <formula>""</formula>
    </cfRule>
  </conditionalFormatting>
  <conditionalFormatting sqref="C72:C82">
    <cfRule type="cellIs" dxfId="2103" priority="76" stopIfTrue="1" operator="notEqual">
      <formula>""</formula>
    </cfRule>
  </conditionalFormatting>
  <conditionalFormatting sqref="C71">
    <cfRule type="cellIs" dxfId="2102" priority="75" stopIfTrue="1" operator="notEqual">
      <formula>""</formula>
    </cfRule>
  </conditionalFormatting>
  <conditionalFormatting sqref="C71">
    <cfRule type="cellIs" dxfId="2101" priority="74" stopIfTrue="1" operator="notEqual">
      <formula>""</formula>
    </cfRule>
  </conditionalFormatting>
  <conditionalFormatting sqref="C72:C81">
    <cfRule type="cellIs" dxfId="2100" priority="71" stopIfTrue="1" operator="notEqual">
      <formula>""</formula>
    </cfRule>
  </conditionalFormatting>
  <conditionalFormatting sqref="C60:C70">
    <cfRule type="cellIs" dxfId="2099" priority="73" stopIfTrue="1" operator="notEqual">
      <formula>""</formula>
    </cfRule>
  </conditionalFormatting>
  <conditionalFormatting sqref="C72:C81">
    <cfRule type="cellIs" dxfId="2098" priority="72" stopIfTrue="1" operator="notEqual">
      <formula>""</formula>
    </cfRule>
  </conditionalFormatting>
  <conditionalFormatting sqref="C84:C93">
    <cfRule type="cellIs" dxfId="2097" priority="70" stopIfTrue="1" operator="notEqual">
      <formula>""</formula>
    </cfRule>
  </conditionalFormatting>
  <conditionalFormatting sqref="C84:C93">
    <cfRule type="cellIs" dxfId="2096" priority="69" stopIfTrue="1" operator="notEqual">
      <formula>""</formula>
    </cfRule>
  </conditionalFormatting>
  <conditionalFormatting sqref="C83:C93">
    <cfRule type="cellIs" dxfId="2095" priority="68" stopIfTrue="1" operator="notEqual">
      <formula>""</formula>
    </cfRule>
  </conditionalFormatting>
  <conditionalFormatting sqref="C83:C93">
    <cfRule type="cellIs" dxfId="2094" priority="67" stopIfTrue="1" operator="notEqual">
      <formula>""</formula>
    </cfRule>
  </conditionalFormatting>
  <conditionalFormatting sqref="C72:C82">
    <cfRule type="cellIs" dxfId="2093" priority="66" stopIfTrue="1" operator="notEqual">
      <formula>""</formula>
    </cfRule>
  </conditionalFormatting>
  <conditionalFormatting sqref="C71">
    <cfRule type="cellIs" dxfId="2092" priority="65" stopIfTrue="1" operator="notEqual">
      <formula>""</formula>
    </cfRule>
  </conditionalFormatting>
  <conditionalFormatting sqref="C71">
    <cfRule type="cellIs" dxfId="2091" priority="64" stopIfTrue="1" operator="notEqual">
      <formula>""</formula>
    </cfRule>
  </conditionalFormatting>
  <conditionalFormatting sqref="C72:C81">
    <cfRule type="cellIs" dxfId="2090" priority="61" stopIfTrue="1" operator="notEqual">
      <formula>""</formula>
    </cfRule>
  </conditionalFormatting>
  <conditionalFormatting sqref="C60:C70">
    <cfRule type="cellIs" dxfId="2089" priority="63" stopIfTrue="1" operator="notEqual">
      <formula>""</formula>
    </cfRule>
  </conditionalFormatting>
  <conditionalFormatting sqref="C72:C81">
    <cfRule type="cellIs" dxfId="2088" priority="62" stopIfTrue="1" operator="notEqual">
      <formula>""</formula>
    </cfRule>
  </conditionalFormatting>
  <conditionalFormatting sqref="C71">
    <cfRule type="cellIs" dxfId="2087" priority="60" stopIfTrue="1" operator="notEqual">
      <formula>""</formula>
    </cfRule>
  </conditionalFormatting>
  <conditionalFormatting sqref="C71">
    <cfRule type="cellIs" dxfId="2086" priority="59" stopIfTrue="1" operator="notEqual">
      <formula>""</formula>
    </cfRule>
  </conditionalFormatting>
  <conditionalFormatting sqref="C60:C70">
    <cfRule type="cellIs" dxfId="2085" priority="58" stopIfTrue="1" operator="notEqual">
      <formula>""</formula>
    </cfRule>
  </conditionalFormatting>
  <conditionalFormatting sqref="C59">
    <cfRule type="cellIs" dxfId="2084" priority="57" stopIfTrue="1" operator="notEqual">
      <formula>""</formula>
    </cfRule>
  </conditionalFormatting>
  <conditionalFormatting sqref="C59">
    <cfRule type="cellIs" dxfId="2083" priority="56" stopIfTrue="1" operator="notEqual">
      <formula>""</formula>
    </cfRule>
  </conditionalFormatting>
  <conditionalFormatting sqref="C60:C69">
    <cfRule type="cellIs" dxfId="2082" priority="53" stopIfTrue="1" operator="notEqual">
      <formula>""</formula>
    </cfRule>
  </conditionalFormatting>
  <conditionalFormatting sqref="C48:C58">
    <cfRule type="cellIs" dxfId="2081" priority="55" stopIfTrue="1" operator="notEqual">
      <formula>""</formula>
    </cfRule>
  </conditionalFormatting>
  <conditionalFormatting sqref="C60:C69">
    <cfRule type="cellIs" dxfId="2080" priority="54" stopIfTrue="1" operator="notEqual">
      <formula>""</formula>
    </cfRule>
  </conditionalFormatting>
  <conditionalFormatting sqref="C72:C81">
    <cfRule type="cellIs" dxfId="2079" priority="52" stopIfTrue="1" operator="notEqual">
      <formula>""</formula>
    </cfRule>
  </conditionalFormatting>
  <conditionalFormatting sqref="C72:C81">
    <cfRule type="cellIs" dxfId="2078" priority="51" stopIfTrue="1" operator="notEqual">
      <formula>""</formula>
    </cfRule>
  </conditionalFormatting>
  <conditionalFormatting sqref="C95">
    <cfRule type="cellIs" dxfId="2077" priority="50" stopIfTrue="1" operator="notEqual">
      <formula>""</formula>
    </cfRule>
  </conditionalFormatting>
  <conditionalFormatting sqref="C95:C105">
    <cfRule type="cellIs" dxfId="2076" priority="49" stopIfTrue="1" operator="notEqual">
      <formula>""</formula>
    </cfRule>
  </conditionalFormatting>
  <conditionalFormatting sqref="C95:C105">
    <cfRule type="cellIs" dxfId="2075" priority="48" stopIfTrue="1" operator="notEqual">
      <formula>""</formula>
    </cfRule>
  </conditionalFormatting>
  <conditionalFormatting sqref="B95:B105">
    <cfRule type="cellIs" dxfId="2074" priority="47" stopIfTrue="1" operator="notEqual">
      <formula>""</formula>
    </cfRule>
  </conditionalFormatting>
  <conditionalFormatting sqref="C96:C105">
    <cfRule type="cellIs" dxfId="2073" priority="46" stopIfTrue="1" operator="notEqual">
      <formula>""</formula>
    </cfRule>
  </conditionalFormatting>
  <conditionalFormatting sqref="C95">
    <cfRule type="cellIs" dxfId="2072" priority="45" stopIfTrue="1" operator="notEqual">
      <formula>""</formula>
    </cfRule>
  </conditionalFormatting>
  <conditionalFormatting sqref="C95">
    <cfRule type="cellIs" dxfId="2071" priority="44" stopIfTrue="1" operator="notEqual">
      <formula>""</formula>
    </cfRule>
  </conditionalFormatting>
  <conditionalFormatting sqref="C96:C105">
    <cfRule type="cellIs" dxfId="2070" priority="42" stopIfTrue="1" operator="notEqual">
      <formula>""</formula>
    </cfRule>
  </conditionalFormatting>
  <conditionalFormatting sqref="C96:C105">
    <cfRule type="cellIs" dxfId="2069" priority="43" stopIfTrue="1" operator="notEqual">
      <formula>""</formula>
    </cfRule>
  </conditionalFormatting>
  <conditionalFormatting sqref="C95">
    <cfRule type="cellIs" dxfId="2068" priority="41" stopIfTrue="1" operator="notEqual">
      <formula>""</formula>
    </cfRule>
  </conditionalFormatting>
  <conditionalFormatting sqref="C95">
    <cfRule type="cellIs" dxfId="2067" priority="40" stopIfTrue="1" operator="notEqual">
      <formula>""</formula>
    </cfRule>
  </conditionalFormatting>
  <conditionalFormatting sqref="C96:C105">
    <cfRule type="cellIs" dxfId="2066" priority="39" stopIfTrue="1" operator="notEqual">
      <formula>""</formula>
    </cfRule>
  </conditionalFormatting>
  <conditionalFormatting sqref="C96:C105">
    <cfRule type="cellIs" dxfId="2065" priority="38" stopIfTrue="1" operator="notEqual">
      <formula>""</formula>
    </cfRule>
  </conditionalFormatting>
  <conditionalFormatting sqref="C95:C105">
    <cfRule type="cellIs" dxfId="2064" priority="37" stopIfTrue="1" operator="notEqual">
      <formula>""</formula>
    </cfRule>
  </conditionalFormatting>
  <conditionalFormatting sqref="C95:C105">
    <cfRule type="cellIs" dxfId="2063" priority="36" stopIfTrue="1" operator="notEqual">
      <formula>""</formula>
    </cfRule>
  </conditionalFormatting>
  <conditionalFormatting sqref="C95:C105">
    <cfRule type="cellIs" dxfId="2062" priority="35" stopIfTrue="1" operator="notEqual">
      <formula>""</formula>
    </cfRule>
  </conditionalFormatting>
  <conditionalFormatting sqref="C95:C105">
    <cfRule type="cellIs" dxfId="2061" priority="34" stopIfTrue="1" operator="notEqual">
      <formula>""</formula>
    </cfRule>
  </conditionalFormatting>
  <conditionalFormatting sqref="C96:C105">
    <cfRule type="cellIs" dxfId="2060" priority="33" stopIfTrue="1" operator="notEqual">
      <formula>""</formula>
    </cfRule>
  </conditionalFormatting>
  <conditionalFormatting sqref="C96:C105">
    <cfRule type="cellIs" dxfId="2059" priority="32" stopIfTrue="1" operator="notEqual">
      <formula>""</formula>
    </cfRule>
  </conditionalFormatting>
  <conditionalFormatting sqref="C96:C105">
    <cfRule type="cellIs" dxfId="2058" priority="31" stopIfTrue="1" operator="notEqual">
      <formula>""</formula>
    </cfRule>
  </conditionalFormatting>
  <conditionalFormatting sqref="C96:C105">
    <cfRule type="cellIs" dxfId="2057" priority="30" stopIfTrue="1" operator="notEqual">
      <formula>""</formula>
    </cfRule>
  </conditionalFormatting>
  <conditionalFormatting sqref="C96:C105">
    <cfRule type="cellIs" dxfId="2056" priority="29" stopIfTrue="1" operator="notEqual">
      <formula>""</formula>
    </cfRule>
  </conditionalFormatting>
  <conditionalFormatting sqref="C118">
    <cfRule type="cellIs" dxfId="2055" priority="28" stopIfTrue="1" operator="notEqual">
      <formula>""</formula>
    </cfRule>
  </conditionalFormatting>
  <conditionalFormatting sqref="C118">
    <cfRule type="cellIs" dxfId="2054" priority="27" stopIfTrue="1" operator="notEqual">
      <formula>""</formula>
    </cfRule>
  </conditionalFormatting>
  <conditionalFormatting sqref="C107:C117">
    <cfRule type="cellIs" dxfId="2053" priority="26" stopIfTrue="1" operator="notEqual">
      <formula>""</formula>
    </cfRule>
  </conditionalFormatting>
  <conditionalFormatting sqref="C108:C117">
    <cfRule type="cellIs" dxfId="2052" priority="24" stopIfTrue="1" operator="notEqual">
      <formula>""</formula>
    </cfRule>
  </conditionalFormatting>
  <conditionalFormatting sqref="B107:B118">
    <cfRule type="cellIs" dxfId="2051" priority="21" stopIfTrue="1" operator="notEqual">
      <formula>""</formula>
    </cfRule>
  </conditionalFormatting>
  <conditionalFormatting sqref="B107:B118">
    <cfRule type="cellIs" dxfId="2050" priority="22" stopIfTrue="1" operator="notEqual">
      <formula>""</formula>
    </cfRule>
  </conditionalFormatting>
  <conditionalFormatting sqref="D135:D145">
    <cfRule type="cellIs" dxfId="2049" priority="20" stopIfTrue="1" operator="equal">
      <formula>"Total"</formula>
    </cfRule>
  </conditionalFormatting>
  <conditionalFormatting sqref="F119:F130">
    <cfRule type="cellIs" dxfId="2048" priority="19" stopIfTrue="1" operator="notEqual">
      <formula>""</formula>
    </cfRule>
  </conditionalFormatting>
  <conditionalFormatting sqref="E119:E130">
    <cfRule type="cellIs" dxfId="2047" priority="16" stopIfTrue="1" operator="notEqual">
      <formula>""</formula>
    </cfRule>
  </conditionalFormatting>
  <conditionalFormatting sqref="E119:E130 G119:H130">
    <cfRule type="cellIs" dxfId="2046" priority="18" stopIfTrue="1" operator="notEqual">
      <formula>""</formula>
    </cfRule>
  </conditionalFormatting>
  <conditionalFormatting sqref="E120 E122 E124 E126 E128 E130 G120:H120 G122:H122 G124:H124 G126:H126 G128:H128 G130:H130">
    <cfRule type="cellIs" dxfId="2045" priority="13" stopIfTrue="1" operator="notEqual">
      <formula>""</formula>
    </cfRule>
  </conditionalFormatting>
  <conditionalFormatting sqref="F120 F122 F124 F126 F128 F130">
    <cfRule type="cellIs" dxfId="2044" priority="11" stopIfTrue="1" operator="notEqual">
      <formula>""</formula>
    </cfRule>
  </conditionalFormatting>
  <conditionalFormatting sqref="F119:F130">
    <cfRule type="cellIs" dxfId="2043" priority="15" stopIfTrue="1" operator="notEqual">
      <formula>""</formula>
    </cfRule>
  </conditionalFormatting>
  <conditionalFormatting sqref="E119:E130 G119:H130">
    <cfRule type="cellIs" dxfId="2042" priority="17" stopIfTrue="1" operator="notEqual">
      <formula>""</formula>
    </cfRule>
  </conditionalFormatting>
  <conditionalFormatting sqref="E120 E122 E124 E126 E128 E130">
    <cfRule type="cellIs" dxfId="2041" priority="12" stopIfTrue="1" operator="notEqual">
      <formula>""</formula>
    </cfRule>
  </conditionalFormatting>
  <conditionalFormatting sqref="E120 E122 E124 E126 E128 E130 G120:H120 G122:H122 G124:H124 G126:H126 G128:H128 G130:H130">
    <cfRule type="cellIs" dxfId="2040" priority="14" stopIfTrue="1" operator="notEqual">
      <formula>""</formula>
    </cfRule>
  </conditionalFormatting>
  <conditionalFormatting sqref="F120 F122 F124 F126 F128 F130">
    <cfRule type="cellIs" dxfId="2039" priority="10" stopIfTrue="1" operator="notEqual">
      <formula>""</formula>
    </cfRule>
  </conditionalFormatting>
  <conditionalFormatting sqref="F120 F122 F124 F126 F128 F130">
    <cfRule type="cellIs" dxfId="2038" priority="9" stopIfTrue="1" operator="notEqual">
      <formula>""</formula>
    </cfRule>
  </conditionalFormatting>
  <conditionalFormatting sqref="C119:C130">
    <cfRule type="cellIs" dxfId="2037" priority="6" stopIfTrue="1" operator="notEqual">
      <formula>""</formula>
    </cfRule>
  </conditionalFormatting>
  <conditionalFormatting sqref="C119:C130">
    <cfRule type="cellIs" dxfId="2036" priority="5" stopIfTrue="1" operator="notEqual">
      <formula>""</formula>
    </cfRule>
  </conditionalFormatting>
  <conditionalFormatting sqref="B119:B130">
    <cfRule type="cellIs" dxfId="2035" priority="3" stopIfTrue="1" operator="notEqual">
      <formula>""</formula>
    </cfRule>
  </conditionalFormatting>
  <conditionalFormatting sqref="B119:B130">
    <cfRule type="cellIs" dxfId="2034" priority="4" stopIfTrue="1" operator="notEqual">
      <formula>""</formula>
    </cfRule>
  </conditionalFormatting>
  <conditionalFormatting sqref="B134:B145">
    <cfRule type="cellIs" dxfId="2033" priority="2" stopIfTrue="1" operator="notEqual">
      <formula>""</formula>
    </cfRule>
  </conditionalFormatting>
  <conditionalFormatting sqref="B134:B145">
    <cfRule type="cellIs" dxfId="2032" priority="1" stopIfTrue="1" operator="notEqual">
      <formula>""</formula>
    </cfRule>
  </conditionalFormatting>
  <pageMargins left="0.19685039370078741" right="7.874015748031496E-2" top="0.31496062992125984" bottom="0.27559055118110237" header="0.15748031496062992" footer="0.31496062992125984"/>
  <pageSetup paperSize="9" scale="86" orientation="landscape" horizontalDpi="4294967294" vertic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AH208"/>
  <sheetViews>
    <sheetView view="pageBreakPreview" zoomScale="110" zoomScaleNormal="110" zoomScaleSheetLayoutView="110" workbookViewId="0">
      <pane ySplit="10" topLeftCell="A125" activePane="bottomLeft" state="frozen"/>
      <selection pane="bottomLeft" activeCell="S11" sqref="S11"/>
    </sheetView>
  </sheetViews>
  <sheetFormatPr defaultRowHeight="12.75"/>
  <cols>
    <col min="1" max="1" width="2.7109375" customWidth="1"/>
    <col min="2" max="2" width="5" style="1" customWidth="1"/>
    <col min="3" max="3" width="5.7109375" style="1" customWidth="1"/>
    <col min="4" max="4" width="6.28515625" style="1" customWidth="1"/>
    <col min="5" max="5" width="5" style="1" customWidth="1"/>
    <col min="6" max="7" width="3.42578125" style="1" customWidth="1"/>
    <col min="8" max="8" width="6" style="1" customWidth="1"/>
    <col min="9" max="9" width="7.5703125" style="1" customWidth="1"/>
    <col min="10" max="10" width="6.42578125" style="1" customWidth="1"/>
    <col min="11" max="11" width="6.28515625" style="1" customWidth="1"/>
    <col min="12" max="13" width="6.42578125" style="1" customWidth="1"/>
    <col min="14" max="14" width="6.28515625" style="1" customWidth="1"/>
    <col min="15" max="15" width="6.42578125" style="1" customWidth="1"/>
    <col min="16" max="19" width="6.42578125" customWidth="1"/>
    <col min="20" max="20" width="6.140625" customWidth="1"/>
    <col min="21" max="22" width="6.42578125" customWidth="1"/>
    <col min="23" max="23" width="5.85546875" customWidth="1"/>
    <col min="24" max="25" width="6.42578125" customWidth="1"/>
    <col min="26" max="26" width="5.85546875" customWidth="1"/>
    <col min="27" max="27" width="6.42578125" customWidth="1"/>
    <col min="28" max="28" width="0.42578125" hidden="1" customWidth="1"/>
    <col min="29" max="29" width="0.28515625" hidden="1" customWidth="1"/>
    <col min="30" max="34" width="0.42578125" hidden="1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174</v>
      </c>
      <c r="L4" s="2"/>
      <c r="M4" s="2"/>
    </row>
    <row r="5" spans="1:27">
      <c r="I5" s="4" t="s">
        <v>1</v>
      </c>
    </row>
    <row r="6" spans="1:27" ht="2.25" customHeight="1"/>
    <row r="7" spans="1:27" ht="15">
      <c r="B7" s="114" t="s">
        <v>168</v>
      </c>
      <c r="C7" s="113"/>
      <c r="D7" s="45"/>
      <c r="E7" s="45"/>
      <c r="F7" s="45"/>
      <c r="G7" s="45"/>
      <c r="H7" s="45"/>
      <c r="I7" s="45"/>
      <c r="J7" s="45"/>
      <c r="K7" s="45"/>
      <c r="O7" s="441" t="s">
        <v>192</v>
      </c>
      <c r="P7" s="441"/>
      <c r="Q7" s="1"/>
      <c r="T7" s="115" t="s">
        <v>156</v>
      </c>
      <c r="U7" s="21"/>
      <c r="V7" s="21"/>
      <c r="W7" s="393">
        <f>'base(indices)'!H1</f>
        <v>44287</v>
      </c>
      <c r="X7" s="393"/>
    </row>
    <row r="8" spans="1:27" ht="13.5" thickBot="1">
      <c r="B8" s="6" t="str">
        <f>'BENEFÍCIOS-SEM JRS E SEM CORREÇ'!B8</f>
        <v>Obs: D.I.P. (Data Início Pgto-Adm) em:</v>
      </c>
      <c r="I8" s="437">
        <f>'BENEFÍCIOS-SEM JRS E SEM CORREÇ'!I8:I8</f>
        <v>44287</v>
      </c>
      <c r="J8" s="437"/>
      <c r="K8" s="275"/>
      <c r="L8" s="109"/>
      <c r="M8" s="110"/>
      <c r="N8" s="111"/>
      <c r="O8" s="110"/>
      <c r="P8" s="110"/>
    </row>
    <row r="9" spans="1:27" ht="12.75" customHeight="1" thickBot="1">
      <c r="A9" s="395" t="s">
        <v>42</v>
      </c>
      <c r="B9" s="463" t="s">
        <v>4</v>
      </c>
      <c r="C9" s="399" t="s">
        <v>36</v>
      </c>
      <c r="D9" s="401" t="s">
        <v>37</v>
      </c>
      <c r="E9" s="401" t="s">
        <v>43</v>
      </c>
      <c r="F9" s="417" t="s">
        <v>164</v>
      </c>
      <c r="G9" s="417" t="s">
        <v>165</v>
      </c>
      <c r="H9" s="409" t="s">
        <v>157</v>
      </c>
      <c r="I9" s="430" t="s">
        <v>159</v>
      </c>
      <c r="J9" s="443" t="s">
        <v>155</v>
      </c>
      <c r="K9" s="454"/>
      <c r="L9" s="455"/>
      <c r="M9" s="438">
        <v>0.95</v>
      </c>
      <c r="N9" s="439"/>
      <c r="O9" s="440"/>
      <c r="P9" s="433">
        <v>0.9</v>
      </c>
      <c r="Q9" s="434"/>
      <c r="R9" s="435"/>
      <c r="S9" s="438">
        <v>0.8</v>
      </c>
      <c r="T9" s="439"/>
      <c r="U9" s="440"/>
      <c r="V9" s="433">
        <v>0.7</v>
      </c>
      <c r="W9" s="434"/>
      <c r="X9" s="435"/>
      <c r="Y9" s="433">
        <v>0.6</v>
      </c>
      <c r="Z9" s="434"/>
      <c r="AA9" s="435"/>
    </row>
    <row r="10" spans="1:27" ht="33.75" customHeight="1" thickBot="1">
      <c r="A10" s="462"/>
      <c r="B10" s="464"/>
      <c r="C10" s="400"/>
      <c r="D10" s="402"/>
      <c r="E10" s="402"/>
      <c r="F10" s="418"/>
      <c r="G10" s="418"/>
      <c r="H10" s="410"/>
      <c r="I10" s="431"/>
      <c r="J10" s="35" t="s">
        <v>38</v>
      </c>
      <c r="K10" s="201" t="s">
        <v>82</v>
      </c>
      <c r="L10" s="213" t="s">
        <v>0</v>
      </c>
      <c r="M10" s="195" t="s">
        <v>38</v>
      </c>
      <c r="N10" s="201" t="s">
        <v>82</v>
      </c>
      <c r="O10" s="195">
        <v>0.95</v>
      </c>
      <c r="P10" s="34" t="s">
        <v>38</v>
      </c>
      <c r="Q10" s="201" t="s">
        <v>82</v>
      </c>
      <c r="R10" s="202" t="s">
        <v>39</v>
      </c>
      <c r="S10" s="195" t="s">
        <v>38</v>
      </c>
      <c r="T10" s="201" t="s">
        <v>82</v>
      </c>
      <c r="U10" s="195" t="s">
        <v>46</v>
      </c>
      <c r="V10" s="195" t="s">
        <v>38</v>
      </c>
      <c r="W10" s="201" t="s">
        <v>82</v>
      </c>
      <c r="X10" s="195" t="s">
        <v>47</v>
      </c>
      <c r="Y10" s="195" t="s">
        <v>38</v>
      </c>
      <c r="Z10" s="201" t="s">
        <v>82</v>
      </c>
      <c r="AA10" s="195" t="s">
        <v>48</v>
      </c>
    </row>
    <row r="11" spans="1:27" ht="13.5" customHeight="1">
      <c r="A11" s="220">
        <v>120</v>
      </c>
      <c r="B11" s="161">
        <v>40544</v>
      </c>
      <c r="C11" s="47">
        <v>540</v>
      </c>
      <c r="D11" s="221">
        <f>'base(indices)'!G16</f>
        <v>1.3870944700000001</v>
      </c>
      <c r="E11" s="87">
        <f t="shared" ref="E11:E74" si="0">C11*D11</f>
        <v>749.0310138000001</v>
      </c>
      <c r="F11" s="326">
        <v>0</v>
      </c>
      <c r="G11" s="87">
        <f t="shared" ref="G11:G74" si="1">E11*F11</f>
        <v>0</v>
      </c>
      <c r="H11" s="47">
        <f t="shared" ref="H11:H74" si="2">E11+G11</f>
        <v>749.0310138000001</v>
      </c>
      <c r="I11" s="295">
        <f>H131</f>
        <v>119715.43291398</v>
      </c>
      <c r="J11" s="123">
        <f>IF((I11)+K11&gt;I148,I148-K11,(I11))</f>
        <v>62649.950307999999</v>
      </c>
      <c r="K11" s="123">
        <f t="shared" ref="K11:K42" si="3">I$147</f>
        <v>3350.0496919999996</v>
      </c>
      <c r="L11" s="292">
        <f t="shared" ref="L11:L20" si="4">J11+K11</f>
        <v>66000</v>
      </c>
      <c r="M11" s="123">
        <f>$J$11*M$9</f>
        <v>59517.452792599994</v>
      </c>
      <c r="N11" s="123">
        <f t="shared" ref="N11:N20" si="5">K11*M$9</f>
        <v>3182.5472073999995</v>
      </c>
      <c r="O11" s="123">
        <f t="shared" ref="O11:O20" si="6">M11+N11</f>
        <v>62699.999999999993</v>
      </c>
      <c r="P11" s="100">
        <f t="shared" ref="P11:P29" si="7">J11*$P$9</f>
        <v>56384.955277200002</v>
      </c>
      <c r="Q11" s="123">
        <f t="shared" ref="Q11:Q74" si="8">K11*P$9</f>
        <v>3015.0447227999998</v>
      </c>
      <c r="R11" s="123">
        <f t="shared" ref="R11:R36" si="9">P11+Q11</f>
        <v>59400</v>
      </c>
      <c r="S11" s="123">
        <f t="shared" ref="S11:S74" si="10">J11*S$9</f>
        <v>50119.960246400005</v>
      </c>
      <c r="T11" s="123">
        <f t="shared" ref="T11:T74" si="11">K11*S$9</f>
        <v>2680.0397536</v>
      </c>
      <c r="U11" s="123">
        <f t="shared" ref="U11:U74" si="12">S11+T11</f>
        <v>52800.000000000007</v>
      </c>
      <c r="V11" s="123">
        <f t="shared" ref="V11:V74" si="13">J11*V$9</f>
        <v>43854.965215599994</v>
      </c>
      <c r="W11" s="123">
        <f t="shared" ref="W11:W74" si="14">K11*V$9</f>
        <v>2345.0347843999994</v>
      </c>
      <c r="X11" s="123">
        <f t="shared" ref="X11:X74" si="15">V11+W11</f>
        <v>46199.999999999993</v>
      </c>
      <c r="Y11" s="123">
        <f t="shared" ref="Y11:Y74" si="16">J11*Y$9</f>
        <v>37589.970184799997</v>
      </c>
      <c r="Z11" s="123">
        <f t="shared" ref="Z11:Z74" si="17">K11*Y$9</f>
        <v>2010.0298151999996</v>
      </c>
      <c r="AA11" s="55">
        <f t="shared" ref="AA11:AA74" si="18">Y11+Z11</f>
        <v>39600</v>
      </c>
    </row>
    <row r="12" spans="1:27" ht="13.5" customHeight="1">
      <c r="A12" s="118">
        <v>119</v>
      </c>
      <c r="B12" s="56">
        <v>40575</v>
      </c>
      <c r="C12" s="68">
        <v>540</v>
      </c>
      <c r="D12" s="222">
        <f>'base(indices)'!G17</f>
        <v>1.3861034000000001</v>
      </c>
      <c r="E12" s="60">
        <f t="shared" si="0"/>
        <v>748.49583600000005</v>
      </c>
      <c r="F12" s="327">
        <v>0</v>
      </c>
      <c r="G12" s="60">
        <f t="shared" si="1"/>
        <v>0</v>
      </c>
      <c r="H12" s="57">
        <f t="shared" si="2"/>
        <v>748.49583600000005</v>
      </c>
      <c r="I12" s="296">
        <f>I11-H11</f>
        <v>118966.40190017999</v>
      </c>
      <c r="J12" s="102">
        <f>IF((I12)+K12&gt;I148,I148-K12,(I12))</f>
        <v>62649.950307999999</v>
      </c>
      <c r="K12" s="102">
        <f t="shared" si="3"/>
        <v>3350.0496919999996</v>
      </c>
      <c r="L12" s="185">
        <f t="shared" si="4"/>
        <v>66000</v>
      </c>
      <c r="M12" s="102">
        <f t="shared" ref="M12:M20" si="19">J12*M$9</f>
        <v>59517.452792599994</v>
      </c>
      <c r="N12" s="102">
        <f t="shared" si="5"/>
        <v>3182.5472073999995</v>
      </c>
      <c r="O12" s="102">
        <f t="shared" si="6"/>
        <v>62699.999999999993</v>
      </c>
      <c r="P12" s="102">
        <f t="shared" si="7"/>
        <v>56384.955277200002</v>
      </c>
      <c r="Q12" s="102">
        <f t="shared" si="8"/>
        <v>3015.0447227999998</v>
      </c>
      <c r="R12" s="102">
        <f t="shared" si="9"/>
        <v>59400</v>
      </c>
      <c r="S12" s="102">
        <f t="shared" si="10"/>
        <v>50119.960246400005</v>
      </c>
      <c r="T12" s="102">
        <f t="shared" si="11"/>
        <v>2680.0397536</v>
      </c>
      <c r="U12" s="102">
        <f t="shared" si="12"/>
        <v>52800.000000000007</v>
      </c>
      <c r="V12" s="102">
        <f t="shared" si="13"/>
        <v>43854.965215599994</v>
      </c>
      <c r="W12" s="102">
        <f t="shared" si="14"/>
        <v>2345.0347843999994</v>
      </c>
      <c r="X12" s="102">
        <f t="shared" si="15"/>
        <v>46199.999999999993</v>
      </c>
      <c r="Y12" s="102">
        <f t="shared" si="16"/>
        <v>37589.970184799997</v>
      </c>
      <c r="Z12" s="102">
        <f t="shared" si="17"/>
        <v>2010.0298151999996</v>
      </c>
      <c r="AA12" s="66">
        <f t="shared" si="18"/>
        <v>39600</v>
      </c>
    </row>
    <row r="13" spans="1:27" ht="13.5" customHeight="1">
      <c r="A13" s="118">
        <v>118</v>
      </c>
      <c r="B13" s="46">
        <v>40603</v>
      </c>
      <c r="C13" s="68">
        <v>545</v>
      </c>
      <c r="D13" s="222">
        <f>'base(indices)'!G18</f>
        <v>1.3853774599999999</v>
      </c>
      <c r="E13" s="70">
        <f t="shared" si="0"/>
        <v>755.03071569999997</v>
      </c>
      <c r="F13" s="327">
        <v>0</v>
      </c>
      <c r="G13" s="70">
        <f t="shared" si="1"/>
        <v>0</v>
      </c>
      <c r="H13" s="68">
        <f t="shared" si="2"/>
        <v>755.03071569999997</v>
      </c>
      <c r="I13" s="297">
        <f t="shared" ref="I13:I76" si="20">I12-H12</f>
        <v>118217.90606417999</v>
      </c>
      <c r="J13" s="122">
        <f>IF((I13)+K13&gt;I148,I148-K13,(I13))</f>
        <v>62649.950307999999</v>
      </c>
      <c r="K13" s="122">
        <f t="shared" si="3"/>
        <v>3350.0496919999996</v>
      </c>
      <c r="L13" s="184">
        <f t="shared" si="4"/>
        <v>66000</v>
      </c>
      <c r="M13" s="122">
        <f t="shared" si="19"/>
        <v>59517.452792599994</v>
      </c>
      <c r="N13" s="122">
        <f t="shared" si="5"/>
        <v>3182.5472073999995</v>
      </c>
      <c r="O13" s="122">
        <f t="shared" si="6"/>
        <v>62699.999999999993</v>
      </c>
      <c r="P13" s="104">
        <f t="shared" si="7"/>
        <v>56384.955277200002</v>
      </c>
      <c r="Q13" s="122">
        <f t="shared" si="8"/>
        <v>3015.0447227999998</v>
      </c>
      <c r="R13" s="122">
        <f t="shared" si="9"/>
        <v>59400</v>
      </c>
      <c r="S13" s="122">
        <f t="shared" si="10"/>
        <v>50119.960246400005</v>
      </c>
      <c r="T13" s="122">
        <f t="shared" si="11"/>
        <v>2680.0397536</v>
      </c>
      <c r="U13" s="122">
        <f t="shared" si="12"/>
        <v>52800.000000000007</v>
      </c>
      <c r="V13" s="122">
        <f t="shared" si="13"/>
        <v>43854.965215599994</v>
      </c>
      <c r="W13" s="122">
        <f t="shared" si="14"/>
        <v>2345.0347843999994</v>
      </c>
      <c r="X13" s="122">
        <f t="shared" si="15"/>
        <v>46199.999999999993</v>
      </c>
      <c r="Y13" s="122">
        <f t="shared" si="16"/>
        <v>37589.970184799997</v>
      </c>
      <c r="Z13" s="122">
        <f t="shared" si="17"/>
        <v>2010.0298151999996</v>
      </c>
      <c r="AA13" s="52">
        <f t="shared" si="18"/>
        <v>39600</v>
      </c>
    </row>
    <row r="14" spans="1:27" ht="13.5" customHeight="1">
      <c r="A14" s="118">
        <v>117</v>
      </c>
      <c r="B14" s="56">
        <v>40634</v>
      </c>
      <c r="C14" s="68">
        <v>545</v>
      </c>
      <c r="D14" s="222">
        <f>'base(indices)'!G19</f>
        <v>1.38370042</v>
      </c>
      <c r="E14" s="60">
        <f t="shared" si="0"/>
        <v>754.1167289</v>
      </c>
      <c r="F14" s="327">
        <v>0</v>
      </c>
      <c r="G14" s="60">
        <f t="shared" si="1"/>
        <v>0</v>
      </c>
      <c r="H14" s="57">
        <f t="shared" si="2"/>
        <v>754.1167289</v>
      </c>
      <c r="I14" s="296">
        <f t="shared" si="20"/>
        <v>117462.87534847998</v>
      </c>
      <c r="J14" s="102">
        <f>IF((I14)+K14&gt;I148,I148-K14,(I14))</f>
        <v>62649.950307999999</v>
      </c>
      <c r="K14" s="102">
        <f t="shared" si="3"/>
        <v>3350.0496919999996</v>
      </c>
      <c r="L14" s="185">
        <f t="shared" si="4"/>
        <v>66000</v>
      </c>
      <c r="M14" s="102">
        <f t="shared" si="19"/>
        <v>59517.452792599994</v>
      </c>
      <c r="N14" s="102">
        <f t="shared" si="5"/>
        <v>3182.5472073999995</v>
      </c>
      <c r="O14" s="102">
        <f t="shared" si="6"/>
        <v>62699.999999999993</v>
      </c>
      <c r="P14" s="102">
        <f t="shared" si="7"/>
        <v>56384.955277200002</v>
      </c>
      <c r="Q14" s="102">
        <f t="shared" si="8"/>
        <v>3015.0447227999998</v>
      </c>
      <c r="R14" s="102">
        <f t="shared" si="9"/>
        <v>59400</v>
      </c>
      <c r="S14" s="102">
        <f t="shared" si="10"/>
        <v>50119.960246400005</v>
      </c>
      <c r="T14" s="102">
        <f t="shared" si="11"/>
        <v>2680.0397536</v>
      </c>
      <c r="U14" s="102">
        <f t="shared" si="12"/>
        <v>52800.000000000007</v>
      </c>
      <c r="V14" s="102">
        <f t="shared" si="13"/>
        <v>43854.965215599994</v>
      </c>
      <c r="W14" s="102">
        <f t="shared" si="14"/>
        <v>2345.0347843999994</v>
      </c>
      <c r="X14" s="102">
        <f t="shared" si="15"/>
        <v>46199.999999999993</v>
      </c>
      <c r="Y14" s="102">
        <f t="shared" si="16"/>
        <v>37589.970184799997</v>
      </c>
      <c r="Z14" s="102">
        <f t="shared" si="17"/>
        <v>2010.0298151999996</v>
      </c>
      <c r="AA14" s="66">
        <f t="shared" si="18"/>
        <v>39600</v>
      </c>
    </row>
    <row r="15" spans="1:27" ht="13.5" customHeight="1">
      <c r="A15" s="118">
        <v>116</v>
      </c>
      <c r="B15" s="46">
        <v>40664</v>
      </c>
      <c r="C15" s="68">
        <v>545</v>
      </c>
      <c r="D15" s="222">
        <f>'base(indices)'!G20</f>
        <v>1.38319002</v>
      </c>
      <c r="E15" s="70">
        <f t="shared" si="0"/>
        <v>753.83856090000006</v>
      </c>
      <c r="F15" s="327">
        <v>0</v>
      </c>
      <c r="G15" s="70">
        <f t="shared" si="1"/>
        <v>0</v>
      </c>
      <c r="H15" s="68">
        <f t="shared" si="2"/>
        <v>753.83856090000006</v>
      </c>
      <c r="I15" s="297">
        <f t="shared" si="20"/>
        <v>116708.75861957998</v>
      </c>
      <c r="J15" s="122">
        <f>IF((I15)+K15&gt;I148,I148-K15,(I15))</f>
        <v>62649.950307999999</v>
      </c>
      <c r="K15" s="122">
        <f t="shared" si="3"/>
        <v>3350.0496919999996</v>
      </c>
      <c r="L15" s="184">
        <f t="shared" si="4"/>
        <v>66000</v>
      </c>
      <c r="M15" s="122">
        <f t="shared" si="19"/>
        <v>59517.452792599994</v>
      </c>
      <c r="N15" s="122">
        <f t="shared" si="5"/>
        <v>3182.5472073999995</v>
      </c>
      <c r="O15" s="122">
        <f t="shared" si="6"/>
        <v>62699.999999999993</v>
      </c>
      <c r="P15" s="104">
        <f t="shared" si="7"/>
        <v>56384.955277200002</v>
      </c>
      <c r="Q15" s="122">
        <f t="shared" si="8"/>
        <v>3015.0447227999998</v>
      </c>
      <c r="R15" s="122">
        <f t="shared" si="9"/>
        <v>59400</v>
      </c>
      <c r="S15" s="122">
        <f t="shared" si="10"/>
        <v>50119.960246400005</v>
      </c>
      <c r="T15" s="122">
        <f t="shared" si="11"/>
        <v>2680.0397536</v>
      </c>
      <c r="U15" s="122">
        <f t="shared" si="12"/>
        <v>52800.000000000007</v>
      </c>
      <c r="V15" s="122">
        <f t="shared" si="13"/>
        <v>43854.965215599994</v>
      </c>
      <c r="W15" s="122">
        <f t="shared" si="14"/>
        <v>2345.0347843999994</v>
      </c>
      <c r="X15" s="122">
        <f t="shared" si="15"/>
        <v>46199.999999999993</v>
      </c>
      <c r="Y15" s="122">
        <f t="shared" si="16"/>
        <v>37589.970184799997</v>
      </c>
      <c r="Z15" s="122">
        <f t="shared" si="17"/>
        <v>2010.0298151999996</v>
      </c>
      <c r="AA15" s="52">
        <f t="shared" si="18"/>
        <v>39600</v>
      </c>
    </row>
    <row r="16" spans="1:27" ht="13.5" customHeight="1">
      <c r="A16" s="118">
        <v>115</v>
      </c>
      <c r="B16" s="56">
        <v>40695</v>
      </c>
      <c r="C16" s="68">
        <v>545</v>
      </c>
      <c r="D16" s="222">
        <f>'base(indices)'!G21</f>
        <v>1.38102182</v>
      </c>
      <c r="E16" s="60">
        <f t="shared" si="0"/>
        <v>752.65689190000001</v>
      </c>
      <c r="F16" s="327">
        <v>0</v>
      </c>
      <c r="G16" s="60">
        <f t="shared" si="1"/>
        <v>0</v>
      </c>
      <c r="H16" s="57">
        <f t="shared" si="2"/>
        <v>752.65689190000001</v>
      </c>
      <c r="I16" s="296">
        <f t="shared" si="20"/>
        <v>115954.92005867999</v>
      </c>
      <c r="J16" s="102">
        <f>IF((I16)+K16&gt;I148,I148-K16,(I16))</f>
        <v>62649.950307999999</v>
      </c>
      <c r="K16" s="102">
        <f t="shared" si="3"/>
        <v>3350.0496919999996</v>
      </c>
      <c r="L16" s="185">
        <f t="shared" si="4"/>
        <v>66000</v>
      </c>
      <c r="M16" s="102">
        <f t="shared" si="19"/>
        <v>59517.452792599994</v>
      </c>
      <c r="N16" s="102">
        <f t="shared" si="5"/>
        <v>3182.5472073999995</v>
      </c>
      <c r="O16" s="102">
        <f t="shared" si="6"/>
        <v>62699.999999999993</v>
      </c>
      <c r="P16" s="102">
        <f t="shared" si="7"/>
        <v>56384.955277200002</v>
      </c>
      <c r="Q16" s="102">
        <f t="shared" si="8"/>
        <v>3015.0447227999998</v>
      </c>
      <c r="R16" s="102">
        <f t="shared" si="9"/>
        <v>59400</v>
      </c>
      <c r="S16" s="102">
        <f t="shared" si="10"/>
        <v>50119.960246400005</v>
      </c>
      <c r="T16" s="102">
        <f t="shared" si="11"/>
        <v>2680.0397536</v>
      </c>
      <c r="U16" s="102">
        <f t="shared" si="12"/>
        <v>52800.000000000007</v>
      </c>
      <c r="V16" s="102">
        <f t="shared" si="13"/>
        <v>43854.965215599994</v>
      </c>
      <c r="W16" s="102">
        <f t="shared" si="14"/>
        <v>2345.0347843999994</v>
      </c>
      <c r="X16" s="102">
        <f t="shared" si="15"/>
        <v>46199.999999999993</v>
      </c>
      <c r="Y16" s="102">
        <f t="shared" si="16"/>
        <v>37589.970184799997</v>
      </c>
      <c r="Z16" s="102">
        <f t="shared" si="17"/>
        <v>2010.0298151999996</v>
      </c>
      <c r="AA16" s="66">
        <f t="shared" si="18"/>
        <v>39600</v>
      </c>
    </row>
    <row r="17" spans="1:27" ht="13.5" customHeight="1">
      <c r="A17" s="118">
        <v>114</v>
      </c>
      <c r="B17" s="46">
        <v>40725</v>
      </c>
      <c r="C17" s="68">
        <v>545</v>
      </c>
      <c r="D17" s="222">
        <f>'base(indices)'!G22</f>
        <v>1.3794850700000001</v>
      </c>
      <c r="E17" s="70">
        <f t="shared" si="0"/>
        <v>751.81936315000007</v>
      </c>
      <c r="F17" s="327">
        <v>0</v>
      </c>
      <c r="G17" s="70">
        <f t="shared" si="1"/>
        <v>0</v>
      </c>
      <c r="H17" s="68">
        <f t="shared" si="2"/>
        <v>751.81936315000007</v>
      </c>
      <c r="I17" s="297">
        <f t="shared" si="20"/>
        <v>115202.26316677999</v>
      </c>
      <c r="J17" s="122">
        <f>IF((I17)+K17&gt;I148,I148-K17,(I17))</f>
        <v>62649.950307999999</v>
      </c>
      <c r="K17" s="122">
        <f t="shared" si="3"/>
        <v>3350.0496919999996</v>
      </c>
      <c r="L17" s="184">
        <f t="shared" si="4"/>
        <v>66000</v>
      </c>
      <c r="M17" s="122">
        <f t="shared" si="19"/>
        <v>59517.452792599994</v>
      </c>
      <c r="N17" s="122">
        <f t="shared" si="5"/>
        <v>3182.5472073999995</v>
      </c>
      <c r="O17" s="122">
        <f t="shared" si="6"/>
        <v>62699.999999999993</v>
      </c>
      <c r="P17" s="104">
        <f t="shared" si="7"/>
        <v>56384.955277200002</v>
      </c>
      <c r="Q17" s="122">
        <f t="shared" si="8"/>
        <v>3015.0447227999998</v>
      </c>
      <c r="R17" s="122">
        <f t="shared" si="9"/>
        <v>59400</v>
      </c>
      <c r="S17" s="122">
        <f t="shared" si="10"/>
        <v>50119.960246400005</v>
      </c>
      <c r="T17" s="122">
        <f t="shared" si="11"/>
        <v>2680.0397536</v>
      </c>
      <c r="U17" s="122">
        <f t="shared" si="12"/>
        <v>52800.000000000007</v>
      </c>
      <c r="V17" s="122">
        <f t="shared" si="13"/>
        <v>43854.965215599994</v>
      </c>
      <c r="W17" s="122">
        <f t="shared" si="14"/>
        <v>2345.0347843999994</v>
      </c>
      <c r="X17" s="122">
        <f t="shared" si="15"/>
        <v>46199.999999999993</v>
      </c>
      <c r="Y17" s="122">
        <f t="shared" si="16"/>
        <v>37589.970184799997</v>
      </c>
      <c r="Z17" s="122">
        <f t="shared" si="17"/>
        <v>2010.0298151999996</v>
      </c>
      <c r="AA17" s="52">
        <f t="shared" si="18"/>
        <v>39600</v>
      </c>
    </row>
    <row r="18" spans="1:27" ht="13.5" customHeight="1">
      <c r="A18" s="118">
        <v>113</v>
      </c>
      <c r="B18" s="56">
        <v>40756</v>
      </c>
      <c r="C18" s="68">
        <v>545</v>
      </c>
      <c r="D18" s="222">
        <f>'base(indices)'!G23</f>
        <v>1.37779176</v>
      </c>
      <c r="E18" s="60">
        <f t="shared" si="0"/>
        <v>750.89650919999997</v>
      </c>
      <c r="F18" s="327">
        <v>0</v>
      </c>
      <c r="G18" s="60">
        <f t="shared" si="1"/>
        <v>0</v>
      </c>
      <c r="H18" s="57">
        <f t="shared" si="2"/>
        <v>750.89650919999997</v>
      </c>
      <c r="I18" s="296">
        <f t="shared" si="20"/>
        <v>114450.44380362998</v>
      </c>
      <c r="J18" s="102">
        <f>IF((I18)+K18&gt;I148,I148-K18,(I18))</f>
        <v>62649.950307999999</v>
      </c>
      <c r="K18" s="102">
        <f t="shared" si="3"/>
        <v>3350.0496919999996</v>
      </c>
      <c r="L18" s="185">
        <f t="shared" si="4"/>
        <v>66000</v>
      </c>
      <c r="M18" s="102">
        <f t="shared" si="19"/>
        <v>59517.452792599994</v>
      </c>
      <c r="N18" s="102">
        <f t="shared" si="5"/>
        <v>3182.5472073999995</v>
      </c>
      <c r="O18" s="102">
        <f t="shared" si="6"/>
        <v>62699.999999999993</v>
      </c>
      <c r="P18" s="102">
        <f>J18*$P$9</f>
        <v>56384.955277200002</v>
      </c>
      <c r="Q18" s="102">
        <f t="shared" si="8"/>
        <v>3015.0447227999998</v>
      </c>
      <c r="R18" s="102">
        <f t="shared" si="9"/>
        <v>59400</v>
      </c>
      <c r="S18" s="102">
        <f t="shared" si="10"/>
        <v>50119.960246400005</v>
      </c>
      <c r="T18" s="102">
        <f t="shared" si="11"/>
        <v>2680.0397536</v>
      </c>
      <c r="U18" s="102">
        <f t="shared" si="12"/>
        <v>52800.000000000007</v>
      </c>
      <c r="V18" s="102">
        <f t="shared" si="13"/>
        <v>43854.965215599994</v>
      </c>
      <c r="W18" s="102">
        <f t="shared" si="14"/>
        <v>2345.0347843999994</v>
      </c>
      <c r="X18" s="102">
        <f t="shared" si="15"/>
        <v>46199.999999999993</v>
      </c>
      <c r="Y18" s="102">
        <f t="shared" si="16"/>
        <v>37589.970184799997</v>
      </c>
      <c r="Z18" s="102">
        <f t="shared" si="17"/>
        <v>2010.0298151999996</v>
      </c>
      <c r="AA18" s="66">
        <f t="shared" si="18"/>
        <v>39600</v>
      </c>
    </row>
    <row r="19" spans="1:27" ht="13.5" customHeight="1">
      <c r="A19" s="118">
        <v>112</v>
      </c>
      <c r="B19" s="46">
        <v>40787</v>
      </c>
      <c r="C19" s="68">
        <v>545</v>
      </c>
      <c r="D19" s="222">
        <f>'base(indices)'!G24</f>
        <v>1.3749373899999999</v>
      </c>
      <c r="E19" s="70">
        <f t="shared" si="0"/>
        <v>749.34087754999996</v>
      </c>
      <c r="F19" s="327">
        <v>0</v>
      </c>
      <c r="G19" s="70">
        <f t="shared" si="1"/>
        <v>0</v>
      </c>
      <c r="H19" s="68">
        <f t="shared" si="2"/>
        <v>749.34087754999996</v>
      </c>
      <c r="I19" s="297">
        <f t="shared" si="20"/>
        <v>113699.54729442998</v>
      </c>
      <c r="J19" s="122">
        <f>IF((I19)+K19&gt;I148,I148-K19,(I19))</f>
        <v>62649.950307999999</v>
      </c>
      <c r="K19" s="122">
        <f t="shared" si="3"/>
        <v>3350.0496919999996</v>
      </c>
      <c r="L19" s="184">
        <f t="shared" si="4"/>
        <v>66000</v>
      </c>
      <c r="M19" s="122">
        <f t="shared" si="19"/>
        <v>59517.452792599994</v>
      </c>
      <c r="N19" s="122">
        <f t="shared" si="5"/>
        <v>3182.5472073999995</v>
      </c>
      <c r="O19" s="122">
        <f t="shared" si="6"/>
        <v>62699.999999999993</v>
      </c>
      <c r="P19" s="104">
        <f t="shared" si="7"/>
        <v>56384.955277200002</v>
      </c>
      <c r="Q19" s="122">
        <f t="shared" si="8"/>
        <v>3015.0447227999998</v>
      </c>
      <c r="R19" s="122">
        <f t="shared" si="9"/>
        <v>59400</v>
      </c>
      <c r="S19" s="122">
        <f t="shared" si="10"/>
        <v>50119.960246400005</v>
      </c>
      <c r="T19" s="122">
        <f t="shared" si="11"/>
        <v>2680.0397536</v>
      </c>
      <c r="U19" s="122">
        <f t="shared" si="12"/>
        <v>52800.000000000007</v>
      </c>
      <c r="V19" s="122">
        <f t="shared" si="13"/>
        <v>43854.965215599994</v>
      </c>
      <c r="W19" s="122">
        <f t="shared" si="14"/>
        <v>2345.0347843999994</v>
      </c>
      <c r="X19" s="122">
        <f t="shared" si="15"/>
        <v>46199.999999999993</v>
      </c>
      <c r="Y19" s="122">
        <f t="shared" si="16"/>
        <v>37589.970184799997</v>
      </c>
      <c r="Z19" s="122">
        <f t="shared" si="17"/>
        <v>2010.0298151999996</v>
      </c>
      <c r="AA19" s="52">
        <f t="shared" si="18"/>
        <v>39600</v>
      </c>
    </row>
    <row r="20" spans="1:27" ht="13.5" customHeight="1">
      <c r="A20" s="118">
        <v>111</v>
      </c>
      <c r="B20" s="56">
        <v>40817</v>
      </c>
      <c r="C20" s="68">
        <v>545</v>
      </c>
      <c r="D20" s="222">
        <f>'base(indices)'!G25</f>
        <v>1.3735597100000001</v>
      </c>
      <c r="E20" s="60">
        <f t="shared" si="0"/>
        <v>748.59004195</v>
      </c>
      <c r="F20" s="327">
        <v>0</v>
      </c>
      <c r="G20" s="60">
        <f t="shared" si="1"/>
        <v>0</v>
      </c>
      <c r="H20" s="57">
        <f t="shared" si="2"/>
        <v>748.59004195</v>
      </c>
      <c r="I20" s="296">
        <f t="shared" si="20"/>
        <v>112950.20641687998</v>
      </c>
      <c r="J20" s="102">
        <f>IF((I20)+K20&gt;I148,I148-K20,(I20))</f>
        <v>62649.950307999999</v>
      </c>
      <c r="K20" s="102">
        <f t="shared" si="3"/>
        <v>3350.0496919999996</v>
      </c>
      <c r="L20" s="185">
        <f t="shared" si="4"/>
        <v>66000</v>
      </c>
      <c r="M20" s="102">
        <f t="shared" si="19"/>
        <v>59517.452792599994</v>
      </c>
      <c r="N20" s="102">
        <f t="shared" si="5"/>
        <v>3182.5472073999995</v>
      </c>
      <c r="O20" s="102">
        <f t="shared" si="6"/>
        <v>62699.999999999993</v>
      </c>
      <c r="P20" s="102">
        <f t="shared" si="7"/>
        <v>56384.955277200002</v>
      </c>
      <c r="Q20" s="102">
        <f t="shared" si="8"/>
        <v>3015.0447227999998</v>
      </c>
      <c r="R20" s="102">
        <f t="shared" si="9"/>
        <v>59400</v>
      </c>
      <c r="S20" s="102">
        <f t="shared" si="10"/>
        <v>50119.960246400005</v>
      </c>
      <c r="T20" s="102">
        <f t="shared" si="11"/>
        <v>2680.0397536</v>
      </c>
      <c r="U20" s="102">
        <f t="shared" si="12"/>
        <v>52800.000000000007</v>
      </c>
      <c r="V20" s="102">
        <f t="shared" si="13"/>
        <v>43854.965215599994</v>
      </c>
      <c r="W20" s="102">
        <f t="shared" si="14"/>
        <v>2345.0347843999994</v>
      </c>
      <c r="X20" s="102">
        <f t="shared" si="15"/>
        <v>46199.999999999993</v>
      </c>
      <c r="Y20" s="102">
        <f t="shared" si="16"/>
        <v>37589.970184799997</v>
      </c>
      <c r="Z20" s="102">
        <f t="shared" si="17"/>
        <v>2010.0298151999996</v>
      </c>
      <c r="AA20" s="66">
        <f t="shared" si="18"/>
        <v>39600</v>
      </c>
    </row>
    <row r="21" spans="1:27" ht="13.5" customHeight="1">
      <c r="A21" s="118">
        <v>110</v>
      </c>
      <c r="B21" s="46">
        <v>40848</v>
      </c>
      <c r="C21" s="68">
        <v>545</v>
      </c>
      <c r="D21" s="222">
        <f>'base(indices)'!G26</f>
        <v>1.37270863</v>
      </c>
      <c r="E21" s="70">
        <f t="shared" si="0"/>
        <v>748.12620334999997</v>
      </c>
      <c r="F21" s="327">
        <v>0</v>
      </c>
      <c r="G21" s="70">
        <f t="shared" si="1"/>
        <v>0</v>
      </c>
      <c r="H21" s="68">
        <f t="shared" si="2"/>
        <v>748.12620334999997</v>
      </c>
      <c r="I21" s="297">
        <f t="shared" si="20"/>
        <v>112201.61637492999</v>
      </c>
      <c r="J21" s="122">
        <f>IF((I21)+K21&gt;I148,I148-K21,(I21))</f>
        <v>62649.950307999999</v>
      </c>
      <c r="K21" s="122">
        <f t="shared" si="3"/>
        <v>3350.0496919999996</v>
      </c>
      <c r="L21" s="184">
        <f>J21+K21</f>
        <v>66000</v>
      </c>
      <c r="M21" s="122">
        <f>J21*M$9</f>
        <v>59517.452792599994</v>
      </c>
      <c r="N21" s="122">
        <f>K21*M$9</f>
        <v>3182.5472073999995</v>
      </c>
      <c r="O21" s="122">
        <f>M21+N21</f>
        <v>62699.999999999993</v>
      </c>
      <c r="P21" s="104">
        <f t="shared" si="7"/>
        <v>56384.955277200002</v>
      </c>
      <c r="Q21" s="122">
        <f t="shared" si="8"/>
        <v>3015.0447227999998</v>
      </c>
      <c r="R21" s="122">
        <f t="shared" si="9"/>
        <v>59400</v>
      </c>
      <c r="S21" s="122">
        <f t="shared" si="10"/>
        <v>50119.960246400005</v>
      </c>
      <c r="T21" s="122">
        <f t="shared" si="11"/>
        <v>2680.0397536</v>
      </c>
      <c r="U21" s="122">
        <f t="shared" si="12"/>
        <v>52800.000000000007</v>
      </c>
      <c r="V21" s="122">
        <f t="shared" si="13"/>
        <v>43854.965215599994</v>
      </c>
      <c r="W21" s="122">
        <f t="shared" si="14"/>
        <v>2345.0347843999994</v>
      </c>
      <c r="X21" s="122">
        <f t="shared" si="15"/>
        <v>46199.999999999993</v>
      </c>
      <c r="Y21" s="122">
        <f t="shared" si="16"/>
        <v>37589.970184799997</v>
      </c>
      <c r="Z21" s="122">
        <f t="shared" si="17"/>
        <v>2010.0298151999996</v>
      </c>
      <c r="AA21" s="52">
        <f t="shared" si="18"/>
        <v>39600</v>
      </c>
    </row>
    <row r="22" spans="1:27" ht="13.5" customHeight="1" thickBot="1">
      <c r="A22" s="230">
        <v>109</v>
      </c>
      <c r="B22" s="162">
        <v>40878</v>
      </c>
      <c r="C22" s="77">
        <v>545</v>
      </c>
      <c r="D22" s="233">
        <f>'base(indices)'!G27</f>
        <v>1.37182381</v>
      </c>
      <c r="E22" s="234">
        <f t="shared" si="0"/>
        <v>747.64397644999997</v>
      </c>
      <c r="F22" s="328">
        <v>0</v>
      </c>
      <c r="G22" s="234">
        <f t="shared" si="1"/>
        <v>0</v>
      </c>
      <c r="H22" s="232">
        <f t="shared" si="2"/>
        <v>747.64397644999997</v>
      </c>
      <c r="I22" s="298">
        <f t="shared" si="20"/>
        <v>111453.49017157999</v>
      </c>
      <c r="J22" s="95">
        <f>IF((I22)+K22&gt;I148,I148-K22,(I22))</f>
        <v>62649.950307999999</v>
      </c>
      <c r="K22" s="95">
        <f t="shared" si="3"/>
        <v>3350.0496919999996</v>
      </c>
      <c r="L22" s="293">
        <f>J22+K22</f>
        <v>66000</v>
      </c>
      <c r="M22" s="95">
        <f>J22*M$9</f>
        <v>59517.452792599994</v>
      </c>
      <c r="N22" s="95">
        <f t="shared" ref="N22:N85" si="21">K22*M$9</f>
        <v>3182.5472073999995</v>
      </c>
      <c r="O22" s="95">
        <f t="shared" ref="O22:O85" si="22">M22+N22</f>
        <v>62699.999999999993</v>
      </c>
      <c r="P22" s="95">
        <f t="shared" si="7"/>
        <v>56384.955277200002</v>
      </c>
      <c r="Q22" s="95">
        <f t="shared" si="8"/>
        <v>3015.0447227999998</v>
      </c>
      <c r="R22" s="95">
        <f t="shared" si="9"/>
        <v>59400</v>
      </c>
      <c r="S22" s="95">
        <f t="shared" si="10"/>
        <v>50119.960246400005</v>
      </c>
      <c r="T22" s="95">
        <f t="shared" si="11"/>
        <v>2680.0397536</v>
      </c>
      <c r="U22" s="95">
        <f t="shared" si="12"/>
        <v>52800.000000000007</v>
      </c>
      <c r="V22" s="95">
        <f t="shared" si="13"/>
        <v>43854.965215599994</v>
      </c>
      <c r="W22" s="95">
        <f t="shared" si="14"/>
        <v>2345.0347843999994</v>
      </c>
      <c r="X22" s="95">
        <f t="shared" si="15"/>
        <v>46199.999999999993</v>
      </c>
      <c r="Y22" s="95">
        <f t="shared" si="16"/>
        <v>37589.970184799997</v>
      </c>
      <c r="Z22" s="95">
        <f t="shared" si="17"/>
        <v>2010.0298151999996</v>
      </c>
      <c r="AA22" s="238">
        <f t="shared" si="18"/>
        <v>39600</v>
      </c>
    </row>
    <row r="23" spans="1:27" ht="13.5" customHeight="1">
      <c r="A23" s="220">
        <v>108</v>
      </c>
      <c r="B23" s="161">
        <v>40909</v>
      </c>
      <c r="C23" s="47">
        <v>622</v>
      </c>
      <c r="D23" s="240">
        <f>'base(indices)'!G28</f>
        <v>1.37053961</v>
      </c>
      <c r="E23" s="87">
        <f t="shared" si="0"/>
        <v>852.47563742</v>
      </c>
      <c r="F23" s="326">
        <v>0</v>
      </c>
      <c r="G23" s="87">
        <f t="shared" si="1"/>
        <v>0</v>
      </c>
      <c r="H23" s="47">
        <f t="shared" si="2"/>
        <v>852.47563742</v>
      </c>
      <c r="I23" s="295">
        <f t="shared" si="20"/>
        <v>110705.84619513</v>
      </c>
      <c r="J23" s="123">
        <f>IF((I23)+K23&gt;I148,I148-K23,(I23))</f>
        <v>62649.950307999999</v>
      </c>
      <c r="K23" s="123">
        <f t="shared" si="3"/>
        <v>3350.0496919999996</v>
      </c>
      <c r="L23" s="292">
        <f t="shared" ref="L23:L86" si="23">J23+K23</f>
        <v>66000</v>
      </c>
      <c r="M23" s="123">
        <f t="shared" ref="M23:M86" si="24">J23*M$9</f>
        <v>59517.452792599994</v>
      </c>
      <c r="N23" s="123">
        <f t="shared" si="21"/>
        <v>3182.5472073999995</v>
      </c>
      <c r="O23" s="123">
        <f t="shared" si="22"/>
        <v>62699.999999999993</v>
      </c>
      <c r="P23" s="100">
        <f>J23*$P$9</f>
        <v>56384.955277200002</v>
      </c>
      <c r="Q23" s="123">
        <f t="shared" si="8"/>
        <v>3015.0447227999998</v>
      </c>
      <c r="R23" s="123">
        <f t="shared" si="9"/>
        <v>59400</v>
      </c>
      <c r="S23" s="123">
        <f t="shared" si="10"/>
        <v>50119.960246400005</v>
      </c>
      <c r="T23" s="123">
        <f t="shared" si="11"/>
        <v>2680.0397536</v>
      </c>
      <c r="U23" s="123">
        <f t="shared" si="12"/>
        <v>52800.000000000007</v>
      </c>
      <c r="V23" s="123">
        <f t="shared" si="13"/>
        <v>43854.965215599994</v>
      </c>
      <c r="W23" s="123">
        <f t="shared" si="14"/>
        <v>2345.0347843999994</v>
      </c>
      <c r="X23" s="123">
        <f t="shared" si="15"/>
        <v>46199.999999999993</v>
      </c>
      <c r="Y23" s="123">
        <f t="shared" si="16"/>
        <v>37589.970184799997</v>
      </c>
      <c r="Z23" s="123">
        <f t="shared" si="17"/>
        <v>2010.0298151999996</v>
      </c>
      <c r="AA23" s="55">
        <f t="shared" si="18"/>
        <v>39600</v>
      </c>
    </row>
    <row r="24" spans="1:27" ht="13.5" customHeight="1">
      <c r="A24" s="118">
        <v>107</v>
      </c>
      <c r="B24" s="56">
        <v>40940</v>
      </c>
      <c r="C24" s="68">
        <v>622</v>
      </c>
      <c r="D24" s="222">
        <f>'base(indices)'!G29</f>
        <v>1.3693564899999999</v>
      </c>
      <c r="E24" s="60">
        <f t="shared" si="0"/>
        <v>851.73973677999993</v>
      </c>
      <c r="F24" s="327">
        <v>0</v>
      </c>
      <c r="G24" s="60">
        <f t="shared" si="1"/>
        <v>0</v>
      </c>
      <c r="H24" s="57">
        <f t="shared" si="2"/>
        <v>851.73973677999993</v>
      </c>
      <c r="I24" s="296">
        <f t="shared" si="20"/>
        <v>109853.37055771</v>
      </c>
      <c r="J24" s="102">
        <f>IF((I24)+K24&gt;I148,I148-K24,(I24))</f>
        <v>62649.950307999999</v>
      </c>
      <c r="K24" s="102">
        <f t="shared" si="3"/>
        <v>3350.0496919999996</v>
      </c>
      <c r="L24" s="185">
        <f t="shared" si="23"/>
        <v>66000</v>
      </c>
      <c r="M24" s="102">
        <f t="shared" si="24"/>
        <v>59517.452792599994</v>
      </c>
      <c r="N24" s="102">
        <f t="shared" si="21"/>
        <v>3182.5472073999995</v>
      </c>
      <c r="O24" s="102">
        <f t="shared" si="22"/>
        <v>62699.999999999993</v>
      </c>
      <c r="P24" s="102">
        <f t="shared" si="7"/>
        <v>56384.955277200002</v>
      </c>
      <c r="Q24" s="102">
        <f t="shared" si="8"/>
        <v>3015.0447227999998</v>
      </c>
      <c r="R24" s="102">
        <f t="shared" si="9"/>
        <v>59400</v>
      </c>
      <c r="S24" s="102">
        <f t="shared" si="10"/>
        <v>50119.960246400005</v>
      </c>
      <c r="T24" s="102">
        <f t="shared" si="11"/>
        <v>2680.0397536</v>
      </c>
      <c r="U24" s="102">
        <f t="shared" si="12"/>
        <v>52800.000000000007</v>
      </c>
      <c r="V24" s="102">
        <f t="shared" si="13"/>
        <v>43854.965215599994</v>
      </c>
      <c r="W24" s="102">
        <f t="shared" si="14"/>
        <v>2345.0347843999994</v>
      </c>
      <c r="X24" s="102">
        <f t="shared" si="15"/>
        <v>46199.999999999993</v>
      </c>
      <c r="Y24" s="102">
        <f t="shared" si="16"/>
        <v>37589.970184799997</v>
      </c>
      <c r="Z24" s="102">
        <f t="shared" si="17"/>
        <v>2010.0298151999996</v>
      </c>
      <c r="AA24" s="66">
        <f t="shared" si="18"/>
        <v>39600</v>
      </c>
    </row>
    <row r="25" spans="1:27" ht="13.5" customHeight="1">
      <c r="A25" s="118">
        <v>106</v>
      </c>
      <c r="B25" s="56">
        <v>40969</v>
      </c>
      <c r="C25" s="68">
        <v>622</v>
      </c>
      <c r="D25" s="222">
        <f>'base(indices)'!G30</f>
        <v>1.3693564899999999</v>
      </c>
      <c r="E25" s="70">
        <f t="shared" si="0"/>
        <v>851.73973677999993</v>
      </c>
      <c r="F25" s="327">
        <v>0</v>
      </c>
      <c r="G25" s="70">
        <f t="shared" si="1"/>
        <v>0</v>
      </c>
      <c r="H25" s="68">
        <f t="shared" si="2"/>
        <v>851.73973677999993</v>
      </c>
      <c r="I25" s="297">
        <f t="shared" si="20"/>
        <v>109001.63082093</v>
      </c>
      <c r="J25" s="122">
        <f>IF((I25)+K25&gt;I148,I148-K25,(I25))</f>
        <v>62649.950307999999</v>
      </c>
      <c r="K25" s="122">
        <f t="shared" si="3"/>
        <v>3350.0496919999996</v>
      </c>
      <c r="L25" s="184">
        <f t="shared" si="23"/>
        <v>66000</v>
      </c>
      <c r="M25" s="122">
        <f t="shared" si="24"/>
        <v>59517.452792599994</v>
      </c>
      <c r="N25" s="122">
        <f t="shared" si="21"/>
        <v>3182.5472073999995</v>
      </c>
      <c r="O25" s="122">
        <f t="shared" si="22"/>
        <v>62699.999999999993</v>
      </c>
      <c r="P25" s="104">
        <f t="shared" si="7"/>
        <v>56384.955277200002</v>
      </c>
      <c r="Q25" s="122">
        <f t="shared" si="8"/>
        <v>3015.0447227999998</v>
      </c>
      <c r="R25" s="122">
        <f t="shared" si="9"/>
        <v>59400</v>
      </c>
      <c r="S25" s="122">
        <f t="shared" si="10"/>
        <v>50119.960246400005</v>
      </c>
      <c r="T25" s="122">
        <f t="shared" si="11"/>
        <v>2680.0397536</v>
      </c>
      <c r="U25" s="122">
        <f t="shared" si="12"/>
        <v>52800.000000000007</v>
      </c>
      <c r="V25" s="122">
        <f t="shared" si="13"/>
        <v>43854.965215599994</v>
      </c>
      <c r="W25" s="122">
        <f t="shared" si="14"/>
        <v>2345.0347843999994</v>
      </c>
      <c r="X25" s="122">
        <f t="shared" si="15"/>
        <v>46199.999999999993</v>
      </c>
      <c r="Y25" s="122">
        <f t="shared" si="16"/>
        <v>37589.970184799997</v>
      </c>
      <c r="Z25" s="122">
        <f t="shared" si="17"/>
        <v>2010.0298151999996</v>
      </c>
      <c r="AA25" s="52">
        <f t="shared" si="18"/>
        <v>39600</v>
      </c>
    </row>
    <row r="26" spans="1:27" ht="13.5" customHeight="1">
      <c r="A26" s="118">
        <v>105</v>
      </c>
      <c r="B26" s="46">
        <v>41000</v>
      </c>
      <c r="C26" s="68">
        <v>622</v>
      </c>
      <c r="D26" s="222">
        <f>'base(indices)'!G31</f>
        <v>1.3678955800000001</v>
      </c>
      <c r="E26" s="60">
        <f t="shared" si="0"/>
        <v>850.83105076000004</v>
      </c>
      <c r="F26" s="327">
        <v>0</v>
      </c>
      <c r="G26" s="60">
        <f t="shared" si="1"/>
        <v>0</v>
      </c>
      <c r="H26" s="57">
        <f t="shared" si="2"/>
        <v>850.83105076000004</v>
      </c>
      <c r="I26" s="296">
        <f t="shared" si="20"/>
        <v>108149.89108415</v>
      </c>
      <c r="J26" s="102">
        <f>IF((I26)+K26&gt;I148,I148-K26,(I26))</f>
        <v>62649.950307999999</v>
      </c>
      <c r="K26" s="102">
        <f t="shared" si="3"/>
        <v>3350.0496919999996</v>
      </c>
      <c r="L26" s="185">
        <f t="shared" si="23"/>
        <v>66000</v>
      </c>
      <c r="M26" s="102">
        <f t="shared" si="24"/>
        <v>59517.452792599994</v>
      </c>
      <c r="N26" s="102">
        <f t="shared" si="21"/>
        <v>3182.5472073999995</v>
      </c>
      <c r="O26" s="102">
        <f t="shared" si="22"/>
        <v>62699.999999999993</v>
      </c>
      <c r="P26" s="102">
        <f t="shared" si="7"/>
        <v>56384.955277200002</v>
      </c>
      <c r="Q26" s="102">
        <f t="shared" si="8"/>
        <v>3015.0447227999998</v>
      </c>
      <c r="R26" s="102">
        <f t="shared" si="9"/>
        <v>59400</v>
      </c>
      <c r="S26" s="102">
        <f t="shared" si="10"/>
        <v>50119.960246400005</v>
      </c>
      <c r="T26" s="102">
        <f t="shared" si="11"/>
        <v>2680.0397536</v>
      </c>
      <c r="U26" s="102">
        <f t="shared" si="12"/>
        <v>52800.000000000007</v>
      </c>
      <c r="V26" s="102">
        <f t="shared" si="13"/>
        <v>43854.965215599994</v>
      </c>
      <c r="W26" s="102">
        <f t="shared" si="14"/>
        <v>2345.0347843999994</v>
      </c>
      <c r="X26" s="102">
        <f t="shared" si="15"/>
        <v>46199.999999999993</v>
      </c>
      <c r="Y26" s="102">
        <f t="shared" si="16"/>
        <v>37589.970184799997</v>
      </c>
      <c r="Z26" s="102">
        <f t="shared" si="17"/>
        <v>2010.0298151999996</v>
      </c>
      <c r="AA26" s="66">
        <f t="shared" si="18"/>
        <v>39600</v>
      </c>
    </row>
    <row r="27" spans="1:27" ht="13.5" customHeight="1">
      <c r="A27" s="118">
        <v>104</v>
      </c>
      <c r="B27" s="56">
        <v>41030</v>
      </c>
      <c r="C27" s="68">
        <v>622</v>
      </c>
      <c r="D27" s="222">
        <f>'base(indices)'!G32</f>
        <v>1.3675851299999999</v>
      </c>
      <c r="E27" s="70">
        <f t="shared" si="0"/>
        <v>850.63795085999993</v>
      </c>
      <c r="F27" s="327">
        <v>0</v>
      </c>
      <c r="G27" s="70">
        <f t="shared" si="1"/>
        <v>0</v>
      </c>
      <c r="H27" s="68">
        <f t="shared" si="2"/>
        <v>850.63795085999993</v>
      </c>
      <c r="I27" s="297">
        <f t="shared" si="20"/>
        <v>107299.06003339001</v>
      </c>
      <c r="J27" s="122">
        <f>IF((I27)+K27&gt;I148,I148-K27,(I27))</f>
        <v>62649.950307999999</v>
      </c>
      <c r="K27" s="122">
        <f t="shared" si="3"/>
        <v>3350.0496919999996</v>
      </c>
      <c r="L27" s="184">
        <f t="shared" si="23"/>
        <v>66000</v>
      </c>
      <c r="M27" s="122">
        <f t="shared" si="24"/>
        <v>59517.452792599994</v>
      </c>
      <c r="N27" s="122">
        <f t="shared" si="21"/>
        <v>3182.5472073999995</v>
      </c>
      <c r="O27" s="122">
        <f t="shared" si="22"/>
        <v>62699.999999999993</v>
      </c>
      <c r="P27" s="104">
        <f t="shared" si="7"/>
        <v>56384.955277200002</v>
      </c>
      <c r="Q27" s="122">
        <f t="shared" si="8"/>
        <v>3015.0447227999998</v>
      </c>
      <c r="R27" s="122">
        <f t="shared" si="9"/>
        <v>59400</v>
      </c>
      <c r="S27" s="122">
        <f t="shared" si="10"/>
        <v>50119.960246400005</v>
      </c>
      <c r="T27" s="122">
        <f t="shared" si="11"/>
        <v>2680.0397536</v>
      </c>
      <c r="U27" s="122">
        <f t="shared" si="12"/>
        <v>52800.000000000007</v>
      </c>
      <c r="V27" s="122">
        <f t="shared" si="13"/>
        <v>43854.965215599994</v>
      </c>
      <c r="W27" s="122">
        <f t="shared" si="14"/>
        <v>2345.0347843999994</v>
      </c>
      <c r="X27" s="122">
        <f t="shared" si="15"/>
        <v>46199.999999999993</v>
      </c>
      <c r="Y27" s="122">
        <f t="shared" si="16"/>
        <v>37589.970184799997</v>
      </c>
      <c r="Z27" s="122">
        <f t="shared" si="17"/>
        <v>2010.0298151999996</v>
      </c>
      <c r="AA27" s="52">
        <f t="shared" si="18"/>
        <v>39600</v>
      </c>
    </row>
    <row r="28" spans="1:27" ht="13.5" customHeight="1">
      <c r="A28" s="118">
        <v>103</v>
      </c>
      <c r="B28" s="46">
        <v>41061</v>
      </c>
      <c r="C28" s="68">
        <v>622</v>
      </c>
      <c r="D28" s="222">
        <f>'base(indices)'!G33</f>
        <v>1.3669454000000001</v>
      </c>
      <c r="E28" s="60">
        <f t="shared" si="0"/>
        <v>850.24003880000009</v>
      </c>
      <c r="F28" s="327">
        <v>0</v>
      </c>
      <c r="G28" s="60">
        <f t="shared" si="1"/>
        <v>0</v>
      </c>
      <c r="H28" s="57">
        <f t="shared" si="2"/>
        <v>850.24003880000009</v>
      </c>
      <c r="I28" s="296">
        <f t="shared" si="20"/>
        <v>106448.42208253001</v>
      </c>
      <c r="J28" s="102">
        <f>IF((I28)+K28&gt;I148,I148-K28,(I28))</f>
        <v>62649.950307999999</v>
      </c>
      <c r="K28" s="102">
        <f t="shared" si="3"/>
        <v>3350.0496919999996</v>
      </c>
      <c r="L28" s="185">
        <f t="shared" si="23"/>
        <v>66000</v>
      </c>
      <c r="M28" s="102">
        <f t="shared" si="24"/>
        <v>59517.452792599994</v>
      </c>
      <c r="N28" s="102">
        <f t="shared" si="21"/>
        <v>3182.5472073999995</v>
      </c>
      <c r="O28" s="102">
        <f t="shared" si="22"/>
        <v>62699.999999999993</v>
      </c>
      <c r="P28" s="102">
        <f t="shared" si="7"/>
        <v>56384.955277200002</v>
      </c>
      <c r="Q28" s="102">
        <f t="shared" si="8"/>
        <v>3015.0447227999998</v>
      </c>
      <c r="R28" s="102">
        <f t="shared" si="9"/>
        <v>59400</v>
      </c>
      <c r="S28" s="102">
        <f t="shared" si="10"/>
        <v>50119.960246400005</v>
      </c>
      <c r="T28" s="102">
        <f t="shared" si="11"/>
        <v>2680.0397536</v>
      </c>
      <c r="U28" s="102">
        <f t="shared" si="12"/>
        <v>52800.000000000007</v>
      </c>
      <c r="V28" s="102">
        <f t="shared" si="13"/>
        <v>43854.965215599994</v>
      </c>
      <c r="W28" s="102">
        <f t="shared" si="14"/>
        <v>2345.0347843999994</v>
      </c>
      <c r="X28" s="102">
        <f t="shared" si="15"/>
        <v>46199.999999999993</v>
      </c>
      <c r="Y28" s="102">
        <f t="shared" si="16"/>
        <v>37589.970184799997</v>
      </c>
      <c r="Z28" s="102">
        <f t="shared" si="17"/>
        <v>2010.0298151999996</v>
      </c>
      <c r="AA28" s="66">
        <f t="shared" si="18"/>
        <v>39600</v>
      </c>
    </row>
    <row r="29" spans="1:27" ht="13.5" customHeight="1">
      <c r="A29" s="118">
        <v>102</v>
      </c>
      <c r="B29" s="56">
        <v>41091</v>
      </c>
      <c r="C29" s="68">
        <v>622</v>
      </c>
      <c r="D29" s="222">
        <f>'base(indices)'!G34</f>
        <v>1.3669454000000001</v>
      </c>
      <c r="E29" s="70">
        <f>C29*D29</f>
        <v>850.24003880000009</v>
      </c>
      <c r="F29" s="327">
        <v>0</v>
      </c>
      <c r="G29" s="70">
        <f t="shared" si="1"/>
        <v>0</v>
      </c>
      <c r="H29" s="68">
        <f t="shared" si="2"/>
        <v>850.24003880000009</v>
      </c>
      <c r="I29" s="297">
        <f t="shared" si="20"/>
        <v>105598.18204373002</v>
      </c>
      <c r="J29" s="122">
        <f>IF((I29)+K29&gt;I148,I148-K29,(I29))</f>
        <v>62649.950307999999</v>
      </c>
      <c r="K29" s="122">
        <f t="shared" si="3"/>
        <v>3350.0496919999996</v>
      </c>
      <c r="L29" s="184">
        <f t="shared" si="23"/>
        <v>66000</v>
      </c>
      <c r="M29" s="122">
        <f t="shared" si="24"/>
        <v>59517.452792599994</v>
      </c>
      <c r="N29" s="122">
        <f t="shared" si="21"/>
        <v>3182.5472073999995</v>
      </c>
      <c r="O29" s="122">
        <f t="shared" si="22"/>
        <v>62699.999999999993</v>
      </c>
      <c r="P29" s="104">
        <f t="shared" si="7"/>
        <v>56384.955277200002</v>
      </c>
      <c r="Q29" s="122">
        <f t="shared" si="8"/>
        <v>3015.0447227999998</v>
      </c>
      <c r="R29" s="122">
        <f t="shared" si="9"/>
        <v>59400</v>
      </c>
      <c r="S29" s="122">
        <f t="shared" si="10"/>
        <v>50119.960246400005</v>
      </c>
      <c r="T29" s="122">
        <f t="shared" si="11"/>
        <v>2680.0397536</v>
      </c>
      <c r="U29" s="122">
        <f t="shared" si="12"/>
        <v>52800.000000000007</v>
      </c>
      <c r="V29" s="122">
        <f t="shared" si="13"/>
        <v>43854.965215599994</v>
      </c>
      <c r="W29" s="122">
        <f t="shared" si="14"/>
        <v>2345.0347843999994</v>
      </c>
      <c r="X29" s="122">
        <f t="shared" si="15"/>
        <v>46199.999999999993</v>
      </c>
      <c r="Y29" s="122">
        <f t="shared" si="16"/>
        <v>37589.970184799997</v>
      </c>
      <c r="Z29" s="122">
        <f t="shared" si="17"/>
        <v>2010.0298151999996</v>
      </c>
      <c r="AA29" s="52">
        <f t="shared" si="18"/>
        <v>39600</v>
      </c>
    </row>
    <row r="30" spans="1:27" ht="13.5" customHeight="1">
      <c r="A30" s="118">
        <v>101</v>
      </c>
      <c r="B30" s="46">
        <v>41122</v>
      </c>
      <c r="C30" s="68">
        <v>622</v>
      </c>
      <c r="D30" s="222">
        <f>'base(indices)'!G35</f>
        <v>1.36674859</v>
      </c>
      <c r="E30" s="60">
        <f t="shared" si="0"/>
        <v>850.11762298000008</v>
      </c>
      <c r="F30" s="327">
        <v>0</v>
      </c>
      <c r="G30" s="60">
        <f t="shared" si="1"/>
        <v>0</v>
      </c>
      <c r="H30" s="57">
        <f t="shared" si="2"/>
        <v>850.11762298000008</v>
      </c>
      <c r="I30" s="296">
        <f t="shared" si="20"/>
        <v>104747.94200493002</v>
      </c>
      <c r="J30" s="102">
        <f>IF((I30)+K30&gt;I148,I148-K30,(I30))</f>
        <v>62649.950307999999</v>
      </c>
      <c r="K30" s="102">
        <f t="shared" si="3"/>
        <v>3350.0496919999996</v>
      </c>
      <c r="L30" s="185">
        <f t="shared" si="23"/>
        <v>66000</v>
      </c>
      <c r="M30" s="102">
        <f t="shared" si="24"/>
        <v>59517.452792599994</v>
      </c>
      <c r="N30" s="102">
        <f t="shared" si="21"/>
        <v>3182.5472073999995</v>
      </c>
      <c r="O30" s="102">
        <f t="shared" si="22"/>
        <v>62699.999999999993</v>
      </c>
      <c r="P30" s="102">
        <f>J30*$P$9</f>
        <v>56384.955277200002</v>
      </c>
      <c r="Q30" s="102">
        <f t="shared" si="8"/>
        <v>3015.0447227999998</v>
      </c>
      <c r="R30" s="102">
        <f t="shared" si="9"/>
        <v>59400</v>
      </c>
      <c r="S30" s="102">
        <f t="shared" si="10"/>
        <v>50119.960246400005</v>
      </c>
      <c r="T30" s="102">
        <f t="shared" si="11"/>
        <v>2680.0397536</v>
      </c>
      <c r="U30" s="102">
        <f t="shared" si="12"/>
        <v>52800.000000000007</v>
      </c>
      <c r="V30" s="102">
        <f t="shared" si="13"/>
        <v>43854.965215599994</v>
      </c>
      <c r="W30" s="102">
        <f t="shared" si="14"/>
        <v>2345.0347843999994</v>
      </c>
      <c r="X30" s="102">
        <f t="shared" si="15"/>
        <v>46199.999999999993</v>
      </c>
      <c r="Y30" s="102">
        <f t="shared" si="16"/>
        <v>37589.970184799997</v>
      </c>
      <c r="Z30" s="102">
        <f t="shared" si="17"/>
        <v>2010.0298151999996</v>
      </c>
      <c r="AA30" s="66">
        <f t="shared" si="18"/>
        <v>39600</v>
      </c>
    </row>
    <row r="31" spans="1:27" ht="13.5" customHeight="1">
      <c r="A31" s="118">
        <v>100</v>
      </c>
      <c r="B31" s="56">
        <v>41153</v>
      </c>
      <c r="C31" s="68">
        <v>622</v>
      </c>
      <c r="D31" s="222">
        <f>'base(indices)'!G36</f>
        <v>1.3665805</v>
      </c>
      <c r="E31" s="70">
        <f t="shared" si="0"/>
        <v>850.01307099999997</v>
      </c>
      <c r="F31" s="327">
        <v>0</v>
      </c>
      <c r="G31" s="70">
        <f t="shared" si="1"/>
        <v>0</v>
      </c>
      <c r="H31" s="68">
        <f t="shared" si="2"/>
        <v>850.01307099999997</v>
      </c>
      <c r="I31" s="297">
        <f t="shared" si="20"/>
        <v>103897.82438195002</v>
      </c>
      <c r="J31" s="122">
        <f>IF((I31)+K31&gt;I148,I148-K31,(I31))</f>
        <v>62649.950307999999</v>
      </c>
      <c r="K31" s="122">
        <f t="shared" si="3"/>
        <v>3350.0496919999996</v>
      </c>
      <c r="L31" s="184">
        <f t="shared" si="23"/>
        <v>66000</v>
      </c>
      <c r="M31" s="122">
        <f t="shared" si="24"/>
        <v>59517.452792599994</v>
      </c>
      <c r="N31" s="122">
        <f t="shared" si="21"/>
        <v>3182.5472073999995</v>
      </c>
      <c r="O31" s="122">
        <f t="shared" si="22"/>
        <v>62699.999999999993</v>
      </c>
      <c r="P31" s="104">
        <f>J31*$P$9</f>
        <v>56384.955277200002</v>
      </c>
      <c r="Q31" s="122">
        <f t="shared" si="8"/>
        <v>3015.0447227999998</v>
      </c>
      <c r="R31" s="122">
        <f t="shared" si="9"/>
        <v>59400</v>
      </c>
      <c r="S31" s="122">
        <f t="shared" si="10"/>
        <v>50119.960246400005</v>
      </c>
      <c r="T31" s="122">
        <f t="shared" si="11"/>
        <v>2680.0397536</v>
      </c>
      <c r="U31" s="122">
        <f t="shared" si="12"/>
        <v>52800.000000000007</v>
      </c>
      <c r="V31" s="122">
        <f t="shared" si="13"/>
        <v>43854.965215599994</v>
      </c>
      <c r="W31" s="122">
        <f t="shared" si="14"/>
        <v>2345.0347843999994</v>
      </c>
      <c r="X31" s="122">
        <f t="shared" si="15"/>
        <v>46199.999999999993</v>
      </c>
      <c r="Y31" s="122">
        <f t="shared" si="16"/>
        <v>37589.970184799997</v>
      </c>
      <c r="Z31" s="122">
        <f t="shared" si="17"/>
        <v>2010.0298151999996</v>
      </c>
      <c r="AA31" s="52">
        <f t="shared" si="18"/>
        <v>39600</v>
      </c>
    </row>
    <row r="32" spans="1:27" ht="13.5" customHeight="1">
      <c r="A32" s="118">
        <v>99</v>
      </c>
      <c r="B32" s="46">
        <v>41183</v>
      </c>
      <c r="C32" s="68">
        <v>622</v>
      </c>
      <c r="D32" s="222">
        <f>'base(indices)'!G37</f>
        <v>1.3665805</v>
      </c>
      <c r="E32" s="60">
        <f t="shared" si="0"/>
        <v>850.01307099999997</v>
      </c>
      <c r="F32" s="327">
        <v>0</v>
      </c>
      <c r="G32" s="60">
        <f t="shared" si="1"/>
        <v>0</v>
      </c>
      <c r="H32" s="57">
        <f t="shared" si="2"/>
        <v>850.01307099999997</v>
      </c>
      <c r="I32" s="296">
        <f t="shared" si="20"/>
        <v>103047.81131095003</v>
      </c>
      <c r="J32" s="102">
        <f>IF((I32)+K32&gt;I148,I148-K32,(I32))</f>
        <v>62649.950307999999</v>
      </c>
      <c r="K32" s="102">
        <f t="shared" si="3"/>
        <v>3350.0496919999996</v>
      </c>
      <c r="L32" s="185">
        <f t="shared" si="23"/>
        <v>66000</v>
      </c>
      <c r="M32" s="102">
        <f t="shared" si="24"/>
        <v>59517.452792599994</v>
      </c>
      <c r="N32" s="102">
        <f t="shared" si="21"/>
        <v>3182.5472073999995</v>
      </c>
      <c r="O32" s="102">
        <f t="shared" si="22"/>
        <v>62699.999999999993</v>
      </c>
      <c r="P32" s="102">
        <f t="shared" ref="P32:P49" si="25">J32*$P$9</f>
        <v>56384.955277200002</v>
      </c>
      <c r="Q32" s="102">
        <f t="shared" si="8"/>
        <v>3015.0447227999998</v>
      </c>
      <c r="R32" s="102">
        <f t="shared" si="9"/>
        <v>59400</v>
      </c>
      <c r="S32" s="102">
        <f t="shared" si="10"/>
        <v>50119.960246400005</v>
      </c>
      <c r="T32" s="102">
        <f t="shared" si="11"/>
        <v>2680.0397536</v>
      </c>
      <c r="U32" s="102">
        <f t="shared" si="12"/>
        <v>52800.000000000007</v>
      </c>
      <c r="V32" s="102">
        <f t="shared" si="13"/>
        <v>43854.965215599994</v>
      </c>
      <c r="W32" s="102">
        <f t="shared" si="14"/>
        <v>2345.0347843999994</v>
      </c>
      <c r="X32" s="102">
        <f t="shared" si="15"/>
        <v>46199.999999999993</v>
      </c>
      <c r="Y32" s="102">
        <f t="shared" si="16"/>
        <v>37589.970184799997</v>
      </c>
      <c r="Z32" s="102">
        <f t="shared" si="17"/>
        <v>2010.0298151999996</v>
      </c>
      <c r="AA32" s="66">
        <f t="shared" si="18"/>
        <v>39600</v>
      </c>
    </row>
    <row r="33" spans="1:27" ht="13.5" customHeight="1">
      <c r="A33" s="118">
        <v>98</v>
      </c>
      <c r="B33" s="56">
        <v>41214</v>
      </c>
      <c r="C33" s="68">
        <v>622</v>
      </c>
      <c r="D33" s="222">
        <f>'base(indices)'!G38</f>
        <v>1.3665805</v>
      </c>
      <c r="E33" s="70">
        <f t="shared" si="0"/>
        <v>850.01307099999997</v>
      </c>
      <c r="F33" s="327">
        <v>0</v>
      </c>
      <c r="G33" s="70">
        <f t="shared" si="1"/>
        <v>0</v>
      </c>
      <c r="H33" s="68">
        <f t="shared" si="2"/>
        <v>850.01307099999997</v>
      </c>
      <c r="I33" s="297">
        <f t="shared" si="20"/>
        <v>102197.79823995003</v>
      </c>
      <c r="J33" s="122">
        <f>IF((I33)+K33&gt;I148,I148-K33,(I33))</f>
        <v>62649.950307999999</v>
      </c>
      <c r="K33" s="122">
        <f t="shared" si="3"/>
        <v>3350.0496919999996</v>
      </c>
      <c r="L33" s="184">
        <f t="shared" si="23"/>
        <v>66000</v>
      </c>
      <c r="M33" s="122">
        <f t="shared" si="24"/>
        <v>59517.452792599994</v>
      </c>
      <c r="N33" s="122">
        <f t="shared" si="21"/>
        <v>3182.5472073999995</v>
      </c>
      <c r="O33" s="122">
        <f t="shared" si="22"/>
        <v>62699.999999999993</v>
      </c>
      <c r="P33" s="104">
        <f t="shared" si="25"/>
        <v>56384.955277200002</v>
      </c>
      <c r="Q33" s="122">
        <f t="shared" si="8"/>
        <v>3015.0447227999998</v>
      </c>
      <c r="R33" s="122">
        <f t="shared" si="9"/>
        <v>59400</v>
      </c>
      <c r="S33" s="122">
        <f t="shared" si="10"/>
        <v>50119.960246400005</v>
      </c>
      <c r="T33" s="122">
        <f t="shared" si="11"/>
        <v>2680.0397536</v>
      </c>
      <c r="U33" s="122">
        <f t="shared" si="12"/>
        <v>52800.000000000007</v>
      </c>
      <c r="V33" s="122">
        <f t="shared" si="13"/>
        <v>43854.965215599994</v>
      </c>
      <c r="W33" s="122">
        <f t="shared" si="14"/>
        <v>2345.0347843999994</v>
      </c>
      <c r="X33" s="122">
        <f t="shared" si="15"/>
        <v>46199.999999999993</v>
      </c>
      <c r="Y33" s="122">
        <f t="shared" si="16"/>
        <v>37589.970184799997</v>
      </c>
      <c r="Z33" s="122">
        <f t="shared" si="17"/>
        <v>2010.0298151999996</v>
      </c>
      <c r="AA33" s="52">
        <f t="shared" si="18"/>
        <v>39600</v>
      </c>
    </row>
    <row r="34" spans="1:27" ht="13.5" customHeight="1" thickBot="1">
      <c r="A34" s="230">
        <v>97</v>
      </c>
      <c r="B34" s="76">
        <v>41244</v>
      </c>
      <c r="C34" s="77">
        <v>622</v>
      </c>
      <c r="D34" s="233">
        <f>'base(indices)'!G39</f>
        <v>1.3665805</v>
      </c>
      <c r="E34" s="234">
        <f t="shared" si="0"/>
        <v>850.01307099999997</v>
      </c>
      <c r="F34" s="328">
        <v>0</v>
      </c>
      <c r="G34" s="234">
        <f t="shared" si="1"/>
        <v>0</v>
      </c>
      <c r="H34" s="232">
        <f t="shared" si="2"/>
        <v>850.01307099999997</v>
      </c>
      <c r="I34" s="298">
        <f t="shared" si="20"/>
        <v>101347.78516895004</v>
      </c>
      <c r="J34" s="95">
        <f>IF((I34)+K34&gt;I148,I148-K34,(I34))</f>
        <v>62649.950307999999</v>
      </c>
      <c r="K34" s="95">
        <f t="shared" si="3"/>
        <v>3350.0496919999996</v>
      </c>
      <c r="L34" s="293">
        <f t="shared" si="23"/>
        <v>66000</v>
      </c>
      <c r="M34" s="95">
        <f t="shared" si="24"/>
        <v>59517.452792599994</v>
      </c>
      <c r="N34" s="95">
        <f t="shared" si="21"/>
        <v>3182.5472073999995</v>
      </c>
      <c r="O34" s="95">
        <f t="shared" si="22"/>
        <v>62699.999999999993</v>
      </c>
      <c r="P34" s="95">
        <f t="shared" si="25"/>
        <v>56384.955277200002</v>
      </c>
      <c r="Q34" s="95">
        <f t="shared" si="8"/>
        <v>3015.0447227999998</v>
      </c>
      <c r="R34" s="95">
        <f t="shared" si="9"/>
        <v>59400</v>
      </c>
      <c r="S34" s="95">
        <f t="shared" si="10"/>
        <v>50119.960246400005</v>
      </c>
      <c r="T34" s="95">
        <f t="shared" si="11"/>
        <v>2680.0397536</v>
      </c>
      <c r="U34" s="95">
        <f t="shared" si="12"/>
        <v>52800.000000000007</v>
      </c>
      <c r="V34" s="95">
        <f t="shared" si="13"/>
        <v>43854.965215599994</v>
      </c>
      <c r="W34" s="95">
        <f t="shared" si="14"/>
        <v>2345.0347843999994</v>
      </c>
      <c r="X34" s="95">
        <f t="shared" si="15"/>
        <v>46199.999999999993</v>
      </c>
      <c r="Y34" s="95">
        <f t="shared" si="16"/>
        <v>37589.970184799997</v>
      </c>
      <c r="Z34" s="95">
        <f t="shared" si="17"/>
        <v>2010.0298151999996</v>
      </c>
      <c r="AA34" s="238">
        <f t="shared" si="18"/>
        <v>39600</v>
      </c>
    </row>
    <row r="35" spans="1:27" ht="13.5" customHeight="1">
      <c r="A35" s="220">
        <v>96</v>
      </c>
      <c r="B35" s="342">
        <v>41275</v>
      </c>
      <c r="C35" s="47">
        <v>678</v>
      </c>
      <c r="D35" s="240">
        <f>'base(indices)'!G40</f>
        <v>1.3665805</v>
      </c>
      <c r="E35" s="87">
        <f t="shared" si="0"/>
        <v>926.54157899999996</v>
      </c>
      <c r="F35" s="326">
        <v>0</v>
      </c>
      <c r="G35" s="87">
        <f t="shared" si="1"/>
        <v>0</v>
      </c>
      <c r="H35" s="47">
        <f t="shared" si="2"/>
        <v>926.54157899999996</v>
      </c>
      <c r="I35" s="295">
        <f t="shared" si="20"/>
        <v>100497.77209795004</v>
      </c>
      <c r="J35" s="123">
        <f>IF((I35)+K35&gt;I148,I148-K35,(I35))</f>
        <v>62649.950307999999</v>
      </c>
      <c r="K35" s="123">
        <f t="shared" si="3"/>
        <v>3350.0496919999996</v>
      </c>
      <c r="L35" s="292">
        <f t="shared" si="23"/>
        <v>66000</v>
      </c>
      <c r="M35" s="123">
        <f t="shared" si="24"/>
        <v>59517.452792599994</v>
      </c>
      <c r="N35" s="123">
        <f t="shared" si="21"/>
        <v>3182.5472073999995</v>
      </c>
      <c r="O35" s="123">
        <f t="shared" si="22"/>
        <v>62699.999999999993</v>
      </c>
      <c r="P35" s="100">
        <f t="shared" si="25"/>
        <v>56384.955277200002</v>
      </c>
      <c r="Q35" s="123">
        <f t="shared" si="8"/>
        <v>3015.0447227999998</v>
      </c>
      <c r="R35" s="123">
        <f t="shared" si="9"/>
        <v>59400</v>
      </c>
      <c r="S35" s="123">
        <f t="shared" si="10"/>
        <v>50119.960246400005</v>
      </c>
      <c r="T35" s="123">
        <f t="shared" si="11"/>
        <v>2680.0397536</v>
      </c>
      <c r="U35" s="123">
        <f t="shared" si="12"/>
        <v>52800.000000000007</v>
      </c>
      <c r="V35" s="123">
        <f t="shared" si="13"/>
        <v>43854.965215599994</v>
      </c>
      <c r="W35" s="123">
        <f t="shared" si="14"/>
        <v>2345.0347843999994</v>
      </c>
      <c r="X35" s="123">
        <f t="shared" si="15"/>
        <v>46199.999999999993</v>
      </c>
      <c r="Y35" s="123">
        <f t="shared" si="16"/>
        <v>37589.970184799997</v>
      </c>
      <c r="Z35" s="123">
        <f t="shared" si="17"/>
        <v>2010.0298151999996</v>
      </c>
      <c r="AA35" s="55">
        <f t="shared" si="18"/>
        <v>39600</v>
      </c>
    </row>
    <row r="36" spans="1:27" ht="13.5" customHeight="1">
      <c r="A36" s="118">
        <v>95</v>
      </c>
      <c r="B36" s="46">
        <v>41306</v>
      </c>
      <c r="C36" s="68">
        <v>678</v>
      </c>
      <c r="D36" s="222">
        <f>'base(indices)'!G41</f>
        <v>1.3665805</v>
      </c>
      <c r="E36" s="60">
        <f t="shared" si="0"/>
        <v>926.54157899999996</v>
      </c>
      <c r="F36" s="327">
        <v>0</v>
      </c>
      <c r="G36" s="60">
        <f t="shared" si="1"/>
        <v>0</v>
      </c>
      <c r="H36" s="57">
        <f t="shared" si="2"/>
        <v>926.54157899999996</v>
      </c>
      <c r="I36" s="296">
        <f t="shared" si="20"/>
        <v>99571.230518950048</v>
      </c>
      <c r="J36" s="102">
        <f>IF((I36)+K36&gt;I148,I148-K36,(I36))</f>
        <v>62649.950307999999</v>
      </c>
      <c r="K36" s="102">
        <f t="shared" si="3"/>
        <v>3350.0496919999996</v>
      </c>
      <c r="L36" s="185">
        <f t="shared" si="23"/>
        <v>66000</v>
      </c>
      <c r="M36" s="102">
        <f t="shared" si="24"/>
        <v>59517.452792599994</v>
      </c>
      <c r="N36" s="102">
        <f t="shared" si="21"/>
        <v>3182.5472073999995</v>
      </c>
      <c r="O36" s="102">
        <f t="shared" si="22"/>
        <v>62699.999999999993</v>
      </c>
      <c r="P36" s="102">
        <f t="shared" si="25"/>
        <v>56384.955277200002</v>
      </c>
      <c r="Q36" s="102">
        <f t="shared" si="8"/>
        <v>3015.0447227999998</v>
      </c>
      <c r="R36" s="102">
        <f t="shared" si="9"/>
        <v>59400</v>
      </c>
      <c r="S36" s="102">
        <f t="shared" si="10"/>
        <v>50119.960246400005</v>
      </c>
      <c r="T36" s="102">
        <f t="shared" si="11"/>
        <v>2680.0397536</v>
      </c>
      <c r="U36" s="102">
        <f t="shared" si="12"/>
        <v>52800.000000000007</v>
      </c>
      <c r="V36" s="102">
        <f t="shared" si="13"/>
        <v>43854.965215599994</v>
      </c>
      <c r="W36" s="102">
        <f t="shared" si="14"/>
        <v>2345.0347843999994</v>
      </c>
      <c r="X36" s="102">
        <f t="shared" si="15"/>
        <v>46199.999999999993</v>
      </c>
      <c r="Y36" s="102">
        <f t="shared" si="16"/>
        <v>37589.970184799997</v>
      </c>
      <c r="Z36" s="102">
        <f t="shared" si="17"/>
        <v>2010.0298151999996</v>
      </c>
      <c r="AA36" s="66">
        <f t="shared" si="18"/>
        <v>39600</v>
      </c>
    </row>
    <row r="37" spans="1:27" ht="13.5" customHeight="1">
      <c r="A37" s="118">
        <v>94</v>
      </c>
      <c r="B37" s="56">
        <v>41334</v>
      </c>
      <c r="C37" s="68">
        <v>678</v>
      </c>
      <c r="D37" s="222">
        <f>'base(indices)'!G42</f>
        <v>1.3665805</v>
      </c>
      <c r="E37" s="70">
        <f t="shared" si="0"/>
        <v>926.54157899999996</v>
      </c>
      <c r="F37" s="327">
        <v>0</v>
      </c>
      <c r="G37" s="70">
        <f t="shared" si="1"/>
        <v>0</v>
      </c>
      <c r="H37" s="68">
        <f t="shared" si="2"/>
        <v>926.54157899999996</v>
      </c>
      <c r="I37" s="297">
        <f t="shared" si="20"/>
        <v>98644.688939950051</v>
      </c>
      <c r="J37" s="122">
        <f>IF((I37)+K37&gt;I148,I148-K37,(I37))</f>
        <v>62649.950307999999</v>
      </c>
      <c r="K37" s="104">
        <f t="shared" si="3"/>
        <v>3350.0496919999996</v>
      </c>
      <c r="L37" s="186">
        <f t="shared" si="23"/>
        <v>66000</v>
      </c>
      <c r="M37" s="122">
        <f t="shared" si="24"/>
        <v>59517.452792599994</v>
      </c>
      <c r="N37" s="122">
        <f t="shared" si="21"/>
        <v>3182.5472073999995</v>
      </c>
      <c r="O37" s="122">
        <f t="shared" si="22"/>
        <v>62699.999999999993</v>
      </c>
      <c r="P37" s="104">
        <f t="shared" si="25"/>
        <v>56384.955277200002</v>
      </c>
      <c r="Q37" s="122">
        <f t="shared" si="8"/>
        <v>3015.0447227999998</v>
      </c>
      <c r="R37" s="122">
        <f>P37+Q37</f>
        <v>59400</v>
      </c>
      <c r="S37" s="122">
        <f t="shared" si="10"/>
        <v>50119.960246400005</v>
      </c>
      <c r="T37" s="122">
        <f t="shared" si="11"/>
        <v>2680.0397536</v>
      </c>
      <c r="U37" s="122">
        <f t="shared" si="12"/>
        <v>52800.000000000007</v>
      </c>
      <c r="V37" s="122">
        <f t="shared" si="13"/>
        <v>43854.965215599994</v>
      </c>
      <c r="W37" s="122">
        <f t="shared" si="14"/>
        <v>2345.0347843999994</v>
      </c>
      <c r="X37" s="122">
        <f t="shared" si="15"/>
        <v>46199.999999999993</v>
      </c>
      <c r="Y37" s="122">
        <f t="shared" si="16"/>
        <v>37589.970184799997</v>
      </c>
      <c r="Z37" s="122">
        <f t="shared" si="17"/>
        <v>2010.0298151999996</v>
      </c>
      <c r="AA37" s="52">
        <f t="shared" si="18"/>
        <v>39600</v>
      </c>
    </row>
    <row r="38" spans="1:27" ht="13.5" customHeight="1">
      <c r="A38" s="118">
        <v>93</v>
      </c>
      <c r="B38" s="56">
        <v>41365</v>
      </c>
      <c r="C38" s="68">
        <v>678</v>
      </c>
      <c r="D38" s="222">
        <f>'base(indices)'!G43</f>
        <v>1.3665805</v>
      </c>
      <c r="E38" s="60">
        <f t="shared" si="0"/>
        <v>926.54157899999996</v>
      </c>
      <c r="F38" s="327">
        <v>0</v>
      </c>
      <c r="G38" s="60">
        <f t="shared" si="1"/>
        <v>0</v>
      </c>
      <c r="H38" s="57">
        <f t="shared" si="2"/>
        <v>926.54157899999996</v>
      </c>
      <c r="I38" s="296">
        <f t="shared" si="20"/>
        <v>97718.147360950054</v>
      </c>
      <c r="J38" s="102">
        <f>IF((I38)+K38&gt;I148,I148-K38,(I38))</f>
        <v>62649.950307999999</v>
      </c>
      <c r="K38" s="102">
        <f t="shared" si="3"/>
        <v>3350.0496919999996</v>
      </c>
      <c r="L38" s="187">
        <f t="shared" si="23"/>
        <v>66000</v>
      </c>
      <c r="M38" s="102">
        <f t="shared" si="24"/>
        <v>59517.452792599994</v>
      </c>
      <c r="N38" s="102">
        <f t="shared" si="21"/>
        <v>3182.5472073999995</v>
      </c>
      <c r="O38" s="102">
        <f t="shared" si="22"/>
        <v>62699.999999999993</v>
      </c>
      <c r="P38" s="102">
        <f>J38*$P$9</f>
        <v>56384.955277200002</v>
      </c>
      <c r="Q38" s="102">
        <f t="shared" si="8"/>
        <v>3015.0447227999998</v>
      </c>
      <c r="R38" s="102">
        <f t="shared" ref="R38:R53" si="26">P38+Q38</f>
        <v>59400</v>
      </c>
      <c r="S38" s="102">
        <f t="shared" si="10"/>
        <v>50119.960246400005</v>
      </c>
      <c r="T38" s="102">
        <f t="shared" si="11"/>
        <v>2680.0397536</v>
      </c>
      <c r="U38" s="102">
        <f t="shared" si="12"/>
        <v>52800.000000000007</v>
      </c>
      <c r="V38" s="102">
        <f t="shared" si="13"/>
        <v>43854.965215599994</v>
      </c>
      <c r="W38" s="102">
        <f t="shared" si="14"/>
        <v>2345.0347843999994</v>
      </c>
      <c r="X38" s="102">
        <f t="shared" si="15"/>
        <v>46199.999999999993</v>
      </c>
      <c r="Y38" s="102">
        <f t="shared" si="16"/>
        <v>37589.970184799997</v>
      </c>
      <c r="Z38" s="102">
        <f t="shared" si="17"/>
        <v>2010.0298151999996</v>
      </c>
      <c r="AA38" s="66">
        <f t="shared" si="18"/>
        <v>39600</v>
      </c>
    </row>
    <row r="39" spans="1:27" ht="13.5" customHeight="1">
      <c r="A39" s="118">
        <v>92</v>
      </c>
      <c r="B39" s="46">
        <v>41395</v>
      </c>
      <c r="C39" s="68">
        <v>678</v>
      </c>
      <c r="D39" s="222">
        <f>'base(indices)'!G44</f>
        <v>1.3665805</v>
      </c>
      <c r="E39" s="70">
        <f t="shared" si="0"/>
        <v>926.54157899999996</v>
      </c>
      <c r="F39" s="327">
        <v>0</v>
      </c>
      <c r="G39" s="70">
        <f t="shared" si="1"/>
        <v>0</v>
      </c>
      <c r="H39" s="68">
        <f t="shared" si="2"/>
        <v>926.54157899999996</v>
      </c>
      <c r="I39" s="297">
        <f t="shared" si="20"/>
        <v>96791.605781950057</v>
      </c>
      <c r="J39" s="122">
        <f>IF((I39)+K39&gt;I148,I148-K39,(I39))</f>
        <v>62649.950307999999</v>
      </c>
      <c r="K39" s="122">
        <f t="shared" si="3"/>
        <v>3350.0496919999996</v>
      </c>
      <c r="L39" s="184">
        <f t="shared" si="23"/>
        <v>66000</v>
      </c>
      <c r="M39" s="122">
        <f t="shared" si="24"/>
        <v>59517.452792599994</v>
      </c>
      <c r="N39" s="122">
        <f t="shared" si="21"/>
        <v>3182.5472073999995</v>
      </c>
      <c r="O39" s="122">
        <f t="shared" si="22"/>
        <v>62699.999999999993</v>
      </c>
      <c r="P39" s="104">
        <f t="shared" si="25"/>
        <v>56384.955277200002</v>
      </c>
      <c r="Q39" s="122">
        <f t="shared" si="8"/>
        <v>3015.0447227999998</v>
      </c>
      <c r="R39" s="122">
        <f t="shared" si="26"/>
        <v>59400</v>
      </c>
      <c r="S39" s="122">
        <f t="shared" si="10"/>
        <v>50119.960246400005</v>
      </c>
      <c r="T39" s="122">
        <f t="shared" si="11"/>
        <v>2680.0397536</v>
      </c>
      <c r="U39" s="122">
        <f t="shared" si="12"/>
        <v>52800.000000000007</v>
      </c>
      <c r="V39" s="122">
        <f t="shared" si="13"/>
        <v>43854.965215599994</v>
      </c>
      <c r="W39" s="122">
        <f t="shared" si="14"/>
        <v>2345.0347843999994</v>
      </c>
      <c r="X39" s="122">
        <f t="shared" si="15"/>
        <v>46199.999999999993</v>
      </c>
      <c r="Y39" s="122">
        <f t="shared" si="16"/>
        <v>37589.970184799997</v>
      </c>
      <c r="Z39" s="122">
        <f t="shared" si="17"/>
        <v>2010.0298151999996</v>
      </c>
      <c r="AA39" s="52">
        <f t="shared" si="18"/>
        <v>39600</v>
      </c>
    </row>
    <row r="40" spans="1:27" ht="13.5" customHeight="1">
      <c r="A40" s="118">
        <v>91</v>
      </c>
      <c r="B40" s="56">
        <v>41426</v>
      </c>
      <c r="C40" s="68">
        <v>678</v>
      </c>
      <c r="D40" s="222">
        <f>'base(indices)'!G45</f>
        <v>1.3665805</v>
      </c>
      <c r="E40" s="60">
        <f t="shared" si="0"/>
        <v>926.54157899999996</v>
      </c>
      <c r="F40" s="327">
        <v>0</v>
      </c>
      <c r="G40" s="60">
        <f t="shared" si="1"/>
        <v>0</v>
      </c>
      <c r="H40" s="57">
        <f t="shared" si="2"/>
        <v>926.54157899999996</v>
      </c>
      <c r="I40" s="296">
        <f t="shared" si="20"/>
        <v>95865.06420295006</v>
      </c>
      <c r="J40" s="102">
        <f>IF((I40)+K40&gt;I148,I148-K40,(I40))</f>
        <v>62649.950307999999</v>
      </c>
      <c r="K40" s="102">
        <f t="shared" si="3"/>
        <v>3350.0496919999996</v>
      </c>
      <c r="L40" s="187">
        <f t="shared" si="23"/>
        <v>66000</v>
      </c>
      <c r="M40" s="102">
        <f t="shared" si="24"/>
        <v>59517.452792599994</v>
      </c>
      <c r="N40" s="102">
        <f t="shared" si="21"/>
        <v>3182.5472073999995</v>
      </c>
      <c r="O40" s="102">
        <f t="shared" si="22"/>
        <v>62699.999999999993</v>
      </c>
      <c r="P40" s="102">
        <f t="shared" si="25"/>
        <v>56384.955277200002</v>
      </c>
      <c r="Q40" s="102">
        <f t="shared" si="8"/>
        <v>3015.0447227999998</v>
      </c>
      <c r="R40" s="102">
        <f t="shared" si="26"/>
        <v>59400</v>
      </c>
      <c r="S40" s="102">
        <f t="shared" si="10"/>
        <v>50119.960246400005</v>
      </c>
      <c r="T40" s="102">
        <f t="shared" si="11"/>
        <v>2680.0397536</v>
      </c>
      <c r="U40" s="102">
        <f t="shared" si="12"/>
        <v>52800.000000000007</v>
      </c>
      <c r="V40" s="102">
        <f t="shared" si="13"/>
        <v>43854.965215599994</v>
      </c>
      <c r="W40" s="102">
        <f t="shared" si="14"/>
        <v>2345.0347843999994</v>
      </c>
      <c r="X40" s="102">
        <f t="shared" si="15"/>
        <v>46199.999999999993</v>
      </c>
      <c r="Y40" s="102">
        <f t="shared" si="16"/>
        <v>37589.970184799997</v>
      </c>
      <c r="Z40" s="102">
        <f t="shared" si="17"/>
        <v>2010.0298151999996</v>
      </c>
      <c r="AA40" s="66">
        <f t="shared" si="18"/>
        <v>39600</v>
      </c>
    </row>
    <row r="41" spans="1:27" ht="13.5" customHeight="1">
      <c r="A41" s="118">
        <v>90</v>
      </c>
      <c r="B41" s="46">
        <v>41456</v>
      </c>
      <c r="C41" s="68">
        <v>678</v>
      </c>
      <c r="D41" s="222">
        <f>'base(indices)'!G46</f>
        <v>1.3665805</v>
      </c>
      <c r="E41" s="70">
        <f t="shared" si="0"/>
        <v>926.54157899999996</v>
      </c>
      <c r="F41" s="327">
        <v>0</v>
      </c>
      <c r="G41" s="70">
        <f t="shared" si="1"/>
        <v>0</v>
      </c>
      <c r="H41" s="68">
        <f t="shared" si="2"/>
        <v>926.54157899999996</v>
      </c>
      <c r="I41" s="297">
        <f t="shared" si="20"/>
        <v>94938.522623950063</v>
      </c>
      <c r="J41" s="122">
        <f>IF((I41)+K41&gt;I148,I148-K41,(I41))</f>
        <v>62649.950307999999</v>
      </c>
      <c r="K41" s="122">
        <f t="shared" si="3"/>
        <v>3350.0496919999996</v>
      </c>
      <c r="L41" s="184">
        <f t="shared" si="23"/>
        <v>66000</v>
      </c>
      <c r="M41" s="122">
        <f t="shared" si="24"/>
        <v>59517.452792599994</v>
      </c>
      <c r="N41" s="122">
        <f t="shared" si="21"/>
        <v>3182.5472073999995</v>
      </c>
      <c r="O41" s="122">
        <f t="shared" si="22"/>
        <v>62699.999999999993</v>
      </c>
      <c r="P41" s="104">
        <f t="shared" si="25"/>
        <v>56384.955277200002</v>
      </c>
      <c r="Q41" s="122">
        <f t="shared" si="8"/>
        <v>3015.0447227999998</v>
      </c>
      <c r="R41" s="122">
        <f t="shared" si="26"/>
        <v>59400</v>
      </c>
      <c r="S41" s="122">
        <f t="shared" si="10"/>
        <v>50119.960246400005</v>
      </c>
      <c r="T41" s="122">
        <f t="shared" si="11"/>
        <v>2680.0397536</v>
      </c>
      <c r="U41" s="122">
        <f t="shared" si="12"/>
        <v>52800.000000000007</v>
      </c>
      <c r="V41" s="122">
        <f t="shared" si="13"/>
        <v>43854.965215599994</v>
      </c>
      <c r="W41" s="122">
        <f t="shared" si="14"/>
        <v>2345.0347843999994</v>
      </c>
      <c r="X41" s="122">
        <f t="shared" si="15"/>
        <v>46199.999999999993</v>
      </c>
      <c r="Y41" s="122">
        <f t="shared" si="16"/>
        <v>37589.970184799997</v>
      </c>
      <c r="Z41" s="122">
        <f t="shared" si="17"/>
        <v>2010.0298151999996</v>
      </c>
      <c r="AA41" s="52">
        <f t="shared" si="18"/>
        <v>39600</v>
      </c>
    </row>
    <row r="42" spans="1:27" ht="13.5" customHeight="1">
      <c r="A42" s="118">
        <v>89</v>
      </c>
      <c r="B42" s="56">
        <v>41487</v>
      </c>
      <c r="C42" s="68">
        <v>678</v>
      </c>
      <c r="D42" s="222">
        <f>'base(indices)'!G47</f>
        <v>1.3662949499999999</v>
      </c>
      <c r="E42" s="60">
        <f t="shared" si="0"/>
        <v>926.34797609999998</v>
      </c>
      <c r="F42" s="327">
        <v>0</v>
      </c>
      <c r="G42" s="60">
        <f t="shared" si="1"/>
        <v>0</v>
      </c>
      <c r="H42" s="57">
        <f t="shared" si="2"/>
        <v>926.34797609999998</v>
      </c>
      <c r="I42" s="296">
        <f t="shared" si="20"/>
        <v>94011.981044950066</v>
      </c>
      <c r="J42" s="102">
        <f>IF((I42)+K42&gt;I148,I148-K42,(I42))</f>
        <v>62649.950307999999</v>
      </c>
      <c r="K42" s="102">
        <f t="shared" si="3"/>
        <v>3350.0496919999996</v>
      </c>
      <c r="L42" s="187">
        <f t="shared" si="23"/>
        <v>66000</v>
      </c>
      <c r="M42" s="102">
        <f t="shared" si="24"/>
        <v>59517.452792599994</v>
      </c>
      <c r="N42" s="102">
        <f t="shared" si="21"/>
        <v>3182.5472073999995</v>
      </c>
      <c r="O42" s="102">
        <f t="shared" si="22"/>
        <v>62699.999999999993</v>
      </c>
      <c r="P42" s="102">
        <f t="shared" si="25"/>
        <v>56384.955277200002</v>
      </c>
      <c r="Q42" s="102">
        <f t="shared" si="8"/>
        <v>3015.0447227999998</v>
      </c>
      <c r="R42" s="102">
        <f t="shared" si="26"/>
        <v>59400</v>
      </c>
      <c r="S42" s="102">
        <f t="shared" si="10"/>
        <v>50119.960246400005</v>
      </c>
      <c r="T42" s="102">
        <f t="shared" si="11"/>
        <v>2680.0397536</v>
      </c>
      <c r="U42" s="102">
        <f t="shared" si="12"/>
        <v>52800.000000000007</v>
      </c>
      <c r="V42" s="102">
        <f t="shared" si="13"/>
        <v>43854.965215599994</v>
      </c>
      <c r="W42" s="102">
        <f t="shared" si="14"/>
        <v>2345.0347843999994</v>
      </c>
      <c r="X42" s="102">
        <f t="shared" si="15"/>
        <v>46199.999999999993</v>
      </c>
      <c r="Y42" s="102">
        <f t="shared" si="16"/>
        <v>37589.970184799997</v>
      </c>
      <c r="Z42" s="102">
        <f t="shared" si="17"/>
        <v>2010.0298151999996</v>
      </c>
      <c r="AA42" s="66">
        <f t="shared" si="18"/>
        <v>39600</v>
      </c>
    </row>
    <row r="43" spans="1:27" ht="13.5" customHeight="1">
      <c r="A43" s="118">
        <v>88</v>
      </c>
      <c r="B43" s="46">
        <v>41518</v>
      </c>
      <c r="C43" s="68">
        <v>678</v>
      </c>
      <c r="D43" s="222">
        <f>'base(indices)'!G48</f>
        <v>1.3662949499999999</v>
      </c>
      <c r="E43" s="70">
        <f t="shared" si="0"/>
        <v>926.34797609999998</v>
      </c>
      <c r="F43" s="327">
        <v>0</v>
      </c>
      <c r="G43" s="70">
        <f t="shared" si="1"/>
        <v>0</v>
      </c>
      <c r="H43" s="68">
        <f t="shared" si="2"/>
        <v>926.34797609999998</v>
      </c>
      <c r="I43" s="297">
        <f t="shared" si="20"/>
        <v>93085.63306885006</v>
      </c>
      <c r="J43" s="122">
        <f>IF((I43)+K43&gt;I148,I148-K43,(I43))</f>
        <v>62649.950307999999</v>
      </c>
      <c r="K43" s="122">
        <f t="shared" ref="K43:K74" si="27">I$147</f>
        <v>3350.0496919999996</v>
      </c>
      <c r="L43" s="184">
        <f t="shared" si="23"/>
        <v>66000</v>
      </c>
      <c r="M43" s="122">
        <f t="shared" si="24"/>
        <v>59517.452792599994</v>
      </c>
      <c r="N43" s="122">
        <f t="shared" si="21"/>
        <v>3182.5472073999995</v>
      </c>
      <c r="O43" s="122">
        <f t="shared" si="22"/>
        <v>62699.999999999993</v>
      </c>
      <c r="P43" s="104">
        <f t="shared" si="25"/>
        <v>56384.955277200002</v>
      </c>
      <c r="Q43" s="122">
        <f t="shared" si="8"/>
        <v>3015.0447227999998</v>
      </c>
      <c r="R43" s="122">
        <f t="shared" si="26"/>
        <v>59400</v>
      </c>
      <c r="S43" s="122">
        <f t="shared" si="10"/>
        <v>50119.960246400005</v>
      </c>
      <c r="T43" s="122">
        <f t="shared" si="11"/>
        <v>2680.0397536</v>
      </c>
      <c r="U43" s="122">
        <f t="shared" si="12"/>
        <v>52800.000000000007</v>
      </c>
      <c r="V43" s="122">
        <f t="shared" si="13"/>
        <v>43854.965215599994</v>
      </c>
      <c r="W43" s="122">
        <f t="shared" si="14"/>
        <v>2345.0347843999994</v>
      </c>
      <c r="X43" s="122">
        <f t="shared" si="15"/>
        <v>46199.999999999993</v>
      </c>
      <c r="Y43" s="122">
        <f t="shared" si="16"/>
        <v>37589.970184799997</v>
      </c>
      <c r="Z43" s="122">
        <f t="shared" si="17"/>
        <v>2010.0298151999996</v>
      </c>
      <c r="AA43" s="52">
        <f t="shared" si="18"/>
        <v>39600</v>
      </c>
    </row>
    <row r="44" spans="1:27" ht="13.5" customHeight="1">
      <c r="A44" s="118">
        <v>87</v>
      </c>
      <c r="B44" s="56">
        <v>41548</v>
      </c>
      <c r="C44" s="68">
        <v>678</v>
      </c>
      <c r="D44" s="222">
        <f>'base(indices)'!G49</f>
        <v>1.3661870199999999</v>
      </c>
      <c r="E44" s="60">
        <f t="shared" si="0"/>
        <v>926.27479955999991</v>
      </c>
      <c r="F44" s="327">
        <v>0</v>
      </c>
      <c r="G44" s="60">
        <f t="shared" si="1"/>
        <v>0</v>
      </c>
      <c r="H44" s="57">
        <f t="shared" si="2"/>
        <v>926.27479955999991</v>
      </c>
      <c r="I44" s="296">
        <f t="shared" si="20"/>
        <v>92159.285092750055</v>
      </c>
      <c r="J44" s="102">
        <f>IF((I44)+K44&gt;I148,I148-K44,(I44))</f>
        <v>62649.950307999999</v>
      </c>
      <c r="K44" s="102">
        <f t="shared" si="27"/>
        <v>3350.0496919999996</v>
      </c>
      <c r="L44" s="187">
        <f t="shared" si="23"/>
        <v>66000</v>
      </c>
      <c r="M44" s="102">
        <f t="shared" si="24"/>
        <v>59517.452792599994</v>
      </c>
      <c r="N44" s="102">
        <f t="shared" si="21"/>
        <v>3182.5472073999995</v>
      </c>
      <c r="O44" s="102">
        <f t="shared" si="22"/>
        <v>62699.999999999993</v>
      </c>
      <c r="P44" s="102">
        <f t="shared" si="25"/>
        <v>56384.955277200002</v>
      </c>
      <c r="Q44" s="102">
        <f t="shared" si="8"/>
        <v>3015.0447227999998</v>
      </c>
      <c r="R44" s="102">
        <f t="shared" si="26"/>
        <v>59400</v>
      </c>
      <c r="S44" s="102">
        <f t="shared" si="10"/>
        <v>50119.960246400005</v>
      </c>
      <c r="T44" s="102">
        <f t="shared" si="11"/>
        <v>2680.0397536</v>
      </c>
      <c r="U44" s="102">
        <f t="shared" si="12"/>
        <v>52800.000000000007</v>
      </c>
      <c r="V44" s="102">
        <f t="shared" si="13"/>
        <v>43854.965215599994</v>
      </c>
      <c r="W44" s="102">
        <f t="shared" si="14"/>
        <v>2345.0347843999994</v>
      </c>
      <c r="X44" s="102">
        <f t="shared" si="15"/>
        <v>46199.999999999993</v>
      </c>
      <c r="Y44" s="102">
        <f t="shared" si="16"/>
        <v>37589.970184799997</v>
      </c>
      <c r="Z44" s="102">
        <f t="shared" si="17"/>
        <v>2010.0298151999996</v>
      </c>
      <c r="AA44" s="66">
        <f t="shared" si="18"/>
        <v>39600</v>
      </c>
    </row>
    <row r="45" spans="1:27" ht="13.5" customHeight="1">
      <c r="A45" s="118">
        <v>86</v>
      </c>
      <c r="B45" s="46">
        <v>41579</v>
      </c>
      <c r="C45" s="68">
        <v>678</v>
      </c>
      <c r="D45" s="222">
        <f>'base(indices)'!G50</f>
        <v>1.36493128</v>
      </c>
      <c r="E45" s="70">
        <f t="shared" si="0"/>
        <v>925.42340783999998</v>
      </c>
      <c r="F45" s="327">
        <v>0</v>
      </c>
      <c r="G45" s="70">
        <f t="shared" si="1"/>
        <v>0</v>
      </c>
      <c r="H45" s="68">
        <f t="shared" si="2"/>
        <v>925.42340783999998</v>
      </c>
      <c r="I45" s="297">
        <f t="shared" si="20"/>
        <v>91233.010293190062</v>
      </c>
      <c r="J45" s="122">
        <f>IF((I45)+K45&gt;I148,I148-K45,(I45))</f>
        <v>62649.950307999999</v>
      </c>
      <c r="K45" s="122">
        <f t="shared" si="27"/>
        <v>3350.0496919999996</v>
      </c>
      <c r="L45" s="184">
        <f t="shared" si="23"/>
        <v>66000</v>
      </c>
      <c r="M45" s="122">
        <f t="shared" si="24"/>
        <v>59517.452792599994</v>
      </c>
      <c r="N45" s="122">
        <f t="shared" si="21"/>
        <v>3182.5472073999995</v>
      </c>
      <c r="O45" s="122">
        <f t="shared" si="22"/>
        <v>62699.999999999993</v>
      </c>
      <c r="P45" s="104">
        <f t="shared" si="25"/>
        <v>56384.955277200002</v>
      </c>
      <c r="Q45" s="122">
        <f t="shared" si="8"/>
        <v>3015.0447227999998</v>
      </c>
      <c r="R45" s="122">
        <f t="shared" si="26"/>
        <v>59400</v>
      </c>
      <c r="S45" s="122">
        <f t="shared" si="10"/>
        <v>50119.960246400005</v>
      </c>
      <c r="T45" s="122">
        <f t="shared" si="11"/>
        <v>2680.0397536</v>
      </c>
      <c r="U45" s="122">
        <f t="shared" si="12"/>
        <v>52800.000000000007</v>
      </c>
      <c r="V45" s="122">
        <f t="shared" si="13"/>
        <v>43854.965215599994</v>
      </c>
      <c r="W45" s="122">
        <f t="shared" si="14"/>
        <v>2345.0347843999994</v>
      </c>
      <c r="X45" s="122">
        <f t="shared" si="15"/>
        <v>46199.999999999993</v>
      </c>
      <c r="Y45" s="122">
        <f t="shared" si="16"/>
        <v>37589.970184799997</v>
      </c>
      <c r="Z45" s="122">
        <f t="shared" si="17"/>
        <v>2010.0298151999996</v>
      </c>
      <c r="AA45" s="52">
        <f t="shared" si="18"/>
        <v>39600</v>
      </c>
    </row>
    <row r="46" spans="1:27" ht="13.5" customHeight="1" thickBot="1">
      <c r="A46" s="230">
        <v>85</v>
      </c>
      <c r="B46" s="162">
        <v>41609</v>
      </c>
      <c r="C46" s="77">
        <v>678</v>
      </c>
      <c r="D46" s="233">
        <f>'base(indices)'!G51</f>
        <v>1.3646488000000001</v>
      </c>
      <c r="E46" s="234">
        <f>C46*D46</f>
        <v>925.23188640000012</v>
      </c>
      <c r="F46" s="328">
        <v>0</v>
      </c>
      <c r="G46" s="234">
        <f t="shared" si="1"/>
        <v>0</v>
      </c>
      <c r="H46" s="232">
        <f t="shared" si="2"/>
        <v>925.23188640000012</v>
      </c>
      <c r="I46" s="298">
        <f t="shared" si="20"/>
        <v>90307.586885350058</v>
      </c>
      <c r="J46" s="95">
        <f>IF((I46)+K46&gt;I148,I148-K46,(I46))</f>
        <v>62649.950307999999</v>
      </c>
      <c r="K46" s="95">
        <f t="shared" si="27"/>
        <v>3350.0496919999996</v>
      </c>
      <c r="L46" s="272">
        <f t="shared" si="23"/>
        <v>66000</v>
      </c>
      <c r="M46" s="95">
        <f t="shared" si="24"/>
        <v>59517.452792599994</v>
      </c>
      <c r="N46" s="95">
        <f t="shared" si="21"/>
        <v>3182.5472073999995</v>
      </c>
      <c r="O46" s="95">
        <f t="shared" si="22"/>
        <v>62699.999999999993</v>
      </c>
      <c r="P46" s="95">
        <f t="shared" si="25"/>
        <v>56384.955277200002</v>
      </c>
      <c r="Q46" s="95">
        <f t="shared" si="8"/>
        <v>3015.0447227999998</v>
      </c>
      <c r="R46" s="95">
        <f t="shared" si="26"/>
        <v>59400</v>
      </c>
      <c r="S46" s="95">
        <f t="shared" si="10"/>
        <v>50119.960246400005</v>
      </c>
      <c r="T46" s="95">
        <f t="shared" si="11"/>
        <v>2680.0397536</v>
      </c>
      <c r="U46" s="95">
        <f t="shared" si="12"/>
        <v>52800.000000000007</v>
      </c>
      <c r="V46" s="95">
        <f t="shared" si="13"/>
        <v>43854.965215599994</v>
      </c>
      <c r="W46" s="95">
        <f t="shared" si="14"/>
        <v>2345.0347843999994</v>
      </c>
      <c r="X46" s="95">
        <f t="shared" si="15"/>
        <v>46199.999999999993</v>
      </c>
      <c r="Y46" s="95">
        <f t="shared" si="16"/>
        <v>37589.970184799997</v>
      </c>
      <c r="Z46" s="95">
        <f t="shared" si="17"/>
        <v>2010.0298151999996</v>
      </c>
      <c r="AA46" s="238">
        <f t="shared" si="18"/>
        <v>39600</v>
      </c>
    </row>
    <row r="47" spans="1:27" ht="13.5" customHeight="1">
      <c r="A47" s="220">
        <v>84</v>
      </c>
      <c r="B47" s="247">
        <v>41640</v>
      </c>
      <c r="C47" s="205">
        <v>724</v>
      </c>
      <c r="D47" s="260">
        <f>'base(indices)'!G52</f>
        <v>1.3639749999999999</v>
      </c>
      <c r="E47" s="204">
        <f t="shared" si="0"/>
        <v>987.51789999999994</v>
      </c>
      <c r="F47" s="329">
        <v>0</v>
      </c>
      <c r="G47" s="204">
        <f t="shared" si="1"/>
        <v>0</v>
      </c>
      <c r="H47" s="205">
        <f t="shared" si="2"/>
        <v>987.51789999999994</v>
      </c>
      <c r="I47" s="299">
        <f t="shared" si="20"/>
        <v>89382.354998950061</v>
      </c>
      <c r="J47" s="206">
        <f>IF((I47)+K47&gt;I148,I148-K47,(I47))</f>
        <v>62649.950307999999</v>
      </c>
      <c r="K47" s="206">
        <f t="shared" si="27"/>
        <v>3350.0496919999996</v>
      </c>
      <c r="L47" s="199">
        <f t="shared" si="23"/>
        <v>66000</v>
      </c>
      <c r="M47" s="206">
        <f t="shared" si="24"/>
        <v>59517.452792599994</v>
      </c>
      <c r="N47" s="206">
        <f t="shared" si="21"/>
        <v>3182.5472073999995</v>
      </c>
      <c r="O47" s="206">
        <f t="shared" si="22"/>
        <v>62699.999999999993</v>
      </c>
      <c r="P47" s="198">
        <f t="shared" si="25"/>
        <v>56384.955277200002</v>
      </c>
      <c r="Q47" s="206">
        <f t="shared" si="8"/>
        <v>3015.0447227999998</v>
      </c>
      <c r="R47" s="206">
        <f t="shared" si="26"/>
        <v>59400</v>
      </c>
      <c r="S47" s="206">
        <f t="shared" si="10"/>
        <v>50119.960246400005</v>
      </c>
      <c r="T47" s="206">
        <f t="shared" si="11"/>
        <v>2680.0397536</v>
      </c>
      <c r="U47" s="206">
        <f t="shared" si="12"/>
        <v>52800.000000000007</v>
      </c>
      <c r="V47" s="206">
        <f t="shared" si="13"/>
        <v>43854.965215599994</v>
      </c>
      <c r="W47" s="206">
        <f t="shared" si="14"/>
        <v>2345.0347843999994</v>
      </c>
      <c r="X47" s="206">
        <f t="shared" si="15"/>
        <v>46199.999999999993</v>
      </c>
      <c r="Y47" s="206">
        <f t="shared" si="16"/>
        <v>37589.970184799997</v>
      </c>
      <c r="Z47" s="206">
        <f t="shared" si="17"/>
        <v>2010.0298151999996</v>
      </c>
      <c r="AA47" s="197">
        <f t="shared" si="18"/>
        <v>39600</v>
      </c>
    </row>
    <row r="48" spans="1:27" ht="13.5" customHeight="1">
      <c r="A48" s="118">
        <v>83</v>
      </c>
      <c r="B48" s="217">
        <v>41671</v>
      </c>
      <c r="C48" s="68">
        <v>724</v>
      </c>
      <c r="D48" s="222">
        <f>'base(indices)'!G53</f>
        <v>1.36244089</v>
      </c>
      <c r="E48" s="60">
        <f t="shared" si="0"/>
        <v>986.40720436000004</v>
      </c>
      <c r="F48" s="327">
        <v>0</v>
      </c>
      <c r="G48" s="60">
        <f t="shared" si="1"/>
        <v>0</v>
      </c>
      <c r="H48" s="57">
        <f t="shared" si="2"/>
        <v>986.40720436000004</v>
      </c>
      <c r="I48" s="296">
        <f t="shared" si="20"/>
        <v>88394.837098950054</v>
      </c>
      <c r="J48" s="102">
        <f>IF((I48)+K48&gt;I148,I148-K48,(I48))</f>
        <v>62649.950307999999</v>
      </c>
      <c r="K48" s="102">
        <f t="shared" si="27"/>
        <v>3350.0496919999996</v>
      </c>
      <c r="L48" s="187">
        <f t="shared" si="23"/>
        <v>66000</v>
      </c>
      <c r="M48" s="102">
        <f t="shared" si="24"/>
        <v>59517.452792599994</v>
      </c>
      <c r="N48" s="102">
        <f t="shared" si="21"/>
        <v>3182.5472073999995</v>
      </c>
      <c r="O48" s="102">
        <f t="shared" si="22"/>
        <v>62699.999999999993</v>
      </c>
      <c r="P48" s="102">
        <f t="shared" si="25"/>
        <v>56384.955277200002</v>
      </c>
      <c r="Q48" s="102">
        <f t="shared" si="8"/>
        <v>3015.0447227999998</v>
      </c>
      <c r="R48" s="102">
        <f t="shared" si="26"/>
        <v>59400</v>
      </c>
      <c r="S48" s="102">
        <f t="shared" si="10"/>
        <v>50119.960246400005</v>
      </c>
      <c r="T48" s="102">
        <f t="shared" si="11"/>
        <v>2680.0397536</v>
      </c>
      <c r="U48" s="102">
        <f t="shared" si="12"/>
        <v>52800.000000000007</v>
      </c>
      <c r="V48" s="102">
        <f t="shared" si="13"/>
        <v>43854.965215599994</v>
      </c>
      <c r="W48" s="102">
        <f t="shared" si="14"/>
        <v>2345.0347843999994</v>
      </c>
      <c r="X48" s="102">
        <f t="shared" si="15"/>
        <v>46199.999999999993</v>
      </c>
      <c r="Y48" s="102">
        <f t="shared" si="16"/>
        <v>37589.970184799997</v>
      </c>
      <c r="Z48" s="102">
        <f t="shared" si="17"/>
        <v>2010.0298151999996</v>
      </c>
      <c r="AA48" s="66">
        <f t="shared" si="18"/>
        <v>39600</v>
      </c>
    </row>
    <row r="49" spans="1:27" ht="13.5" customHeight="1">
      <c r="A49" s="118">
        <v>82</v>
      </c>
      <c r="B49" s="218">
        <v>41699</v>
      </c>
      <c r="C49" s="68">
        <v>724</v>
      </c>
      <c r="D49" s="222">
        <f>'base(indices)'!G54</f>
        <v>1.3617096500000001</v>
      </c>
      <c r="E49" s="70">
        <f t="shared" si="0"/>
        <v>985.87778660000004</v>
      </c>
      <c r="F49" s="327">
        <v>0</v>
      </c>
      <c r="G49" s="70">
        <f t="shared" si="1"/>
        <v>0</v>
      </c>
      <c r="H49" s="68">
        <f t="shared" si="2"/>
        <v>985.87778660000004</v>
      </c>
      <c r="I49" s="297">
        <f t="shared" si="20"/>
        <v>87408.429894590052</v>
      </c>
      <c r="J49" s="122">
        <f>IF((I49)+K49&gt;I148,I148-K49,(I49))</f>
        <v>62649.950307999999</v>
      </c>
      <c r="K49" s="122">
        <f t="shared" si="27"/>
        <v>3350.0496919999996</v>
      </c>
      <c r="L49" s="184">
        <f t="shared" si="23"/>
        <v>66000</v>
      </c>
      <c r="M49" s="122">
        <f t="shared" si="24"/>
        <v>59517.452792599994</v>
      </c>
      <c r="N49" s="122">
        <f t="shared" si="21"/>
        <v>3182.5472073999995</v>
      </c>
      <c r="O49" s="122">
        <f t="shared" si="22"/>
        <v>62699.999999999993</v>
      </c>
      <c r="P49" s="104">
        <f t="shared" si="25"/>
        <v>56384.955277200002</v>
      </c>
      <c r="Q49" s="122">
        <f t="shared" si="8"/>
        <v>3015.0447227999998</v>
      </c>
      <c r="R49" s="122">
        <f t="shared" si="26"/>
        <v>59400</v>
      </c>
      <c r="S49" s="122">
        <f t="shared" si="10"/>
        <v>50119.960246400005</v>
      </c>
      <c r="T49" s="122">
        <f t="shared" si="11"/>
        <v>2680.0397536</v>
      </c>
      <c r="U49" s="122">
        <f t="shared" si="12"/>
        <v>52800.000000000007</v>
      </c>
      <c r="V49" s="122">
        <f t="shared" si="13"/>
        <v>43854.965215599994</v>
      </c>
      <c r="W49" s="122">
        <f t="shared" si="14"/>
        <v>2345.0347843999994</v>
      </c>
      <c r="X49" s="122">
        <f t="shared" si="15"/>
        <v>46199.999999999993</v>
      </c>
      <c r="Y49" s="122">
        <f t="shared" si="16"/>
        <v>37589.970184799997</v>
      </c>
      <c r="Z49" s="122">
        <f t="shared" si="17"/>
        <v>2010.0298151999996</v>
      </c>
      <c r="AA49" s="52">
        <f t="shared" si="18"/>
        <v>39600</v>
      </c>
    </row>
    <row r="50" spans="1:27" ht="13.5" customHeight="1">
      <c r="A50" s="118">
        <v>81</v>
      </c>
      <c r="B50" s="217">
        <v>41730</v>
      </c>
      <c r="C50" s="68">
        <v>724</v>
      </c>
      <c r="D50" s="222">
        <f>'base(indices)'!G55</f>
        <v>1.36134753</v>
      </c>
      <c r="E50" s="60">
        <f t="shared" si="0"/>
        <v>985.61561171999995</v>
      </c>
      <c r="F50" s="327">
        <v>0</v>
      </c>
      <c r="G50" s="60">
        <f t="shared" si="1"/>
        <v>0</v>
      </c>
      <c r="H50" s="57">
        <f t="shared" si="2"/>
        <v>985.61561171999995</v>
      </c>
      <c r="I50" s="296">
        <f t="shared" si="20"/>
        <v>86422.55210799005</v>
      </c>
      <c r="J50" s="102">
        <f>IF((I50)+K50&gt;I148,I148-K50,(I50))</f>
        <v>62649.950307999999</v>
      </c>
      <c r="K50" s="102">
        <f t="shared" si="27"/>
        <v>3350.0496919999996</v>
      </c>
      <c r="L50" s="187">
        <f t="shared" si="23"/>
        <v>66000</v>
      </c>
      <c r="M50" s="102">
        <f t="shared" si="24"/>
        <v>59517.452792599994</v>
      </c>
      <c r="N50" s="102">
        <f t="shared" si="21"/>
        <v>3182.5472073999995</v>
      </c>
      <c r="O50" s="102">
        <f t="shared" si="22"/>
        <v>62699.999999999993</v>
      </c>
      <c r="P50" s="102">
        <f>J50*$P$9</f>
        <v>56384.955277200002</v>
      </c>
      <c r="Q50" s="102">
        <f t="shared" si="8"/>
        <v>3015.0447227999998</v>
      </c>
      <c r="R50" s="102">
        <f t="shared" si="26"/>
        <v>59400</v>
      </c>
      <c r="S50" s="102">
        <f t="shared" si="10"/>
        <v>50119.960246400005</v>
      </c>
      <c r="T50" s="102">
        <f t="shared" si="11"/>
        <v>2680.0397536</v>
      </c>
      <c r="U50" s="102">
        <f t="shared" si="12"/>
        <v>52800.000000000007</v>
      </c>
      <c r="V50" s="102">
        <f t="shared" si="13"/>
        <v>43854.965215599994</v>
      </c>
      <c r="W50" s="102">
        <f t="shared" si="14"/>
        <v>2345.0347843999994</v>
      </c>
      <c r="X50" s="102">
        <f t="shared" si="15"/>
        <v>46199.999999999993</v>
      </c>
      <c r="Y50" s="102">
        <f t="shared" si="16"/>
        <v>37589.970184799997</v>
      </c>
      <c r="Z50" s="102">
        <f t="shared" si="17"/>
        <v>2010.0298151999996</v>
      </c>
      <c r="AA50" s="66">
        <f t="shared" si="18"/>
        <v>39600</v>
      </c>
    </row>
    <row r="51" spans="1:27" ht="13.5" customHeight="1">
      <c r="A51" s="118">
        <v>80</v>
      </c>
      <c r="B51" s="217">
        <v>41760</v>
      </c>
      <c r="C51" s="68">
        <v>724</v>
      </c>
      <c r="D51" s="222">
        <f>'base(indices)'!G56</f>
        <v>1.3607229599999999</v>
      </c>
      <c r="E51" s="70">
        <f t="shared" si="0"/>
        <v>985.16342304</v>
      </c>
      <c r="F51" s="327">
        <v>0</v>
      </c>
      <c r="G51" s="70">
        <f t="shared" si="1"/>
        <v>0</v>
      </c>
      <c r="H51" s="68">
        <f t="shared" si="2"/>
        <v>985.16342304</v>
      </c>
      <c r="I51" s="297">
        <f t="shared" si="20"/>
        <v>85436.936496270049</v>
      </c>
      <c r="J51" s="122">
        <f>IF((I51)+K51&gt;I148,I148-K51,(I51))</f>
        <v>62649.950307999999</v>
      </c>
      <c r="K51" s="122">
        <f t="shared" si="27"/>
        <v>3350.0496919999996</v>
      </c>
      <c r="L51" s="184">
        <f t="shared" si="23"/>
        <v>66000</v>
      </c>
      <c r="M51" s="122">
        <f t="shared" si="24"/>
        <v>59517.452792599994</v>
      </c>
      <c r="N51" s="122">
        <f t="shared" si="21"/>
        <v>3182.5472073999995</v>
      </c>
      <c r="O51" s="122">
        <f t="shared" si="22"/>
        <v>62699.999999999993</v>
      </c>
      <c r="P51" s="104">
        <f>J51*$P$9</f>
        <v>56384.955277200002</v>
      </c>
      <c r="Q51" s="122">
        <f t="shared" si="8"/>
        <v>3015.0447227999998</v>
      </c>
      <c r="R51" s="122">
        <f t="shared" si="26"/>
        <v>59400</v>
      </c>
      <c r="S51" s="122">
        <f t="shared" si="10"/>
        <v>50119.960246400005</v>
      </c>
      <c r="T51" s="122">
        <f t="shared" si="11"/>
        <v>2680.0397536</v>
      </c>
      <c r="U51" s="122">
        <f t="shared" si="12"/>
        <v>52800.000000000007</v>
      </c>
      <c r="V51" s="122">
        <f t="shared" si="13"/>
        <v>43854.965215599994</v>
      </c>
      <c r="W51" s="122">
        <f t="shared" si="14"/>
        <v>2345.0347843999994</v>
      </c>
      <c r="X51" s="122">
        <f t="shared" si="15"/>
        <v>46199.999999999993</v>
      </c>
      <c r="Y51" s="122">
        <f t="shared" si="16"/>
        <v>37589.970184799997</v>
      </c>
      <c r="Z51" s="122">
        <f t="shared" si="17"/>
        <v>2010.0298151999996</v>
      </c>
      <c r="AA51" s="52">
        <f t="shared" si="18"/>
        <v>39600</v>
      </c>
    </row>
    <row r="52" spans="1:27" ht="13.5" customHeight="1">
      <c r="A52" s="118">
        <v>79</v>
      </c>
      <c r="B52" s="218">
        <v>41791</v>
      </c>
      <c r="C52" s="68">
        <v>724</v>
      </c>
      <c r="D52" s="222">
        <f>'base(indices)'!G57</f>
        <v>1.3599015800000001</v>
      </c>
      <c r="E52" s="60">
        <f t="shared" si="0"/>
        <v>984.56874392000009</v>
      </c>
      <c r="F52" s="327">
        <v>0</v>
      </c>
      <c r="G52" s="60">
        <f t="shared" si="1"/>
        <v>0</v>
      </c>
      <c r="H52" s="57">
        <f t="shared" si="2"/>
        <v>984.56874392000009</v>
      </c>
      <c r="I52" s="296">
        <f t="shared" si="20"/>
        <v>84451.773073230055</v>
      </c>
      <c r="J52" s="102">
        <f>IF((I52)+K52&gt;I148,I148-K52,(I52))</f>
        <v>62649.950307999999</v>
      </c>
      <c r="K52" s="102">
        <f t="shared" si="27"/>
        <v>3350.0496919999996</v>
      </c>
      <c r="L52" s="187">
        <f t="shared" si="23"/>
        <v>66000</v>
      </c>
      <c r="M52" s="102">
        <f t="shared" si="24"/>
        <v>59517.452792599994</v>
      </c>
      <c r="N52" s="102">
        <f t="shared" si="21"/>
        <v>3182.5472073999995</v>
      </c>
      <c r="O52" s="102">
        <f t="shared" si="22"/>
        <v>62699.999999999993</v>
      </c>
      <c r="P52" s="102">
        <f t="shared" ref="P52:P71" si="28">J52*$P$9</f>
        <v>56384.955277200002</v>
      </c>
      <c r="Q52" s="102">
        <f t="shared" si="8"/>
        <v>3015.0447227999998</v>
      </c>
      <c r="R52" s="102">
        <f t="shared" si="26"/>
        <v>59400</v>
      </c>
      <c r="S52" s="102">
        <f t="shared" si="10"/>
        <v>50119.960246400005</v>
      </c>
      <c r="T52" s="102">
        <f t="shared" si="11"/>
        <v>2680.0397536</v>
      </c>
      <c r="U52" s="102">
        <f t="shared" si="12"/>
        <v>52800.000000000007</v>
      </c>
      <c r="V52" s="102">
        <f t="shared" si="13"/>
        <v>43854.965215599994</v>
      </c>
      <c r="W52" s="102">
        <f t="shared" si="14"/>
        <v>2345.0347843999994</v>
      </c>
      <c r="X52" s="102">
        <f t="shared" si="15"/>
        <v>46199.999999999993</v>
      </c>
      <c r="Y52" s="102">
        <f t="shared" si="16"/>
        <v>37589.970184799997</v>
      </c>
      <c r="Z52" s="102">
        <f t="shared" si="17"/>
        <v>2010.0298151999996</v>
      </c>
      <c r="AA52" s="66">
        <f t="shared" si="18"/>
        <v>39600</v>
      </c>
    </row>
    <row r="53" spans="1:27" ht="13.5" customHeight="1">
      <c r="A53" s="118">
        <v>78</v>
      </c>
      <c r="B53" s="217">
        <v>41821</v>
      </c>
      <c r="C53" s="68">
        <v>724</v>
      </c>
      <c r="D53" s="222">
        <f>'base(indices)'!G58</f>
        <v>1.35926952</v>
      </c>
      <c r="E53" s="70">
        <f t="shared" si="0"/>
        <v>984.11113248000004</v>
      </c>
      <c r="F53" s="327">
        <v>0</v>
      </c>
      <c r="G53" s="70">
        <f t="shared" si="1"/>
        <v>0</v>
      </c>
      <c r="H53" s="68">
        <f t="shared" si="2"/>
        <v>984.11113248000004</v>
      </c>
      <c r="I53" s="297">
        <f t="shared" si="20"/>
        <v>83467.204329310058</v>
      </c>
      <c r="J53" s="122">
        <f>IF((I53)+K53&gt;I148,I148-K53,(I53))</f>
        <v>62649.950307999999</v>
      </c>
      <c r="K53" s="122">
        <f t="shared" si="27"/>
        <v>3350.0496919999996</v>
      </c>
      <c r="L53" s="184">
        <f t="shared" si="23"/>
        <v>66000</v>
      </c>
      <c r="M53" s="122">
        <f t="shared" si="24"/>
        <v>59517.452792599994</v>
      </c>
      <c r="N53" s="122">
        <f t="shared" si="21"/>
        <v>3182.5472073999995</v>
      </c>
      <c r="O53" s="122">
        <f t="shared" si="22"/>
        <v>62699.999999999993</v>
      </c>
      <c r="P53" s="104">
        <f t="shared" si="28"/>
        <v>56384.955277200002</v>
      </c>
      <c r="Q53" s="122">
        <f t="shared" si="8"/>
        <v>3015.0447227999998</v>
      </c>
      <c r="R53" s="122">
        <f t="shared" si="26"/>
        <v>59400</v>
      </c>
      <c r="S53" s="122">
        <f t="shared" si="10"/>
        <v>50119.960246400005</v>
      </c>
      <c r="T53" s="122">
        <f t="shared" si="11"/>
        <v>2680.0397536</v>
      </c>
      <c r="U53" s="122">
        <f t="shared" si="12"/>
        <v>52800.000000000007</v>
      </c>
      <c r="V53" s="122">
        <f t="shared" si="13"/>
        <v>43854.965215599994</v>
      </c>
      <c r="W53" s="122">
        <f t="shared" si="14"/>
        <v>2345.0347843999994</v>
      </c>
      <c r="X53" s="122">
        <f t="shared" si="15"/>
        <v>46199.999999999993</v>
      </c>
      <c r="Y53" s="122">
        <f t="shared" si="16"/>
        <v>37589.970184799997</v>
      </c>
      <c r="Z53" s="122">
        <f t="shared" si="17"/>
        <v>2010.0298151999996</v>
      </c>
      <c r="AA53" s="52">
        <f t="shared" si="18"/>
        <v>39600</v>
      </c>
    </row>
    <row r="54" spans="1:27" ht="13.5" customHeight="1">
      <c r="A54" s="118">
        <v>77</v>
      </c>
      <c r="B54" s="218">
        <v>41852</v>
      </c>
      <c r="C54" s="68">
        <v>724</v>
      </c>
      <c r="D54" s="222">
        <f>'base(indices)'!G59</f>
        <v>1.3578383599999999</v>
      </c>
      <c r="E54" s="60">
        <f t="shared" si="0"/>
        <v>983.07497263999994</v>
      </c>
      <c r="F54" s="327">
        <v>0</v>
      </c>
      <c r="G54" s="60">
        <f t="shared" si="1"/>
        <v>0</v>
      </c>
      <c r="H54" s="57">
        <f t="shared" si="2"/>
        <v>983.07497263999994</v>
      </c>
      <c r="I54" s="296">
        <f t="shared" si="20"/>
        <v>82483.093196830057</v>
      </c>
      <c r="J54" s="102">
        <f>IF((I54)+K54&gt;I148,I148-K54,(I54))</f>
        <v>62649.950307999999</v>
      </c>
      <c r="K54" s="102">
        <f t="shared" si="27"/>
        <v>3350.0496919999996</v>
      </c>
      <c r="L54" s="187">
        <f t="shared" si="23"/>
        <v>66000</v>
      </c>
      <c r="M54" s="102">
        <f t="shared" si="24"/>
        <v>59517.452792599994</v>
      </c>
      <c r="N54" s="102">
        <f t="shared" si="21"/>
        <v>3182.5472073999995</v>
      </c>
      <c r="O54" s="102">
        <f t="shared" si="22"/>
        <v>62699.999999999993</v>
      </c>
      <c r="P54" s="102">
        <f t="shared" si="28"/>
        <v>56384.955277200002</v>
      </c>
      <c r="Q54" s="102">
        <f t="shared" si="8"/>
        <v>3015.0447227999998</v>
      </c>
      <c r="R54" s="102">
        <f>P54+Q54</f>
        <v>59400</v>
      </c>
      <c r="S54" s="102">
        <f t="shared" si="10"/>
        <v>50119.960246400005</v>
      </c>
      <c r="T54" s="102">
        <f t="shared" si="11"/>
        <v>2680.0397536</v>
      </c>
      <c r="U54" s="102">
        <f t="shared" si="12"/>
        <v>52800.000000000007</v>
      </c>
      <c r="V54" s="102">
        <f t="shared" si="13"/>
        <v>43854.965215599994</v>
      </c>
      <c r="W54" s="102">
        <f t="shared" si="14"/>
        <v>2345.0347843999994</v>
      </c>
      <c r="X54" s="102">
        <f t="shared" si="15"/>
        <v>46199.999999999993</v>
      </c>
      <c r="Y54" s="102">
        <f t="shared" si="16"/>
        <v>37589.970184799997</v>
      </c>
      <c r="Z54" s="102">
        <f t="shared" si="17"/>
        <v>2010.0298151999996</v>
      </c>
      <c r="AA54" s="66">
        <f t="shared" si="18"/>
        <v>39600</v>
      </c>
    </row>
    <row r="55" spans="1:27" ht="13.5" customHeight="1">
      <c r="A55" s="118">
        <v>76</v>
      </c>
      <c r="B55" s="217">
        <v>41883</v>
      </c>
      <c r="C55" s="68">
        <v>724</v>
      </c>
      <c r="D55" s="222">
        <f>'base(indices)'!G60</f>
        <v>1.3570214300000001</v>
      </c>
      <c r="E55" s="70">
        <f t="shared" si="0"/>
        <v>982.48351532000004</v>
      </c>
      <c r="F55" s="327">
        <v>0</v>
      </c>
      <c r="G55" s="70">
        <f t="shared" si="1"/>
        <v>0</v>
      </c>
      <c r="H55" s="68">
        <f t="shared" si="2"/>
        <v>982.48351532000004</v>
      </c>
      <c r="I55" s="297">
        <f t="shared" si="20"/>
        <v>81500.018224190062</v>
      </c>
      <c r="J55" s="122">
        <f>IF((I55)+K55&gt;I148,I148-K55,(I55))</f>
        <v>62649.950307999999</v>
      </c>
      <c r="K55" s="122">
        <f t="shared" si="27"/>
        <v>3350.0496919999996</v>
      </c>
      <c r="L55" s="184">
        <f t="shared" si="23"/>
        <v>66000</v>
      </c>
      <c r="M55" s="122">
        <f t="shared" si="24"/>
        <v>59517.452792599994</v>
      </c>
      <c r="N55" s="122">
        <f t="shared" si="21"/>
        <v>3182.5472073999995</v>
      </c>
      <c r="O55" s="122">
        <f t="shared" si="22"/>
        <v>62699.999999999993</v>
      </c>
      <c r="P55" s="104">
        <f t="shared" si="28"/>
        <v>56384.955277200002</v>
      </c>
      <c r="Q55" s="122">
        <f t="shared" si="8"/>
        <v>3015.0447227999998</v>
      </c>
      <c r="R55" s="122">
        <f t="shared" ref="R55:R73" si="29">P55+Q55</f>
        <v>59400</v>
      </c>
      <c r="S55" s="122">
        <f t="shared" si="10"/>
        <v>50119.960246400005</v>
      </c>
      <c r="T55" s="122">
        <f t="shared" si="11"/>
        <v>2680.0397536</v>
      </c>
      <c r="U55" s="122">
        <f t="shared" si="12"/>
        <v>52800.000000000007</v>
      </c>
      <c r="V55" s="122">
        <f t="shared" si="13"/>
        <v>43854.965215599994</v>
      </c>
      <c r="W55" s="122">
        <f t="shared" si="14"/>
        <v>2345.0347843999994</v>
      </c>
      <c r="X55" s="122">
        <f t="shared" si="15"/>
        <v>46199.999999999993</v>
      </c>
      <c r="Y55" s="122">
        <f t="shared" si="16"/>
        <v>37589.970184799997</v>
      </c>
      <c r="Z55" s="122">
        <f t="shared" si="17"/>
        <v>2010.0298151999996</v>
      </c>
      <c r="AA55" s="52">
        <f t="shared" si="18"/>
        <v>39600</v>
      </c>
    </row>
    <row r="56" spans="1:27" ht="13.5" customHeight="1">
      <c r="A56" s="118">
        <v>75</v>
      </c>
      <c r="B56" s="218">
        <v>41913</v>
      </c>
      <c r="C56" s="68">
        <v>724</v>
      </c>
      <c r="D56" s="222">
        <f>'base(indices)'!G61</f>
        <v>1.3558377800000001</v>
      </c>
      <c r="E56" s="60">
        <f t="shared" si="0"/>
        <v>981.62655272000006</v>
      </c>
      <c r="F56" s="327">
        <v>0</v>
      </c>
      <c r="G56" s="60">
        <f t="shared" si="1"/>
        <v>0</v>
      </c>
      <c r="H56" s="57">
        <f t="shared" si="2"/>
        <v>981.62655272000006</v>
      </c>
      <c r="I56" s="296">
        <f t="shared" si="20"/>
        <v>80517.534708870066</v>
      </c>
      <c r="J56" s="102">
        <f>IF((I56)+K56&gt;I148,I148-K56,(I56))</f>
        <v>62649.950307999999</v>
      </c>
      <c r="K56" s="102">
        <f t="shared" si="27"/>
        <v>3350.0496919999996</v>
      </c>
      <c r="L56" s="187">
        <f t="shared" si="23"/>
        <v>66000</v>
      </c>
      <c r="M56" s="102">
        <f t="shared" si="24"/>
        <v>59517.452792599994</v>
      </c>
      <c r="N56" s="102">
        <f t="shared" si="21"/>
        <v>3182.5472073999995</v>
      </c>
      <c r="O56" s="102">
        <f t="shared" si="22"/>
        <v>62699.999999999993</v>
      </c>
      <c r="P56" s="102">
        <f t="shared" si="28"/>
        <v>56384.955277200002</v>
      </c>
      <c r="Q56" s="102">
        <f t="shared" si="8"/>
        <v>3015.0447227999998</v>
      </c>
      <c r="R56" s="102">
        <f t="shared" si="29"/>
        <v>59400</v>
      </c>
      <c r="S56" s="102">
        <f t="shared" si="10"/>
        <v>50119.960246400005</v>
      </c>
      <c r="T56" s="102">
        <f t="shared" si="11"/>
        <v>2680.0397536</v>
      </c>
      <c r="U56" s="102">
        <f t="shared" si="12"/>
        <v>52800.000000000007</v>
      </c>
      <c r="V56" s="102">
        <f t="shared" si="13"/>
        <v>43854.965215599994</v>
      </c>
      <c r="W56" s="102">
        <f t="shared" si="14"/>
        <v>2345.0347843999994</v>
      </c>
      <c r="X56" s="102">
        <f t="shared" si="15"/>
        <v>46199.999999999993</v>
      </c>
      <c r="Y56" s="102">
        <f t="shared" si="16"/>
        <v>37589.970184799997</v>
      </c>
      <c r="Z56" s="102">
        <f t="shared" si="17"/>
        <v>2010.0298151999996</v>
      </c>
      <c r="AA56" s="66">
        <f t="shared" si="18"/>
        <v>39600</v>
      </c>
    </row>
    <row r="57" spans="1:27" ht="13.5" customHeight="1">
      <c r="A57" s="118">
        <v>74</v>
      </c>
      <c r="B57" s="217">
        <v>41944</v>
      </c>
      <c r="C57" s="68">
        <v>724</v>
      </c>
      <c r="D57" s="222">
        <f>'base(indices)'!G62</f>
        <v>1.3544318799999999</v>
      </c>
      <c r="E57" s="70">
        <f t="shared" si="0"/>
        <v>980.60868111999991</v>
      </c>
      <c r="F57" s="327">
        <v>0</v>
      </c>
      <c r="G57" s="70">
        <f t="shared" si="1"/>
        <v>0</v>
      </c>
      <c r="H57" s="68">
        <f t="shared" si="2"/>
        <v>980.60868111999991</v>
      </c>
      <c r="I57" s="297">
        <f t="shared" si="20"/>
        <v>79535.908156150064</v>
      </c>
      <c r="J57" s="122">
        <f>IF((I57)+K57&gt;I148,I148-K57,(I57))</f>
        <v>62649.950307999999</v>
      </c>
      <c r="K57" s="122">
        <f t="shared" si="27"/>
        <v>3350.0496919999996</v>
      </c>
      <c r="L57" s="184">
        <f t="shared" si="23"/>
        <v>66000</v>
      </c>
      <c r="M57" s="122">
        <f t="shared" si="24"/>
        <v>59517.452792599994</v>
      </c>
      <c r="N57" s="122">
        <f t="shared" si="21"/>
        <v>3182.5472073999995</v>
      </c>
      <c r="O57" s="122">
        <f t="shared" si="22"/>
        <v>62699.999999999993</v>
      </c>
      <c r="P57" s="104">
        <f t="shared" si="28"/>
        <v>56384.955277200002</v>
      </c>
      <c r="Q57" s="122">
        <f t="shared" si="8"/>
        <v>3015.0447227999998</v>
      </c>
      <c r="R57" s="122">
        <f t="shared" si="29"/>
        <v>59400</v>
      </c>
      <c r="S57" s="122">
        <f t="shared" si="10"/>
        <v>50119.960246400005</v>
      </c>
      <c r="T57" s="122">
        <f t="shared" si="11"/>
        <v>2680.0397536</v>
      </c>
      <c r="U57" s="122">
        <f t="shared" si="12"/>
        <v>52800.000000000007</v>
      </c>
      <c r="V57" s="122">
        <f t="shared" si="13"/>
        <v>43854.965215599994</v>
      </c>
      <c r="W57" s="122">
        <f t="shared" si="14"/>
        <v>2345.0347843999994</v>
      </c>
      <c r="X57" s="122">
        <f t="shared" si="15"/>
        <v>46199.999999999993</v>
      </c>
      <c r="Y57" s="122">
        <f t="shared" si="16"/>
        <v>37589.970184799997</v>
      </c>
      <c r="Z57" s="122">
        <f t="shared" si="17"/>
        <v>2010.0298151999996</v>
      </c>
      <c r="AA57" s="52">
        <f t="shared" si="18"/>
        <v>39600</v>
      </c>
    </row>
    <row r="58" spans="1:27" ht="13.5" customHeight="1" thickBot="1">
      <c r="A58" s="230">
        <v>73</v>
      </c>
      <c r="B58" s="219">
        <v>41974</v>
      </c>
      <c r="C58" s="178">
        <v>724</v>
      </c>
      <c r="D58" s="343">
        <f>'base(indices)'!G63</f>
        <v>1.3537780100000001</v>
      </c>
      <c r="E58" s="248">
        <f t="shared" si="0"/>
        <v>980.13527924000005</v>
      </c>
      <c r="F58" s="330">
        <v>0</v>
      </c>
      <c r="G58" s="248">
        <f t="shared" si="1"/>
        <v>0</v>
      </c>
      <c r="H58" s="175">
        <f t="shared" si="2"/>
        <v>980.13527924000005</v>
      </c>
      <c r="I58" s="344">
        <f t="shared" si="20"/>
        <v>78555.299475030071</v>
      </c>
      <c r="J58" s="345">
        <f>IF((I58)+K58&gt;I148,I148-K58,(I58))</f>
        <v>62649.950307999999</v>
      </c>
      <c r="K58" s="345">
        <f t="shared" si="27"/>
        <v>3350.0496919999996</v>
      </c>
      <c r="L58" s="346">
        <f t="shared" si="23"/>
        <v>66000</v>
      </c>
      <c r="M58" s="345">
        <f t="shared" si="24"/>
        <v>59517.452792599994</v>
      </c>
      <c r="N58" s="345">
        <f t="shared" si="21"/>
        <v>3182.5472073999995</v>
      </c>
      <c r="O58" s="345">
        <f t="shared" si="22"/>
        <v>62699.999999999993</v>
      </c>
      <c r="P58" s="345">
        <f t="shared" si="28"/>
        <v>56384.955277200002</v>
      </c>
      <c r="Q58" s="345">
        <f t="shared" si="8"/>
        <v>3015.0447227999998</v>
      </c>
      <c r="R58" s="345">
        <f t="shared" si="29"/>
        <v>59400</v>
      </c>
      <c r="S58" s="345">
        <f t="shared" si="10"/>
        <v>50119.960246400005</v>
      </c>
      <c r="T58" s="345">
        <f t="shared" si="11"/>
        <v>2680.0397536</v>
      </c>
      <c r="U58" s="345">
        <f t="shared" si="12"/>
        <v>52800.000000000007</v>
      </c>
      <c r="V58" s="345">
        <f t="shared" si="13"/>
        <v>43854.965215599994</v>
      </c>
      <c r="W58" s="345">
        <f t="shared" si="14"/>
        <v>2345.0347843999994</v>
      </c>
      <c r="X58" s="345">
        <f t="shared" si="15"/>
        <v>46199.999999999993</v>
      </c>
      <c r="Y58" s="345">
        <f t="shared" si="16"/>
        <v>37589.970184799997</v>
      </c>
      <c r="Z58" s="345">
        <f t="shared" si="17"/>
        <v>2010.0298151999996</v>
      </c>
      <c r="AA58" s="347">
        <f t="shared" si="18"/>
        <v>39600</v>
      </c>
    </row>
    <row r="59" spans="1:27" ht="13.5" customHeight="1">
      <c r="A59" s="220">
        <v>72</v>
      </c>
      <c r="B59" s="342">
        <v>42005</v>
      </c>
      <c r="C59" s="47">
        <v>788</v>
      </c>
      <c r="D59" s="240">
        <f>'base(indices)'!G64</f>
        <v>1.35235398</v>
      </c>
      <c r="E59" s="87">
        <f t="shared" si="0"/>
        <v>1065.6549362399999</v>
      </c>
      <c r="F59" s="326">
        <v>0</v>
      </c>
      <c r="G59" s="87">
        <f t="shared" si="1"/>
        <v>0</v>
      </c>
      <c r="H59" s="47">
        <f t="shared" si="2"/>
        <v>1065.6549362399999</v>
      </c>
      <c r="I59" s="295">
        <f t="shared" si="20"/>
        <v>77575.164195790072</v>
      </c>
      <c r="J59" s="123">
        <f>IF((I59)+K59&gt;I148,I148-K59,(I59))</f>
        <v>62649.950307999999</v>
      </c>
      <c r="K59" s="123">
        <f t="shared" si="27"/>
        <v>3350.0496919999996</v>
      </c>
      <c r="L59" s="292">
        <f t="shared" si="23"/>
        <v>66000</v>
      </c>
      <c r="M59" s="123">
        <f t="shared" si="24"/>
        <v>59517.452792599994</v>
      </c>
      <c r="N59" s="123">
        <f t="shared" si="21"/>
        <v>3182.5472073999995</v>
      </c>
      <c r="O59" s="123">
        <f t="shared" si="22"/>
        <v>62699.999999999993</v>
      </c>
      <c r="P59" s="100">
        <f t="shared" si="28"/>
        <v>56384.955277200002</v>
      </c>
      <c r="Q59" s="123">
        <f t="shared" si="8"/>
        <v>3015.0447227999998</v>
      </c>
      <c r="R59" s="123">
        <f t="shared" si="29"/>
        <v>59400</v>
      </c>
      <c r="S59" s="123">
        <f t="shared" si="10"/>
        <v>50119.960246400005</v>
      </c>
      <c r="T59" s="123">
        <f t="shared" si="11"/>
        <v>2680.0397536</v>
      </c>
      <c r="U59" s="123">
        <f t="shared" si="12"/>
        <v>52800.000000000007</v>
      </c>
      <c r="V59" s="123">
        <f t="shared" si="13"/>
        <v>43854.965215599994</v>
      </c>
      <c r="W59" s="123">
        <f t="shared" si="14"/>
        <v>2345.0347843999994</v>
      </c>
      <c r="X59" s="123">
        <f t="shared" si="15"/>
        <v>46199.999999999993</v>
      </c>
      <c r="Y59" s="123">
        <f t="shared" si="16"/>
        <v>37589.970184799997</v>
      </c>
      <c r="Z59" s="123">
        <f t="shared" si="17"/>
        <v>2010.0298151999996</v>
      </c>
      <c r="AA59" s="55">
        <f t="shared" si="18"/>
        <v>39600</v>
      </c>
    </row>
    <row r="60" spans="1:27" ht="13.5" customHeight="1">
      <c r="A60" s="118">
        <v>71</v>
      </c>
      <c r="B60" s="46">
        <v>42036</v>
      </c>
      <c r="C60" s="68">
        <v>788</v>
      </c>
      <c r="D60" s="222">
        <f>'base(indices)'!G65</f>
        <v>1.3511676500000001</v>
      </c>
      <c r="E60" s="60">
        <f t="shared" si="0"/>
        <v>1064.7201082000001</v>
      </c>
      <c r="F60" s="327">
        <v>0</v>
      </c>
      <c r="G60" s="60">
        <f t="shared" si="1"/>
        <v>0</v>
      </c>
      <c r="H60" s="57">
        <f t="shared" si="2"/>
        <v>1064.7201082000001</v>
      </c>
      <c r="I60" s="296">
        <f t="shared" si="20"/>
        <v>76509.509259550076</v>
      </c>
      <c r="J60" s="102">
        <f>IF((I60)+K60&gt;I148,I148-K60,(I60))</f>
        <v>62649.950307999999</v>
      </c>
      <c r="K60" s="102">
        <f t="shared" si="27"/>
        <v>3350.0496919999996</v>
      </c>
      <c r="L60" s="187">
        <f t="shared" si="23"/>
        <v>66000</v>
      </c>
      <c r="M60" s="102">
        <f t="shared" si="24"/>
        <v>59517.452792599994</v>
      </c>
      <c r="N60" s="102">
        <f t="shared" si="21"/>
        <v>3182.5472073999995</v>
      </c>
      <c r="O60" s="102">
        <f t="shared" si="22"/>
        <v>62699.999999999993</v>
      </c>
      <c r="P60" s="102">
        <f t="shared" si="28"/>
        <v>56384.955277200002</v>
      </c>
      <c r="Q60" s="102">
        <f t="shared" si="8"/>
        <v>3015.0447227999998</v>
      </c>
      <c r="R60" s="102">
        <f t="shared" si="29"/>
        <v>59400</v>
      </c>
      <c r="S60" s="102">
        <f t="shared" si="10"/>
        <v>50119.960246400005</v>
      </c>
      <c r="T60" s="102">
        <f t="shared" si="11"/>
        <v>2680.0397536</v>
      </c>
      <c r="U60" s="102">
        <f t="shared" si="12"/>
        <v>52800.000000000007</v>
      </c>
      <c r="V60" s="102">
        <f t="shared" si="13"/>
        <v>43854.965215599994</v>
      </c>
      <c r="W60" s="102">
        <f t="shared" si="14"/>
        <v>2345.0347843999994</v>
      </c>
      <c r="X60" s="102">
        <f t="shared" si="15"/>
        <v>46199.999999999993</v>
      </c>
      <c r="Y60" s="102">
        <f t="shared" si="16"/>
        <v>37589.970184799997</v>
      </c>
      <c r="Z60" s="102">
        <f t="shared" si="17"/>
        <v>2010.0298151999996</v>
      </c>
      <c r="AA60" s="66">
        <f t="shared" si="18"/>
        <v>39600</v>
      </c>
    </row>
    <row r="61" spans="1:27" ht="13.5" customHeight="1">
      <c r="A61" s="118">
        <v>70</v>
      </c>
      <c r="B61" s="56">
        <v>42064</v>
      </c>
      <c r="C61" s="68">
        <v>788</v>
      </c>
      <c r="D61" s="222">
        <f>'base(indices)'!G66</f>
        <v>1.3509407</v>
      </c>
      <c r="E61" s="70">
        <f t="shared" si="0"/>
        <v>1064.5412716000001</v>
      </c>
      <c r="F61" s="327">
        <v>0</v>
      </c>
      <c r="G61" s="70">
        <f t="shared" si="1"/>
        <v>0</v>
      </c>
      <c r="H61" s="68">
        <f t="shared" si="2"/>
        <v>1064.5412716000001</v>
      </c>
      <c r="I61" s="297">
        <f t="shared" si="20"/>
        <v>75444.78915135008</v>
      </c>
      <c r="J61" s="122">
        <f>IF((I61)+K61&gt;I148,I148-K61,(I61))</f>
        <v>62649.950307999999</v>
      </c>
      <c r="K61" s="122">
        <f t="shared" si="27"/>
        <v>3350.0496919999996</v>
      </c>
      <c r="L61" s="184">
        <f t="shared" si="23"/>
        <v>66000</v>
      </c>
      <c r="M61" s="122">
        <f t="shared" si="24"/>
        <v>59517.452792599994</v>
      </c>
      <c r="N61" s="122">
        <f t="shared" si="21"/>
        <v>3182.5472073999995</v>
      </c>
      <c r="O61" s="122">
        <f t="shared" si="22"/>
        <v>62699.999999999993</v>
      </c>
      <c r="P61" s="104">
        <f t="shared" si="28"/>
        <v>56384.955277200002</v>
      </c>
      <c r="Q61" s="122">
        <f t="shared" si="8"/>
        <v>3015.0447227999998</v>
      </c>
      <c r="R61" s="122">
        <f t="shared" si="29"/>
        <v>59400</v>
      </c>
      <c r="S61" s="122">
        <f t="shared" si="10"/>
        <v>50119.960246400005</v>
      </c>
      <c r="T61" s="122">
        <f t="shared" si="11"/>
        <v>2680.0397536</v>
      </c>
      <c r="U61" s="122">
        <f t="shared" si="12"/>
        <v>52800.000000000007</v>
      </c>
      <c r="V61" s="122">
        <f t="shared" si="13"/>
        <v>43854.965215599994</v>
      </c>
      <c r="W61" s="122">
        <f t="shared" si="14"/>
        <v>2345.0347843999994</v>
      </c>
      <c r="X61" s="122">
        <f t="shared" si="15"/>
        <v>46199.999999999993</v>
      </c>
      <c r="Y61" s="122">
        <f t="shared" si="16"/>
        <v>37589.970184799997</v>
      </c>
      <c r="Z61" s="122">
        <f t="shared" si="17"/>
        <v>2010.0298151999996</v>
      </c>
      <c r="AA61" s="52">
        <f t="shared" si="18"/>
        <v>39600</v>
      </c>
    </row>
    <row r="62" spans="1:27" ht="13.5" customHeight="1">
      <c r="A62" s="118">
        <v>69</v>
      </c>
      <c r="B62" s="46">
        <v>42095</v>
      </c>
      <c r="C62" s="68">
        <v>788</v>
      </c>
      <c r="D62" s="222">
        <f>'base(indices)'!G67</f>
        <v>1.34919214</v>
      </c>
      <c r="E62" s="60">
        <f t="shared" si="0"/>
        <v>1063.1634063199999</v>
      </c>
      <c r="F62" s="327">
        <v>0</v>
      </c>
      <c r="G62" s="60">
        <f t="shared" si="1"/>
        <v>0</v>
      </c>
      <c r="H62" s="57">
        <f t="shared" si="2"/>
        <v>1063.1634063199999</v>
      </c>
      <c r="I62" s="296">
        <f t="shared" si="20"/>
        <v>74380.247879750081</v>
      </c>
      <c r="J62" s="102">
        <f>IF((I62)+K62&gt;I148,I148-K62,(I62))</f>
        <v>62649.950307999999</v>
      </c>
      <c r="K62" s="102">
        <f t="shared" si="27"/>
        <v>3350.0496919999996</v>
      </c>
      <c r="L62" s="187">
        <f t="shared" si="23"/>
        <v>66000</v>
      </c>
      <c r="M62" s="102">
        <f t="shared" si="24"/>
        <v>59517.452792599994</v>
      </c>
      <c r="N62" s="102">
        <f t="shared" si="21"/>
        <v>3182.5472073999995</v>
      </c>
      <c r="O62" s="102">
        <f t="shared" si="22"/>
        <v>62699.999999999993</v>
      </c>
      <c r="P62" s="102">
        <f t="shared" si="28"/>
        <v>56384.955277200002</v>
      </c>
      <c r="Q62" s="102">
        <f t="shared" si="8"/>
        <v>3015.0447227999998</v>
      </c>
      <c r="R62" s="102">
        <f t="shared" si="29"/>
        <v>59400</v>
      </c>
      <c r="S62" s="102">
        <f t="shared" si="10"/>
        <v>50119.960246400005</v>
      </c>
      <c r="T62" s="102">
        <f t="shared" si="11"/>
        <v>2680.0397536</v>
      </c>
      <c r="U62" s="102">
        <f t="shared" si="12"/>
        <v>52800.000000000007</v>
      </c>
      <c r="V62" s="102">
        <f t="shared" si="13"/>
        <v>43854.965215599994</v>
      </c>
      <c r="W62" s="102">
        <f t="shared" si="14"/>
        <v>2345.0347843999994</v>
      </c>
      <c r="X62" s="102">
        <f t="shared" si="15"/>
        <v>46199.999999999993</v>
      </c>
      <c r="Y62" s="102">
        <f t="shared" si="16"/>
        <v>37589.970184799997</v>
      </c>
      <c r="Z62" s="102">
        <f t="shared" si="17"/>
        <v>2010.0298151999996</v>
      </c>
      <c r="AA62" s="66">
        <f t="shared" si="18"/>
        <v>39600</v>
      </c>
    </row>
    <row r="63" spans="1:27" ht="13.5" customHeight="1">
      <c r="A63" s="118">
        <v>68</v>
      </c>
      <c r="B63" s="56">
        <v>42125</v>
      </c>
      <c r="C63" s="68">
        <v>788</v>
      </c>
      <c r="D63" s="222">
        <f>'base(indices)'!G68</f>
        <v>1.33490862</v>
      </c>
      <c r="E63" s="70">
        <f t="shared" si="0"/>
        <v>1051.9079925599999</v>
      </c>
      <c r="F63" s="327">
        <v>0</v>
      </c>
      <c r="G63" s="70">
        <f t="shared" si="1"/>
        <v>0</v>
      </c>
      <c r="H63" s="68">
        <f t="shared" si="2"/>
        <v>1051.9079925599999</v>
      </c>
      <c r="I63" s="297">
        <f t="shared" si="20"/>
        <v>73317.084473430077</v>
      </c>
      <c r="J63" s="122">
        <f>IF((I63)+K63&gt;I148,I148-K63,(I63))</f>
        <v>62649.950307999999</v>
      </c>
      <c r="K63" s="122">
        <f t="shared" si="27"/>
        <v>3350.0496919999996</v>
      </c>
      <c r="L63" s="184">
        <f t="shared" si="23"/>
        <v>66000</v>
      </c>
      <c r="M63" s="122">
        <f t="shared" si="24"/>
        <v>59517.452792599994</v>
      </c>
      <c r="N63" s="122">
        <f t="shared" si="21"/>
        <v>3182.5472073999995</v>
      </c>
      <c r="O63" s="122">
        <f t="shared" si="22"/>
        <v>62699.999999999993</v>
      </c>
      <c r="P63" s="104">
        <f t="shared" si="28"/>
        <v>56384.955277200002</v>
      </c>
      <c r="Q63" s="122">
        <f t="shared" si="8"/>
        <v>3015.0447227999998</v>
      </c>
      <c r="R63" s="122">
        <f t="shared" si="29"/>
        <v>59400</v>
      </c>
      <c r="S63" s="122">
        <f t="shared" si="10"/>
        <v>50119.960246400005</v>
      </c>
      <c r="T63" s="122">
        <f t="shared" si="11"/>
        <v>2680.0397536</v>
      </c>
      <c r="U63" s="122">
        <f t="shared" si="12"/>
        <v>52800.000000000007</v>
      </c>
      <c r="V63" s="122">
        <f t="shared" si="13"/>
        <v>43854.965215599994</v>
      </c>
      <c r="W63" s="122">
        <f t="shared" si="14"/>
        <v>2345.0347843999994</v>
      </c>
      <c r="X63" s="122">
        <f t="shared" si="15"/>
        <v>46199.999999999993</v>
      </c>
      <c r="Y63" s="122">
        <f t="shared" si="16"/>
        <v>37589.970184799997</v>
      </c>
      <c r="Z63" s="122">
        <f t="shared" si="17"/>
        <v>2010.0298151999996</v>
      </c>
      <c r="AA63" s="52">
        <f t="shared" si="18"/>
        <v>39600</v>
      </c>
    </row>
    <row r="64" spans="1:27" ht="13.5" customHeight="1">
      <c r="A64" s="118">
        <v>67</v>
      </c>
      <c r="B64" s="56">
        <v>42156</v>
      </c>
      <c r="C64" s="68">
        <v>788</v>
      </c>
      <c r="D64" s="222">
        <f>'base(indices)'!G69</f>
        <v>1.32694694</v>
      </c>
      <c r="E64" s="60">
        <f t="shared" si="0"/>
        <v>1045.6341887200001</v>
      </c>
      <c r="F64" s="327">
        <v>0</v>
      </c>
      <c r="G64" s="60">
        <f t="shared" si="1"/>
        <v>0</v>
      </c>
      <c r="H64" s="57">
        <f t="shared" si="2"/>
        <v>1045.6341887200001</v>
      </c>
      <c r="I64" s="296">
        <f t="shared" si="20"/>
        <v>72265.176480870083</v>
      </c>
      <c r="J64" s="102">
        <f>IF((I64)+K64&gt;I148,I148-K64,(I64))</f>
        <v>62649.950307999999</v>
      </c>
      <c r="K64" s="102">
        <f t="shared" si="27"/>
        <v>3350.0496919999996</v>
      </c>
      <c r="L64" s="187">
        <f t="shared" si="23"/>
        <v>66000</v>
      </c>
      <c r="M64" s="102">
        <f t="shared" si="24"/>
        <v>59517.452792599994</v>
      </c>
      <c r="N64" s="102">
        <f t="shared" si="21"/>
        <v>3182.5472073999995</v>
      </c>
      <c r="O64" s="102">
        <f t="shared" si="22"/>
        <v>62699.999999999993</v>
      </c>
      <c r="P64" s="102">
        <f t="shared" si="28"/>
        <v>56384.955277200002</v>
      </c>
      <c r="Q64" s="102">
        <f t="shared" si="8"/>
        <v>3015.0447227999998</v>
      </c>
      <c r="R64" s="102">
        <f t="shared" si="29"/>
        <v>59400</v>
      </c>
      <c r="S64" s="102">
        <f t="shared" si="10"/>
        <v>50119.960246400005</v>
      </c>
      <c r="T64" s="102">
        <f t="shared" si="11"/>
        <v>2680.0397536</v>
      </c>
      <c r="U64" s="102">
        <f t="shared" si="12"/>
        <v>52800.000000000007</v>
      </c>
      <c r="V64" s="102">
        <f t="shared" si="13"/>
        <v>43854.965215599994</v>
      </c>
      <c r="W64" s="102">
        <f t="shared" si="14"/>
        <v>2345.0347843999994</v>
      </c>
      <c r="X64" s="102">
        <f t="shared" si="15"/>
        <v>46199.999999999993</v>
      </c>
      <c r="Y64" s="102">
        <f t="shared" si="16"/>
        <v>37589.970184799997</v>
      </c>
      <c r="Z64" s="102">
        <f t="shared" si="17"/>
        <v>2010.0298151999996</v>
      </c>
      <c r="AA64" s="66">
        <f t="shared" si="18"/>
        <v>39600</v>
      </c>
    </row>
    <row r="65" spans="1:27" ht="13.5" customHeight="1">
      <c r="A65" s="118">
        <v>66</v>
      </c>
      <c r="B65" s="46">
        <v>42186</v>
      </c>
      <c r="C65" s="68">
        <v>788</v>
      </c>
      <c r="D65" s="222">
        <f>'base(indices)'!G70</f>
        <v>1.3139389400000001</v>
      </c>
      <c r="E65" s="70">
        <f t="shared" si="0"/>
        <v>1035.3838847200002</v>
      </c>
      <c r="F65" s="327">
        <v>0</v>
      </c>
      <c r="G65" s="70">
        <f t="shared" si="1"/>
        <v>0</v>
      </c>
      <c r="H65" s="68">
        <f t="shared" si="2"/>
        <v>1035.3838847200002</v>
      </c>
      <c r="I65" s="297">
        <f t="shared" si="20"/>
        <v>71219.542292150087</v>
      </c>
      <c r="J65" s="122">
        <f>IF((I65)+K65&gt;I148,I148-K65,(I65))</f>
        <v>62649.950307999999</v>
      </c>
      <c r="K65" s="122">
        <f t="shared" si="27"/>
        <v>3350.0496919999996</v>
      </c>
      <c r="L65" s="184">
        <f t="shared" si="23"/>
        <v>66000</v>
      </c>
      <c r="M65" s="122">
        <f t="shared" si="24"/>
        <v>59517.452792599994</v>
      </c>
      <c r="N65" s="122">
        <f t="shared" si="21"/>
        <v>3182.5472073999995</v>
      </c>
      <c r="O65" s="122">
        <f t="shared" si="22"/>
        <v>62699.999999999993</v>
      </c>
      <c r="P65" s="104">
        <f t="shared" si="28"/>
        <v>56384.955277200002</v>
      </c>
      <c r="Q65" s="122">
        <f t="shared" si="8"/>
        <v>3015.0447227999998</v>
      </c>
      <c r="R65" s="122">
        <f t="shared" si="29"/>
        <v>59400</v>
      </c>
      <c r="S65" s="122">
        <f t="shared" si="10"/>
        <v>50119.960246400005</v>
      </c>
      <c r="T65" s="122">
        <f t="shared" si="11"/>
        <v>2680.0397536</v>
      </c>
      <c r="U65" s="122">
        <f t="shared" si="12"/>
        <v>52800.000000000007</v>
      </c>
      <c r="V65" s="122">
        <f t="shared" si="13"/>
        <v>43854.965215599994</v>
      </c>
      <c r="W65" s="122">
        <f t="shared" si="14"/>
        <v>2345.0347843999994</v>
      </c>
      <c r="X65" s="122">
        <f t="shared" si="15"/>
        <v>46199.999999999993</v>
      </c>
      <c r="Y65" s="122">
        <f t="shared" si="16"/>
        <v>37589.970184799997</v>
      </c>
      <c r="Z65" s="122">
        <f t="shared" si="17"/>
        <v>2010.0298151999996</v>
      </c>
      <c r="AA65" s="52">
        <f t="shared" si="18"/>
        <v>39600</v>
      </c>
    </row>
    <row r="66" spans="1:27" ht="13.5" customHeight="1">
      <c r="A66" s="118">
        <v>65</v>
      </c>
      <c r="B66" s="56">
        <v>42217</v>
      </c>
      <c r="C66" s="68">
        <v>788</v>
      </c>
      <c r="D66" s="222">
        <f>'base(indices)'!G71</f>
        <v>1.3062321699999999</v>
      </c>
      <c r="E66" s="60">
        <f t="shared" si="0"/>
        <v>1029.31094996</v>
      </c>
      <c r="F66" s="327">
        <v>0</v>
      </c>
      <c r="G66" s="60">
        <f t="shared" si="1"/>
        <v>0</v>
      </c>
      <c r="H66" s="57">
        <f t="shared" si="2"/>
        <v>1029.31094996</v>
      </c>
      <c r="I66" s="296">
        <f t="shared" si="20"/>
        <v>70184.158407430092</v>
      </c>
      <c r="J66" s="102">
        <f>IF((I66)+K66&gt;I148,I148-K66,(I66))</f>
        <v>62649.950307999999</v>
      </c>
      <c r="K66" s="102">
        <f t="shared" si="27"/>
        <v>3350.0496919999996</v>
      </c>
      <c r="L66" s="187">
        <f t="shared" si="23"/>
        <v>66000</v>
      </c>
      <c r="M66" s="102">
        <f t="shared" si="24"/>
        <v>59517.452792599994</v>
      </c>
      <c r="N66" s="102">
        <f t="shared" si="21"/>
        <v>3182.5472073999995</v>
      </c>
      <c r="O66" s="102">
        <f t="shared" si="22"/>
        <v>62699.999999999993</v>
      </c>
      <c r="P66" s="102">
        <f t="shared" si="28"/>
        <v>56384.955277200002</v>
      </c>
      <c r="Q66" s="102">
        <f t="shared" si="8"/>
        <v>3015.0447227999998</v>
      </c>
      <c r="R66" s="102">
        <f t="shared" si="29"/>
        <v>59400</v>
      </c>
      <c r="S66" s="102">
        <f t="shared" si="10"/>
        <v>50119.960246400005</v>
      </c>
      <c r="T66" s="102">
        <f t="shared" si="11"/>
        <v>2680.0397536</v>
      </c>
      <c r="U66" s="102">
        <f t="shared" si="12"/>
        <v>52800.000000000007</v>
      </c>
      <c r="V66" s="102">
        <f t="shared" si="13"/>
        <v>43854.965215599994</v>
      </c>
      <c r="W66" s="102">
        <f t="shared" si="14"/>
        <v>2345.0347843999994</v>
      </c>
      <c r="X66" s="102">
        <f t="shared" si="15"/>
        <v>46199.999999999993</v>
      </c>
      <c r="Y66" s="102">
        <f t="shared" si="16"/>
        <v>37589.970184799997</v>
      </c>
      <c r="Z66" s="102">
        <f t="shared" si="17"/>
        <v>2010.0298151999996</v>
      </c>
      <c r="AA66" s="66">
        <f t="shared" si="18"/>
        <v>39600</v>
      </c>
    </row>
    <row r="67" spans="1:27" ht="13.5" customHeight="1">
      <c r="A67" s="118">
        <v>64</v>
      </c>
      <c r="B67" s="46">
        <v>42248</v>
      </c>
      <c r="C67" s="68">
        <v>788</v>
      </c>
      <c r="D67" s="222">
        <f>'base(indices)'!G72</f>
        <v>1.30063942</v>
      </c>
      <c r="E67" s="70">
        <f t="shared" si="0"/>
        <v>1024.90386296</v>
      </c>
      <c r="F67" s="327">
        <v>0</v>
      </c>
      <c r="G67" s="70">
        <f t="shared" si="1"/>
        <v>0</v>
      </c>
      <c r="H67" s="68">
        <f t="shared" si="2"/>
        <v>1024.90386296</v>
      </c>
      <c r="I67" s="297">
        <f t="shared" si="20"/>
        <v>69154.847457470096</v>
      </c>
      <c r="J67" s="122">
        <f>IF((I67)+K67&gt;I148,I148-K67,(I67))</f>
        <v>62649.950307999999</v>
      </c>
      <c r="K67" s="122">
        <f t="shared" si="27"/>
        <v>3350.0496919999996</v>
      </c>
      <c r="L67" s="184">
        <f t="shared" si="23"/>
        <v>66000</v>
      </c>
      <c r="M67" s="122">
        <f t="shared" si="24"/>
        <v>59517.452792599994</v>
      </c>
      <c r="N67" s="122">
        <f t="shared" si="21"/>
        <v>3182.5472073999995</v>
      </c>
      <c r="O67" s="122">
        <f t="shared" si="22"/>
        <v>62699.999999999993</v>
      </c>
      <c r="P67" s="104">
        <f t="shared" si="28"/>
        <v>56384.955277200002</v>
      </c>
      <c r="Q67" s="122">
        <f t="shared" si="8"/>
        <v>3015.0447227999998</v>
      </c>
      <c r="R67" s="122">
        <f t="shared" si="29"/>
        <v>59400</v>
      </c>
      <c r="S67" s="122">
        <f t="shared" si="10"/>
        <v>50119.960246400005</v>
      </c>
      <c r="T67" s="122">
        <f t="shared" si="11"/>
        <v>2680.0397536</v>
      </c>
      <c r="U67" s="122">
        <f t="shared" si="12"/>
        <v>52800.000000000007</v>
      </c>
      <c r="V67" s="122">
        <f t="shared" si="13"/>
        <v>43854.965215599994</v>
      </c>
      <c r="W67" s="122">
        <f t="shared" si="14"/>
        <v>2345.0347843999994</v>
      </c>
      <c r="X67" s="122">
        <f t="shared" si="15"/>
        <v>46199.999999999993</v>
      </c>
      <c r="Y67" s="122">
        <f t="shared" si="16"/>
        <v>37589.970184799997</v>
      </c>
      <c r="Z67" s="122">
        <f t="shared" si="17"/>
        <v>2010.0298151999996</v>
      </c>
      <c r="AA67" s="52">
        <f t="shared" si="18"/>
        <v>39600</v>
      </c>
    </row>
    <row r="68" spans="1:27" ht="13.5" customHeight="1">
      <c r="A68" s="118">
        <v>63</v>
      </c>
      <c r="B68" s="56">
        <v>42278</v>
      </c>
      <c r="C68" s="68">
        <v>788</v>
      </c>
      <c r="D68" s="222">
        <f>'base(indices)'!G73</f>
        <v>1.29558664</v>
      </c>
      <c r="E68" s="60">
        <f t="shared" si="0"/>
        <v>1020.92227232</v>
      </c>
      <c r="F68" s="327">
        <v>0</v>
      </c>
      <c r="G68" s="60">
        <f t="shared" si="1"/>
        <v>0</v>
      </c>
      <c r="H68" s="57">
        <f t="shared" si="2"/>
        <v>1020.92227232</v>
      </c>
      <c r="I68" s="296">
        <f t="shared" si="20"/>
        <v>68129.9435945101</v>
      </c>
      <c r="J68" s="102">
        <f>IF((I68)+K68&gt;I148,I148-K68,(I68))</f>
        <v>62649.950307999999</v>
      </c>
      <c r="K68" s="102">
        <f t="shared" si="27"/>
        <v>3350.0496919999996</v>
      </c>
      <c r="L68" s="187">
        <f t="shared" si="23"/>
        <v>66000</v>
      </c>
      <c r="M68" s="102">
        <f t="shared" si="24"/>
        <v>59517.452792599994</v>
      </c>
      <c r="N68" s="102">
        <f t="shared" si="21"/>
        <v>3182.5472073999995</v>
      </c>
      <c r="O68" s="102">
        <f t="shared" si="22"/>
        <v>62699.999999999993</v>
      </c>
      <c r="P68" s="102">
        <f t="shared" si="28"/>
        <v>56384.955277200002</v>
      </c>
      <c r="Q68" s="102">
        <f t="shared" si="8"/>
        <v>3015.0447227999998</v>
      </c>
      <c r="R68" s="102">
        <f t="shared" si="29"/>
        <v>59400</v>
      </c>
      <c r="S68" s="102">
        <f t="shared" si="10"/>
        <v>50119.960246400005</v>
      </c>
      <c r="T68" s="102">
        <f t="shared" si="11"/>
        <v>2680.0397536</v>
      </c>
      <c r="U68" s="102">
        <f t="shared" si="12"/>
        <v>52800.000000000007</v>
      </c>
      <c r="V68" s="102">
        <f t="shared" si="13"/>
        <v>43854.965215599994</v>
      </c>
      <c r="W68" s="102">
        <f t="shared" si="14"/>
        <v>2345.0347843999994</v>
      </c>
      <c r="X68" s="102">
        <f t="shared" si="15"/>
        <v>46199.999999999993</v>
      </c>
      <c r="Y68" s="102">
        <f t="shared" si="16"/>
        <v>37589.970184799997</v>
      </c>
      <c r="Z68" s="102">
        <f t="shared" si="17"/>
        <v>2010.0298151999996</v>
      </c>
      <c r="AA68" s="66">
        <f t="shared" si="18"/>
        <v>39600</v>
      </c>
    </row>
    <row r="69" spans="1:27" ht="13.5" customHeight="1">
      <c r="A69" s="118">
        <v>62</v>
      </c>
      <c r="B69" s="46">
        <v>42309</v>
      </c>
      <c r="C69" s="68">
        <v>788</v>
      </c>
      <c r="D69" s="222">
        <f>'base(indices)'!G74</f>
        <v>1.28709183</v>
      </c>
      <c r="E69" s="70">
        <f t="shared" si="0"/>
        <v>1014.2283620400001</v>
      </c>
      <c r="F69" s="327">
        <v>0</v>
      </c>
      <c r="G69" s="70">
        <f t="shared" si="1"/>
        <v>0</v>
      </c>
      <c r="H69" s="68">
        <f t="shared" si="2"/>
        <v>1014.2283620400001</v>
      </c>
      <c r="I69" s="297">
        <f t="shared" si="20"/>
        <v>67109.021322190092</v>
      </c>
      <c r="J69" s="122">
        <f>IF((I69)+K69&gt;I148,I148-K69,(I69))</f>
        <v>62649.950307999999</v>
      </c>
      <c r="K69" s="122">
        <f t="shared" si="27"/>
        <v>3350.0496919999996</v>
      </c>
      <c r="L69" s="184">
        <f t="shared" si="23"/>
        <v>66000</v>
      </c>
      <c r="M69" s="122">
        <f t="shared" si="24"/>
        <v>59517.452792599994</v>
      </c>
      <c r="N69" s="122">
        <f t="shared" si="21"/>
        <v>3182.5472073999995</v>
      </c>
      <c r="O69" s="122">
        <f t="shared" si="22"/>
        <v>62699.999999999993</v>
      </c>
      <c r="P69" s="104">
        <f t="shared" si="28"/>
        <v>56384.955277200002</v>
      </c>
      <c r="Q69" s="122">
        <f t="shared" si="8"/>
        <v>3015.0447227999998</v>
      </c>
      <c r="R69" s="122">
        <f t="shared" si="29"/>
        <v>59400</v>
      </c>
      <c r="S69" s="122">
        <f t="shared" si="10"/>
        <v>50119.960246400005</v>
      </c>
      <c r="T69" s="122">
        <f t="shared" si="11"/>
        <v>2680.0397536</v>
      </c>
      <c r="U69" s="122">
        <f t="shared" si="12"/>
        <v>52800.000000000007</v>
      </c>
      <c r="V69" s="122">
        <f t="shared" si="13"/>
        <v>43854.965215599994</v>
      </c>
      <c r="W69" s="122">
        <f t="shared" si="14"/>
        <v>2345.0347843999994</v>
      </c>
      <c r="X69" s="122">
        <f t="shared" si="15"/>
        <v>46199.999999999993</v>
      </c>
      <c r="Y69" s="122">
        <f t="shared" si="16"/>
        <v>37589.970184799997</v>
      </c>
      <c r="Z69" s="122">
        <f t="shared" si="17"/>
        <v>2010.0298151999996</v>
      </c>
      <c r="AA69" s="52">
        <f t="shared" si="18"/>
        <v>39600</v>
      </c>
    </row>
    <row r="70" spans="1:27" ht="13.5" customHeight="1" thickBot="1">
      <c r="A70" s="230">
        <v>61</v>
      </c>
      <c r="B70" s="162">
        <v>42339</v>
      </c>
      <c r="C70" s="77">
        <v>788</v>
      </c>
      <c r="D70" s="233">
        <f>'base(indices)'!G75</f>
        <v>1.2762437600000001</v>
      </c>
      <c r="E70" s="234">
        <f t="shared" si="0"/>
        <v>1005.6800828800001</v>
      </c>
      <c r="F70" s="328">
        <v>0</v>
      </c>
      <c r="G70" s="234">
        <f t="shared" si="1"/>
        <v>0</v>
      </c>
      <c r="H70" s="232">
        <f t="shared" si="2"/>
        <v>1005.6800828800001</v>
      </c>
      <c r="I70" s="298">
        <f t="shared" si="20"/>
        <v>66094.792960150095</v>
      </c>
      <c r="J70" s="95">
        <f>IF((I70)+K70&gt;I148,I148-K70,(I70))</f>
        <v>62649.950307999999</v>
      </c>
      <c r="K70" s="95">
        <f t="shared" si="27"/>
        <v>3350.0496919999996</v>
      </c>
      <c r="L70" s="272">
        <f t="shared" si="23"/>
        <v>66000</v>
      </c>
      <c r="M70" s="95">
        <f t="shared" si="24"/>
        <v>59517.452792599994</v>
      </c>
      <c r="N70" s="95">
        <f t="shared" si="21"/>
        <v>3182.5472073999995</v>
      </c>
      <c r="O70" s="95">
        <f t="shared" si="22"/>
        <v>62699.999999999993</v>
      </c>
      <c r="P70" s="95">
        <f t="shared" si="28"/>
        <v>56384.955277200002</v>
      </c>
      <c r="Q70" s="95">
        <f t="shared" si="8"/>
        <v>3015.0447227999998</v>
      </c>
      <c r="R70" s="95">
        <f t="shared" si="29"/>
        <v>59400</v>
      </c>
      <c r="S70" s="95">
        <f t="shared" si="10"/>
        <v>50119.960246400005</v>
      </c>
      <c r="T70" s="95">
        <f t="shared" si="11"/>
        <v>2680.0397536</v>
      </c>
      <c r="U70" s="95">
        <f t="shared" si="12"/>
        <v>52800.000000000007</v>
      </c>
      <c r="V70" s="95">
        <f t="shared" si="13"/>
        <v>43854.965215599994</v>
      </c>
      <c r="W70" s="95">
        <f t="shared" si="14"/>
        <v>2345.0347843999994</v>
      </c>
      <c r="X70" s="95">
        <f t="shared" si="15"/>
        <v>46199.999999999993</v>
      </c>
      <c r="Y70" s="95">
        <f t="shared" si="16"/>
        <v>37589.970184799997</v>
      </c>
      <c r="Z70" s="95">
        <f t="shared" si="17"/>
        <v>2010.0298151999996</v>
      </c>
      <c r="AA70" s="238">
        <f t="shared" si="18"/>
        <v>39600</v>
      </c>
    </row>
    <row r="71" spans="1:27" ht="13.5" customHeight="1">
      <c r="A71" s="220">
        <v>60</v>
      </c>
      <c r="B71" s="247">
        <v>42370</v>
      </c>
      <c r="C71" s="205">
        <v>880</v>
      </c>
      <c r="D71" s="260">
        <f>'base(indices)'!G76</f>
        <v>1.26135971</v>
      </c>
      <c r="E71" s="204">
        <f t="shared" si="0"/>
        <v>1109.9965448</v>
      </c>
      <c r="F71" s="329">
        <v>0</v>
      </c>
      <c r="G71" s="204">
        <f t="shared" si="1"/>
        <v>0</v>
      </c>
      <c r="H71" s="205">
        <f t="shared" si="2"/>
        <v>1109.9965448</v>
      </c>
      <c r="I71" s="299">
        <f t="shared" si="20"/>
        <v>65089.112877270098</v>
      </c>
      <c r="J71" s="206">
        <f>IF((I71)+K71&gt;I148,I148-K71,(I71))</f>
        <v>62649.950307999999</v>
      </c>
      <c r="K71" s="206">
        <f t="shared" si="27"/>
        <v>3350.0496919999996</v>
      </c>
      <c r="L71" s="199">
        <f t="shared" si="23"/>
        <v>66000</v>
      </c>
      <c r="M71" s="206">
        <f t="shared" si="24"/>
        <v>59517.452792599994</v>
      </c>
      <c r="N71" s="206">
        <f t="shared" si="21"/>
        <v>3182.5472073999995</v>
      </c>
      <c r="O71" s="206">
        <f t="shared" si="22"/>
        <v>62699.999999999993</v>
      </c>
      <c r="P71" s="198">
        <f t="shared" si="28"/>
        <v>56384.955277200002</v>
      </c>
      <c r="Q71" s="206">
        <f t="shared" si="8"/>
        <v>3015.0447227999998</v>
      </c>
      <c r="R71" s="206">
        <f t="shared" si="29"/>
        <v>59400</v>
      </c>
      <c r="S71" s="206">
        <f t="shared" si="10"/>
        <v>50119.960246400005</v>
      </c>
      <c r="T71" s="206">
        <f t="shared" si="11"/>
        <v>2680.0397536</v>
      </c>
      <c r="U71" s="206">
        <f t="shared" si="12"/>
        <v>52800.000000000007</v>
      </c>
      <c r="V71" s="206">
        <f t="shared" si="13"/>
        <v>43854.965215599994</v>
      </c>
      <c r="W71" s="206">
        <f t="shared" si="14"/>
        <v>2345.0347843999994</v>
      </c>
      <c r="X71" s="206">
        <f t="shared" si="15"/>
        <v>46199.999999999993</v>
      </c>
      <c r="Y71" s="206">
        <f t="shared" si="16"/>
        <v>37589.970184799997</v>
      </c>
      <c r="Z71" s="206">
        <f t="shared" si="17"/>
        <v>2010.0298151999996</v>
      </c>
      <c r="AA71" s="197">
        <f t="shared" si="18"/>
        <v>39600</v>
      </c>
    </row>
    <row r="72" spans="1:27" ht="13.5" customHeight="1">
      <c r="A72" s="118">
        <v>59</v>
      </c>
      <c r="B72" s="217">
        <v>42401</v>
      </c>
      <c r="C72" s="68">
        <v>880</v>
      </c>
      <c r="D72" s="222">
        <f>'base(indices)'!G77</f>
        <v>1.2498609899999999</v>
      </c>
      <c r="E72" s="60">
        <f t="shared" si="0"/>
        <v>1099.8776711999999</v>
      </c>
      <c r="F72" s="327">
        <v>0</v>
      </c>
      <c r="G72" s="60">
        <f t="shared" si="1"/>
        <v>0</v>
      </c>
      <c r="H72" s="57">
        <f t="shared" si="2"/>
        <v>1099.8776711999999</v>
      </c>
      <c r="I72" s="296">
        <f t="shared" si="20"/>
        <v>63979.116332470097</v>
      </c>
      <c r="J72" s="102">
        <f>IF((I72)+K72&gt;I148,I148-K72,(I72))</f>
        <v>62649.950307999999</v>
      </c>
      <c r="K72" s="102">
        <f t="shared" si="27"/>
        <v>3350.0496919999996</v>
      </c>
      <c r="L72" s="187">
        <f t="shared" si="23"/>
        <v>66000</v>
      </c>
      <c r="M72" s="102">
        <f t="shared" si="24"/>
        <v>59517.452792599994</v>
      </c>
      <c r="N72" s="102">
        <f t="shared" si="21"/>
        <v>3182.5472073999995</v>
      </c>
      <c r="O72" s="102">
        <f t="shared" si="22"/>
        <v>62699.999999999993</v>
      </c>
      <c r="P72" s="102">
        <f>J72*$P$9</f>
        <v>56384.955277200002</v>
      </c>
      <c r="Q72" s="102">
        <f t="shared" si="8"/>
        <v>3015.0447227999998</v>
      </c>
      <c r="R72" s="102">
        <f t="shared" si="29"/>
        <v>59400</v>
      </c>
      <c r="S72" s="102">
        <f t="shared" si="10"/>
        <v>50119.960246400005</v>
      </c>
      <c r="T72" s="102">
        <f t="shared" si="11"/>
        <v>2680.0397536</v>
      </c>
      <c r="U72" s="102">
        <f t="shared" si="12"/>
        <v>52800.000000000007</v>
      </c>
      <c r="V72" s="102">
        <f t="shared" si="13"/>
        <v>43854.965215599994</v>
      </c>
      <c r="W72" s="102">
        <f t="shared" si="14"/>
        <v>2345.0347843999994</v>
      </c>
      <c r="X72" s="102">
        <f t="shared" si="15"/>
        <v>46199.999999999993</v>
      </c>
      <c r="Y72" s="102">
        <f t="shared" si="16"/>
        <v>37589.970184799997</v>
      </c>
      <c r="Z72" s="102">
        <f t="shared" si="17"/>
        <v>2010.0298151999996</v>
      </c>
      <c r="AA72" s="66">
        <f t="shared" si="18"/>
        <v>39600</v>
      </c>
    </row>
    <row r="73" spans="1:27" ht="13.5" customHeight="1">
      <c r="A73" s="118">
        <v>58</v>
      </c>
      <c r="B73" s="218">
        <v>42430</v>
      </c>
      <c r="C73" s="68">
        <v>880</v>
      </c>
      <c r="D73" s="222">
        <f>'base(indices)'!G78</f>
        <v>1.2323614599999999</v>
      </c>
      <c r="E73" s="70">
        <f t="shared" si="0"/>
        <v>1084.4780848</v>
      </c>
      <c r="F73" s="327">
        <v>0</v>
      </c>
      <c r="G73" s="70">
        <f t="shared" si="1"/>
        <v>0</v>
      </c>
      <c r="H73" s="68">
        <f t="shared" si="2"/>
        <v>1084.4780848</v>
      </c>
      <c r="I73" s="297">
        <f t="shared" si="20"/>
        <v>62879.238661270094</v>
      </c>
      <c r="J73" s="122">
        <f>IF((I73)+K73&gt;I148,I148-K73,(I73))</f>
        <v>62649.950307999999</v>
      </c>
      <c r="K73" s="122">
        <f t="shared" si="27"/>
        <v>3350.0496919999996</v>
      </c>
      <c r="L73" s="184">
        <f t="shared" si="23"/>
        <v>66000</v>
      </c>
      <c r="M73" s="122">
        <f t="shared" si="24"/>
        <v>59517.452792599994</v>
      </c>
      <c r="N73" s="122">
        <f t="shared" si="21"/>
        <v>3182.5472073999995</v>
      </c>
      <c r="O73" s="122">
        <f t="shared" si="22"/>
        <v>62699.999999999993</v>
      </c>
      <c r="P73" s="104">
        <f>J73*$P$9</f>
        <v>56384.955277200002</v>
      </c>
      <c r="Q73" s="122">
        <f t="shared" si="8"/>
        <v>3015.0447227999998</v>
      </c>
      <c r="R73" s="122">
        <f t="shared" si="29"/>
        <v>59400</v>
      </c>
      <c r="S73" s="122">
        <f t="shared" si="10"/>
        <v>50119.960246400005</v>
      </c>
      <c r="T73" s="122">
        <f t="shared" si="11"/>
        <v>2680.0397536</v>
      </c>
      <c r="U73" s="122">
        <f t="shared" si="12"/>
        <v>52800.000000000007</v>
      </c>
      <c r="V73" s="122">
        <f t="shared" si="13"/>
        <v>43854.965215599994</v>
      </c>
      <c r="W73" s="122">
        <f t="shared" si="14"/>
        <v>2345.0347843999994</v>
      </c>
      <c r="X73" s="122">
        <f t="shared" si="15"/>
        <v>46199.999999999993</v>
      </c>
      <c r="Y73" s="122">
        <f t="shared" si="16"/>
        <v>37589.970184799997</v>
      </c>
      <c r="Z73" s="122">
        <f t="shared" si="17"/>
        <v>2010.0298151999996</v>
      </c>
      <c r="AA73" s="52">
        <f t="shared" si="18"/>
        <v>39600</v>
      </c>
    </row>
    <row r="74" spans="1:27" ht="13.5" customHeight="1">
      <c r="A74" s="118">
        <v>57</v>
      </c>
      <c r="B74" s="217">
        <v>42461</v>
      </c>
      <c r="C74" s="68">
        <v>880</v>
      </c>
      <c r="D74" s="222">
        <f>'base(indices)'!G79</f>
        <v>1.22708499</v>
      </c>
      <c r="E74" s="60">
        <f t="shared" si="0"/>
        <v>1079.8347911999999</v>
      </c>
      <c r="F74" s="327">
        <v>0</v>
      </c>
      <c r="G74" s="60">
        <f t="shared" si="1"/>
        <v>0</v>
      </c>
      <c r="H74" s="57">
        <f t="shared" si="2"/>
        <v>1079.8347911999999</v>
      </c>
      <c r="I74" s="296">
        <f t="shared" si="20"/>
        <v>61794.760576470093</v>
      </c>
      <c r="J74" s="102">
        <f>IF((I74)+K74&gt;I148,I148-K74,(I74))</f>
        <v>61794.760576470093</v>
      </c>
      <c r="K74" s="102">
        <f t="shared" si="27"/>
        <v>3350.0496919999996</v>
      </c>
      <c r="L74" s="187">
        <f t="shared" si="23"/>
        <v>65144.810268470093</v>
      </c>
      <c r="M74" s="102">
        <f t="shared" si="24"/>
        <v>58705.022547646586</v>
      </c>
      <c r="N74" s="102">
        <f t="shared" si="21"/>
        <v>3182.5472073999995</v>
      </c>
      <c r="O74" s="102">
        <f t="shared" si="22"/>
        <v>61887.569755046585</v>
      </c>
      <c r="P74" s="102">
        <f t="shared" ref="P74:P87" si="30">J74*$P$9</f>
        <v>55615.284518823086</v>
      </c>
      <c r="Q74" s="102">
        <f t="shared" si="8"/>
        <v>3015.0447227999998</v>
      </c>
      <c r="R74" s="102">
        <f>P74+Q74</f>
        <v>58630.329241623083</v>
      </c>
      <c r="S74" s="102">
        <f t="shared" si="10"/>
        <v>49435.808461176079</v>
      </c>
      <c r="T74" s="102">
        <f t="shared" si="11"/>
        <v>2680.0397536</v>
      </c>
      <c r="U74" s="102">
        <f t="shared" si="12"/>
        <v>52115.848214776081</v>
      </c>
      <c r="V74" s="102">
        <f t="shared" si="13"/>
        <v>43256.332403529064</v>
      </c>
      <c r="W74" s="102">
        <f t="shared" si="14"/>
        <v>2345.0347843999994</v>
      </c>
      <c r="X74" s="102">
        <f t="shared" si="15"/>
        <v>45601.367187929063</v>
      </c>
      <c r="Y74" s="102">
        <f t="shared" si="16"/>
        <v>37076.856345882057</v>
      </c>
      <c r="Z74" s="102">
        <f t="shared" si="17"/>
        <v>2010.0298151999996</v>
      </c>
      <c r="AA74" s="66">
        <f t="shared" si="18"/>
        <v>39086.88616108206</v>
      </c>
    </row>
    <row r="75" spans="1:27" ht="13.5" customHeight="1">
      <c r="A75" s="118">
        <v>56</v>
      </c>
      <c r="B75" s="218">
        <v>42491</v>
      </c>
      <c r="C75" s="68">
        <v>880</v>
      </c>
      <c r="D75" s="222">
        <f>'base(indices)'!G80</f>
        <v>1.22085862</v>
      </c>
      <c r="E75" s="70">
        <f t="shared" ref="E75:E130" si="31">C75*D75</f>
        <v>1074.3555856</v>
      </c>
      <c r="F75" s="327">
        <v>0</v>
      </c>
      <c r="G75" s="70">
        <f t="shared" ref="G75:G130" si="32">E75*F75</f>
        <v>0</v>
      </c>
      <c r="H75" s="68">
        <f t="shared" ref="H75:H130" si="33">E75+G75</f>
        <v>1074.3555856</v>
      </c>
      <c r="I75" s="297">
        <f t="shared" si="20"/>
        <v>60714.92578527009</v>
      </c>
      <c r="J75" s="122">
        <f>IF((I75)+K75&gt;I148,I148-K75,(I75))</f>
        <v>60714.92578527009</v>
      </c>
      <c r="K75" s="122">
        <f t="shared" ref="K75:K106" si="34">I$147</f>
        <v>3350.0496919999996</v>
      </c>
      <c r="L75" s="184">
        <f t="shared" si="23"/>
        <v>64064.975477270091</v>
      </c>
      <c r="M75" s="122">
        <f t="shared" si="24"/>
        <v>57679.179496006582</v>
      </c>
      <c r="N75" s="122">
        <f t="shared" si="21"/>
        <v>3182.5472073999995</v>
      </c>
      <c r="O75" s="122">
        <f t="shared" si="22"/>
        <v>60861.726703406581</v>
      </c>
      <c r="P75" s="104">
        <f t="shared" si="30"/>
        <v>54643.433206743081</v>
      </c>
      <c r="Q75" s="122">
        <f t="shared" ref="Q75:Q117" si="35">K75*P$9</f>
        <v>3015.0447227999998</v>
      </c>
      <c r="R75" s="122">
        <f t="shared" ref="R75:R117" si="36">P75+Q75</f>
        <v>57658.477929543078</v>
      </c>
      <c r="S75" s="122">
        <f t="shared" ref="S75:S117" si="37">J75*S$9</f>
        <v>48571.940628216078</v>
      </c>
      <c r="T75" s="122">
        <f t="shared" ref="T75:T117" si="38">K75*S$9</f>
        <v>2680.0397536</v>
      </c>
      <c r="U75" s="122">
        <f t="shared" ref="U75:U117" si="39">S75+T75</f>
        <v>51251.98038181608</v>
      </c>
      <c r="V75" s="122">
        <f t="shared" ref="V75:V117" si="40">J75*V$9</f>
        <v>42500.448049689061</v>
      </c>
      <c r="W75" s="122">
        <f t="shared" ref="W75:W117" si="41">K75*V$9</f>
        <v>2345.0347843999994</v>
      </c>
      <c r="X75" s="122">
        <f t="shared" ref="X75:X117" si="42">V75+W75</f>
        <v>44845.48283408906</v>
      </c>
      <c r="Y75" s="122">
        <f t="shared" ref="Y75:Y130" si="43">J75*Y$9</f>
        <v>36428.955471162051</v>
      </c>
      <c r="Z75" s="122">
        <f t="shared" ref="Z75:Z130" si="44">K75*Y$9</f>
        <v>2010.0298151999996</v>
      </c>
      <c r="AA75" s="52">
        <f t="shared" ref="AA75:AA130" si="45">Y75+Z75</f>
        <v>38438.985286362047</v>
      </c>
    </row>
    <row r="76" spans="1:27" ht="13.5" customHeight="1">
      <c r="A76" s="118">
        <v>55</v>
      </c>
      <c r="B76" s="217">
        <v>42522</v>
      </c>
      <c r="C76" s="68">
        <v>880</v>
      </c>
      <c r="D76" s="222">
        <f>'base(indices)'!G81</f>
        <v>1.21044876</v>
      </c>
      <c r="E76" s="60">
        <f t="shared" si="31"/>
        <v>1065.1949088000001</v>
      </c>
      <c r="F76" s="327">
        <v>0</v>
      </c>
      <c r="G76" s="60">
        <f t="shared" si="32"/>
        <v>0</v>
      </c>
      <c r="H76" s="57">
        <f t="shared" si="33"/>
        <v>1065.1949088000001</v>
      </c>
      <c r="I76" s="296">
        <f t="shared" si="20"/>
        <v>59640.570199670088</v>
      </c>
      <c r="J76" s="102">
        <f>IF((I76)+K76&gt;I148,I148-K76,(I76))</f>
        <v>59640.570199670088</v>
      </c>
      <c r="K76" s="102">
        <f t="shared" si="34"/>
        <v>3350.0496919999996</v>
      </c>
      <c r="L76" s="187">
        <f t="shared" si="23"/>
        <v>62990.619891670089</v>
      </c>
      <c r="M76" s="102">
        <f t="shared" si="24"/>
        <v>56658.541689686579</v>
      </c>
      <c r="N76" s="102">
        <f t="shared" si="21"/>
        <v>3182.5472073999995</v>
      </c>
      <c r="O76" s="102">
        <f t="shared" si="22"/>
        <v>59841.088897086578</v>
      </c>
      <c r="P76" s="102">
        <f t="shared" si="30"/>
        <v>53676.513179703077</v>
      </c>
      <c r="Q76" s="102">
        <f t="shared" si="35"/>
        <v>3015.0447227999998</v>
      </c>
      <c r="R76" s="102">
        <f t="shared" si="36"/>
        <v>56691.557902503075</v>
      </c>
      <c r="S76" s="102">
        <f t="shared" si="37"/>
        <v>47712.456159736073</v>
      </c>
      <c r="T76" s="102">
        <f t="shared" si="38"/>
        <v>2680.0397536</v>
      </c>
      <c r="U76" s="102">
        <f t="shared" si="39"/>
        <v>50392.495913336075</v>
      </c>
      <c r="V76" s="102">
        <f t="shared" si="40"/>
        <v>41748.399139769062</v>
      </c>
      <c r="W76" s="102">
        <f t="shared" si="41"/>
        <v>2345.0347843999994</v>
      </c>
      <c r="X76" s="102">
        <f t="shared" si="42"/>
        <v>44093.433924169061</v>
      </c>
      <c r="Y76" s="102">
        <f t="shared" si="43"/>
        <v>35784.342119802051</v>
      </c>
      <c r="Z76" s="102">
        <f t="shared" si="44"/>
        <v>2010.0298151999996</v>
      </c>
      <c r="AA76" s="66">
        <f t="shared" si="45"/>
        <v>37794.371935002055</v>
      </c>
    </row>
    <row r="77" spans="1:27" ht="13.5" customHeight="1">
      <c r="A77" s="118">
        <v>54</v>
      </c>
      <c r="B77" s="217">
        <v>42552</v>
      </c>
      <c r="C77" s="68">
        <v>880</v>
      </c>
      <c r="D77" s="222">
        <f>'base(indices)'!G82</f>
        <v>1.2056262499999999</v>
      </c>
      <c r="E77" s="70">
        <f t="shared" si="31"/>
        <v>1060.9511</v>
      </c>
      <c r="F77" s="327">
        <v>0</v>
      </c>
      <c r="G77" s="70">
        <f t="shared" si="32"/>
        <v>0</v>
      </c>
      <c r="H77" s="68">
        <f t="shared" si="33"/>
        <v>1060.9511</v>
      </c>
      <c r="I77" s="297">
        <f t="shared" ref="I77:I117" si="46">I76-H76</f>
        <v>58575.375290870084</v>
      </c>
      <c r="J77" s="122">
        <f>IF((I77)+K77&gt;I148,I148-K77,(I77))</f>
        <v>58575.375290870084</v>
      </c>
      <c r="K77" s="122">
        <f t="shared" si="34"/>
        <v>3350.0496919999996</v>
      </c>
      <c r="L77" s="184">
        <f t="shared" si="23"/>
        <v>61925.424982870085</v>
      </c>
      <c r="M77" s="122">
        <f t="shared" si="24"/>
        <v>55646.606526326577</v>
      </c>
      <c r="N77" s="122">
        <f t="shared" si="21"/>
        <v>3182.5472073999995</v>
      </c>
      <c r="O77" s="122">
        <f t="shared" si="22"/>
        <v>58829.153733726576</v>
      </c>
      <c r="P77" s="104">
        <f t="shared" si="30"/>
        <v>52717.837761783077</v>
      </c>
      <c r="Q77" s="122">
        <f t="shared" si="35"/>
        <v>3015.0447227999998</v>
      </c>
      <c r="R77" s="122">
        <f t="shared" si="36"/>
        <v>55732.882484583075</v>
      </c>
      <c r="S77" s="122">
        <f t="shared" si="37"/>
        <v>46860.30023269607</v>
      </c>
      <c r="T77" s="122">
        <f t="shared" si="38"/>
        <v>2680.0397536</v>
      </c>
      <c r="U77" s="122">
        <f t="shared" si="39"/>
        <v>49540.339986296072</v>
      </c>
      <c r="V77" s="122">
        <f t="shared" si="40"/>
        <v>41002.762703609056</v>
      </c>
      <c r="W77" s="122">
        <f t="shared" si="41"/>
        <v>2345.0347843999994</v>
      </c>
      <c r="X77" s="122">
        <f t="shared" si="42"/>
        <v>43347.797488009055</v>
      </c>
      <c r="Y77" s="122">
        <f t="shared" si="43"/>
        <v>35145.225174522049</v>
      </c>
      <c r="Z77" s="122">
        <f t="shared" si="44"/>
        <v>2010.0298151999996</v>
      </c>
      <c r="AA77" s="52">
        <f t="shared" si="45"/>
        <v>37155.254989722045</v>
      </c>
    </row>
    <row r="78" spans="1:27" ht="13.5" customHeight="1">
      <c r="A78" s="118">
        <v>53</v>
      </c>
      <c r="B78" s="218">
        <v>42583</v>
      </c>
      <c r="C78" s="68">
        <v>880</v>
      </c>
      <c r="D78" s="222">
        <f>'base(indices)'!G83</f>
        <v>1.1991508399999999</v>
      </c>
      <c r="E78" s="60">
        <f t="shared" si="31"/>
        <v>1055.2527392</v>
      </c>
      <c r="F78" s="327">
        <v>0</v>
      </c>
      <c r="G78" s="60">
        <f t="shared" si="32"/>
        <v>0</v>
      </c>
      <c r="H78" s="57">
        <f t="shared" si="33"/>
        <v>1055.2527392</v>
      </c>
      <c r="I78" s="296">
        <f t="shared" si="46"/>
        <v>57514.424190870086</v>
      </c>
      <c r="J78" s="102">
        <f>IF((I78)+K78&gt;I148,I148-K78,(I78))</f>
        <v>57514.424190870086</v>
      </c>
      <c r="K78" s="102">
        <f t="shared" si="34"/>
        <v>3350.0496919999996</v>
      </c>
      <c r="L78" s="187">
        <f t="shared" si="23"/>
        <v>60864.473882870087</v>
      </c>
      <c r="M78" s="102">
        <f t="shared" si="24"/>
        <v>54638.702981326576</v>
      </c>
      <c r="N78" s="102">
        <f t="shared" si="21"/>
        <v>3182.5472073999995</v>
      </c>
      <c r="O78" s="102">
        <f t="shared" si="22"/>
        <v>57821.250188726575</v>
      </c>
      <c r="P78" s="102">
        <f t="shared" si="30"/>
        <v>51762.981771783081</v>
      </c>
      <c r="Q78" s="102">
        <f t="shared" si="35"/>
        <v>3015.0447227999998</v>
      </c>
      <c r="R78" s="102">
        <f t="shared" si="36"/>
        <v>54778.026494583079</v>
      </c>
      <c r="S78" s="102">
        <f t="shared" si="37"/>
        <v>46011.539352696069</v>
      </c>
      <c r="T78" s="102">
        <f t="shared" si="38"/>
        <v>2680.0397536</v>
      </c>
      <c r="U78" s="102">
        <f t="shared" si="39"/>
        <v>48691.579106296071</v>
      </c>
      <c r="V78" s="102">
        <f t="shared" si="40"/>
        <v>40260.096933609057</v>
      </c>
      <c r="W78" s="102">
        <f t="shared" si="41"/>
        <v>2345.0347843999994</v>
      </c>
      <c r="X78" s="102">
        <f t="shared" si="42"/>
        <v>42605.131718009055</v>
      </c>
      <c r="Y78" s="102">
        <f t="shared" si="43"/>
        <v>34508.654514522052</v>
      </c>
      <c r="Z78" s="102">
        <f t="shared" si="44"/>
        <v>2010.0298151999996</v>
      </c>
      <c r="AA78" s="66">
        <f t="shared" si="45"/>
        <v>36518.684329722048</v>
      </c>
    </row>
    <row r="79" spans="1:27" ht="13.5" customHeight="1">
      <c r="A79" s="118">
        <v>52</v>
      </c>
      <c r="B79" s="217">
        <v>42614</v>
      </c>
      <c r="C79" s="68">
        <v>880</v>
      </c>
      <c r="D79" s="222">
        <f>'base(indices)'!G84</f>
        <v>1.1937788300000001</v>
      </c>
      <c r="E79" s="70">
        <f t="shared" si="31"/>
        <v>1050.5253704000002</v>
      </c>
      <c r="F79" s="327">
        <v>0</v>
      </c>
      <c r="G79" s="70">
        <f t="shared" si="32"/>
        <v>0</v>
      </c>
      <c r="H79" s="68">
        <f t="shared" si="33"/>
        <v>1050.5253704000002</v>
      </c>
      <c r="I79" s="297">
        <f t="shared" si="46"/>
        <v>56459.171451670089</v>
      </c>
      <c r="J79" s="122">
        <f>IF((I79)+K79&gt;I148,I148-K79,(I79))</f>
        <v>56459.171451670089</v>
      </c>
      <c r="K79" s="122">
        <f t="shared" si="34"/>
        <v>3350.0496919999996</v>
      </c>
      <c r="L79" s="184">
        <f t="shared" si="23"/>
        <v>59809.221143670089</v>
      </c>
      <c r="M79" s="122">
        <f t="shared" si="24"/>
        <v>53636.212879086583</v>
      </c>
      <c r="N79" s="122">
        <f t="shared" si="21"/>
        <v>3182.5472073999995</v>
      </c>
      <c r="O79" s="122">
        <f t="shared" si="22"/>
        <v>56818.760086486582</v>
      </c>
      <c r="P79" s="104">
        <f t="shared" si="30"/>
        <v>50813.254306503084</v>
      </c>
      <c r="Q79" s="122">
        <f t="shared" si="35"/>
        <v>3015.0447227999998</v>
      </c>
      <c r="R79" s="122">
        <f t="shared" si="36"/>
        <v>53828.299029303082</v>
      </c>
      <c r="S79" s="122">
        <f t="shared" si="37"/>
        <v>45167.337161336072</v>
      </c>
      <c r="T79" s="122">
        <f t="shared" si="38"/>
        <v>2680.0397536</v>
      </c>
      <c r="U79" s="122">
        <f t="shared" si="39"/>
        <v>47847.376914936074</v>
      </c>
      <c r="V79" s="122">
        <f t="shared" si="40"/>
        <v>39521.420016169061</v>
      </c>
      <c r="W79" s="122">
        <f t="shared" si="41"/>
        <v>2345.0347843999994</v>
      </c>
      <c r="X79" s="122">
        <f t="shared" si="42"/>
        <v>41866.454800569059</v>
      </c>
      <c r="Y79" s="122">
        <f t="shared" si="43"/>
        <v>33875.502871002049</v>
      </c>
      <c r="Z79" s="122">
        <f t="shared" si="44"/>
        <v>2010.0298151999996</v>
      </c>
      <c r="AA79" s="52">
        <f t="shared" si="45"/>
        <v>35885.532686202045</v>
      </c>
    </row>
    <row r="80" spans="1:27" ht="13.5" customHeight="1">
      <c r="A80" s="118">
        <v>51</v>
      </c>
      <c r="B80" s="218">
        <v>42644</v>
      </c>
      <c r="C80" s="68">
        <v>880</v>
      </c>
      <c r="D80" s="222">
        <f>'base(indices)'!G85</f>
        <v>1.1910394399999999</v>
      </c>
      <c r="E80" s="60">
        <f t="shared" si="31"/>
        <v>1048.1147071999999</v>
      </c>
      <c r="F80" s="327">
        <v>0</v>
      </c>
      <c r="G80" s="60">
        <f t="shared" si="32"/>
        <v>0</v>
      </c>
      <c r="H80" s="57">
        <f t="shared" si="33"/>
        <v>1048.1147071999999</v>
      </c>
      <c r="I80" s="296">
        <f t="shared" si="46"/>
        <v>55408.64608127009</v>
      </c>
      <c r="J80" s="102">
        <f>IF((I80)+K80&gt;I148,I148-K80,(I80))</f>
        <v>55408.64608127009</v>
      </c>
      <c r="K80" s="102">
        <f t="shared" si="34"/>
        <v>3350.0496919999996</v>
      </c>
      <c r="L80" s="187">
        <f t="shared" si="23"/>
        <v>58758.69577327009</v>
      </c>
      <c r="M80" s="102">
        <f t="shared" si="24"/>
        <v>52638.213777206583</v>
      </c>
      <c r="N80" s="102">
        <f t="shared" si="21"/>
        <v>3182.5472073999995</v>
      </c>
      <c r="O80" s="102">
        <f t="shared" si="22"/>
        <v>55820.760984606582</v>
      </c>
      <c r="P80" s="102">
        <f t="shared" si="30"/>
        <v>49867.781473143084</v>
      </c>
      <c r="Q80" s="102">
        <f t="shared" si="35"/>
        <v>3015.0447227999998</v>
      </c>
      <c r="R80" s="102">
        <f t="shared" si="36"/>
        <v>52882.826195943082</v>
      </c>
      <c r="S80" s="102">
        <f t="shared" si="37"/>
        <v>44326.916865016072</v>
      </c>
      <c r="T80" s="102">
        <f t="shared" si="38"/>
        <v>2680.0397536</v>
      </c>
      <c r="U80" s="102">
        <f t="shared" si="39"/>
        <v>47006.956618616074</v>
      </c>
      <c r="V80" s="102">
        <f t="shared" si="40"/>
        <v>38786.052256889059</v>
      </c>
      <c r="W80" s="102">
        <f t="shared" si="41"/>
        <v>2345.0347843999994</v>
      </c>
      <c r="X80" s="102">
        <f t="shared" si="42"/>
        <v>41131.087041289058</v>
      </c>
      <c r="Y80" s="102">
        <f t="shared" si="43"/>
        <v>33245.187648762054</v>
      </c>
      <c r="Z80" s="102">
        <f t="shared" si="44"/>
        <v>2010.0298151999996</v>
      </c>
      <c r="AA80" s="66">
        <f t="shared" si="45"/>
        <v>35255.21746396205</v>
      </c>
    </row>
    <row r="81" spans="1:27" ht="13.5" customHeight="1">
      <c r="A81" s="118">
        <v>50</v>
      </c>
      <c r="B81" s="217">
        <v>42675</v>
      </c>
      <c r="C81" s="68">
        <v>880</v>
      </c>
      <c r="D81" s="222">
        <f>'base(indices)'!G86</f>
        <v>1.18878076</v>
      </c>
      <c r="E81" s="70">
        <f t="shared" si="31"/>
        <v>1046.1270688</v>
      </c>
      <c r="F81" s="327">
        <v>0</v>
      </c>
      <c r="G81" s="70">
        <f t="shared" si="32"/>
        <v>0</v>
      </c>
      <c r="H81" s="68">
        <f t="shared" si="33"/>
        <v>1046.1270688</v>
      </c>
      <c r="I81" s="297">
        <f t="shared" si="46"/>
        <v>54360.531374070088</v>
      </c>
      <c r="J81" s="122">
        <f>IF((I81)+K81&gt;I148,I148-K81,(I81))</f>
        <v>54360.531374070088</v>
      </c>
      <c r="K81" s="122">
        <f t="shared" si="34"/>
        <v>3350.0496919999996</v>
      </c>
      <c r="L81" s="184">
        <f t="shared" si="23"/>
        <v>57710.581066070088</v>
      </c>
      <c r="M81" s="122">
        <f t="shared" si="24"/>
        <v>51642.504805366581</v>
      </c>
      <c r="N81" s="122">
        <f t="shared" si="21"/>
        <v>3182.5472073999995</v>
      </c>
      <c r="O81" s="122">
        <f t="shared" si="22"/>
        <v>54825.05201276658</v>
      </c>
      <c r="P81" s="104">
        <f t="shared" si="30"/>
        <v>48924.478236663082</v>
      </c>
      <c r="Q81" s="122">
        <f t="shared" si="35"/>
        <v>3015.0447227999998</v>
      </c>
      <c r="R81" s="122">
        <f t="shared" si="36"/>
        <v>51939.52295946308</v>
      </c>
      <c r="S81" s="122">
        <f t="shared" si="37"/>
        <v>43488.42509925607</v>
      </c>
      <c r="T81" s="122">
        <f t="shared" si="38"/>
        <v>2680.0397536</v>
      </c>
      <c r="U81" s="122">
        <f t="shared" si="39"/>
        <v>46168.464852856072</v>
      </c>
      <c r="V81" s="122">
        <f t="shared" si="40"/>
        <v>38052.371961849058</v>
      </c>
      <c r="W81" s="122">
        <f t="shared" si="41"/>
        <v>2345.0347843999994</v>
      </c>
      <c r="X81" s="122">
        <f t="shared" si="42"/>
        <v>40397.406746249057</v>
      </c>
      <c r="Y81" s="122">
        <f t="shared" si="43"/>
        <v>32616.318824442053</v>
      </c>
      <c r="Z81" s="122">
        <f t="shared" si="44"/>
        <v>2010.0298151999996</v>
      </c>
      <c r="AA81" s="52">
        <f t="shared" si="45"/>
        <v>34626.348639642049</v>
      </c>
    </row>
    <row r="82" spans="1:27" ht="13.5" customHeight="1" thickBot="1">
      <c r="A82" s="230">
        <v>49</v>
      </c>
      <c r="B82" s="219">
        <v>42705</v>
      </c>
      <c r="C82" s="178">
        <v>880</v>
      </c>
      <c r="D82" s="343">
        <f>'base(indices)'!G87</f>
        <v>1.1856979400000001</v>
      </c>
      <c r="E82" s="248">
        <f t="shared" si="31"/>
        <v>1043.4141872</v>
      </c>
      <c r="F82" s="330">
        <v>0</v>
      </c>
      <c r="G82" s="248">
        <f t="shared" si="32"/>
        <v>0</v>
      </c>
      <c r="H82" s="175">
        <f t="shared" si="33"/>
        <v>1043.4141872</v>
      </c>
      <c r="I82" s="344">
        <f t="shared" si="46"/>
        <v>53314.404305270087</v>
      </c>
      <c r="J82" s="345">
        <f>IF((I82)+K82&gt;I148,I148-K82,(I82))</f>
        <v>53314.404305270087</v>
      </c>
      <c r="K82" s="345">
        <f t="shared" si="34"/>
        <v>3350.0496919999996</v>
      </c>
      <c r="L82" s="346">
        <f t="shared" si="23"/>
        <v>56664.453997270088</v>
      </c>
      <c r="M82" s="345">
        <f t="shared" si="24"/>
        <v>50648.68409000658</v>
      </c>
      <c r="N82" s="345">
        <f t="shared" si="21"/>
        <v>3182.5472073999995</v>
      </c>
      <c r="O82" s="345">
        <f t="shared" si="22"/>
        <v>53831.231297406579</v>
      </c>
      <c r="P82" s="345">
        <f t="shared" si="30"/>
        <v>47982.96387474308</v>
      </c>
      <c r="Q82" s="345">
        <f t="shared" si="35"/>
        <v>3015.0447227999998</v>
      </c>
      <c r="R82" s="345">
        <f t="shared" si="36"/>
        <v>50998.008597543077</v>
      </c>
      <c r="S82" s="345">
        <f t="shared" si="37"/>
        <v>42651.523444216073</v>
      </c>
      <c r="T82" s="345">
        <f t="shared" si="38"/>
        <v>2680.0397536</v>
      </c>
      <c r="U82" s="345">
        <f t="shared" si="39"/>
        <v>45331.563197816075</v>
      </c>
      <c r="V82" s="345">
        <f t="shared" si="40"/>
        <v>37320.083013689058</v>
      </c>
      <c r="W82" s="345">
        <f t="shared" si="41"/>
        <v>2345.0347843999994</v>
      </c>
      <c r="X82" s="345">
        <f t="shared" si="42"/>
        <v>39665.117798089057</v>
      </c>
      <c r="Y82" s="345">
        <f t="shared" si="43"/>
        <v>31988.642583162051</v>
      </c>
      <c r="Z82" s="345">
        <f t="shared" si="44"/>
        <v>2010.0298151999996</v>
      </c>
      <c r="AA82" s="347">
        <f t="shared" si="45"/>
        <v>33998.672398362047</v>
      </c>
    </row>
    <row r="83" spans="1:27" ht="13.5" customHeight="1">
      <c r="A83" s="220">
        <v>48</v>
      </c>
      <c r="B83" s="342">
        <v>42736</v>
      </c>
      <c r="C83" s="47">
        <v>937</v>
      </c>
      <c r="D83" s="240">
        <f>'base(indices)'!G88</f>
        <v>1.18344939</v>
      </c>
      <c r="E83" s="87">
        <f t="shared" si="31"/>
        <v>1108.8920784300001</v>
      </c>
      <c r="F83" s="326">
        <v>0</v>
      </c>
      <c r="G83" s="87">
        <f t="shared" si="32"/>
        <v>0</v>
      </c>
      <c r="H83" s="47">
        <f t="shared" si="33"/>
        <v>1108.8920784300001</v>
      </c>
      <c r="I83" s="295">
        <f t="shared" si="46"/>
        <v>52270.990118070084</v>
      </c>
      <c r="J83" s="123">
        <f>IF((I83)+K83&gt;I148,I148-K83,(I83))</f>
        <v>52270.990118070084</v>
      </c>
      <c r="K83" s="123">
        <f t="shared" si="34"/>
        <v>3350.0496919999996</v>
      </c>
      <c r="L83" s="292">
        <f t="shared" si="23"/>
        <v>55621.039810070084</v>
      </c>
      <c r="M83" s="123">
        <f t="shared" si="24"/>
        <v>49657.440612166574</v>
      </c>
      <c r="N83" s="123">
        <f t="shared" si="21"/>
        <v>3182.5472073999995</v>
      </c>
      <c r="O83" s="123">
        <f t="shared" si="22"/>
        <v>52839.987819566573</v>
      </c>
      <c r="P83" s="100">
        <f t="shared" si="30"/>
        <v>47043.89110626308</v>
      </c>
      <c r="Q83" s="123">
        <f t="shared" si="35"/>
        <v>3015.0447227999998</v>
      </c>
      <c r="R83" s="123">
        <f t="shared" si="36"/>
        <v>50058.935829063077</v>
      </c>
      <c r="S83" s="123">
        <f t="shared" si="37"/>
        <v>41816.792094456068</v>
      </c>
      <c r="T83" s="123">
        <f t="shared" si="38"/>
        <v>2680.0397536</v>
      </c>
      <c r="U83" s="123">
        <f t="shared" si="39"/>
        <v>44496.83184805607</v>
      </c>
      <c r="V83" s="123">
        <f t="shared" si="40"/>
        <v>36589.693082649057</v>
      </c>
      <c r="W83" s="123">
        <f t="shared" si="41"/>
        <v>2345.0347843999994</v>
      </c>
      <c r="X83" s="123">
        <f t="shared" si="42"/>
        <v>38934.727867049056</v>
      </c>
      <c r="Y83" s="123">
        <f t="shared" si="43"/>
        <v>31362.594070842049</v>
      </c>
      <c r="Z83" s="123">
        <f t="shared" si="44"/>
        <v>2010.0298151999996</v>
      </c>
      <c r="AA83" s="55">
        <f t="shared" si="45"/>
        <v>33372.623886042049</v>
      </c>
    </row>
    <row r="84" spans="1:27" ht="13.5" customHeight="1">
      <c r="A84" s="118">
        <v>47</v>
      </c>
      <c r="B84" s="46">
        <v>42767</v>
      </c>
      <c r="C84" s="68">
        <v>937</v>
      </c>
      <c r="D84" s="222">
        <f>'base(indices)'!G89</f>
        <v>1.17979203</v>
      </c>
      <c r="E84" s="60">
        <f t="shared" si="31"/>
        <v>1105.46513211</v>
      </c>
      <c r="F84" s="327">
        <v>0</v>
      </c>
      <c r="G84" s="60">
        <f t="shared" si="32"/>
        <v>0</v>
      </c>
      <c r="H84" s="57">
        <f t="shared" si="33"/>
        <v>1105.46513211</v>
      </c>
      <c r="I84" s="296">
        <f t="shared" si="46"/>
        <v>51162.098039640085</v>
      </c>
      <c r="J84" s="102">
        <f>IF((I84)+K84&gt;I148,I148-K84,(I84))</f>
        <v>51162.098039640085</v>
      </c>
      <c r="K84" s="102">
        <f t="shared" si="34"/>
        <v>3350.0496919999996</v>
      </c>
      <c r="L84" s="187">
        <f t="shared" si="23"/>
        <v>54512.147731640085</v>
      </c>
      <c r="M84" s="102">
        <f t="shared" si="24"/>
        <v>48603.993137658079</v>
      </c>
      <c r="N84" s="102">
        <f t="shared" si="21"/>
        <v>3182.5472073999995</v>
      </c>
      <c r="O84" s="102">
        <f t="shared" si="22"/>
        <v>51786.540345058078</v>
      </c>
      <c r="P84" s="102">
        <f t="shared" si="30"/>
        <v>46045.888235676081</v>
      </c>
      <c r="Q84" s="102">
        <f t="shared" si="35"/>
        <v>3015.0447227999998</v>
      </c>
      <c r="R84" s="102">
        <f t="shared" si="36"/>
        <v>49060.932958476078</v>
      </c>
      <c r="S84" s="102">
        <f t="shared" si="37"/>
        <v>40929.678431712069</v>
      </c>
      <c r="T84" s="102">
        <f t="shared" si="38"/>
        <v>2680.0397536</v>
      </c>
      <c r="U84" s="102">
        <f t="shared" si="39"/>
        <v>43609.718185312071</v>
      </c>
      <c r="V84" s="102">
        <f t="shared" si="40"/>
        <v>35813.468627748058</v>
      </c>
      <c r="W84" s="102">
        <f t="shared" si="41"/>
        <v>2345.0347843999994</v>
      </c>
      <c r="X84" s="102">
        <f t="shared" si="42"/>
        <v>38158.503412148057</v>
      </c>
      <c r="Y84" s="102">
        <f t="shared" si="43"/>
        <v>30697.25882378405</v>
      </c>
      <c r="Z84" s="102">
        <f t="shared" si="44"/>
        <v>2010.0298151999996</v>
      </c>
      <c r="AA84" s="66">
        <f t="shared" si="45"/>
        <v>32707.28863898405</v>
      </c>
    </row>
    <row r="85" spans="1:27" ht="13.5" customHeight="1">
      <c r="A85" s="118">
        <v>46</v>
      </c>
      <c r="B85" s="56">
        <v>42795</v>
      </c>
      <c r="C85" s="68">
        <v>937</v>
      </c>
      <c r="D85" s="222">
        <f>'base(indices)'!G90</f>
        <v>1.1734553700000001</v>
      </c>
      <c r="E85" s="70">
        <f t="shared" si="31"/>
        <v>1099.52768169</v>
      </c>
      <c r="F85" s="327">
        <v>0</v>
      </c>
      <c r="G85" s="70">
        <f t="shared" si="32"/>
        <v>0</v>
      </c>
      <c r="H85" s="68">
        <f t="shared" si="33"/>
        <v>1099.52768169</v>
      </c>
      <c r="I85" s="297">
        <f t="shared" si="46"/>
        <v>50056.632907530082</v>
      </c>
      <c r="J85" s="122">
        <f>IF((I85)+K85&gt;I148,I148-K85,(I85))</f>
        <v>50056.632907530082</v>
      </c>
      <c r="K85" s="122">
        <f t="shared" si="34"/>
        <v>3350.0496919999996</v>
      </c>
      <c r="L85" s="184">
        <f t="shared" si="23"/>
        <v>53406.682599530082</v>
      </c>
      <c r="M85" s="122">
        <f t="shared" si="24"/>
        <v>47553.801262153574</v>
      </c>
      <c r="N85" s="122">
        <f t="shared" si="21"/>
        <v>3182.5472073999995</v>
      </c>
      <c r="O85" s="122">
        <f t="shared" si="22"/>
        <v>50736.348469553574</v>
      </c>
      <c r="P85" s="104">
        <f t="shared" si="30"/>
        <v>45050.969616777074</v>
      </c>
      <c r="Q85" s="122">
        <f t="shared" si="35"/>
        <v>3015.0447227999998</v>
      </c>
      <c r="R85" s="122">
        <f t="shared" si="36"/>
        <v>48066.014339577072</v>
      </c>
      <c r="S85" s="122">
        <f t="shared" si="37"/>
        <v>40045.306326024067</v>
      </c>
      <c r="T85" s="122">
        <f t="shared" si="38"/>
        <v>2680.0397536</v>
      </c>
      <c r="U85" s="122">
        <f t="shared" si="39"/>
        <v>42725.346079624069</v>
      </c>
      <c r="V85" s="122">
        <f t="shared" si="40"/>
        <v>35039.643035271052</v>
      </c>
      <c r="W85" s="122">
        <f t="shared" si="41"/>
        <v>2345.0347843999994</v>
      </c>
      <c r="X85" s="122">
        <f t="shared" si="42"/>
        <v>37384.677819671051</v>
      </c>
      <c r="Y85" s="122">
        <f t="shared" si="43"/>
        <v>30033.979744518048</v>
      </c>
      <c r="Z85" s="122">
        <f t="shared" si="44"/>
        <v>2010.0298151999996</v>
      </c>
      <c r="AA85" s="52">
        <f t="shared" si="45"/>
        <v>32044.009559718048</v>
      </c>
    </row>
    <row r="86" spans="1:27" ht="13.5" customHeight="1">
      <c r="A86" s="118">
        <v>45</v>
      </c>
      <c r="B86" s="46">
        <v>42826</v>
      </c>
      <c r="C86" s="68">
        <v>937</v>
      </c>
      <c r="D86" s="222">
        <f>'base(indices)'!G91</f>
        <v>1.1716978300000001</v>
      </c>
      <c r="E86" s="60">
        <f t="shared" si="31"/>
        <v>1097.88086671</v>
      </c>
      <c r="F86" s="327">
        <v>0</v>
      </c>
      <c r="G86" s="60">
        <f t="shared" si="32"/>
        <v>0</v>
      </c>
      <c r="H86" s="57">
        <f t="shared" si="33"/>
        <v>1097.88086671</v>
      </c>
      <c r="I86" s="296">
        <f t="shared" si="46"/>
        <v>48957.105225840081</v>
      </c>
      <c r="J86" s="102">
        <f>IF((I86)+K86&gt;I148,I148-K86,(I86))</f>
        <v>48957.105225840081</v>
      </c>
      <c r="K86" s="102">
        <f t="shared" si="34"/>
        <v>3350.0496919999996</v>
      </c>
      <c r="L86" s="187">
        <f t="shared" si="23"/>
        <v>52307.154917840082</v>
      </c>
      <c r="M86" s="102">
        <f t="shared" si="24"/>
        <v>46509.249964548078</v>
      </c>
      <c r="N86" s="102">
        <f t="shared" ref="N86:N117" si="47">K86*M$9</f>
        <v>3182.5472073999995</v>
      </c>
      <c r="O86" s="102">
        <f t="shared" ref="O86:O117" si="48">M86+N86</f>
        <v>49691.797171948077</v>
      </c>
      <c r="P86" s="102">
        <f t="shared" si="30"/>
        <v>44061.394703256075</v>
      </c>
      <c r="Q86" s="102">
        <f t="shared" si="35"/>
        <v>3015.0447227999998</v>
      </c>
      <c r="R86" s="102">
        <f t="shared" si="36"/>
        <v>47076.439426056073</v>
      </c>
      <c r="S86" s="102">
        <f t="shared" si="37"/>
        <v>39165.684180672069</v>
      </c>
      <c r="T86" s="102">
        <f t="shared" si="38"/>
        <v>2680.0397536</v>
      </c>
      <c r="U86" s="102">
        <f t="shared" si="39"/>
        <v>41845.723934272071</v>
      </c>
      <c r="V86" s="102">
        <f t="shared" si="40"/>
        <v>34269.973658088056</v>
      </c>
      <c r="W86" s="102">
        <f t="shared" si="41"/>
        <v>2345.0347843999994</v>
      </c>
      <c r="X86" s="102">
        <f t="shared" si="42"/>
        <v>36615.008442488055</v>
      </c>
      <c r="Y86" s="102">
        <f t="shared" si="43"/>
        <v>29374.263135504047</v>
      </c>
      <c r="Z86" s="102">
        <f t="shared" si="44"/>
        <v>2010.0298151999996</v>
      </c>
      <c r="AA86" s="66">
        <f t="shared" si="45"/>
        <v>31384.292950704046</v>
      </c>
    </row>
    <row r="87" spans="1:27" ht="13.5" customHeight="1">
      <c r="A87" s="118">
        <v>44</v>
      </c>
      <c r="B87" s="56">
        <v>42856</v>
      </c>
      <c r="C87" s="68">
        <v>937</v>
      </c>
      <c r="D87" s="222">
        <f>'base(indices)'!G92</f>
        <v>1.16924242</v>
      </c>
      <c r="E87" s="70">
        <f t="shared" si="31"/>
        <v>1095.5801475400001</v>
      </c>
      <c r="F87" s="327">
        <v>0</v>
      </c>
      <c r="G87" s="70">
        <f t="shared" si="32"/>
        <v>0</v>
      </c>
      <c r="H87" s="68">
        <f t="shared" si="33"/>
        <v>1095.5801475400001</v>
      </c>
      <c r="I87" s="297">
        <f t="shared" si="46"/>
        <v>47859.224359130079</v>
      </c>
      <c r="J87" s="122">
        <f>IF((I87)+K87&gt;I148,I148-K87,(I87))</f>
        <v>47859.224359130079</v>
      </c>
      <c r="K87" s="122">
        <f t="shared" si="34"/>
        <v>3350.0496919999996</v>
      </c>
      <c r="L87" s="184">
        <f t="shared" ref="L87:L117" si="49">J87+K87</f>
        <v>51209.27405113008</v>
      </c>
      <c r="M87" s="122">
        <f t="shared" ref="M87:M117" si="50">J87*M$9</f>
        <v>45466.263141173571</v>
      </c>
      <c r="N87" s="122">
        <f t="shared" si="47"/>
        <v>3182.5472073999995</v>
      </c>
      <c r="O87" s="122">
        <f t="shared" si="48"/>
        <v>48648.81034857357</v>
      </c>
      <c r="P87" s="104">
        <f t="shared" si="30"/>
        <v>43073.30192321707</v>
      </c>
      <c r="Q87" s="122">
        <f t="shared" si="35"/>
        <v>3015.0447227999998</v>
      </c>
      <c r="R87" s="122">
        <f t="shared" si="36"/>
        <v>46088.346646017068</v>
      </c>
      <c r="S87" s="122">
        <f t="shared" si="37"/>
        <v>38287.379487304068</v>
      </c>
      <c r="T87" s="122">
        <f t="shared" si="38"/>
        <v>2680.0397536</v>
      </c>
      <c r="U87" s="122">
        <f t="shared" si="39"/>
        <v>40967.41924090407</v>
      </c>
      <c r="V87" s="122">
        <f t="shared" si="40"/>
        <v>33501.457051391051</v>
      </c>
      <c r="W87" s="122">
        <f t="shared" si="41"/>
        <v>2345.0347843999994</v>
      </c>
      <c r="X87" s="122">
        <f t="shared" si="42"/>
        <v>35846.49183579105</v>
      </c>
      <c r="Y87" s="122">
        <f t="shared" si="43"/>
        <v>28715.534615478045</v>
      </c>
      <c r="Z87" s="122">
        <f t="shared" si="44"/>
        <v>2010.0298151999996</v>
      </c>
      <c r="AA87" s="52">
        <f t="shared" si="45"/>
        <v>30725.564430678045</v>
      </c>
    </row>
    <row r="88" spans="1:27" ht="13.5" customHeight="1">
      <c r="A88" s="118">
        <v>43</v>
      </c>
      <c r="B88" s="46">
        <v>42887</v>
      </c>
      <c r="C88" s="68">
        <v>937</v>
      </c>
      <c r="D88" s="222">
        <f>'base(indices)'!G93</f>
        <v>1.1664429599999999</v>
      </c>
      <c r="E88" s="60">
        <f t="shared" si="31"/>
        <v>1092.9570535199998</v>
      </c>
      <c r="F88" s="327">
        <v>0</v>
      </c>
      <c r="G88" s="60">
        <f t="shared" si="32"/>
        <v>0</v>
      </c>
      <c r="H88" s="57">
        <f t="shared" si="33"/>
        <v>1092.9570535199998</v>
      </c>
      <c r="I88" s="296">
        <f t="shared" si="46"/>
        <v>46763.644211590079</v>
      </c>
      <c r="J88" s="102">
        <f>IF((I88)+K88&gt;I148,I148-K88,(I88))</f>
        <v>46763.644211590079</v>
      </c>
      <c r="K88" s="102">
        <f t="shared" si="34"/>
        <v>3350.0496919999996</v>
      </c>
      <c r="L88" s="187">
        <f t="shared" si="49"/>
        <v>50113.69390359008</v>
      </c>
      <c r="M88" s="102">
        <f t="shared" si="50"/>
        <v>44425.462001010572</v>
      </c>
      <c r="N88" s="102">
        <f t="shared" si="47"/>
        <v>3182.5472073999995</v>
      </c>
      <c r="O88" s="102">
        <f t="shared" si="48"/>
        <v>47608.009208410571</v>
      </c>
      <c r="P88" s="102">
        <f>J88*$P$9</f>
        <v>42087.279790431072</v>
      </c>
      <c r="Q88" s="102">
        <f t="shared" si="35"/>
        <v>3015.0447227999998</v>
      </c>
      <c r="R88" s="102">
        <f t="shared" si="36"/>
        <v>45102.324513231069</v>
      </c>
      <c r="S88" s="102">
        <f t="shared" si="37"/>
        <v>37410.915369272065</v>
      </c>
      <c r="T88" s="102">
        <f t="shared" si="38"/>
        <v>2680.0397536</v>
      </c>
      <c r="U88" s="102">
        <f t="shared" si="39"/>
        <v>40090.955122872067</v>
      </c>
      <c r="V88" s="102">
        <f t="shared" si="40"/>
        <v>32734.550948113054</v>
      </c>
      <c r="W88" s="102">
        <f t="shared" si="41"/>
        <v>2345.0347843999994</v>
      </c>
      <c r="X88" s="102">
        <f t="shared" si="42"/>
        <v>35079.585732513056</v>
      </c>
      <c r="Y88" s="102">
        <f t="shared" si="43"/>
        <v>28058.186526954047</v>
      </c>
      <c r="Z88" s="102">
        <f t="shared" si="44"/>
        <v>2010.0298151999996</v>
      </c>
      <c r="AA88" s="66">
        <f t="shared" si="45"/>
        <v>30068.216342154046</v>
      </c>
    </row>
    <row r="89" spans="1:27" ht="13.5" customHeight="1">
      <c r="A89" s="118">
        <v>42</v>
      </c>
      <c r="B89" s="56">
        <v>42917</v>
      </c>
      <c r="C89" s="68">
        <v>937</v>
      </c>
      <c r="D89" s="222">
        <f>'base(indices)'!G94</f>
        <v>1.16457963</v>
      </c>
      <c r="E89" s="70">
        <f t="shared" si="31"/>
        <v>1091.21111331</v>
      </c>
      <c r="F89" s="327">
        <v>0</v>
      </c>
      <c r="G89" s="70">
        <f t="shared" si="32"/>
        <v>0</v>
      </c>
      <c r="H89" s="68">
        <f t="shared" si="33"/>
        <v>1091.21111331</v>
      </c>
      <c r="I89" s="297">
        <f t="shared" si="46"/>
        <v>45670.687158070083</v>
      </c>
      <c r="J89" s="122">
        <f>IF((I89)+K89&gt;I148,I148-K89,(I89))</f>
        <v>45670.687158070083</v>
      </c>
      <c r="K89" s="122">
        <f t="shared" si="34"/>
        <v>3350.0496919999996</v>
      </c>
      <c r="L89" s="184">
        <f t="shared" si="49"/>
        <v>49020.736850070083</v>
      </c>
      <c r="M89" s="122">
        <f t="shared" si="50"/>
        <v>43387.152800166579</v>
      </c>
      <c r="N89" s="122">
        <f t="shared" si="47"/>
        <v>3182.5472073999995</v>
      </c>
      <c r="O89" s="122">
        <f t="shared" si="48"/>
        <v>46569.700007566578</v>
      </c>
      <c r="P89" s="104">
        <f>J89*$P$9</f>
        <v>41103.618442263076</v>
      </c>
      <c r="Q89" s="122">
        <f t="shared" si="35"/>
        <v>3015.0447227999998</v>
      </c>
      <c r="R89" s="122">
        <f t="shared" si="36"/>
        <v>44118.663165063073</v>
      </c>
      <c r="S89" s="122">
        <f t="shared" si="37"/>
        <v>36536.549726456069</v>
      </c>
      <c r="T89" s="122">
        <f t="shared" si="38"/>
        <v>2680.0397536</v>
      </c>
      <c r="U89" s="122">
        <f t="shared" si="39"/>
        <v>39216.589480056071</v>
      </c>
      <c r="V89" s="122">
        <f t="shared" si="40"/>
        <v>31969.481010649055</v>
      </c>
      <c r="W89" s="122">
        <f t="shared" si="41"/>
        <v>2345.0347843999994</v>
      </c>
      <c r="X89" s="122">
        <f t="shared" si="42"/>
        <v>34314.515795049054</v>
      </c>
      <c r="Y89" s="122">
        <f t="shared" si="43"/>
        <v>27402.412294842048</v>
      </c>
      <c r="Z89" s="122">
        <f t="shared" si="44"/>
        <v>2010.0298151999996</v>
      </c>
      <c r="AA89" s="52">
        <f t="shared" si="45"/>
        <v>29412.442110042048</v>
      </c>
    </row>
    <row r="90" spans="1:27" ht="13.5" customHeight="1">
      <c r="A90" s="118">
        <v>41</v>
      </c>
      <c r="B90" s="56">
        <v>42948</v>
      </c>
      <c r="C90" s="68">
        <v>937</v>
      </c>
      <c r="D90" s="222">
        <f>'base(indices)'!G95</f>
        <v>1.1666796500000001</v>
      </c>
      <c r="E90" s="60">
        <f t="shared" si="31"/>
        <v>1093.17883205</v>
      </c>
      <c r="F90" s="327">
        <v>0</v>
      </c>
      <c r="G90" s="60">
        <f t="shared" si="32"/>
        <v>0</v>
      </c>
      <c r="H90" s="57">
        <f t="shared" si="33"/>
        <v>1093.17883205</v>
      </c>
      <c r="I90" s="296">
        <f t="shared" si="46"/>
        <v>44579.476044760086</v>
      </c>
      <c r="J90" s="102">
        <f>IF((I90)+K90&gt;I148,I148-K90,(I90))</f>
        <v>44579.476044760086</v>
      </c>
      <c r="K90" s="102">
        <f t="shared" si="34"/>
        <v>3350.0496919999996</v>
      </c>
      <c r="L90" s="187">
        <f t="shared" si="49"/>
        <v>47929.525736760086</v>
      </c>
      <c r="M90" s="102">
        <f t="shared" si="50"/>
        <v>42350.502242522081</v>
      </c>
      <c r="N90" s="102">
        <f t="shared" si="47"/>
        <v>3182.5472073999995</v>
      </c>
      <c r="O90" s="102">
        <f t="shared" si="48"/>
        <v>45533.04944992208</v>
      </c>
      <c r="P90" s="102">
        <f t="shared" ref="P90:P117" si="51">J90*$P$9</f>
        <v>40121.528440284077</v>
      </c>
      <c r="Q90" s="102">
        <f t="shared" si="35"/>
        <v>3015.0447227999998</v>
      </c>
      <c r="R90" s="102">
        <f t="shared" si="36"/>
        <v>43136.573163084075</v>
      </c>
      <c r="S90" s="102">
        <f t="shared" si="37"/>
        <v>35663.580835808069</v>
      </c>
      <c r="T90" s="102">
        <f t="shared" si="38"/>
        <v>2680.0397536</v>
      </c>
      <c r="U90" s="102">
        <f t="shared" si="39"/>
        <v>38343.62058940807</v>
      </c>
      <c r="V90" s="102">
        <f t="shared" si="40"/>
        <v>31205.633231332056</v>
      </c>
      <c r="W90" s="102">
        <f t="shared" si="41"/>
        <v>2345.0347843999994</v>
      </c>
      <c r="X90" s="102">
        <f t="shared" si="42"/>
        <v>33550.668015732059</v>
      </c>
      <c r="Y90" s="102">
        <f t="shared" si="43"/>
        <v>26747.685626856051</v>
      </c>
      <c r="Z90" s="102">
        <f t="shared" si="44"/>
        <v>2010.0298151999996</v>
      </c>
      <c r="AA90" s="66">
        <f t="shared" si="45"/>
        <v>28757.715442056051</v>
      </c>
    </row>
    <row r="91" spans="1:27" ht="13.5" customHeight="1">
      <c r="A91" s="118">
        <v>40</v>
      </c>
      <c r="B91" s="46">
        <v>42979</v>
      </c>
      <c r="C91" s="68">
        <v>937</v>
      </c>
      <c r="D91" s="222">
        <f>'base(indices)'!G96</f>
        <v>1.1626105099999999</v>
      </c>
      <c r="E91" s="70">
        <f t="shared" si="31"/>
        <v>1089.3660478699999</v>
      </c>
      <c r="F91" s="327">
        <v>0</v>
      </c>
      <c r="G91" s="70">
        <f t="shared" si="32"/>
        <v>0</v>
      </c>
      <c r="H91" s="68">
        <f t="shared" si="33"/>
        <v>1089.3660478699999</v>
      </c>
      <c r="I91" s="297">
        <f t="shared" si="46"/>
        <v>43486.297212710087</v>
      </c>
      <c r="J91" s="122">
        <f>IF((I91)+K91&gt;I148,I148-K91,(I91))</f>
        <v>43486.297212710087</v>
      </c>
      <c r="K91" s="122">
        <f t="shared" si="34"/>
        <v>3350.0496919999996</v>
      </c>
      <c r="L91" s="184">
        <f t="shared" si="49"/>
        <v>46836.346904710088</v>
      </c>
      <c r="M91" s="122">
        <f t="shared" si="50"/>
        <v>41311.982352074578</v>
      </c>
      <c r="N91" s="122">
        <f t="shared" si="47"/>
        <v>3182.5472073999995</v>
      </c>
      <c r="O91" s="122">
        <f t="shared" si="48"/>
        <v>44494.529559474577</v>
      </c>
      <c r="P91" s="104">
        <f t="shared" si="51"/>
        <v>39137.667491439082</v>
      </c>
      <c r="Q91" s="122">
        <f t="shared" si="35"/>
        <v>3015.0447227999998</v>
      </c>
      <c r="R91" s="122">
        <f t="shared" si="36"/>
        <v>42152.71221423908</v>
      </c>
      <c r="S91" s="122">
        <f t="shared" si="37"/>
        <v>34789.03777016807</v>
      </c>
      <c r="T91" s="122">
        <f t="shared" si="38"/>
        <v>2680.0397536</v>
      </c>
      <c r="U91" s="122">
        <f t="shared" si="39"/>
        <v>37469.077523768072</v>
      </c>
      <c r="V91" s="122">
        <f t="shared" si="40"/>
        <v>30440.408048897058</v>
      </c>
      <c r="W91" s="122">
        <f t="shared" si="41"/>
        <v>2345.0347843999994</v>
      </c>
      <c r="X91" s="122">
        <f t="shared" si="42"/>
        <v>32785.442833297056</v>
      </c>
      <c r="Y91" s="122">
        <f t="shared" si="43"/>
        <v>26091.778327626052</v>
      </c>
      <c r="Z91" s="122">
        <f t="shared" si="44"/>
        <v>2010.0298151999996</v>
      </c>
      <c r="AA91" s="52">
        <f t="shared" si="45"/>
        <v>28101.808142826052</v>
      </c>
    </row>
    <row r="92" spans="1:27" ht="13.5" customHeight="1">
      <c r="A92" s="118">
        <v>39</v>
      </c>
      <c r="B92" s="56">
        <v>43009</v>
      </c>
      <c r="C92" s="68">
        <v>937</v>
      </c>
      <c r="D92" s="222">
        <f>'base(indices)'!G97</f>
        <v>1.1613330500000001</v>
      </c>
      <c r="E92" s="60">
        <f t="shared" si="31"/>
        <v>1088.1690678500001</v>
      </c>
      <c r="F92" s="327">
        <v>0</v>
      </c>
      <c r="G92" s="60">
        <f t="shared" si="32"/>
        <v>0</v>
      </c>
      <c r="H92" s="57">
        <f t="shared" si="33"/>
        <v>1088.1690678500001</v>
      </c>
      <c r="I92" s="296">
        <f t="shared" si="46"/>
        <v>42396.931164840091</v>
      </c>
      <c r="J92" s="102">
        <f>IF((I92)+K92&gt;I148,I148-K92,(I92))</f>
        <v>42396.931164840091</v>
      </c>
      <c r="K92" s="102">
        <f t="shared" si="34"/>
        <v>3350.0496919999996</v>
      </c>
      <c r="L92" s="187">
        <f t="shared" si="49"/>
        <v>45746.980856840091</v>
      </c>
      <c r="M92" s="102">
        <f t="shared" si="50"/>
        <v>40277.084606598088</v>
      </c>
      <c r="N92" s="102">
        <f t="shared" si="47"/>
        <v>3182.5472073999995</v>
      </c>
      <c r="O92" s="102">
        <f t="shared" si="48"/>
        <v>43459.631813998087</v>
      </c>
      <c r="P92" s="102">
        <f t="shared" si="51"/>
        <v>38157.238048356085</v>
      </c>
      <c r="Q92" s="102">
        <f t="shared" si="35"/>
        <v>3015.0447227999998</v>
      </c>
      <c r="R92" s="102">
        <f t="shared" si="36"/>
        <v>41172.282771156082</v>
      </c>
      <c r="S92" s="102">
        <f t="shared" si="37"/>
        <v>33917.544931872071</v>
      </c>
      <c r="T92" s="102">
        <f t="shared" si="38"/>
        <v>2680.0397536</v>
      </c>
      <c r="U92" s="102">
        <f t="shared" si="39"/>
        <v>36597.584685472073</v>
      </c>
      <c r="V92" s="102">
        <f t="shared" si="40"/>
        <v>29677.851815388061</v>
      </c>
      <c r="W92" s="102">
        <f t="shared" si="41"/>
        <v>2345.0347843999994</v>
      </c>
      <c r="X92" s="102">
        <f t="shared" si="42"/>
        <v>32022.88659978806</v>
      </c>
      <c r="Y92" s="102">
        <f t="shared" si="43"/>
        <v>25438.158698904055</v>
      </c>
      <c r="Z92" s="102">
        <f t="shared" si="44"/>
        <v>2010.0298151999996</v>
      </c>
      <c r="AA92" s="66">
        <f t="shared" si="45"/>
        <v>27448.188514104055</v>
      </c>
    </row>
    <row r="93" spans="1:27" ht="13.5" customHeight="1">
      <c r="A93" s="118">
        <v>38</v>
      </c>
      <c r="B93" s="46">
        <v>43040</v>
      </c>
      <c r="C93" s="68">
        <v>937</v>
      </c>
      <c r="D93" s="222">
        <f>'base(indices)'!G98</f>
        <v>1.1573979000000001</v>
      </c>
      <c r="E93" s="70">
        <f t="shared" si="31"/>
        <v>1084.4818323000002</v>
      </c>
      <c r="F93" s="327">
        <v>0</v>
      </c>
      <c r="G93" s="70">
        <f t="shared" si="32"/>
        <v>0</v>
      </c>
      <c r="H93" s="68">
        <f t="shared" si="33"/>
        <v>1084.4818323000002</v>
      </c>
      <c r="I93" s="297">
        <f t="shared" si="46"/>
        <v>41308.762096990089</v>
      </c>
      <c r="J93" s="122">
        <f>IF((I93)+K93&gt;I148,I148-K93,(I93))</f>
        <v>41308.762096990089</v>
      </c>
      <c r="K93" s="122">
        <f t="shared" si="34"/>
        <v>3350.0496919999996</v>
      </c>
      <c r="L93" s="184">
        <f t="shared" si="49"/>
        <v>44658.81178899009</v>
      </c>
      <c r="M93" s="122">
        <f t="shared" si="50"/>
        <v>39243.323992140584</v>
      </c>
      <c r="N93" s="122">
        <f t="shared" si="47"/>
        <v>3182.5472073999995</v>
      </c>
      <c r="O93" s="122">
        <f t="shared" si="48"/>
        <v>42425.871199540583</v>
      </c>
      <c r="P93" s="104">
        <f t="shared" si="51"/>
        <v>37177.885887291079</v>
      </c>
      <c r="Q93" s="122">
        <f t="shared" si="35"/>
        <v>3015.0447227999998</v>
      </c>
      <c r="R93" s="122">
        <f t="shared" si="36"/>
        <v>40192.930610091076</v>
      </c>
      <c r="S93" s="122">
        <f t="shared" si="37"/>
        <v>33047.009677592076</v>
      </c>
      <c r="T93" s="122">
        <f t="shared" si="38"/>
        <v>2680.0397536</v>
      </c>
      <c r="U93" s="122">
        <f t="shared" si="39"/>
        <v>35727.049431192077</v>
      </c>
      <c r="V93" s="122">
        <f t="shared" si="40"/>
        <v>28916.133467893062</v>
      </c>
      <c r="W93" s="122">
        <f t="shared" si="41"/>
        <v>2345.0347843999994</v>
      </c>
      <c r="X93" s="122">
        <f t="shared" si="42"/>
        <v>31261.168252293061</v>
      </c>
      <c r="Y93" s="122">
        <f t="shared" si="43"/>
        <v>24785.257258194051</v>
      </c>
      <c r="Z93" s="122">
        <f t="shared" si="44"/>
        <v>2010.0298151999996</v>
      </c>
      <c r="AA93" s="52">
        <f t="shared" si="45"/>
        <v>26795.287073394051</v>
      </c>
    </row>
    <row r="94" spans="1:27" ht="13.5" customHeight="1" thickBot="1">
      <c r="A94" s="230">
        <v>37</v>
      </c>
      <c r="B94" s="162">
        <v>43070</v>
      </c>
      <c r="C94" s="77">
        <v>937</v>
      </c>
      <c r="D94" s="233">
        <f>'base(indices)'!G99</f>
        <v>1.1537060400000001</v>
      </c>
      <c r="E94" s="234">
        <f t="shared" si="31"/>
        <v>1081.0225594800002</v>
      </c>
      <c r="F94" s="328">
        <v>0</v>
      </c>
      <c r="G94" s="234">
        <f t="shared" si="32"/>
        <v>0</v>
      </c>
      <c r="H94" s="232">
        <f t="shared" si="33"/>
        <v>1081.0225594800002</v>
      </c>
      <c r="I94" s="298">
        <f t="shared" si="46"/>
        <v>40224.280264690089</v>
      </c>
      <c r="J94" s="95">
        <f>IF((I94)+K94&gt;I148,I148-K94,(I94))</f>
        <v>40224.280264690089</v>
      </c>
      <c r="K94" s="95">
        <f t="shared" si="34"/>
        <v>3350.0496919999996</v>
      </c>
      <c r="L94" s="272">
        <f t="shared" si="49"/>
        <v>43574.32995669009</v>
      </c>
      <c r="M94" s="95">
        <f t="shared" si="50"/>
        <v>38213.066251455581</v>
      </c>
      <c r="N94" s="95">
        <f t="shared" si="47"/>
        <v>3182.5472073999995</v>
      </c>
      <c r="O94" s="95">
        <f t="shared" si="48"/>
        <v>41395.61345885558</v>
      </c>
      <c r="P94" s="95">
        <f t="shared" si="51"/>
        <v>36201.852238221079</v>
      </c>
      <c r="Q94" s="95">
        <f t="shared" si="35"/>
        <v>3015.0447227999998</v>
      </c>
      <c r="R94" s="95">
        <f t="shared" si="36"/>
        <v>39216.896961021077</v>
      </c>
      <c r="S94" s="95">
        <f t="shared" si="37"/>
        <v>32179.424211752073</v>
      </c>
      <c r="T94" s="95">
        <f t="shared" si="38"/>
        <v>2680.0397536</v>
      </c>
      <c r="U94" s="95">
        <f t="shared" si="39"/>
        <v>34859.463965352072</v>
      </c>
      <c r="V94" s="95">
        <f t="shared" si="40"/>
        <v>28156.99618528306</v>
      </c>
      <c r="W94" s="95">
        <f t="shared" si="41"/>
        <v>2345.0347843999994</v>
      </c>
      <c r="X94" s="95">
        <f t="shared" si="42"/>
        <v>30502.030969683059</v>
      </c>
      <c r="Y94" s="95">
        <f t="shared" si="43"/>
        <v>24134.568158814054</v>
      </c>
      <c r="Z94" s="95">
        <f t="shared" si="44"/>
        <v>2010.0298151999996</v>
      </c>
      <c r="AA94" s="238">
        <f t="shared" si="45"/>
        <v>26144.597974014054</v>
      </c>
    </row>
    <row r="95" spans="1:27" ht="13.5" customHeight="1">
      <c r="A95" s="220">
        <v>36</v>
      </c>
      <c r="B95" s="247">
        <v>43101</v>
      </c>
      <c r="C95" s="203">
        <v>954</v>
      </c>
      <c r="D95" s="260">
        <f>'base(indices)'!G100</f>
        <v>1.1496821500000001</v>
      </c>
      <c r="E95" s="348">
        <f t="shared" si="31"/>
        <v>1096.7967711000001</v>
      </c>
      <c r="F95" s="329">
        <v>0</v>
      </c>
      <c r="G95" s="348">
        <f t="shared" si="32"/>
        <v>0</v>
      </c>
      <c r="H95" s="203">
        <f t="shared" si="33"/>
        <v>1096.7967711000001</v>
      </c>
      <c r="I95" s="299">
        <f t="shared" si="46"/>
        <v>39143.25770521009</v>
      </c>
      <c r="J95" s="206">
        <f t="shared" ref="J95:J106" si="52">IF((I95)+K95&gt;$I$148,$I$148-K95,(I95))</f>
        <v>39143.25770521009</v>
      </c>
      <c r="K95" s="206">
        <f t="shared" si="34"/>
        <v>3350.0496919999996</v>
      </c>
      <c r="L95" s="199">
        <f t="shared" si="49"/>
        <v>42493.30739721009</v>
      </c>
      <c r="M95" s="206">
        <f t="shared" si="50"/>
        <v>37186.094819949583</v>
      </c>
      <c r="N95" s="206">
        <f t="shared" si="47"/>
        <v>3182.5472073999995</v>
      </c>
      <c r="O95" s="206">
        <f t="shared" si="48"/>
        <v>40368.642027349582</v>
      </c>
      <c r="P95" s="198">
        <f t="shared" si="51"/>
        <v>35228.931934689084</v>
      </c>
      <c r="Q95" s="206">
        <f t="shared" si="35"/>
        <v>3015.0447227999998</v>
      </c>
      <c r="R95" s="206">
        <f t="shared" si="36"/>
        <v>38243.976657489082</v>
      </c>
      <c r="S95" s="206">
        <f t="shared" si="37"/>
        <v>31314.606164168072</v>
      </c>
      <c r="T95" s="206">
        <f t="shared" si="38"/>
        <v>2680.0397536</v>
      </c>
      <c r="U95" s="206">
        <f t="shared" si="39"/>
        <v>33994.645917768074</v>
      </c>
      <c r="V95" s="206">
        <f t="shared" si="40"/>
        <v>27400.280393647063</v>
      </c>
      <c r="W95" s="206">
        <f t="shared" si="41"/>
        <v>2345.0347843999994</v>
      </c>
      <c r="X95" s="206">
        <f t="shared" si="42"/>
        <v>29745.315178047062</v>
      </c>
      <c r="Y95" s="206">
        <f t="shared" si="43"/>
        <v>23485.954623126054</v>
      </c>
      <c r="Z95" s="206">
        <f t="shared" si="44"/>
        <v>2010.0298151999996</v>
      </c>
      <c r="AA95" s="197">
        <f t="shared" si="45"/>
        <v>25495.984438326053</v>
      </c>
    </row>
    <row r="96" spans="1:27" ht="13.5" customHeight="1">
      <c r="A96" s="118">
        <v>35</v>
      </c>
      <c r="B96" s="217">
        <v>43132</v>
      </c>
      <c r="C96" s="57">
        <v>954</v>
      </c>
      <c r="D96" s="222">
        <f>'base(indices)'!G101</f>
        <v>1.1452158100000001</v>
      </c>
      <c r="E96" s="60">
        <f t="shared" si="31"/>
        <v>1092.53588274</v>
      </c>
      <c r="F96" s="327">
        <v>0</v>
      </c>
      <c r="G96" s="60">
        <f t="shared" si="32"/>
        <v>0</v>
      </c>
      <c r="H96" s="57">
        <f t="shared" si="33"/>
        <v>1092.53588274</v>
      </c>
      <c r="I96" s="296">
        <f t="shared" si="46"/>
        <v>38046.460934110088</v>
      </c>
      <c r="J96" s="102">
        <f t="shared" si="52"/>
        <v>38046.460934110088</v>
      </c>
      <c r="K96" s="102">
        <f t="shared" si="34"/>
        <v>3350.0496919999996</v>
      </c>
      <c r="L96" s="187">
        <f t="shared" si="49"/>
        <v>41396.510626110088</v>
      </c>
      <c r="M96" s="102">
        <f t="shared" si="50"/>
        <v>36144.137887404584</v>
      </c>
      <c r="N96" s="102">
        <f t="shared" si="47"/>
        <v>3182.5472073999995</v>
      </c>
      <c r="O96" s="102">
        <f t="shared" si="48"/>
        <v>39326.685094804583</v>
      </c>
      <c r="P96" s="102">
        <f t="shared" si="51"/>
        <v>34241.81484069908</v>
      </c>
      <c r="Q96" s="102">
        <f t="shared" si="35"/>
        <v>3015.0447227999998</v>
      </c>
      <c r="R96" s="102">
        <f t="shared" si="36"/>
        <v>37256.859563499078</v>
      </c>
      <c r="S96" s="102">
        <f t="shared" si="37"/>
        <v>30437.168747288073</v>
      </c>
      <c r="T96" s="102">
        <f t="shared" si="38"/>
        <v>2680.0397536</v>
      </c>
      <c r="U96" s="102">
        <f t="shared" si="39"/>
        <v>33117.208500888075</v>
      </c>
      <c r="V96" s="102">
        <f t="shared" si="40"/>
        <v>26632.522653877058</v>
      </c>
      <c r="W96" s="102">
        <f t="shared" si="41"/>
        <v>2345.0347843999994</v>
      </c>
      <c r="X96" s="102">
        <f t="shared" si="42"/>
        <v>28977.557438277057</v>
      </c>
      <c r="Y96" s="102">
        <f t="shared" si="43"/>
        <v>22827.876560466051</v>
      </c>
      <c r="Z96" s="102">
        <f t="shared" si="44"/>
        <v>2010.0298151999996</v>
      </c>
      <c r="AA96" s="66">
        <f t="shared" si="45"/>
        <v>24837.906375666051</v>
      </c>
    </row>
    <row r="97" spans="1:27" ht="13.5" customHeight="1">
      <c r="A97" s="118">
        <v>34</v>
      </c>
      <c r="B97" s="218">
        <v>43160</v>
      </c>
      <c r="C97" s="57">
        <v>954</v>
      </c>
      <c r="D97" s="222">
        <f>'base(indices)'!G102</f>
        <v>1.14088046</v>
      </c>
      <c r="E97" s="60">
        <f t="shared" si="31"/>
        <v>1088.39995884</v>
      </c>
      <c r="F97" s="327">
        <v>0</v>
      </c>
      <c r="G97" s="60">
        <f t="shared" si="32"/>
        <v>0</v>
      </c>
      <c r="H97" s="57">
        <f t="shared" si="33"/>
        <v>1088.39995884</v>
      </c>
      <c r="I97" s="297">
        <f t="shared" si="46"/>
        <v>36953.92505137009</v>
      </c>
      <c r="J97" s="122">
        <f t="shared" si="52"/>
        <v>36953.92505137009</v>
      </c>
      <c r="K97" s="122">
        <f t="shared" si="34"/>
        <v>3350.0496919999996</v>
      </c>
      <c r="L97" s="184">
        <f t="shared" si="49"/>
        <v>40303.97474337009</v>
      </c>
      <c r="M97" s="122">
        <f t="shared" si="50"/>
        <v>35106.228798801581</v>
      </c>
      <c r="N97" s="122">
        <f t="shared" si="47"/>
        <v>3182.5472073999995</v>
      </c>
      <c r="O97" s="122">
        <f t="shared" si="48"/>
        <v>38288.77600620158</v>
      </c>
      <c r="P97" s="104">
        <f t="shared" si="51"/>
        <v>33258.53254623308</v>
      </c>
      <c r="Q97" s="122">
        <f t="shared" si="35"/>
        <v>3015.0447227999998</v>
      </c>
      <c r="R97" s="122">
        <f t="shared" si="36"/>
        <v>36273.577269033078</v>
      </c>
      <c r="S97" s="122">
        <f t="shared" si="37"/>
        <v>29563.140041096074</v>
      </c>
      <c r="T97" s="122">
        <f t="shared" si="38"/>
        <v>2680.0397536</v>
      </c>
      <c r="U97" s="122">
        <f t="shared" si="39"/>
        <v>32243.179794696072</v>
      </c>
      <c r="V97" s="122">
        <f t="shared" si="40"/>
        <v>25867.747535959061</v>
      </c>
      <c r="W97" s="122">
        <f t="shared" si="41"/>
        <v>2345.0347843999994</v>
      </c>
      <c r="X97" s="122">
        <f t="shared" si="42"/>
        <v>28212.78232035906</v>
      </c>
      <c r="Y97" s="122">
        <f t="shared" si="43"/>
        <v>22172.355030822055</v>
      </c>
      <c r="Z97" s="122">
        <f t="shared" si="44"/>
        <v>2010.0298151999996</v>
      </c>
      <c r="AA97" s="52">
        <f t="shared" si="45"/>
        <v>24182.384846022054</v>
      </c>
    </row>
    <row r="98" spans="1:27" ht="13.5" customHeight="1">
      <c r="A98" s="118">
        <v>33</v>
      </c>
      <c r="B98" s="217">
        <v>43191</v>
      </c>
      <c r="C98" s="57">
        <v>954</v>
      </c>
      <c r="D98" s="222">
        <f>'base(indices)'!G103</f>
        <v>1.13974072</v>
      </c>
      <c r="E98" s="60">
        <f t="shared" si="31"/>
        <v>1087.3126468800001</v>
      </c>
      <c r="F98" s="327">
        <v>0</v>
      </c>
      <c r="G98" s="60">
        <f t="shared" si="32"/>
        <v>0</v>
      </c>
      <c r="H98" s="57">
        <f t="shared" si="33"/>
        <v>1087.3126468800001</v>
      </c>
      <c r="I98" s="296">
        <f t="shared" si="46"/>
        <v>35865.525092530093</v>
      </c>
      <c r="J98" s="102">
        <f t="shared" si="52"/>
        <v>35865.525092530093</v>
      </c>
      <c r="K98" s="102">
        <f t="shared" si="34"/>
        <v>3350.0496919999996</v>
      </c>
      <c r="L98" s="187">
        <f t="shared" si="49"/>
        <v>39215.574784530094</v>
      </c>
      <c r="M98" s="102">
        <f t="shared" si="50"/>
        <v>34072.248837903586</v>
      </c>
      <c r="N98" s="102">
        <f t="shared" si="47"/>
        <v>3182.5472073999995</v>
      </c>
      <c r="O98" s="102">
        <f t="shared" si="48"/>
        <v>37254.796045303585</v>
      </c>
      <c r="P98" s="102">
        <f t="shared" si="51"/>
        <v>32278.972583277086</v>
      </c>
      <c r="Q98" s="102">
        <f t="shared" si="35"/>
        <v>3015.0447227999998</v>
      </c>
      <c r="R98" s="102">
        <f t="shared" si="36"/>
        <v>35294.017306077083</v>
      </c>
      <c r="S98" s="102">
        <f t="shared" si="37"/>
        <v>28692.420074024078</v>
      </c>
      <c r="T98" s="102">
        <f t="shared" si="38"/>
        <v>2680.0397536</v>
      </c>
      <c r="U98" s="102">
        <f t="shared" si="39"/>
        <v>31372.459827624079</v>
      </c>
      <c r="V98" s="102">
        <f t="shared" si="40"/>
        <v>25105.867564771062</v>
      </c>
      <c r="W98" s="102">
        <f t="shared" si="41"/>
        <v>2345.0347843999994</v>
      </c>
      <c r="X98" s="102">
        <f t="shared" si="42"/>
        <v>27450.902349171061</v>
      </c>
      <c r="Y98" s="102">
        <f t="shared" si="43"/>
        <v>21519.315055518055</v>
      </c>
      <c r="Z98" s="102">
        <f t="shared" si="44"/>
        <v>2010.0298151999996</v>
      </c>
      <c r="AA98" s="66">
        <f t="shared" si="45"/>
        <v>23529.344870718054</v>
      </c>
    </row>
    <row r="99" spans="1:27" ht="13.5" customHeight="1">
      <c r="A99" s="118">
        <v>32</v>
      </c>
      <c r="B99" s="218">
        <v>43221</v>
      </c>
      <c r="C99" s="57">
        <v>954</v>
      </c>
      <c r="D99" s="222">
        <f>'base(indices)'!G104</f>
        <v>1.13735228</v>
      </c>
      <c r="E99" s="60">
        <f t="shared" si="31"/>
        <v>1085.0340751199999</v>
      </c>
      <c r="F99" s="327">
        <v>0</v>
      </c>
      <c r="G99" s="60">
        <f t="shared" si="32"/>
        <v>0</v>
      </c>
      <c r="H99" s="57">
        <f t="shared" si="33"/>
        <v>1085.0340751199999</v>
      </c>
      <c r="I99" s="297">
        <f t="shared" si="46"/>
        <v>34778.21244565009</v>
      </c>
      <c r="J99" s="122">
        <f t="shared" si="52"/>
        <v>34778.21244565009</v>
      </c>
      <c r="K99" s="122">
        <f t="shared" si="34"/>
        <v>3350.0496919999996</v>
      </c>
      <c r="L99" s="184">
        <f t="shared" si="49"/>
        <v>38128.26213765009</v>
      </c>
      <c r="M99" s="122">
        <f t="shared" si="50"/>
        <v>33039.301823367583</v>
      </c>
      <c r="N99" s="122">
        <f t="shared" si="47"/>
        <v>3182.5472073999995</v>
      </c>
      <c r="O99" s="122">
        <f t="shared" si="48"/>
        <v>36221.849030767582</v>
      </c>
      <c r="P99" s="104">
        <f t="shared" si="51"/>
        <v>31300.39120108508</v>
      </c>
      <c r="Q99" s="122">
        <f t="shared" si="35"/>
        <v>3015.0447227999998</v>
      </c>
      <c r="R99" s="122">
        <f t="shared" si="36"/>
        <v>34315.435923885081</v>
      </c>
      <c r="S99" s="122">
        <f t="shared" si="37"/>
        <v>27822.569956520074</v>
      </c>
      <c r="T99" s="122">
        <f t="shared" si="38"/>
        <v>2680.0397536</v>
      </c>
      <c r="U99" s="122">
        <f t="shared" si="39"/>
        <v>30502.609710120072</v>
      </c>
      <c r="V99" s="122">
        <f t="shared" si="40"/>
        <v>24344.748711955061</v>
      </c>
      <c r="W99" s="122">
        <f t="shared" si="41"/>
        <v>2345.0347843999994</v>
      </c>
      <c r="X99" s="122">
        <f t="shared" si="42"/>
        <v>26689.783496355059</v>
      </c>
      <c r="Y99" s="122">
        <f t="shared" si="43"/>
        <v>20866.927467390055</v>
      </c>
      <c r="Z99" s="122">
        <f t="shared" si="44"/>
        <v>2010.0298151999996</v>
      </c>
      <c r="AA99" s="52">
        <f t="shared" si="45"/>
        <v>22876.957282590054</v>
      </c>
    </row>
    <row r="100" spans="1:27" ht="13.5" customHeight="1">
      <c r="A100" s="118">
        <v>31</v>
      </c>
      <c r="B100" s="217">
        <v>43252</v>
      </c>
      <c r="C100" s="57">
        <v>954</v>
      </c>
      <c r="D100" s="222">
        <f>'base(indices)'!G105</f>
        <v>1.13576221</v>
      </c>
      <c r="E100" s="60">
        <f t="shared" si="31"/>
        <v>1083.5171483399999</v>
      </c>
      <c r="F100" s="327">
        <v>0</v>
      </c>
      <c r="G100" s="60">
        <f t="shared" si="32"/>
        <v>0</v>
      </c>
      <c r="H100" s="57">
        <f t="shared" si="33"/>
        <v>1083.5171483399999</v>
      </c>
      <c r="I100" s="296">
        <f t="shared" si="46"/>
        <v>33693.178370530091</v>
      </c>
      <c r="J100" s="102">
        <f t="shared" si="52"/>
        <v>33693.178370530091</v>
      </c>
      <c r="K100" s="102">
        <f t="shared" si="34"/>
        <v>3350.0496919999996</v>
      </c>
      <c r="L100" s="187">
        <f t="shared" si="49"/>
        <v>37043.228062530092</v>
      </c>
      <c r="M100" s="102">
        <f t="shared" si="50"/>
        <v>32008.519452003584</v>
      </c>
      <c r="N100" s="102">
        <f t="shared" si="47"/>
        <v>3182.5472073999995</v>
      </c>
      <c r="O100" s="102">
        <f t="shared" si="48"/>
        <v>35191.066659403587</v>
      </c>
      <c r="P100" s="102">
        <f>J100*$P$9</f>
        <v>30323.860533477084</v>
      </c>
      <c r="Q100" s="102">
        <f t="shared" si="35"/>
        <v>3015.0447227999998</v>
      </c>
      <c r="R100" s="102">
        <f t="shared" si="36"/>
        <v>33338.905256277081</v>
      </c>
      <c r="S100" s="102">
        <f t="shared" si="37"/>
        <v>26954.542696424076</v>
      </c>
      <c r="T100" s="102">
        <f t="shared" si="38"/>
        <v>2680.0397536</v>
      </c>
      <c r="U100" s="102">
        <f t="shared" si="39"/>
        <v>29634.582450024078</v>
      </c>
      <c r="V100" s="102">
        <f t="shared" si="40"/>
        <v>23585.224859371061</v>
      </c>
      <c r="W100" s="102">
        <f t="shared" si="41"/>
        <v>2345.0347843999994</v>
      </c>
      <c r="X100" s="102">
        <f t="shared" si="42"/>
        <v>25930.25964377106</v>
      </c>
      <c r="Y100" s="102">
        <f t="shared" si="43"/>
        <v>20215.907022318053</v>
      </c>
      <c r="Z100" s="102">
        <f t="shared" si="44"/>
        <v>2010.0298151999996</v>
      </c>
      <c r="AA100" s="66">
        <f t="shared" si="45"/>
        <v>22225.936837518053</v>
      </c>
    </row>
    <row r="101" spans="1:27" ht="13.5" customHeight="1">
      <c r="A101" s="118">
        <v>30</v>
      </c>
      <c r="B101" s="218">
        <v>43282</v>
      </c>
      <c r="C101" s="57">
        <v>954</v>
      </c>
      <c r="D101" s="222">
        <f>'base(indices)'!G106</f>
        <v>1.1232936499999999</v>
      </c>
      <c r="E101" s="60">
        <f t="shared" si="31"/>
        <v>1071.6221421</v>
      </c>
      <c r="F101" s="327">
        <v>0</v>
      </c>
      <c r="G101" s="60">
        <f t="shared" si="32"/>
        <v>0</v>
      </c>
      <c r="H101" s="57">
        <f t="shared" si="33"/>
        <v>1071.6221421</v>
      </c>
      <c r="I101" s="297">
        <f t="shared" si="46"/>
        <v>32609.66122219009</v>
      </c>
      <c r="J101" s="122">
        <f t="shared" si="52"/>
        <v>32609.66122219009</v>
      </c>
      <c r="K101" s="122">
        <f t="shared" si="34"/>
        <v>3350.0496919999996</v>
      </c>
      <c r="L101" s="184">
        <f t="shared" si="49"/>
        <v>35959.710914190087</v>
      </c>
      <c r="M101" s="122">
        <f t="shared" si="50"/>
        <v>30979.178161080585</v>
      </c>
      <c r="N101" s="122">
        <f t="shared" si="47"/>
        <v>3182.5472073999995</v>
      </c>
      <c r="O101" s="122">
        <f t="shared" si="48"/>
        <v>34161.725368480584</v>
      </c>
      <c r="P101" s="104">
        <f>J101*$P$9</f>
        <v>29348.695099971083</v>
      </c>
      <c r="Q101" s="122">
        <f t="shared" si="35"/>
        <v>3015.0447227999998</v>
      </c>
      <c r="R101" s="122">
        <f t="shared" si="36"/>
        <v>32363.739822771084</v>
      </c>
      <c r="S101" s="122">
        <f t="shared" si="37"/>
        <v>26087.728977752075</v>
      </c>
      <c r="T101" s="122">
        <f t="shared" si="38"/>
        <v>2680.0397536</v>
      </c>
      <c r="U101" s="122">
        <f t="shared" si="39"/>
        <v>28767.768731352073</v>
      </c>
      <c r="V101" s="122">
        <f t="shared" si="40"/>
        <v>22826.762855533063</v>
      </c>
      <c r="W101" s="122">
        <f t="shared" si="41"/>
        <v>2345.0347843999994</v>
      </c>
      <c r="X101" s="122">
        <f t="shared" si="42"/>
        <v>25171.797639933062</v>
      </c>
      <c r="Y101" s="122">
        <f t="shared" si="43"/>
        <v>19565.796733314055</v>
      </c>
      <c r="Z101" s="122">
        <f t="shared" si="44"/>
        <v>2010.0298151999996</v>
      </c>
      <c r="AA101" s="52">
        <f t="shared" si="45"/>
        <v>21575.826548514055</v>
      </c>
    </row>
    <row r="102" spans="1:27" ht="13.5" customHeight="1">
      <c r="A102" s="118">
        <v>29</v>
      </c>
      <c r="B102" s="217">
        <v>43313</v>
      </c>
      <c r="C102" s="57">
        <v>954</v>
      </c>
      <c r="D102" s="222">
        <f>'base(indices)'!G107</f>
        <v>1.11615029</v>
      </c>
      <c r="E102" s="60">
        <f t="shared" si="31"/>
        <v>1064.80737666</v>
      </c>
      <c r="F102" s="327">
        <v>0</v>
      </c>
      <c r="G102" s="60">
        <f t="shared" si="32"/>
        <v>0</v>
      </c>
      <c r="H102" s="57">
        <f t="shared" si="33"/>
        <v>1064.80737666</v>
      </c>
      <c r="I102" s="296">
        <f t="shared" si="46"/>
        <v>31538.03908009009</v>
      </c>
      <c r="J102" s="102">
        <f t="shared" si="52"/>
        <v>31538.03908009009</v>
      </c>
      <c r="K102" s="102">
        <f t="shared" si="34"/>
        <v>3350.0496919999996</v>
      </c>
      <c r="L102" s="187">
        <f t="shared" si="49"/>
        <v>34888.088772090086</v>
      </c>
      <c r="M102" s="102">
        <f t="shared" si="50"/>
        <v>29961.137126085585</v>
      </c>
      <c r="N102" s="102">
        <f t="shared" si="47"/>
        <v>3182.5472073999995</v>
      </c>
      <c r="O102" s="102">
        <f t="shared" si="48"/>
        <v>33143.684333485588</v>
      </c>
      <c r="P102" s="102">
        <f t="shared" ref="P102:P106" si="53">J102*$P$9</f>
        <v>28384.23517208108</v>
      </c>
      <c r="Q102" s="102">
        <f t="shared" si="35"/>
        <v>3015.0447227999998</v>
      </c>
      <c r="R102" s="102">
        <f t="shared" si="36"/>
        <v>31399.279894881081</v>
      </c>
      <c r="S102" s="102">
        <f t="shared" si="37"/>
        <v>25230.431264072075</v>
      </c>
      <c r="T102" s="102">
        <f t="shared" si="38"/>
        <v>2680.0397536</v>
      </c>
      <c r="U102" s="102">
        <f t="shared" si="39"/>
        <v>27910.471017672076</v>
      </c>
      <c r="V102" s="102">
        <f t="shared" si="40"/>
        <v>22076.627356063062</v>
      </c>
      <c r="W102" s="102">
        <f t="shared" si="41"/>
        <v>2345.0347843999994</v>
      </c>
      <c r="X102" s="102">
        <f t="shared" si="42"/>
        <v>24421.66214046306</v>
      </c>
      <c r="Y102" s="102">
        <f t="shared" si="43"/>
        <v>18922.823448054052</v>
      </c>
      <c r="Z102" s="102">
        <f t="shared" si="44"/>
        <v>2010.0298151999996</v>
      </c>
      <c r="AA102" s="66">
        <f t="shared" si="45"/>
        <v>20932.853263254052</v>
      </c>
    </row>
    <row r="103" spans="1:27" ht="13.5" customHeight="1">
      <c r="A103" s="118">
        <v>28</v>
      </c>
      <c r="B103" s="217">
        <v>43344</v>
      </c>
      <c r="C103" s="57">
        <v>954</v>
      </c>
      <c r="D103" s="222">
        <f>'base(indices)'!G108</f>
        <v>1.11470118</v>
      </c>
      <c r="E103" s="60">
        <f t="shared" si="31"/>
        <v>1063.4249257199999</v>
      </c>
      <c r="F103" s="327">
        <v>0</v>
      </c>
      <c r="G103" s="60">
        <f t="shared" si="32"/>
        <v>0</v>
      </c>
      <c r="H103" s="57">
        <f t="shared" si="33"/>
        <v>1063.4249257199999</v>
      </c>
      <c r="I103" s="297">
        <f t="shared" si="46"/>
        <v>30473.23170343009</v>
      </c>
      <c r="J103" s="122">
        <f t="shared" si="52"/>
        <v>30473.23170343009</v>
      </c>
      <c r="K103" s="122">
        <f t="shared" si="34"/>
        <v>3350.0496919999996</v>
      </c>
      <c r="L103" s="184">
        <f t="shared" si="49"/>
        <v>33823.281395430087</v>
      </c>
      <c r="M103" s="122">
        <f t="shared" si="50"/>
        <v>28949.570118258584</v>
      </c>
      <c r="N103" s="122">
        <f t="shared" si="47"/>
        <v>3182.5472073999995</v>
      </c>
      <c r="O103" s="122">
        <f t="shared" si="48"/>
        <v>32132.117325658583</v>
      </c>
      <c r="P103" s="104">
        <f t="shared" si="53"/>
        <v>27425.90853308708</v>
      </c>
      <c r="Q103" s="122">
        <f t="shared" si="35"/>
        <v>3015.0447227999998</v>
      </c>
      <c r="R103" s="122">
        <f t="shared" si="36"/>
        <v>30440.953255887081</v>
      </c>
      <c r="S103" s="122">
        <f t="shared" si="37"/>
        <v>24378.585362744074</v>
      </c>
      <c r="T103" s="122">
        <f t="shared" si="38"/>
        <v>2680.0397536</v>
      </c>
      <c r="U103" s="122">
        <f t="shared" si="39"/>
        <v>27058.625116344076</v>
      </c>
      <c r="V103" s="122">
        <f t="shared" si="40"/>
        <v>21331.262192401064</v>
      </c>
      <c r="W103" s="122">
        <f t="shared" si="41"/>
        <v>2345.0347843999994</v>
      </c>
      <c r="X103" s="122">
        <f t="shared" si="42"/>
        <v>23676.296976801063</v>
      </c>
      <c r="Y103" s="122">
        <f t="shared" si="43"/>
        <v>18283.939022058054</v>
      </c>
      <c r="Z103" s="122">
        <f t="shared" si="44"/>
        <v>2010.0298151999996</v>
      </c>
      <c r="AA103" s="52">
        <f t="shared" si="45"/>
        <v>20293.968837258053</v>
      </c>
    </row>
    <row r="104" spans="1:27" ht="13.5" customHeight="1">
      <c r="A104" s="118">
        <v>27</v>
      </c>
      <c r="B104" s="218">
        <v>43374</v>
      </c>
      <c r="C104" s="57">
        <v>954</v>
      </c>
      <c r="D104" s="222">
        <f>'base(indices)'!G109</f>
        <v>1.11369885</v>
      </c>
      <c r="E104" s="60">
        <f t="shared" si="31"/>
        <v>1062.4687028999999</v>
      </c>
      <c r="F104" s="327">
        <v>0</v>
      </c>
      <c r="G104" s="60">
        <f t="shared" si="32"/>
        <v>0</v>
      </c>
      <c r="H104" s="57">
        <f t="shared" si="33"/>
        <v>1062.4687028999999</v>
      </c>
      <c r="I104" s="296">
        <f t="shared" si="46"/>
        <v>29409.806777710091</v>
      </c>
      <c r="J104" s="102">
        <f t="shared" si="52"/>
        <v>29409.806777710091</v>
      </c>
      <c r="K104" s="102">
        <f t="shared" si="34"/>
        <v>3350.0496919999996</v>
      </c>
      <c r="L104" s="187">
        <f t="shared" si="49"/>
        <v>32759.856469710092</v>
      </c>
      <c r="M104" s="102">
        <f t="shared" si="50"/>
        <v>27939.316438824586</v>
      </c>
      <c r="N104" s="102">
        <f t="shared" si="47"/>
        <v>3182.5472073999995</v>
      </c>
      <c r="O104" s="102">
        <f t="shared" si="48"/>
        <v>31121.863646224585</v>
      </c>
      <c r="P104" s="102">
        <f t="shared" si="53"/>
        <v>26468.826099939084</v>
      </c>
      <c r="Q104" s="102">
        <f t="shared" si="35"/>
        <v>3015.0447227999998</v>
      </c>
      <c r="R104" s="102">
        <f t="shared" si="36"/>
        <v>29483.870822739085</v>
      </c>
      <c r="S104" s="102">
        <f t="shared" si="37"/>
        <v>23527.845422168073</v>
      </c>
      <c r="T104" s="102">
        <f t="shared" si="38"/>
        <v>2680.0397536</v>
      </c>
      <c r="U104" s="102">
        <f t="shared" si="39"/>
        <v>26207.885175768075</v>
      </c>
      <c r="V104" s="102">
        <f t="shared" si="40"/>
        <v>20586.864744397062</v>
      </c>
      <c r="W104" s="102">
        <f t="shared" si="41"/>
        <v>2345.0347843999994</v>
      </c>
      <c r="X104" s="102">
        <f t="shared" si="42"/>
        <v>22931.899528797061</v>
      </c>
      <c r="Y104" s="102">
        <f t="shared" si="43"/>
        <v>17645.884066626055</v>
      </c>
      <c r="Z104" s="102">
        <f t="shared" si="44"/>
        <v>2010.0298151999996</v>
      </c>
      <c r="AA104" s="66">
        <f t="shared" si="45"/>
        <v>19655.913881826054</v>
      </c>
    </row>
    <row r="105" spans="1:27" ht="13.5" customHeight="1">
      <c r="A105" s="118">
        <v>26</v>
      </c>
      <c r="B105" s="217">
        <v>43405</v>
      </c>
      <c r="C105" s="175">
        <v>954</v>
      </c>
      <c r="D105" s="222">
        <f>'base(indices)'!G110</f>
        <v>1.10727665</v>
      </c>
      <c r="E105" s="60">
        <f t="shared" si="31"/>
        <v>1056.3419240999999</v>
      </c>
      <c r="F105" s="327">
        <v>0</v>
      </c>
      <c r="G105" s="60">
        <f t="shared" si="32"/>
        <v>0</v>
      </c>
      <c r="H105" s="57">
        <f t="shared" si="33"/>
        <v>1056.3419240999999</v>
      </c>
      <c r="I105" s="297">
        <f t="shared" si="46"/>
        <v>28347.33807481009</v>
      </c>
      <c r="J105" s="122">
        <f t="shared" si="52"/>
        <v>28347.33807481009</v>
      </c>
      <c r="K105" s="122">
        <f t="shared" si="34"/>
        <v>3350.0496919999996</v>
      </c>
      <c r="L105" s="184">
        <f t="shared" si="49"/>
        <v>31697.38776681009</v>
      </c>
      <c r="M105" s="122">
        <f t="shared" si="50"/>
        <v>26929.971171069585</v>
      </c>
      <c r="N105" s="122">
        <f t="shared" si="47"/>
        <v>3182.5472073999995</v>
      </c>
      <c r="O105" s="122">
        <f t="shared" si="48"/>
        <v>30112.518378469584</v>
      </c>
      <c r="P105" s="104">
        <f t="shared" si="53"/>
        <v>25512.604267329083</v>
      </c>
      <c r="Q105" s="122">
        <f t="shared" si="35"/>
        <v>3015.0447227999998</v>
      </c>
      <c r="R105" s="122">
        <f t="shared" si="36"/>
        <v>28527.648990129084</v>
      </c>
      <c r="S105" s="122">
        <f t="shared" si="37"/>
        <v>22677.870459848073</v>
      </c>
      <c r="T105" s="122">
        <f t="shared" si="38"/>
        <v>2680.0397536</v>
      </c>
      <c r="U105" s="122">
        <f t="shared" si="39"/>
        <v>25357.910213448071</v>
      </c>
      <c r="V105" s="122">
        <f t="shared" si="40"/>
        <v>19843.136652367062</v>
      </c>
      <c r="W105" s="122">
        <f t="shared" si="41"/>
        <v>2345.0347843999994</v>
      </c>
      <c r="X105" s="122">
        <f t="shared" si="42"/>
        <v>22188.171436767061</v>
      </c>
      <c r="Y105" s="122">
        <f t="shared" si="43"/>
        <v>17008.402844886052</v>
      </c>
      <c r="Z105" s="122">
        <f t="shared" si="44"/>
        <v>2010.0298151999996</v>
      </c>
      <c r="AA105" s="52">
        <f t="shared" si="45"/>
        <v>19018.432660086051</v>
      </c>
    </row>
    <row r="106" spans="1:27" ht="13.5" customHeight="1" thickBot="1">
      <c r="A106" s="230">
        <v>25</v>
      </c>
      <c r="B106" s="219">
        <v>43435</v>
      </c>
      <c r="C106" s="175">
        <v>954</v>
      </c>
      <c r="D106" s="343">
        <f>'base(indices)'!G111</f>
        <v>1.1051768099999999</v>
      </c>
      <c r="E106" s="248">
        <f t="shared" si="31"/>
        <v>1054.33867674</v>
      </c>
      <c r="F106" s="330">
        <v>0</v>
      </c>
      <c r="G106" s="248">
        <f t="shared" si="32"/>
        <v>0</v>
      </c>
      <c r="H106" s="175">
        <f t="shared" si="33"/>
        <v>1054.33867674</v>
      </c>
      <c r="I106" s="344">
        <f t="shared" si="46"/>
        <v>27290.996150710089</v>
      </c>
      <c r="J106" s="345">
        <f t="shared" si="52"/>
        <v>27290.996150710089</v>
      </c>
      <c r="K106" s="345">
        <f t="shared" si="34"/>
        <v>3350.0496919999996</v>
      </c>
      <c r="L106" s="346">
        <f t="shared" si="49"/>
        <v>30641.045842710089</v>
      </c>
      <c r="M106" s="345">
        <f t="shared" si="50"/>
        <v>25926.446343174583</v>
      </c>
      <c r="N106" s="345">
        <f t="shared" si="47"/>
        <v>3182.5472073999995</v>
      </c>
      <c r="O106" s="345">
        <f t="shared" si="48"/>
        <v>29108.993550574582</v>
      </c>
      <c r="P106" s="345">
        <f t="shared" si="53"/>
        <v>24561.89653563908</v>
      </c>
      <c r="Q106" s="345">
        <f t="shared" si="35"/>
        <v>3015.0447227999998</v>
      </c>
      <c r="R106" s="345">
        <f t="shared" si="36"/>
        <v>27576.941258439081</v>
      </c>
      <c r="S106" s="345">
        <f t="shared" si="37"/>
        <v>21832.796920568071</v>
      </c>
      <c r="T106" s="345">
        <f t="shared" si="38"/>
        <v>2680.0397536</v>
      </c>
      <c r="U106" s="345">
        <f t="shared" si="39"/>
        <v>24512.836674168073</v>
      </c>
      <c r="V106" s="345">
        <f t="shared" si="40"/>
        <v>19103.697305497062</v>
      </c>
      <c r="W106" s="345">
        <f t="shared" si="41"/>
        <v>2345.0347843999994</v>
      </c>
      <c r="X106" s="345">
        <f t="shared" si="42"/>
        <v>21448.732089897061</v>
      </c>
      <c r="Y106" s="345">
        <f t="shared" si="43"/>
        <v>16374.597690426053</v>
      </c>
      <c r="Z106" s="345">
        <f t="shared" si="44"/>
        <v>2010.0298151999996</v>
      </c>
      <c r="AA106" s="347">
        <f t="shared" si="45"/>
        <v>18384.627505626053</v>
      </c>
    </row>
    <row r="107" spans="1:27" ht="13.5" customHeight="1">
      <c r="A107" s="220">
        <v>24</v>
      </c>
      <c r="B107" s="342">
        <v>43466</v>
      </c>
      <c r="C107" s="165">
        <v>998</v>
      </c>
      <c r="D107" s="240">
        <f>'base(indices)'!G112</f>
        <v>1.10694793</v>
      </c>
      <c r="E107" s="87">
        <f t="shared" si="31"/>
        <v>1104.7340341399999</v>
      </c>
      <c r="F107" s="326">
        <v>0</v>
      </c>
      <c r="G107" s="87">
        <f t="shared" si="32"/>
        <v>0</v>
      </c>
      <c r="H107" s="47">
        <f t="shared" si="33"/>
        <v>1104.7340341399999</v>
      </c>
      <c r="I107" s="295">
        <f t="shared" si="46"/>
        <v>26236.657473970088</v>
      </c>
      <c r="J107" s="123">
        <f>IF((I107)+K107&gt;I148,I148-K107,(I107))</f>
        <v>26236.657473970088</v>
      </c>
      <c r="K107" s="123">
        <f t="shared" ref="K107:K130" si="54">I$147</f>
        <v>3350.0496919999996</v>
      </c>
      <c r="L107" s="292">
        <f t="shared" si="49"/>
        <v>29586.707165970089</v>
      </c>
      <c r="M107" s="123">
        <f t="shared" si="50"/>
        <v>24924.824600271582</v>
      </c>
      <c r="N107" s="123">
        <f t="shared" si="47"/>
        <v>3182.5472073999995</v>
      </c>
      <c r="O107" s="123">
        <f t="shared" si="48"/>
        <v>28107.371807671581</v>
      </c>
      <c r="P107" s="100">
        <f t="shared" si="51"/>
        <v>23612.99172657308</v>
      </c>
      <c r="Q107" s="123">
        <f t="shared" si="35"/>
        <v>3015.0447227999998</v>
      </c>
      <c r="R107" s="123">
        <f t="shared" si="36"/>
        <v>26628.036449373081</v>
      </c>
      <c r="S107" s="123">
        <f t="shared" si="37"/>
        <v>20989.325979176072</v>
      </c>
      <c r="T107" s="123">
        <f t="shared" si="38"/>
        <v>2680.0397536</v>
      </c>
      <c r="U107" s="123">
        <f t="shared" si="39"/>
        <v>23669.365732776074</v>
      </c>
      <c r="V107" s="123">
        <f t="shared" si="40"/>
        <v>18365.66023177906</v>
      </c>
      <c r="W107" s="123">
        <f t="shared" si="41"/>
        <v>2345.0347843999994</v>
      </c>
      <c r="X107" s="123">
        <f t="shared" si="42"/>
        <v>20710.695016179059</v>
      </c>
      <c r="Y107" s="123">
        <f t="shared" si="43"/>
        <v>15741.994484382052</v>
      </c>
      <c r="Z107" s="123">
        <f t="shared" si="44"/>
        <v>2010.0298151999996</v>
      </c>
      <c r="AA107" s="55">
        <f t="shared" si="45"/>
        <v>17752.024299582052</v>
      </c>
    </row>
    <row r="108" spans="1:27" ht="13.5" customHeight="1">
      <c r="A108" s="118">
        <v>23</v>
      </c>
      <c r="B108" s="46">
        <v>43497</v>
      </c>
      <c r="C108" s="57">
        <v>998</v>
      </c>
      <c r="D108" s="222">
        <f>'base(indices)'!G113</f>
        <v>1.1036370200000001</v>
      </c>
      <c r="E108" s="60">
        <f t="shared" si="31"/>
        <v>1101.42974596</v>
      </c>
      <c r="F108" s="327">
        <v>0</v>
      </c>
      <c r="G108" s="60">
        <f t="shared" si="32"/>
        <v>0</v>
      </c>
      <c r="H108" s="57">
        <f t="shared" si="33"/>
        <v>1101.42974596</v>
      </c>
      <c r="I108" s="296">
        <f t="shared" si="46"/>
        <v>25131.923439830087</v>
      </c>
      <c r="J108" s="102">
        <f>IF((I108)+K108&gt;I148,I148-K108,(I108))</f>
        <v>25131.923439830087</v>
      </c>
      <c r="K108" s="102">
        <f t="shared" si="54"/>
        <v>3350.0496919999996</v>
      </c>
      <c r="L108" s="187">
        <f t="shared" si="49"/>
        <v>28481.973131830087</v>
      </c>
      <c r="M108" s="102">
        <f t="shared" si="50"/>
        <v>23875.32726783858</v>
      </c>
      <c r="N108" s="102">
        <f t="shared" si="47"/>
        <v>3182.5472073999995</v>
      </c>
      <c r="O108" s="102">
        <f t="shared" si="48"/>
        <v>27057.874475238579</v>
      </c>
      <c r="P108" s="102">
        <f t="shared" si="51"/>
        <v>22618.731095847077</v>
      </c>
      <c r="Q108" s="102">
        <f t="shared" si="35"/>
        <v>3015.0447227999998</v>
      </c>
      <c r="R108" s="102">
        <f t="shared" si="36"/>
        <v>25633.775818647078</v>
      </c>
      <c r="S108" s="102">
        <f t="shared" si="37"/>
        <v>20105.538751864071</v>
      </c>
      <c r="T108" s="102">
        <f t="shared" si="38"/>
        <v>2680.0397536</v>
      </c>
      <c r="U108" s="102">
        <f t="shared" si="39"/>
        <v>22785.578505464073</v>
      </c>
      <c r="V108" s="102">
        <f t="shared" si="40"/>
        <v>17592.346407881061</v>
      </c>
      <c r="W108" s="102">
        <f t="shared" si="41"/>
        <v>2345.0347843999994</v>
      </c>
      <c r="X108" s="102">
        <f t="shared" si="42"/>
        <v>19937.38119228106</v>
      </c>
      <c r="Y108" s="102">
        <f t="shared" si="43"/>
        <v>15079.154063898051</v>
      </c>
      <c r="Z108" s="102">
        <f t="shared" si="44"/>
        <v>2010.0298151999996</v>
      </c>
      <c r="AA108" s="66">
        <f t="shared" si="45"/>
        <v>17089.183879098051</v>
      </c>
    </row>
    <row r="109" spans="1:27" ht="13.5" customHeight="1">
      <c r="A109" s="118">
        <v>22</v>
      </c>
      <c r="B109" s="56">
        <v>43525</v>
      </c>
      <c r="C109" s="57">
        <v>998</v>
      </c>
      <c r="D109" s="222">
        <f>'base(indices)'!G114</f>
        <v>1.0998973700000001</v>
      </c>
      <c r="E109" s="70">
        <f t="shared" si="31"/>
        <v>1097.6975752600001</v>
      </c>
      <c r="F109" s="327">
        <v>0</v>
      </c>
      <c r="G109" s="70">
        <f t="shared" si="32"/>
        <v>0</v>
      </c>
      <c r="H109" s="68">
        <f t="shared" si="33"/>
        <v>1097.6975752600001</v>
      </c>
      <c r="I109" s="297">
        <f t="shared" si="46"/>
        <v>24030.493693870088</v>
      </c>
      <c r="J109" s="122">
        <f>IF((I109)+K109&gt;I148,I148-K109,(I109))</f>
        <v>24030.493693870088</v>
      </c>
      <c r="K109" s="122">
        <f t="shared" si="54"/>
        <v>3350.0496919999996</v>
      </c>
      <c r="L109" s="184">
        <f t="shared" si="49"/>
        <v>27380.543385870089</v>
      </c>
      <c r="M109" s="122">
        <f t="shared" si="50"/>
        <v>22828.969009176584</v>
      </c>
      <c r="N109" s="122">
        <f t="shared" si="47"/>
        <v>3182.5472073999995</v>
      </c>
      <c r="O109" s="122">
        <f t="shared" si="48"/>
        <v>26011.516216576583</v>
      </c>
      <c r="P109" s="104">
        <f t="shared" si="51"/>
        <v>21627.44432448308</v>
      </c>
      <c r="Q109" s="122">
        <f t="shared" si="35"/>
        <v>3015.0447227999998</v>
      </c>
      <c r="R109" s="122">
        <f t="shared" si="36"/>
        <v>24642.489047283081</v>
      </c>
      <c r="S109" s="122">
        <f t="shared" si="37"/>
        <v>19224.394955096071</v>
      </c>
      <c r="T109" s="122">
        <f t="shared" si="38"/>
        <v>2680.0397536</v>
      </c>
      <c r="U109" s="122">
        <f t="shared" si="39"/>
        <v>21904.43470869607</v>
      </c>
      <c r="V109" s="122">
        <f t="shared" si="40"/>
        <v>16821.345585709059</v>
      </c>
      <c r="W109" s="122">
        <f t="shared" si="41"/>
        <v>2345.0347843999994</v>
      </c>
      <c r="X109" s="122">
        <f t="shared" si="42"/>
        <v>19166.380370109058</v>
      </c>
      <c r="Y109" s="122">
        <f t="shared" si="43"/>
        <v>14418.296216322053</v>
      </c>
      <c r="Z109" s="122">
        <f t="shared" si="44"/>
        <v>2010.0298151999996</v>
      </c>
      <c r="AA109" s="52">
        <f t="shared" si="45"/>
        <v>16428.326031522054</v>
      </c>
    </row>
    <row r="110" spans="1:27" ht="13.5" customHeight="1">
      <c r="A110" s="118">
        <v>21</v>
      </c>
      <c r="B110" s="46">
        <v>43556</v>
      </c>
      <c r="C110" s="57">
        <v>998</v>
      </c>
      <c r="D110" s="222">
        <f>'base(indices)'!G115</f>
        <v>1.09398982</v>
      </c>
      <c r="E110" s="60">
        <f t="shared" si="31"/>
        <v>1091.8018403599999</v>
      </c>
      <c r="F110" s="327">
        <v>0</v>
      </c>
      <c r="G110" s="60">
        <f t="shared" si="32"/>
        <v>0</v>
      </c>
      <c r="H110" s="57">
        <f t="shared" si="33"/>
        <v>1091.8018403599999</v>
      </c>
      <c r="I110" s="296">
        <f t="shared" si="46"/>
        <v>22932.796118610087</v>
      </c>
      <c r="J110" s="102">
        <f>IF((I110)+K110&gt;I148,I148-K110,(I110))</f>
        <v>22932.796118610087</v>
      </c>
      <c r="K110" s="102">
        <f t="shared" si="54"/>
        <v>3350.0496919999996</v>
      </c>
      <c r="L110" s="187">
        <f t="shared" si="49"/>
        <v>26282.845810610088</v>
      </c>
      <c r="M110" s="102">
        <f t="shared" si="50"/>
        <v>21786.156312679581</v>
      </c>
      <c r="N110" s="102">
        <f t="shared" si="47"/>
        <v>3182.5472073999995</v>
      </c>
      <c r="O110" s="102">
        <f t="shared" si="48"/>
        <v>24968.70352007958</v>
      </c>
      <c r="P110" s="102">
        <f t="shared" si="51"/>
        <v>20639.516506749078</v>
      </c>
      <c r="Q110" s="102">
        <f t="shared" si="35"/>
        <v>3015.0447227999998</v>
      </c>
      <c r="R110" s="102">
        <f t="shared" si="36"/>
        <v>23654.561229549079</v>
      </c>
      <c r="S110" s="102">
        <f t="shared" si="37"/>
        <v>18346.236894888072</v>
      </c>
      <c r="T110" s="102">
        <f t="shared" si="38"/>
        <v>2680.0397536</v>
      </c>
      <c r="U110" s="102">
        <f t="shared" si="39"/>
        <v>21026.27664848807</v>
      </c>
      <c r="V110" s="102">
        <f t="shared" si="40"/>
        <v>16052.957283027061</v>
      </c>
      <c r="W110" s="102">
        <f t="shared" si="41"/>
        <v>2345.0347843999994</v>
      </c>
      <c r="X110" s="102">
        <f t="shared" si="42"/>
        <v>18397.992067427062</v>
      </c>
      <c r="Y110" s="102">
        <f t="shared" si="43"/>
        <v>13759.677671166051</v>
      </c>
      <c r="Z110" s="102">
        <f t="shared" si="44"/>
        <v>2010.0298151999996</v>
      </c>
      <c r="AA110" s="66">
        <f t="shared" si="45"/>
        <v>15769.707486366051</v>
      </c>
    </row>
    <row r="111" spans="1:27" ht="13.5" customHeight="1">
      <c r="A111" s="118">
        <v>20</v>
      </c>
      <c r="B111" s="56">
        <v>43586</v>
      </c>
      <c r="C111" s="57">
        <v>998</v>
      </c>
      <c r="D111" s="222">
        <f>'base(indices)'!G116</f>
        <v>1.0861694</v>
      </c>
      <c r="E111" s="70">
        <f t="shared" si="31"/>
        <v>1083.9970612</v>
      </c>
      <c r="F111" s="327">
        <v>0</v>
      </c>
      <c r="G111" s="70">
        <f t="shared" si="32"/>
        <v>0</v>
      </c>
      <c r="H111" s="68">
        <f t="shared" si="33"/>
        <v>1083.9970612</v>
      </c>
      <c r="I111" s="297">
        <f t="shared" si="46"/>
        <v>21840.994278250088</v>
      </c>
      <c r="J111" s="122">
        <f>IF((I111)+K111&gt;I148,I148-K111,(I111))</f>
        <v>21840.994278250088</v>
      </c>
      <c r="K111" s="122">
        <f t="shared" si="54"/>
        <v>3350.0496919999996</v>
      </c>
      <c r="L111" s="184">
        <f t="shared" si="49"/>
        <v>25191.043970250088</v>
      </c>
      <c r="M111" s="122">
        <f t="shared" si="50"/>
        <v>20748.944564337584</v>
      </c>
      <c r="N111" s="122">
        <f t="shared" si="47"/>
        <v>3182.5472073999995</v>
      </c>
      <c r="O111" s="122">
        <f t="shared" si="48"/>
        <v>23931.491771737583</v>
      </c>
      <c r="P111" s="104">
        <f t="shared" si="51"/>
        <v>19656.89485042508</v>
      </c>
      <c r="Q111" s="122">
        <f t="shared" si="35"/>
        <v>3015.0447227999998</v>
      </c>
      <c r="R111" s="122">
        <f t="shared" si="36"/>
        <v>22671.939573225081</v>
      </c>
      <c r="S111" s="122">
        <f t="shared" si="37"/>
        <v>17472.795422600069</v>
      </c>
      <c r="T111" s="122">
        <f t="shared" si="38"/>
        <v>2680.0397536</v>
      </c>
      <c r="U111" s="122">
        <f t="shared" si="39"/>
        <v>20152.835176200068</v>
      </c>
      <c r="V111" s="122">
        <f t="shared" si="40"/>
        <v>15288.69599477506</v>
      </c>
      <c r="W111" s="122">
        <f t="shared" si="41"/>
        <v>2345.0347843999994</v>
      </c>
      <c r="X111" s="122">
        <f t="shared" si="42"/>
        <v>17633.730779175061</v>
      </c>
      <c r="Y111" s="122">
        <f t="shared" si="43"/>
        <v>13104.596566950053</v>
      </c>
      <c r="Z111" s="122">
        <f t="shared" si="44"/>
        <v>2010.0298151999996</v>
      </c>
      <c r="AA111" s="52">
        <f t="shared" si="45"/>
        <v>15114.626382150052</v>
      </c>
    </row>
    <row r="112" spans="1:27" ht="13.5" customHeight="1">
      <c r="A112" s="118">
        <v>19</v>
      </c>
      <c r="B112" s="46">
        <v>43617</v>
      </c>
      <c r="C112" s="57">
        <v>998</v>
      </c>
      <c r="D112" s="222">
        <f>'base(indices)'!G117</f>
        <v>1.0823810700000001</v>
      </c>
      <c r="E112" s="60">
        <f t="shared" si="31"/>
        <v>1080.2163078600001</v>
      </c>
      <c r="F112" s="327">
        <v>0</v>
      </c>
      <c r="G112" s="60">
        <f t="shared" si="32"/>
        <v>0</v>
      </c>
      <c r="H112" s="57">
        <f t="shared" si="33"/>
        <v>1080.2163078600001</v>
      </c>
      <c r="I112" s="296">
        <f t="shared" si="46"/>
        <v>20756.997217050088</v>
      </c>
      <c r="J112" s="102">
        <f>IF((I112)+K112&gt;I148,I148-K112,(I112))</f>
        <v>20756.997217050088</v>
      </c>
      <c r="K112" s="102">
        <f t="shared" si="54"/>
        <v>3350.0496919999996</v>
      </c>
      <c r="L112" s="187">
        <f t="shared" si="49"/>
        <v>24107.046909050088</v>
      </c>
      <c r="M112" s="102">
        <f t="shared" si="50"/>
        <v>19719.147356197584</v>
      </c>
      <c r="N112" s="102">
        <f t="shared" si="47"/>
        <v>3182.5472073999995</v>
      </c>
      <c r="O112" s="102">
        <f t="shared" si="48"/>
        <v>22901.694563597583</v>
      </c>
      <c r="P112" s="102">
        <f t="shared" si="51"/>
        <v>18681.297495345079</v>
      </c>
      <c r="Q112" s="102">
        <f t="shared" si="35"/>
        <v>3015.0447227999998</v>
      </c>
      <c r="R112" s="102">
        <f t="shared" si="36"/>
        <v>21696.342218145081</v>
      </c>
      <c r="S112" s="102">
        <f t="shared" si="37"/>
        <v>16605.597773640071</v>
      </c>
      <c r="T112" s="102">
        <f t="shared" si="38"/>
        <v>2680.0397536</v>
      </c>
      <c r="U112" s="102">
        <f t="shared" si="39"/>
        <v>19285.637527240069</v>
      </c>
      <c r="V112" s="102">
        <f t="shared" si="40"/>
        <v>14529.898051935061</v>
      </c>
      <c r="W112" s="102">
        <f t="shared" si="41"/>
        <v>2345.0347843999994</v>
      </c>
      <c r="X112" s="102">
        <f t="shared" si="42"/>
        <v>16874.932836335061</v>
      </c>
      <c r="Y112" s="102">
        <f t="shared" si="43"/>
        <v>12454.198330230052</v>
      </c>
      <c r="Z112" s="102">
        <f t="shared" si="44"/>
        <v>2010.0298151999996</v>
      </c>
      <c r="AA112" s="66">
        <f t="shared" si="45"/>
        <v>14464.228145430052</v>
      </c>
    </row>
    <row r="113" spans="1:27" ht="13.5" customHeight="1">
      <c r="A113" s="118">
        <v>18</v>
      </c>
      <c r="B113" s="56">
        <v>43647</v>
      </c>
      <c r="C113" s="57">
        <v>998</v>
      </c>
      <c r="D113" s="222">
        <f>'base(indices)'!G118</f>
        <v>1.08173203</v>
      </c>
      <c r="E113" s="70">
        <f t="shared" si="31"/>
        <v>1079.5685659399999</v>
      </c>
      <c r="F113" s="327">
        <v>0</v>
      </c>
      <c r="G113" s="70">
        <f t="shared" si="32"/>
        <v>0</v>
      </c>
      <c r="H113" s="68">
        <f t="shared" si="33"/>
        <v>1079.5685659399999</v>
      </c>
      <c r="I113" s="297">
        <f t="shared" si="46"/>
        <v>19676.780909190089</v>
      </c>
      <c r="J113" s="122">
        <f>IF((I113)+K113&gt;I148,I148-K113,(I113))</f>
        <v>19676.780909190089</v>
      </c>
      <c r="K113" s="122">
        <f t="shared" si="54"/>
        <v>3350.0496919999996</v>
      </c>
      <c r="L113" s="184">
        <f t="shared" si="49"/>
        <v>23026.83060119009</v>
      </c>
      <c r="M113" s="122">
        <f t="shared" si="50"/>
        <v>18692.941863730583</v>
      </c>
      <c r="N113" s="122">
        <f t="shared" si="47"/>
        <v>3182.5472073999995</v>
      </c>
      <c r="O113" s="122">
        <f t="shared" si="48"/>
        <v>21875.489071130582</v>
      </c>
      <c r="P113" s="104">
        <f t="shared" si="51"/>
        <v>17709.10281827108</v>
      </c>
      <c r="Q113" s="122">
        <f t="shared" si="35"/>
        <v>3015.0447227999998</v>
      </c>
      <c r="R113" s="122">
        <f t="shared" si="36"/>
        <v>20724.147541071081</v>
      </c>
      <c r="S113" s="122">
        <f t="shared" si="37"/>
        <v>15741.424727352072</v>
      </c>
      <c r="T113" s="122">
        <f t="shared" si="38"/>
        <v>2680.0397536</v>
      </c>
      <c r="U113" s="122">
        <f t="shared" si="39"/>
        <v>18421.464480952072</v>
      </c>
      <c r="V113" s="122">
        <f t="shared" si="40"/>
        <v>13773.746636433061</v>
      </c>
      <c r="W113" s="122">
        <f t="shared" si="41"/>
        <v>2345.0347843999994</v>
      </c>
      <c r="X113" s="122">
        <f t="shared" si="42"/>
        <v>16118.78142083306</v>
      </c>
      <c r="Y113" s="122">
        <f t="shared" si="43"/>
        <v>11806.068545514054</v>
      </c>
      <c r="Z113" s="122">
        <f t="shared" si="44"/>
        <v>2010.0298151999996</v>
      </c>
      <c r="AA113" s="52">
        <f t="shared" si="45"/>
        <v>13816.098360714053</v>
      </c>
    </row>
    <row r="114" spans="1:27" ht="13.5" customHeight="1">
      <c r="A114" s="118">
        <v>17</v>
      </c>
      <c r="B114" s="46">
        <v>43678</v>
      </c>
      <c r="C114" s="57">
        <v>998</v>
      </c>
      <c r="D114" s="222">
        <f>'base(indices)'!G119</f>
        <v>1.08075934</v>
      </c>
      <c r="E114" s="60">
        <f t="shared" si="31"/>
        <v>1078.5978213199999</v>
      </c>
      <c r="F114" s="327">
        <v>0</v>
      </c>
      <c r="G114" s="60">
        <f t="shared" si="32"/>
        <v>0</v>
      </c>
      <c r="H114" s="57">
        <f t="shared" si="33"/>
        <v>1078.5978213199999</v>
      </c>
      <c r="I114" s="296">
        <f t="shared" si="46"/>
        <v>18597.212343250088</v>
      </c>
      <c r="J114" s="102">
        <f>IF((I114)+K114&gt;I148,I148-K114,(I114))</f>
        <v>18597.212343250088</v>
      </c>
      <c r="K114" s="102">
        <f t="shared" si="54"/>
        <v>3350.0496919999996</v>
      </c>
      <c r="L114" s="187">
        <f t="shared" si="49"/>
        <v>21947.262035250089</v>
      </c>
      <c r="M114" s="102">
        <f t="shared" si="50"/>
        <v>17667.351726087581</v>
      </c>
      <c r="N114" s="102">
        <f t="shared" si="47"/>
        <v>3182.5472073999995</v>
      </c>
      <c r="O114" s="102">
        <f t="shared" si="48"/>
        <v>20849.898933487581</v>
      </c>
      <c r="P114" s="102">
        <f t="shared" si="51"/>
        <v>16737.491108925082</v>
      </c>
      <c r="Q114" s="102">
        <f t="shared" si="35"/>
        <v>3015.0447227999998</v>
      </c>
      <c r="R114" s="102">
        <f t="shared" si="36"/>
        <v>19752.535831725083</v>
      </c>
      <c r="S114" s="102">
        <f t="shared" si="37"/>
        <v>14877.769874600071</v>
      </c>
      <c r="T114" s="102">
        <f t="shared" si="38"/>
        <v>2680.0397536</v>
      </c>
      <c r="U114" s="102">
        <f t="shared" si="39"/>
        <v>17557.80962820007</v>
      </c>
      <c r="V114" s="102">
        <f t="shared" si="40"/>
        <v>13018.048640275061</v>
      </c>
      <c r="W114" s="102">
        <f t="shared" si="41"/>
        <v>2345.0347843999994</v>
      </c>
      <c r="X114" s="102">
        <f t="shared" si="42"/>
        <v>15363.08342467506</v>
      </c>
      <c r="Y114" s="102">
        <f t="shared" si="43"/>
        <v>11158.327405950053</v>
      </c>
      <c r="Z114" s="102">
        <f t="shared" si="44"/>
        <v>2010.0298151999996</v>
      </c>
      <c r="AA114" s="66">
        <f t="shared" si="45"/>
        <v>13168.357221150052</v>
      </c>
    </row>
    <row r="115" spans="1:27" ht="13.5" customHeight="1">
      <c r="A115" s="118">
        <v>16</v>
      </c>
      <c r="B115" s="56">
        <v>43709</v>
      </c>
      <c r="C115" s="57">
        <v>998</v>
      </c>
      <c r="D115" s="222">
        <f>'base(indices)'!G120</f>
        <v>1.0798954300000001</v>
      </c>
      <c r="E115" s="70">
        <f t="shared" si="31"/>
        <v>1077.7356391400001</v>
      </c>
      <c r="F115" s="327">
        <v>0</v>
      </c>
      <c r="G115" s="70">
        <f t="shared" si="32"/>
        <v>0</v>
      </c>
      <c r="H115" s="68">
        <f t="shared" si="33"/>
        <v>1077.7356391400001</v>
      </c>
      <c r="I115" s="297">
        <f t="shared" si="46"/>
        <v>17518.614521930089</v>
      </c>
      <c r="J115" s="122">
        <f>IF((I115)+K115&gt;I148,I148-K115,(I115))</f>
        <v>17518.614521930089</v>
      </c>
      <c r="K115" s="122">
        <f t="shared" si="54"/>
        <v>3350.0496919999996</v>
      </c>
      <c r="L115" s="184">
        <f t="shared" si="49"/>
        <v>20868.664213930089</v>
      </c>
      <c r="M115" s="122">
        <f t="shared" si="50"/>
        <v>16642.683795833582</v>
      </c>
      <c r="N115" s="122">
        <f t="shared" si="47"/>
        <v>3182.5472073999995</v>
      </c>
      <c r="O115" s="122">
        <f t="shared" si="48"/>
        <v>19825.231003233581</v>
      </c>
      <c r="P115" s="104">
        <f t="shared" si="51"/>
        <v>15766.75306973708</v>
      </c>
      <c r="Q115" s="122">
        <f t="shared" si="35"/>
        <v>3015.0447227999998</v>
      </c>
      <c r="R115" s="122">
        <f t="shared" si="36"/>
        <v>18781.79779253708</v>
      </c>
      <c r="S115" s="122">
        <f t="shared" si="37"/>
        <v>14014.891617544072</v>
      </c>
      <c r="T115" s="122">
        <f t="shared" si="38"/>
        <v>2680.0397536</v>
      </c>
      <c r="U115" s="122">
        <f t="shared" si="39"/>
        <v>16694.93137114407</v>
      </c>
      <c r="V115" s="122">
        <f t="shared" si="40"/>
        <v>12263.030165351061</v>
      </c>
      <c r="W115" s="122">
        <f t="shared" si="41"/>
        <v>2345.0347843999994</v>
      </c>
      <c r="X115" s="122">
        <f t="shared" si="42"/>
        <v>14608.06494975106</v>
      </c>
      <c r="Y115" s="122">
        <f t="shared" si="43"/>
        <v>10511.168713158053</v>
      </c>
      <c r="Z115" s="122">
        <f t="shared" si="44"/>
        <v>2010.0298151999996</v>
      </c>
      <c r="AA115" s="52">
        <f t="shared" si="45"/>
        <v>12521.198528358052</v>
      </c>
    </row>
    <row r="116" spans="1:27" ht="13.5" customHeight="1">
      <c r="A116" s="118">
        <v>15</v>
      </c>
      <c r="B116" s="56">
        <v>43739</v>
      </c>
      <c r="C116" s="57">
        <v>998</v>
      </c>
      <c r="D116" s="222">
        <f>'base(indices)'!G121</f>
        <v>1.0789244</v>
      </c>
      <c r="E116" s="60">
        <f t="shared" si="31"/>
        <v>1076.7665512000001</v>
      </c>
      <c r="F116" s="327">
        <v>0</v>
      </c>
      <c r="G116" s="60">
        <f t="shared" si="32"/>
        <v>0</v>
      </c>
      <c r="H116" s="57">
        <f t="shared" si="33"/>
        <v>1076.7665512000001</v>
      </c>
      <c r="I116" s="296">
        <f t="shared" si="46"/>
        <v>16440.87888279009</v>
      </c>
      <c r="J116" s="102">
        <f>IF((I116)+K116&gt;I148,I148-K116,(I116))</f>
        <v>16440.87888279009</v>
      </c>
      <c r="K116" s="102">
        <f t="shared" si="54"/>
        <v>3350.0496919999996</v>
      </c>
      <c r="L116" s="187">
        <f t="shared" si="49"/>
        <v>19790.92857479009</v>
      </c>
      <c r="M116" s="102">
        <f t="shared" si="50"/>
        <v>15618.834938650585</v>
      </c>
      <c r="N116" s="102">
        <f t="shared" si="47"/>
        <v>3182.5472073999995</v>
      </c>
      <c r="O116" s="102">
        <f t="shared" si="48"/>
        <v>18801.382146050586</v>
      </c>
      <c r="P116" s="102">
        <f t="shared" si="51"/>
        <v>14796.79099451108</v>
      </c>
      <c r="Q116" s="102">
        <f t="shared" si="35"/>
        <v>3015.0447227999998</v>
      </c>
      <c r="R116" s="102">
        <f t="shared" si="36"/>
        <v>17811.835717311082</v>
      </c>
      <c r="S116" s="102">
        <f t="shared" si="37"/>
        <v>13152.703106232073</v>
      </c>
      <c r="T116" s="102">
        <f t="shared" si="38"/>
        <v>2680.0397536</v>
      </c>
      <c r="U116" s="102">
        <f t="shared" si="39"/>
        <v>15832.742859832073</v>
      </c>
      <c r="V116" s="102">
        <f t="shared" si="40"/>
        <v>11508.615217953062</v>
      </c>
      <c r="W116" s="102">
        <f t="shared" si="41"/>
        <v>2345.0347843999994</v>
      </c>
      <c r="X116" s="102">
        <f t="shared" si="42"/>
        <v>13853.650002353061</v>
      </c>
      <c r="Y116" s="102">
        <f t="shared" si="43"/>
        <v>9864.5273296740543</v>
      </c>
      <c r="Z116" s="102">
        <f t="shared" si="44"/>
        <v>2010.0298151999996</v>
      </c>
      <c r="AA116" s="66">
        <f t="shared" si="45"/>
        <v>11874.557144874054</v>
      </c>
    </row>
    <row r="117" spans="1:27" ht="13.5" customHeight="1">
      <c r="A117" s="118">
        <v>14</v>
      </c>
      <c r="B117" s="46">
        <v>43770</v>
      </c>
      <c r="C117" s="57">
        <v>998</v>
      </c>
      <c r="D117" s="222">
        <f>'base(indices)'!G122</f>
        <v>1.07795424</v>
      </c>
      <c r="E117" s="70">
        <f t="shared" si="31"/>
        <v>1075.7983315199999</v>
      </c>
      <c r="F117" s="327">
        <v>0</v>
      </c>
      <c r="G117" s="70">
        <f t="shared" si="32"/>
        <v>0</v>
      </c>
      <c r="H117" s="68">
        <f t="shared" si="33"/>
        <v>1075.7983315199999</v>
      </c>
      <c r="I117" s="297">
        <f t="shared" si="46"/>
        <v>15364.11233159009</v>
      </c>
      <c r="J117" s="122">
        <f>IF((I117)+K117&gt;I148,I148-K117,(I117))</f>
        <v>15364.11233159009</v>
      </c>
      <c r="K117" s="122">
        <f t="shared" si="54"/>
        <v>3350.0496919999996</v>
      </c>
      <c r="L117" s="184">
        <f t="shared" si="49"/>
        <v>18714.162023590088</v>
      </c>
      <c r="M117" s="122">
        <f t="shared" si="50"/>
        <v>14595.906715010584</v>
      </c>
      <c r="N117" s="122">
        <f t="shared" si="47"/>
        <v>3182.5472073999995</v>
      </c>
      <c r="O117" s="122">
        <f t="shared" si="48"/>
        <v>17778.453922410583</v>
      </c>
      <c r="P117" s="104">
        <f t="shared" si="51"/>
        <v>13827.70109843108</v>
      </c>
      <c r="Q117" s="122">
        <f t="shared" si="35"/>
        <v>3015.0447227999998</v>
      </c>
      <c r="R117" s="122">
        <f t="shared" si="36"/>
        <v>16842.745821231081</v>
      </c>
      <c r="S117" s="122">
        <f t="shared" si="37"/>
        <v>12291.289865272072</v>
      </c>
      <c r="T117" s="122">
        <f t="shared" si="38"/>
        <v>2680.0397536</v>
      </c>
      <c r="U117" s="122">
        <f t="shared" si="39"/>
        <v>14971.329618872072</v>
      </c>
      <c r="V117" s="122">
        <f t="shared" si="40"/>
        <v>10754.878632113063</v>
      </c>
      <c r="W117" s="122">
        <f t="shared" si="41"/>
        <v>2345.0347843999994</v>
      </c>
      <c r="X117" s="122">
        <f t="shared" si="42"/>
        <v>13099.913416513062</v>
      </c>
      <c r="Y117" s="122">
        <f t="shared" si="43"/>
        <v>9218.4673989540534</v>
      </c>
      <c r="Z117" s="122">
        <f t="shared" si="44"/>
        <v>2010.0298151999996</v>
      </c>
      <c r="AA117" s="52">
        <f t="shared" si="45"/>
        <v>11228.497214154053</v>
      </c>
    </row>
    <row r="118" spans="1:27" ht="13.5" customHeight="1" thickBot="1">
      <c r="A118" s="230">
        <v>13</v>
      </c>
      <c r="B118" s="162">
        <v>43800</v>
      </c>
      <c r="C118" s="232">
        <v>998</v>
      </c>
      <c r="D118" s="233">
        <f>'base(indices)'!G123</f>
        <v>1.07644721</v>
      </c>
      <c r="E118" s="234">
        <f t="shared" si="31"/>
        <v>1074.2943155799999</v>
      </c>
      <c r="F118" s="328">
        <v>0</v>
      </c>
      <c r="G118" s="234">
        <f t="shared" si="32"/>
        <v>0</v>
      </c>
      <c r="H118" s="232">
        <f t="shared" si="33"/>
        <v>1074.2943155799999</v>
      </c>
      <c r="I118" s="298">
        <f>I117-H117</f>
        <v>14288.31400007009</v>
      </c>
      <c r="J118" s="95">
        <f>IF((I118)+K118&gt;I$148,I$148-K118,(I118))</f>
        <v>14288.31400007009</v>
      </c>
      <c r="K118" s="95">
        <f t="shared" si="54"/>
        <v>3350.0496919999996</v>
      </c>
      <c r="L118" s="272">
        <f>J118+K118</f>
        <v>17638.363692070088</v>
      </c>
      <c r="M118" s="95">
        <f>J118*M$9</f>
        <v>13573.898300066585</v>
      </c>
      <c r="N118" s="95">
        <f>K118*M$9</f>
        <v>3182.5472073999995</v>
      </c>
      <c r="O118" s="95">
        <f>M118+N118</f>
        <v>16756.445507466586</v>
      </c>
      <c r="P118" s="95">
        <f>J118*$P$9</f>
        <v>12859.48260006308</v>
      </c>
      <c r="Q118" s="95">
        <f>K118*P$9</f>
        <v>3015.0447227999998</v>
      </c>
      <c r="R118" s="95">
        <f>P118+Q118</f>
        <v>15874.527322863079</v>
      </c>
      <c r="S118" s="95">
        <f>J118*S$9</f>
        <v>11430.651200056072</v>
      </c>
      <c r="T118" s="95">
        <f>K118*S$9</f>
        <v>2680.0397536</v>
      </c>
      <c r="U118" s="95">
        <f>S118+T118</f>
        <v>14110.690953656072</v>
      </c>
      <c r="V118" s="95">
        <f>J118*V$9</f>
        <v>10001.819800049063</v>
      </c>
      <c r="W118" s="95">
        <f>K118*V$9</f>
        <v>2345.0347843999994</v>
      </c>
      <c r="X118" s="95">
        <f>V118+W118</f>
        <v>12346.854584449062</v>
      </c>
      <c r="Y118" s="95">
        <f t="shared" si="43"/>
        <v>8572.9884000420534</v>
      </c>
      <c r="Z118" s="95">
        <f t="shared" si="44"/>
        <v>2010.0298151999996</v>
      </c>
      <c r="AA118" s="238">
        <f t="shared" si="45"/>
        <v>10583.018215242053</v>
      </c>
    </row>
    <row r="119" spans="1:27" ht="13.5" customHeight="1">
      <c r="A119" s="271">
        <v>12</v>
      </c>
      <c r="B119" s="247">
        <v>43831</v>
      </c>
      <c r="C119" s="349">
        <v>1039</v>
      </c>
      <c r="D119" s="260">
        <f>'base(indices)'!G124</f>
        <v>1.06526196</v>
      </c>
      <c r="E119" s="204">
        <f t="shared" si="31"/>
        <v>1106.8071764399999</v>
      </c>
      <c r="F119" s="329">
        <v>0</v>
      </c>
      <c r="G119" s="204">
        <f t="shared" si="32"/>
        <v>0</v>
      </c>
      <c r="H119" s="205">
        <f t="shared" si="33"/>
        <v>1106.8071764399999</v>
      </c>
      <c r="I119" s="299">
        <f t="shared" ref="I119:I130" si="55">I118-H118</f>
        <v>13214.019684490089</v>
      </c>
      <c r="J119" s="206">
        <f>IF((I119)+K119&gt;I$148,I148-K119,(I119))</f>
        <v>13214.019684490089</v>
      </c>
      <c r="K119" s="206">
        <f t="shared" si="54"/>
        <v>3350.0496919999996</v>
      </c>
      <c r="L119" s="199">
        <f t="shared" ref="L119:L130" si="56">J119+K119</f>
        <v>16564.06937649009</v>
      </c>
      <c r="M119" s="206">
        <f t="shared" ref="M119:M130" si="57">J119*M$9</f>
        <v>12553.318700265585</v>
      </c>
      <c r="N119" s="206">
        <f t="shared" ref="N119:N130" si="58">K119*M$9</f>
        <v>3182.5472073999995</v>
      </c>
      <c r="O119" s="206">
        <f t="shared" ref="O119:O130" si="59">M119+N119</f>
        <v>15735.865907665584</v>
      </c>
      <c r="P119" s="198">
        <f t="shared" ref="P119:P130" si="60">J119*$P$9</f>
        <v>11892.617716041081</v>
      </c>
      <c r="Q119" s="206">
        <f t="shared" ref="Q119:Q130" si="61">K119*P$9</f>
        <v>3015.0447227999998</v>
      </c>
      <c r="R119" s="206">
        <f t="shared" ref="R119:R130" si="62">P119+Q119</f>
        <v>14907.66243884108</v>
      </c>
      <c r="S119" s="206">
        <f t="shared" ref="S119:S130" si="63">J119*S$9</f>
        <v>10571.215747592072</v>
      </c>
      <c r="T119" s="206">
        <f t="shared" ref="T119:T130" si="64">K119*S$9</f>
        <v>2680.0397536</v>
      </c>
      <c r="U119" s="206">
        <f t="shared" ref="U119:U130" si="65">S119+T119</f>
        <v>13251.255501192072</v>
      </c>
      <c r="V119" s="206">
        <f t="shared" ref="V119:V130" si="66">J119*V$9</f>
        <v>9249.8137791430618</v>
      </c>
      <c r="W119" s="206">
        <f t="shared" ref="W119:W130" si="67">K119*V$9</f>
        <v>2345.0347843999994</v>
      </c>
      <c r="X119" s="206">
        <f t="shared" ref="X119:X130" si="68">V119+W119</f>
        <v>11594.848563543061</v>
      </c>
      <c r="Y119" s="206">
        <f t="shared" si="43"/>
        <v>7928.4118106940532</v>
      </c>
      <c r="Z119" s="206">
        <f t="shared" si="44"/>
        <v>2010.0298151999996</v>
      </c>
      <c r="AA119" s="197">
        <f t="shared" si="45"/>
        <v>9938.4416258940528</v>
      </c>
    </row>
    <row r="120" spans="1:27" ht="13.5" customHeight="1">
      <c r="A120" s="118">
        <v>11</v>
      </c>
      <c r="B120" s="217">
        <v>43862</v>
      </c>
      <c r="C120" s="175">
        <v>1045</v>
      </c>
      <c r="D120" s="222">
        <f>'base(indices)'!G125</f>
        <v>1.0577519200000001</v>
      </c>
      <c r="E120" s="60">
        <f t="shared" si="31"/>
        <v>1105.3507564000001</v>
      </c>
      <c r="F120" s="327">
        <v>0</v>
      </c>
      <c r="G120" s="60">
        <f t="shared" si="32"/>
        <v>0</v>
      </c>
      <c r="H120" s="57">
        <f t="shared" si="33"/>
        <v>1105.3507564000001</v>
      </c>
      <c r="I120" s="296">
        <f t="shared" si="55"/>
        <v>12107.21250805009</v>
      </c>
      <c r="J120" s="102">
        <f>IF((I120)+K120&gt;I$148,I$148-K120,(I120))</f>
        <v>12107.21250805009</v>
      </c>
      <c r="K120" s="102">
        <f t="shared" si="54"/>
        <v>3350.0496919999996</v>
      </c>
      <c r="L120" s="187">
        <f t="shared" si="56"/>
        <v>15457.262200050089</v>
      </c>
      <c r="M120" s="102">
        <f t="shared" si="57"/>
        <v>11501.851882647585</v>
      </c>
      <c r="N120" s="102">
        <f t="shared" si="58"/>
        <v>3182.5472073999995</v>
      </c>
      <c r="O120" s="102">
        <f t="shared" si="59"/>
        <v>14684.399090047584</v>
      </c>
      <c r="P120" s="102">
        <f t="shared" si="60"/>
        <v>10896.491257245081</v>
      </c>
      <c r="Q120" s="102">
        <f t="shared" si="61"/>
        <v>3015.0447227999998</v>
      </c>
      <c r="R120" s="102">
        <f t="shared" si="62"/>
        <v>13911.535980045081</v>
      </c>
      <c r="S120" s="102">
        <f t="shared" si="63"/>
        <v>9685.7700064400724</v>
      </c>
      <c r="T120" s="102">
        <f t="shared" si="64"/>
        <v>2680.0397536</v>
      </c>
      <c r="U120" s="102">
        <f t="shared" si="65"/>
        <v>12365.809760040072</v>
      </c>
      <c r="V120" s="102">
        <f t="shared" si="66"/>
        <v>8475.0487556350618</v>
      </c>
      <c r="W120" s="102">
        <f t="shared" si="67"/>
        <v>2345.0347843999994</v>
      </c>
      <c r="X120" s="102">
        <f t="shared" si="68"/>
        <v>10820.083540035061</v>
      </c>
      <c r="Y120" s="102">
        <f t="shared" si="43"/>
        <v>7264.3275048300538</v>
      </c>
      <c r="Z120" s="102">
        <f t="shared" si="44"/>
        <v>2010.0298151999996</v>
      </c>
      <c r="AA120" s="66">
        <f t="shared" si="45"/>
        <v>9274.3573200300525</v>
      </c>
    </row>
    <row r="121" spans="1:27" ht="13.5" customHeight="1">
      <c r="A121" s="118">
        <v>10</v>
      </c>
      <c r="B121" s="218">
        <v>43891</v>
      </c>
      <c r="C121" s="175">
        <v>1045</v>
      </c>
      <c r="D121" s="222">
        <f>'base(indices)'!G126</f>
        <v>1.05542998</v>
      </c>
      <c r="E121" s="70">
        <f t="shared" si="31"/>
        <v>1102.9243291</v>
      </c>
      <c r="F121" s="327">
        <v>0</v>
      </c>
      <c r="G121" s="70">
        <f t="shared" si="32"/>
        <v>0</v>
      </c>
      <c r="H121" s="68">
        <f t="shared" si="33"/>
        <v>1102.9243291</v>
      </c>
      <c r="I121" s="297">
        <f t="shared" si="55"/>
        <v>11001.861751650089</v>
      </c>
      <c r="J121" s="122">
        <f>IF((I121)+K121&gt;I$148,N149-K121,(I121))</f>
        <v>11001.861751650089</v>
      </c>
      <c r="K121" s="122">
        <f t="shared" si="54"/>
        <v>3350.0496919999996</v>
      </c>
      <c r="L121" s="184">
        <f t="shared" si="56"/>
        <v>14351.911443650089</v>
      </c>
      <c r="M121" s="122">
        <f t="shared" si="57"/>
        <v>10451.768664067584</v>
      </c>
      <c r="N121" s="122">
        <f t="shared" si="58"/>
        <v>3182.5472073999995</v>
      </c>
      <c r="O121" s="122">
        <f t="shared" si="59"/>
        <v>13634.315871467583</v>
      </c>
      <c r="P121" s="104">
        <f t="shared" si="60"/>
        <v>9901.6755764850805</v>
      </c>
      <c r="Q121" s="122">
        <f t="shared" si="61"/>
        <v>3015.0447227999998</v>
      </c>
      <c r="R121" s="122">
        <f t="shared" si="62"/>
        <v>12916.72029928508</v>
      </c>
      <c r="S121" s="122">
        <f t="shared" si="63"/>
        <v>8801.4894013200719</v>
      </c>
      <c r="T121" s="122">
        <f t="shared" si="64"/>
        <v>2680.0397536</v>
      </c>
      <c r="U121" s="122">
        <f t="shared" si="65"/>
        <v>11481.529154920072</v>
      </c>
      <c r="V121" s="122">
        <f t="shared" si="66"/>
        <v>7701.3032261550616</v>
      </c>
      <c r="W121" s="122">
        <f t="shared" si="67"/>
        <v>2345.0347843999994</v>
      </c>
      <c r="X121" s="122">
        <f t="shared" si="68"/>
        <v>10046.33801055506</v>
      </c>
      <c r="Y121" s="122">
        <f t="shared" si="43"/>
        <v>6601.117050990053</v>
      </c>
      <c r="Z121" s="122">
        <f t="shared" si="44"/>
        <v>2010.0298151999996</v>
      </c>
      <c r="AA121" s="52">
        <f t="shared" si="45"/>
        <v>8611.1468661900526</v>
      </c>
    </row>
    <row r="122" spans="1:27" ht="13.5" customHeight="1">
      <c r="A122" s="118">
        <v>9</v>
      </c>
      <c r="B122" s="217">
        <v>43922</v>
      </c>
      <c r="C122" s="175">
        <v>1045</v>
      </c>
      <c r="D122" s="222">
        <f>'base(indices)'!G127</f>
        <v>1.0552189300000001</v>
      </c>
      <c r="E122" s="60">
        <f t="shared" si="31"/>
        <v>1102.70378185</v>
      </c>
      <c r="F122" s="327">
        <v>0</v>
      </c>
      <c r="G122" s="60">
        <f t="shared" si="32"/>
        <v>0</v>
      </c>
      <c r="H122" s="57">
        <f t="shared" si="33"/>
        <v>1102.70378185</v>
      </c>
      <c r="I122" s="296">
        <f t="shared" si="55"/>
        <v>9898.9374225500887</v>
      </c>
      <c r="J122" s="102">
        <f>IF((I122)+K122&gt;I$148,I$148-K122,(I122))</f>
        <v>9898.9374225500887</v>
      </c>
      <c r="K122" s="102">
        <f t="shared" si="54"/>
        <v>3350.0496919999996</v>
      </c>
      <c r="L122" s="187">
        <f t="shared" si="56"/>
        <v>13248.987114550087</v>
      </c>
      <c r="M122" s="102">
        <f t="shared" si="57"/>
        <v>9403.9905514225848</v>
      </c>
      <c r="N122" s="102">
        <f t="shared" si="58"/>
        <v>3182.5472073999995</v>
      </c>
      <c r="O122" s="102">
        <f t="shared" si="59"/>
        <v>12586.537758822584</v>
      </c>
      <c r="P122" s="102">
        <f t="shared" si="60"/>
        <v>8909.0436802950808</v>
      </c>
      <c r="Q122" s="102">
        <f t="shared" si="61"/>
        <v>3015.0447227999998</v>
      </c>
      <c r="R122" s="102">
        <f t="shared" si="62"/>
        <v>11924.08840309508</v>
      </c>
      <c r="S122" s="102">
        <f t="shared" si="63"/>
        <v>7919.149938040071</v>
      </c>
      <c r="T122" s="102">
        <f t="shared" si="64"/>
        <v>2680.0397536</v>
      </c>
      <c r="U122" s="102">
        <f t="shared" si="65"/>
        <v>10599.189691640071</v>
      </c>
      <c r="V122" s="102">
        <f t="shared" si="66"/>
        <v>6929.2561957850621</v>
      </c>
      <c r="W122" s="102">
        <f t="shared" si="67"/>
        <v>2345.0347843999994</v>
      </c>
      <c r="X122" s="102">
        <f t="shared" si="68"/>
        <v>9274.2909801850619</v>
      </c>
      <c r="Y122" s="102">
        <f t="shared" si="43"/>
        <v>5939.3624535300532</v>
      </c>
      <c r="Z122" s="102">
        <f t="shared" si="44"/>
        <v>2010.0298151999996</v>
      </c>
      <c r="AA122" s="66">
        <f t="shared" si="45"/>
        <v>7949.3922687300528</v>
      </c>
    </row>
    <row r="123" spans="1:27" ht="13.5" customHeight="1">
      <c r="A123" s="118">
        <v>8</v>
      </c>
      <c r="B123" s="218">
        <v>43952</v>
      </c>
      <c r="C123" s="175">
        <v>1045</v>
      </c>
      <c r="D123" s="222">
        <f>'base(indices)'!G128</f>
        <v>1.05532447</v>
      </c>
      <c r="E123" s="70">
        <f t="shared" si="31"/>
        <v>1102.81407115</v>
      </c>
      <c r="F123" s="327">
        <v>0</v>
      </c>
      <c r="G123" s="70">
        <f t="shared" si="32"/>
        <v>0</v>
      </c>
      <c r="H123" s="68">
        <f t="shared" si="33"/>
        <v>1102.81407115</v>
      </c>
      <c r="I123" s="297">
        <f t="shared" si="55"/>
        <v>8796.2336407000894</v>
      </c>
      <c r="J123" s="122">
        <f>IF((I123)+K123&gt;I$148,N151-K123,(I123))</f>
        <v>8796.2336407000894</v>
      </c>
      <c r="K123" s="122">
        <f t="shared" si="54"/>
        <v>3350.0496919999996</v>
      </c>
      <c r="L123" s="184">
        <f t="shared" si="56"/>
        <v>12146.283332700088</v>
      </c>
      <c r="M123" s="122">
        <f t="shared" si="57"/>
        <v>8356.4219586650852</v>
      </c>
      <c r="N123" s="122">
        <f t="shared" si="58"/>
        <v>3182.5472073999995</v>
      </c>
      <c r="O123" s="122">
        <f t="shared" si="59"/>
        <v>11538.969166065084</v>
      </c>
      <c r="P123" s="104">
        <f t="shared" si="60"/>
        <v>7916.610276630081</v>
      </c>
      <c r="Q123" s="122">
        <f t="shared" si="61"/>
        <v>3015.0447227999998</v>
      </c>
      <c r="R123" s="122">
        <f t="shared" si="62"/>
        <v>10931.65499943008</v>
      </c>
      <c r="S123" s="122">
        <f t="shared" si="63"/>
        <v>7036.9869125600717</v>
      </c>
      <c r="T123" s="122">
        <f t="shared" si="64"/>
        <v>2680.0397536</v>
      </c>
      <c r="U123" s="122">
        <f t="shared" si="65"/>
        <v>9717.0266661600726</v>
      </c>
      <c r="V123" s="122">
        <f t="shared" si="66"/>
        <v>6157.3635484900624</v>
      </c>
      <c r="W123" s="122">
        <f t="shared" si="67"/>
        <v>2345.0347843999994</v>
      </c>
      <c r="X123" s="122">
        <f t="shared" si="68"/>
        <v>8502.3983328900613</v>
      </c>
      <c r="Y123" s="122">
        <f t="shared" si="43"/>
        <v>5277.7401844200531</v>
      </c>
      <c r="Z123" s="122">
        <f t="shared" si="44"/>
        <v>2010.0298151999996</v>
      </c>
      <c r="AA123" s="52">
        <f t="shared" si="45"/>
        <v>7287.7699996200527</v>
      </c>
    </row>
    <row r="124" spans="1:27" ht="13.5" customHeight="1">
      <c r="A124" s="118">
        <v>7</v>
      </c>
      <c r="B124" s="217">
        <v>43983</v>
      </c>
      <c r="C124" s="175">
        <v>1045</v>
      </c>
      <c r="D124" s="222">
        <f>'base(indices)'!G129</f>
        <v>1.0615878299999999</v>
      </c>
      <c r="E124" s="60">
        <f t="shared" si="31"/>
        <v>1109.3592823499998</v>
      </c>
      <c r="F124" s="327">
        <v>0</v>
      </c>
      <c r="G124" s="60">
        <f t="shared" si="32"/>
        <v>0</v>
      </c>
      <c r="H124" s="57">
        <f t="shared" si="33"/>
        <v>1109.3592823499998</v>
      </c>
      <c r="I124" s="296">
        <f t="shared" si="55"/>
        <v>7693.4195695500894</v>
      </c>
      <c r="J124" s="102">
        <f>IF((I124)+K124&gt;I$148,I$148-K124,(I124))</f>
        <v>7693.4195695500894</v>
      </c>
      <c r="K124" s="102">
        <f t="shared" si="54"/>
        <v>3350.0496919999996</v>
      </c>
      <c r="L124" s="187">
        <f t="shared" si="56"/>
        <v>11043.46926155009</v>
      </c>
      <c r="M124" s="102">
        <f t="shared" si="57"/>
        <v>7308.7485910725845</v>
      </c>
      <c r="N124" s="102">
        <f t="shared" si="58"/>
        <v>3182.5472073999995</v>
      </c>
      <c r="O124" s="102">
        <f t="shared" si="59"/>
        <v>10491.295798472584</v>
      </c>
      <c r="P124" s="102">
        <f t="shared" si="60"/>
        <v>6924.0776125950806</v>
      </c>
      <c r="Q124" s="102">
        <f t="shared" si="61"/>
        <v>3015.0447227999998</v>
      </c>
      <c r="R124" s="102">
        <f t="shared" si="62"/>
        <v>9939.1223353950809</v>
      </c>
      <c r="S124" s="102">
        <f t="shared" si="63"/>
        <v>6154.7356556400719</v>
      </c>
      <c r="T124" s="102">
        <f t="shared" si="64"/>
        <v>2680.0397536</v>
      </c>
      <c r="U124" s="102">
        <f t="shared" si="65"/>
        <v>8834.7754092400719</v>
      </c>
      <c r="V124" s="102">
        <f t="shared" si="66"/>
        <v>5385.3936986850622</v>
      </c>
      <c r="W124" s="102">
        <f t="shared" si="67"/>
        <v>2345.0347843999994</v>
      </c>
      <c r="X124" s="102">
        <f t="shared" si="68"/>
        <v>7730.4284830850611</v>
      </c>
      <c r="Y124" s="102">
        <f t="shared" si="43"/>
        <v>4616.0517417300534</v>
      </c>
      <c r="Z124" s="102">
        <f t="shared" si="44"/>
        <v>2010.0298151999996</v>
      </c>
      <c r="AA124" s="66">
        <f t="shared" si="45"/>
        <v>6626.081556930053</v>
      </c>
    </row>
    <row r="125" spans="1:27" ht="13.5" customHeight="1">
      <c r="A125" s="118">
        <v>6</v>
      </c>
      <c r="B125" s="218">
        <v>44013</v>
      </c>
      <c r="C125" s="175">
        <v>1045</v>
      </c>
      <c r="D125" s="222">
        <f>'base(indices)'!G130</f>
        <v>1.0613755600000001</v>
      </c>
      <c r="E125" s="70">
        <f t="shared" si="31"/>
        <v>1109.1374602000001</v>
      </c>
      <c r="F125" s="327">
        <v>0</v>
      </c>
      <c r="G125" s="70">
        <f t="shared" si="32"/>
        <v>0</v>
      </c>
      <c r="H125" s="68">
        <f t="shared" si="33"/>
        <v>1109.1374602000001</v>
      </c>
      <c r="I125" s="297">
        <f t="shared" si="55"/>
        <v>6584.0602872000891</v>
      </c>
      <c r="J125" s="122">
        <f>IF((I125)+K125&gt;I$148,N153-K125,(I125))</f>
        <v>6584.0602872000891</v>
      </c>
      <c r="K125" s="122">
        <f t="shared" si="54"/>
        <v>3350.0496919999996</v>
      </c>
      <c r="L125" s="184">
        <f t="shared" si="56"/>
        <v>9934.1099792000896</v>
      </c>
      <c r="M125" s="122">
        <f t="shared" si="57"/>
        <v>6254.8572728400841</v>
      </c>
      <c r="N125" s="122">
        <f t="shared" si="58"/>
        <v>3182.5472073999995</v>
      </c>
      <c r="O125" s="122">
        <f t="shared" si="59"/>
        <v>9437.404480240084</v>
      </c>
      <c r="P125" s="104">
        <f t="shared" si="60"/>
        <v>5925.65425848008</v>
      </c>
      <c r="Q125" s="122">
        <f t="shared" si="61"/>
        <v>3015.0447227999998</v>
      </c>
      <c r="R125" s="122">
        <f t="shared" si="62"/>
        <v>8940.6989812800803</v>
      </c>
      <c r="S125" s="122">
        <f t="shared" si="63"/>
        <v>5267.2482297600718</v>
      </c>
      <c r="T125" s="122">
        <f t="shared" si="64"/>
        <v>2680.0397536</v>
      </c>
      <c r="U125" s="122">
        <f t="shared" si="65"/>
        <v>7947.2879833600718</v>
      </c>
      <c r="V125" s="122">
        <f t="shared" si="66"/>
        <v>4608.8422010400618</v>
      </c>
      <c r="W125" s="122">
        <f t="shared" si="67"/>
        <v>2345.0347843999994</v>
      </c>
      <c r="X125" s="122">
        <f t="shared" si="68"/>
        <v>6953.8769854400616</v>
      </c>
      <c r="Y125" s="122">
        <f t="shared" si="43"/>
        <v>3950.4361723200532</v>
      </c>
      <c r="Z125" s="122">
        <f t="shared" si="44"/>
        <v>2010.0298151999996</v>
      </c>
      <c r="AA125" s="52">
        <f t="shared" si="45"/>
        <v>5960.4659875200523</v>
      </c>
    </row>
    <row r="126" spans="1:27" ht="13.5" customHeight="1">
      <c r="A126" s="118">
        <v>5</v>
      </c>
      <c r="B126" s="217">
        <v>44044</v>
      </c>
      <c r="C126" s="175">
        <v>1045</v>
      </c>
      <c r="D126" s="222">
        <f>'base(indices)'!G131</f>
        <v>1.05820096</v>
      </c>
      <c r="E126" s="60">
        <f t="shared" si="31"/>
        <v>1105.8200032</v>
      </c>
      <c r="F126" s="327">
        <v>0</v>
      </c>
      <c r="G126" s="60">
        <f t="shared" si="32"/>
        <v>0</v>
      </c>
      <c r="H126" s="57">
        <f t="shared" si="33"/>
        <v>1105.8200032</v>
      </c>
      <c r="I126" s="296">
        <f t="shared" si="55"/>
        <v>5474.9228270000895</v>
      </c>
      <c r="J126" s="102">
        <f>IF((I126)+K126&gt;I$148,I$148-K126,(I126))</f>
        <v>5474.9228270000895</v>
      </c>
      <c r="K126" s="102">
        <f t="shared" si="54"/>
        <v>3350.0496919999996</v>
      </c>
      <c r="L126" s="187">
        <f t="shared" si="56"/>
        <v>8824.97251900009</v>
      </c>
      <c r="M126" s="102">
        <f t="shared" si="57"/>
        <v>5201.1766856500844</v>
      </c>
      <c r="N126" s="102">
        <f t="shared" si="58"/>
        <v>3182.5472073999995</v>
      </c>
      <c r="O126" s="102">
        <f t="shared" si="59"/>
        <v>8383.7238930500844</v>
      </c>
      <c r="P126" s="102">
        <f t="shared" si="60"/>
        <v>4927.4305443000803</v>
      </c>
      <c r="Q126" s="102">
        <f t="shared" si="61"/>
        <v>3015.0447227999998</v>
      </c>
      <c r="R126" s="102">
        <f t="shared" si="62"/>
        <v>7942.4752671000806</v>
      </c>
      <c r="S126" s="102">
        <f t="shared" si="63"/>
        <v>4379.9382616000721</v>
      </c>
      <c r="T126" s="102">
        <f t="shared" si="64"/>
        <v>2680.0397536</v>
      </c>
      <c r="U126" s="102">
        <f t="shared" si="65"/>
        <v>7059.9780152000722</v>
      </c>
      <c r="V126" s="102">
        <f t="shared" si="66"/>
        <v>3832.4459789000625</v>
      </c>
      <c r="W126" s="102">
        <f t="shared" si="67"/>
        <v>2345.0347843999994</v>
      </c>
      <c r="X126" s="102">
        <f t="shared" si="68"/>
        <v>6177.4807633000619</v>
      </c>
      <c r="Y126" s="102">
        <f t="shared" si="43"/>
        <v>3284.9536962000534</v>
      </c>
      <c r="Z126" s="102">
        <f t="shared" si="44"/>
        <v>2010.0298151999996</v>
      </c>
      <c r="AA126" s="66">
        <f t="shared" si="45"/>
        <v>5294.9835114000525</v>
      </c>
    </row>
    <row r="127" spans="1:27" ht="13.5" customHeight="1">
      <c r="A127" s="118">
        <v>4</v>
      </c>
      <c r="B127" s="218">
        <v>44075</v>
      </c>
      <c r="C127" s="175">
        <v>1045</v>
      </c>
      <c r="D127" s="222">
        <f>'base(indices)'!G132</f>
        <v>1.05577268</v>
      </c>
      <c r="E127" s="70">
        <f t="shared" si="31"/>
        <v>1103.2824505999999</v>
      </c>
      <c r="F127" s="327">
        <v>0</v>
      </c>
      <c r="G127" s="70">
        <f t="shared" si="32"/>
        <v>0</v>
      </c>
      <c r="H127" s="68">
        <f t="shared" si="33"/>
        <v>1103.2824505999999</v>
      </c>
      <c r="I127" s="297">
        <f t="shared" si="55"/>
        <v>4369.102823800089</v>
      </c>
      <c r="J127" s="122">
        <f>IF((I127)+K127&gt;I$148,N155-K127,(I127))</f>
        <v>4369.102823800089</v>
      </c>
      <c r="K127" s="122">
        <f t="shared" si="54"/>
        <v>3350.0496919999996</v>
      </c>
      <c r="L127" s="184">
        <f t="shared" si="56"/>
        <v>7719.1525158000886</v>
      </c>
      <c r="M127" s="122">
        <f t="shared" si="57"/>
        <v>4150.6476826100843</v>
      </c>
      <c r="N127" s="122">
        <f t="shared" si="58"/>
        <v>3182.5472073999995</v>
      </c>
      <c r="O127" s="122">
        <f t="shared" si="59"/>
        <v>7333.1948900100833</v>
      </c>
      <c r="P127" s="104">
        <f t="shared" si="60"/>
        <v>3932.19254142008</v>
      </c>
      <c r="Q127" s="122">
        <f t="shared" si="61"/>
        <v>3015.0447227999998</v>
      </c>
      <c r="R127" s="122">
        <f t="shared" si="62"/>
        <v>6947.2372642200799</v>
      </c>
      <c r="S127" s="122">
        <f t="shared" si="63"/>
        <v>3495.2822590400715</v>
      </c>
      <c r="T127" s="122">
        <f t="shared" si="64"/>
        <v>2680.0397536</v>
      </c>
      <c r="U127" s="122">
        <f t="shared" si="65"/>
        <v>6175.322012640072</v>
      </c>
      <c r="V127" s="122">
        <f t="shared" si="66"/>
        <v>3058.371976660062</v>
      </c>
      <c r="W127" s="122">
        <f t="shared" si="67"/>
        <v>2345.0347843999994</v>
      </c>
      <c r="X127" s="122">
        <f t="shared" si="68"/>
        <v>5403.4067610600614</v>
      </c>
      <c r="Y127" s="122">
        <f t="shared" si="43"/>
        <v>2621.4616942800535</v>
      </c>
      <c r="Z127" s="122">
        <f t="shared" si="44"/>
        <v>2010.0298151999996</v>
      </c>
      <c r="AA127" s="52">
        <f t="shared" si="45"/>
        <v>4631.4915094800526</v>
      </c>
    </row>
    <row r="128" spans="1:27" ht="13.5" customHeight="1">
      <c r="A128" s="118">
        <v>3</v>
      </c>
      <c r="B128" s="217">
        <v>44105</v>
      </c>
      <c r="C128" s="175">
        <v>1045</v>
      </c>
      <c r="D128" s="222">
        <f>'base(indices)'!G133</f>
        <v>1.0510429800000001</v>
      </c>
      <c r="E128" s="60">
        <f t="shared" si="31"/>
        <v>1098.3399141</v>
      </c>
      <c r="F128" s="327">
        <v>0</v>
      </c>
      <c r="G128" s="60">
        <f t="shared" si="32"/>
        <v>0</v>
      </c>
      <c r="H128" s="57">
        <f t="shared" si="33"/>
        <v>1098.3399141</v>
      </c>
      <c r="I128" s="296">
        <f t="shared" si="55"/>
        <v>3265.8203732000893</v>
      </c>
      <c r="J128" s="102">
        <f>IF((I128)+K128&gt;I$148,I$148-K128,(I128))</f>
        <v>3265.8203732000893</v>
      </c>
      <c r="K128" s="102">
        <f t="shared" si="54"/>
        <v>3350.0496919999996</v>
      </c>
      <c r="L128" s="187">
        <f t="shared" si="56"/>
        <v>6615.8700652000889</v>
      </c>
      <c r="M128" s="102">
        <f t="shared" si="57"/>
        <v>3102.5293545400846</v>
      </c>
      <c r="N128" s="102">
        <f t="shared" si="58"/>
        <v>3182.5472073999995</v>
      </c>
      <c r="O128" s="102">
        <f t="shared" si="59"/>
        <v>6285.0765619400845</v>
      </c>
      <c r="P128" s="102">
        <f t="shared" si="60"/>
        <v>2939.2383358800803</v>
      </c>
      <c r="Q128" s="102">
        <f t="shared" si="61"/>
        <v>3015.0447227999998</v>
      </c>
      <c r="R128" s="102">
        <f t="shared" si="62"/>
        <v>5954.2830586800801</v>
      </c>
      <c r="S128" s="102">
        <f t="shared" si="63"/>
        <v>2612.6562985600717</v>
      </c>
      <c r="T128" s="102">
        <f t="shared" si="64"/>
        <v>2680.0397536</v>
      </c>
      <c r="U128" s="102">
        <f t="shared" si="65"/>
        <v>5292.6960521600722</v>
      </c>
      <c r="V128" s="102">
        <f t="shared" si="66"/>
        <v>2286.0742612400622</v>
      </c>
      <c r="W128" s="102">
        <f t="shared" si="67"/>
        <v>2345.0347843999994</v>
      </c>
      <c r="X128" s="102">
        <f t="shared" si="68"/>
        <v>4631.1090456400616</v>
      </c>
      <c r="Y128" s="102">
        <f t="shared" si="43"/>
        <v>1959.4922239200534</v>
      </c>
      <c r="Z128" s="102">
        <f t="shared" si="44"/>
        <v>2010.0298151999996</v>
      </c>
      <c r="AA128" s="66">
        <f t="shared" si="45"/>
        <v>3969.5220391200528</v>
      </c>
    </row>
    <row r="129" spans="1:34" ht="13.5" customHeight="1">
      <c r="A129" s="118">
        <v>2</v>
      </c>
      <c r="B129" s="217">
        <v>44136</v>
      </c>
      <c r="C129" s="175">
        <v>1045</v>
      </c>
      <c r="D129" s="222">
        <f>'base(indices)'!G134</f>
        <v>1.04125519</v>
      </c>
      <c r="E129" s="70">
        <f t="shared" si="31"/>
        <v>1088.11167355</v>
      </c>
      <c r="F129" s="327">
        <v>0</v>
      </c>
      <c r="G129" s="70">
        <f t="shared" si="32"/>
        <v>0</v>
      </c>
      <c r="H129" s="68">
        <f t="shared" si="33"/>
        <v>1088.11167355</v>
      </c>
      <c r="I129" s="297">
        <f t="shared" si="55"/>
        <v>2167.4804591000893</v>
      </c>
      <c r="J129" s="122">
        <f>IF((I129)+K129&gt;I$148,N157-K129,(I129))</f>
        <v>2167.4804591000893</v>
      </c>
      <c r="K129" s="122">
        <f t="shared" si="54"/>
        <v>3350.0496919999996</v>
      </c>
      <c r="L129" s="184">
        <f t="shared" si="56"/>
        <v>5517.5301511000889</v>
      </c>
      <c r="M129" s="122">
        <f t="shared" si="57"/>
        <v>2059.1064361450849</v>
      </c>
      <c r="N129" s="122">
        <f t="shared" si="58"/>
        <v>3182.5472073999995</v>
      </c>
      <c r="O129" s="122">
        <f t="shared" si="59"/>
        <v>5241.6536435450844</v>
      </c>
      <c r="P129" s="104">
        <f t="shared" si="60"/>
        <v>1950.7324131900805</v>
      </c>
      <c r="Q129" s="122">
        <f t="shared" si="61"/>
        <v>3015.0447227999998</v>
      </c>
      <c r="R129" s="122">
        <f t="shared" si="62"/>
        <v>4965.7771359900798</v>
      </c>
      <c r="S129" s="122">
        <f t="shared" si="63"/>
        <v>1733.9843672800716</v>
      </c>
      <c r="T129" s="122">
        <f t="shared" si="64"/>
        <v>2680.0397536</v>
      </c>
      <c r="U129" s="122">
        <f t="shared" si="65"/>
        <v>4414.0241208800717</v>
      </c>
      <c r="V129" s="122">
        <f t="shared" si="66"/>
        <v>1517.2363213700623</v>
      </c>
      <c r="W129" s="122">
        <f t="shared" si="67"/>
        <v>2345.0347843999994</v>
      </c>
      <c r="X129" s="122">
        <f t="shared" si="68"/>
        <v>3862.2711057700617</v>
      </c>
      <c r="Y129" s="122">
        <f t="shared" si="43"/>
        <v>1300.4882754600535</v>
      </c>
      <c r="Z129" s="122">
        <f t="shared" si="44"/>
        <v>2010.0298151999996</v>
      </c>
      <c r="AA129" s="52">
        <f t="shared" si="45"/>
        <v>3310.5180906600531</v>
      </c>
    </row>
    <row r="130" spans="1:34" ht="12.75" customHeight="1" thickBot="1">
      <c r="A130" s="230">
        <v>1</v>
      </c>
      <c r="B130" s="218">
        <v>44166</v>
      </c>
      <c r="C130" s="232">
        <v>1045</v>
      </c>
      <c r="D130" s="233">
        <f>'base(indices)'!G135</f>
        <v>1.0328887899999999</v>
      </c>
      <c r="E130" s="234">
        <f t="shared" si="31"/>
        <v>1079.36878555</v>
      </c>
      <c r="F130" s="328">
        <v>0</v>
      </c>
      <c r="G130" s="234">
        <f t="shared" si="32"/>
        <v>0</v>
      </c>
      <c r="H130" s="232">
        <f t="shared" si="33"/>
        <v>1079.36878555</v>
      </c>
      <c r="I130" s="298">
        <f t="shared" si="55"/>
        <v>1079.3687855500893</v>
      </c>
      <c r="J130" s="95">
        <f>IF((I130)+K130&gt;I$148,I$148-K130,(I130))</f>
        <v>1079.3687855500893</v>
      </c>
      <c r="K130" s="95">
        <f t="shared" si="54"/>
        <v>3350.0496919999996</v>
      </c>
      <c r="L130" s="272">
        <f t="shared" si="56"/>
        <v>4429.4184775500889</v>
      </c>
      <c r="M130" s="95">
        <f t="shared" si="57"/>
        <v>1025.4003462725848</v>
      </c>
      <c r="N130" s="95">
        <f t="shared" si="58"/>
        <v>3182.5472073999995</v>
      </c>
      <c r="O130" s="95">
        <f t="shared" si="59"/>
        <v>4207.947553672584</v>
      </c>
      <c r="P130" s="95">
        <f t="shared" si="60"/>
        <v>971.43190699508045</v>
      </c>
      <c r="Q130" s="95">
        <f t="shared" si="61"/>
        <v>3015.0447227999998</v>
      </c>
      <c r="R130" s="95">
        <f t="shared" si="62"/>
        <v>3986.47662979508</v>
      </c>
      <c r="S130" s="95">
        <f t="shared" si="63"/>
        <v>863.49502844007156</v>
      </c>
      <c r="T130" s="95">
        <f t="shared" si="64"/>
        <v>2680.0397536</v>
      </c>
      <c r="U130" s="95">
        <f t="shared" si="65"/>
        <v>3543.5347820400716</v>
      </c>
      <c r="V130" s="95">
        <f t="shared" si="66"/>
        <v>755.55814988506245</v>
      </c>
      <c r="W130" s="95">
        <f t="shared" si="67"/>
        <v>2345.0347843999994</v>
      </c>
      <c r="X130" s="95">
        <f t="shared" si="68"/>
        <v>3100.5929342850618</v>
      </c>
      <c r="Y130" s="95">
        <f t="shared" si="43"/>
        <v>647.62127133005356</v>
      </c>
      <c r="Z130" s="95">
        <f t="shared" si="44"/>
        <v>2010.0298151999996</v>
      </c>
      <c r="AA130" s="238">
        <f t="shared" si="45"/>
        <v>2657.6510865300534</v>
      </c>
    </row>
    <row r="131" spans="1:34" ht="15" customHeight="1" thickBot="1">
      <c r="A131" s="249"/>
      <c r="B131" s="250" t="s">
        <v>170</v>
      </c>
      <c r="C131" s="250"/>
      <c r="D131" s="251"/>
      <c r="E131" s="252"/>
      <c r="F131" s="448">
        <f>'BENEFÍCIOS-SEM JRS E SEM CORREÇ'!F131:G131</f>
        <v>44287</v>
      </c>
      <c r="G131" s="448"/>
      <c r="H131" s="421">
        <f>SUM(H11:H130)</f>
        <v>119715.43291398</v>
      </c>
      <c r="I131" s="422"/>
      <c r="J131" s="98"/>
      <c r="K131" s="98"/>
      <c r="L131" s="26"/>
      <c r="M131" s="99"/>
      <c r="N131" s="26"/>
      <c r="O131" s="99"/>
      <c r="P131" s="26"/>
    </row>
    <row r="132" spans="1:34" ht="24.75" customHeight="1" thickBot="1">
      <c r="A132" s="245"/>
      <c r="B132" s="159"/>
      <c r="C132" s="39"/>
      <c r="D132" s="241"/>
      <c r="E132" s="40"/>
      <c r="F132" s="196"/>
      <c r="G132" s="196"/>
      <c r="H132" s="192"/>
      <c r="I132" s="192"/>
      <c r="J132" s="98"/>
      <c r="K132" s="98"/>
      <c r="L132" s="26"/>
      <c r="M132" s="99"/>
      <c r="N132" s="26"/>
      <c r="O132" s="99"/>
      <c r="P132" s="26"/>
    </row>
    <row r="133" spans="1:34" ht="14.25" customHeight="1">
      <c r="A133" s="239">
        <v>1</v>
      </c>
      <c r="B133" s="161">
        <v>44197</v>
      </c>
      <c r="C133" s="47">
        <f>'BENEFÍCIOS-SEM JRS E SEM CORREÇ'!C134</f>
        <v>1100</v>
      </c>
      <c r="D133" s="243">
        <f>'base(indices)'!G136</f>
        <v>1.0220549999999999</v>
      </c>
      <c r="E133" s="87">
        <f t="shared" ref="E133:E139" si="69">C133*D133</f>
        <v>1124.2604999999999</v>
      </c>
      <c r="F133" s="322">
        <v>0</v>
      </c>
      <c r="G133" s="87">
        <f t="shared" ref="G133:G139" si="70">E133*F133</f>
        <v>0</v>
      </c>
      <c r="H133" s="89">
        <f t="shared" ref="H133:H139" si="71">E133+G133</f>
        <v>1124.2604999999999</v>
      </c>
      <c r="I133" s="108">
        <f>I147</f>
        <v>3350.0496919999996</v>
      </c>
      <c r="J133" s="128">
        <v>0</v>
      </c>
      <c r="K133" s="100">
        <f t="shared" ref="K133:K143" si="72">I133</f>
        <v>3350.0496919999996</v>
      </c>
      <c r="L133" s="126">
        <f t="shared" ref="L133:L143" si="73">J133+K133</f>
        <v>3350.0496919999996</v>
      </c>
      <c r="M133" s="54">
        <f>$J133*M$9</f>
        <v>0</v>
      </c>
      <c r="N133" s="123">
        <f>$K133*M$9</f>
        <v>3182.5472073999995</v>
      </c>
      <c r="O133" s="55">
        <f>M133+N133</f>
        <v>3182.5472073999995</v>
      </c>
      <c r="P133" s="54">
        <f>$J133*P$9</f>
        <v>0</v>
      </c>
      <c r="Q133" s="123">
        <f>$K133*P$9</f>
        <v>3015.0447227999998</v>
      </c>
      <c r="R133" s="55">
        <f>P133+Q133</f>
        <v>3015.0447227999998</v>
      </c>
      <c r="S133" s="54">
        <f>$J133*S$9</f>
        <v>0</v>
      </c>
      <c r="T133" s="123">
        <f>$K133*S$9</f>
        <v>2680.0397536</v>
      </c>
      <c r="U133" s="55">
        <f>S133+T133</f>
        <v>2680.0397536</v>
      </c>
      <c r="V133" s="54">
        <f>$J133*V$9</f>
        <v>0</v>
      </c>
      <c r="W133" s="123">
        <f>$K133*V$9</f>
        <v>2345.0347843999994</v>
      </c>
      <c r="X133" s="55">
        <f>V133+W133</f>
        <v>2345.0347843999994</v>
      </c>
      <c r="Y133" s="54">
        <f t="shared" ref="Y133:Y144" si="74">$J133*Y$9</f>
        <v>0</v>
      </c>
      <c r="Z133" s="54">
        <f t="shared" ref="Z133:Z144" si="75">$K133*Y$9</f>
        <v>2010.0298151999996</v>
      </c>
      <c r="AA133" s="55">
        <f t="shared" ref="AA133:AA144" si="76">Y133+Z133</f>
        <v>2010.0298151999996</v>
      </c>
      <c r="AB133" s="18"/>
      <c r="AC133" s="18"/>
      <c r="AD133" s="18"/>
      <c r="AE133" s="18"/>
      <c r="AF133" s="19"/>
      <c r="AG133" s="18"/>
      <c r="AH133" s="18"/>
    </row>
    <row r="134" spans="1:34" s="30" customFormat="1" ht="14.25" customHeight="1">
      <c r="A134" s="118">
        <v>2</v>
      </c>
      <c r="B134" s="56">
        <v>44228</v>
      </c>
      <c r="C134" s="68">
        <f>'BENEFÍCIOS-SEM JRS E SEM CORREÇ'!C135</f>
        <v>1100</v>
      </c>
      <c r="D134" s="223">
        <f>'base(indices)'!G137</f>
        <v>1.01414468</v>
      </c>
      <c r="E134" s="60">
        <f t="shared" si="69"/>
        <v>1115.5591480000001</v>
      </c>
      <c r="F134" s="327">
        <v>0</v>
      </c>
      <c r="G134" s="60">
        <f t="shared" si="70"/>
        <v>0</v>
      </c>
      <c r="H134" s="61">
        <f t="shared" si="71"/>
        <v>1115.5591480000001</v>
      </c>
      <c r="I134" s="106">
        <f t="shared" ref="I134:I144" si="77">I133-H133</f>
        <v>2225.7891919999997</v>
      </c>
      <c r="J134" s="63">
        <v>0</v>
      </c>
      <c r="K134" s="102">
        <f t="shared" si="72"/>
        <v>2225.7891919999997</v>
      </c>
      <c r="L134" s="127">
        <f t="shared" si="73"/>
        <v>2225.7891919999997</v>
      </c>
      <c r="M134" s="65">
        <f t="shared" ref="M134:M144" si="78">$J134*M$9</f>
        <v>0</v>
      </c>
      <c r="N134" s="102">
        <f t="shared" ref="N134:N139" si="79">$K134*M$9</f>
        <v>2114.4997323999996</v>
      </c>
      <c r="O134" s="66">
        <f t="shared" ref="O134:O139" si="80">M134+N134</f>
        <v>2114.4997323999996</v>
      </c>
      <c r="P134" s="65">
        <f t="shared" ref="P134:P144" si="81">$J134*P$9</f>
        <v>0</v>
      </c>
      <c r="Q134" s="102">
        <f t="shared" ref="Q134:Q139" si="82">$K134*P$9</f>
        <v>2003.2102727999998</v>
      </c>
      <c r="R134" s="66">
        <f t="shared" ref="R134:R139" si="83">P134+Q134</f>
        <v>2003.2102727999998</v>
      </c>
      <c r="S134" s="65">
        <f t="shared" ref="S134:S144" si="84">$J134*S$9</f>
        <v>0</v>
      </c>
      <c r="T134" s="102">
        <f t="shared" ref="T134:T139" si="85">$K134*S$9</f>
        <v>1780.6313535999998</v>
      </c>
      <c r="U134" s="66">
        <f t="shared" ref="U134:U139" si="86">S134+T134</f>
        <v>1780.6313535999998</v>
      </c>
      <c r="V134" s="65">
        <f t="shared" ref="V134:V144" si="87">$J134*V$9</f>
        <v>0</v>
      </c>
      <c r="W134" s="102">
        <f t="shared" ref="W134:W139" si="88">$K134*V$9</f>
        <v>1558.0524343999998</v>
      </c>
      <c r="X134" s="66">
        <f t="shared" ref="X134:X139" si="89">V134+W134</f>
        <v>1558.0524343999998</v>
      </c>
      <c r="Y134" s="65">
        <f t="shared" si="74"/>
        <v>0</v>
      </c>
      <c r="Z134" s="65">
        <f t="shared" si="75"/>
        <v>1335.4735151999998</v>
      </c>
      <c r="AA134" s="66">
        <f t="shared" si="76"/>
        <v>1335.4735151999998</v>
      </c>
      <c r="AB134" s="36"/>
      <c r="AC134" s="36"/>
      <c r="AD134" s="36"/>
      <c r="AE134" s="36"/>
      <c r="AF134" s="37"/>
      <c r="AG134" s="36"/>
      <c r="AH134" s="36"/>
    </row>
    <row r="135" spans="1:34" ht="14.25" customHeight="1">
      <c r="A135" s="117">
        <v>3</v>
      </c>
      <c r="B135" s="46">
        <v>44256</v>
      </c>
      <c r="C135" s="68">
        <f>'BENEFÍCIOS-SEM JRS E SEM CORREÇ'!C136</f>
        <v>1100</v>
      </c>
      <c r="D135" s="223">
        <f>'base(indices)'!G138</f>
        <v>1.0093000400000001</v>
      </c>
      <c r="E135" s="70">
        <f t="shared" si="69"/>
        <v>1110.2300440000001</v>
      </c>
      <c r="F135" s="327">
        <v>0</v>
      </c>
      <c r="G135" s="70">
        <f t="shared" si="70"/>
        <v>0</v>
      </c>
      <c r="H135" s="71">
        <f t="shared" si="71"/>
        <v>1110.2300440000001</v>
      </c>
      <c r="I135" s="107">
        <f t="shared" si="77"/>
        <v>1110.2300439999997</v>
      </c>
      <c r="J135" s="73">
        <v>0</v>
      </c>
      <c r="K135" s="104">
        <f t="shared" si="72"/>
        <v>1110.2300439999997</v>
      </c>
      <c r="L135" s="129">
        <f t="shared" si="73"/>
        <v>1110.2300439999997</v>
      </c>
      <c r="M135" s="51">
        <f t="shared" si="78"/>
        <v>0</v>
      </c>
      <c r="N135" s="122">
        <f t="shared" si="79"/>
        <v>1054.7185417999997</v>
      </c>
      <c r="O135" s="52">
        <f t="shared" si="80"/>
        <v>1054.7185417999997</v>
      </c>
      <c r="P135" s="51">
        <f t="shared" si="81"/>
        <v>0</v>
      </c>
      <c r="Q135" s="122">
        <f t="shared" si="82"/>
        <v>999.20703959999969</v>
      </c>
      <c r="R135" s="52">
        <f t="shared" si="83"/>
        <v>999.20703959999969</v>
      </c>
      <c r="S135" s="51">
        <f t="shared" si="84"/>
        <v>0</v>
      </c>
      <c r="T135" s="122">
        <f t="shared" si="85"/>
        <v>888.18403519999981</v>
      </c>
      <c r="U135" s="52">
        <f t="shared" si="86"/>
        <v>888.18403519999981</v>
      </c>
      <c r="V135" s="51">
        <f t="shared" si="87"/>
        <v>0</v>
      </c>
      <c r="W135" s="122">
        <f t="shared" si="88"/>
        <v>777.16103079999971</v>
      </c>
      <c r="X135" s="52">
        <f t="shared" si="89"/>
        <v>777.16103079999971</v>
      </c>
      <c r="Y135" s="138">
        <f t="shared" si="74"/>
        <v>0</v>
      </c>
      <c r="Z135" s="138">
        <f t="shared" si="75"/>
        <v>666.13802639999983</v>
      </c>
      <c r="AA135" s="130">
        <f t="shared" si="76"/>
        <v>666.13802639999983</v>
      </c>
      <c r="AB135" s="18"/>
      <c r="AC135" s="18"/>
      <c r="AD135" s="18"/>
      <c r="AE135" s="18"/>
      <c r="AF135" s="19"/>
      <c r="AG135" s="18"/>
      <c r="AH135" s="18"/>
    </row>
    <row r="136" spans="1:34" s="30" customFormat="1" ht="14.25" customHeight="1">
      <c r="A136" s="118">
        <v>4</v>
      </c>
      <c r="B136" s="56">
        <v>44287</v>
      </c>
      <c r="C136" s="68">
        <f>'BENEFÍCIOS-SEM JRS E SEM CORREÇ'!C137</f>
        <v>0</v>
      </c>
      <c r="D136" s="223">
        <f>'base(indices)'!G139</f>
        <v>0</v>
      </c>
      <c r="E136" s="60">
        <f>C136*D136</f>
        <v>0</v>
      </c>
      <c r="F136" s="327">
        <v>0</v>
      </c>
      <c r="G136" s="60">
        <f>E136*F136</f>
        <v>0</v>
      </c>
      <c r="H136" s="61">
        <f>E136+G136</f>
        <v>0</v>
      </c>
      <c r="I136" s="106">
        <f t="shared" si="77"/>
        <v>0</v>
      </c>
      <c r="J136" s="63">
        <v>0</v>
      </c>
      <c r="K136" s="102">
        <f>I136</f>
        <v>0</v>
      </c>
      <c r="L136" s="127">
        <f>J136+K136</f>
        <v>0</v>
      </c>
      <c r="M136" s="65">
        <f t="shared" si="78"/>
        <v>0</v>
      </c>
      <c r="N136" s="102">
        <f>$K136*M$9</f>
        <v>0</v>
      </c>
      <c r="O136" s="66">
        <f>M136+N136</f>
        <v>0</v>
      </c>
      <c r="P136" s="65">
        <f t="shared" si="81"/>
        <v>0</v>
      </c>
      <c r="Q136" s="102">
        <f>$K136*P$9</f>
        <v>0</v>
      </c>
      <c r="R136" s="66">
        <f>P136+Q136</f>
        <v>0</v>
      </c>
      <c r="S136" s="65">
        <f t="shared" si="84"/>
        <v>0</v>
      </c>
      <c r="T136" s="102">
        <f>$K136*S$9</f>
        <v>0</v>
      </c>
      <c r="U136" s="66">
        <f>S136+T136</f>
        <v>0</v>
      </c>
      <c r="V136" s="65">
        <f t="shared" si="87"/>
        <v>0</v>
      </c>
      <c r="W136" s="102">
        <f>$K136*V$9</f>
        <v>0</v>
      </c>
      <c r="X136" s="66">
        <f>V136+W136</f>
        <v>0</v>
      </c>
      <c r="Y136" s="65">
        <f t="shared" si="74"/>
        <v>0</v>
      </c>
      <c r="Z136" s="65">
        <f t="shared" si="75"/>
        <v>0</v>
      </c>
      <c r="AA136" s="66">
        <f t="shared" si="76"/>
        <v>0</v>
      </c>
      <c r="AB136" s="36"/>
      <c r="AC136" s="36"/>
      <c r="AD136" s="36"/>
      <c r="AE136" s="36"/>
      <c r="AF136" s="37"/>
      <c r="AG136" s="36"/>
      <c r="AH136" s="36"/>
    </row>
    <row r="137" spans="1:34" ht="14.25" customHeight="1">
      <c r="A137" s="118">
        <v>5</v>
      </c>
      <c r="B137" s="46">
        <v>44317</v>
      </c>
      <c r="C137" s="68">
        <f>'BENEFÍCIOS-SEM JRS E SEM CORREÇ'!C138</f>
        <v>0</v>
      </c>
      <c r="D137" s="223">
        <f>'base(indices)'!G140</f>
        <v>0</v>
      </c>
      <c r="E137" s="70">
        <f>C137*D137</f>
        <v>0</v>
      </c>
      <c r="F137" s="327">
        <v>0</v>
      </c>
      <c r="G137" s="70">
        <f>E137*F137</f>
        <v>0</v>
      </c>
      <c r="H137" s="71">
        <f>E137+G137</f>
        <v>0</v>
      </c>
      <c r="I137" s="107">
        <f t="shared" si="77"/>
        <v>0</v>
      </c>
      <c r="J137" s="73">
        <v>0</v>
      </c>
      <c r="K137" s="104">
        <f>I137</f>
        <v>0</v>
      </c>
      <c r="L137" s="129">
        <f>J137+K137</f>
        <v>0</v>
      </c>
      <c r="M137" s="51">
        <f t="shared" si="78"/>
        <v>0</v>
      </c>
      <c r="N137" s="122">
        <f>$K137*M$9</f>
        <v>0</v>
      </c>
      <c r="O137" s="52">
        <f>M137+N137</f>
        <v>0</v>
      </c>
      <c r="P137" s="51">
        <f t="shared" si="81"/>
        <v>0</v>
      </c>
      <c r="Q137" s="122">
        <f>$K137*P$9</f>
        <v>0</v>
      </c>
      <c r="R137" s="52">
        <f>P137+Q137</f>
        <v>0</v>
      </c>
      <c r="S137" s="51">
        <f t="shared" si="84"/>
        <v>0</v>
      </c>
      <c r="T137" s="122">
        <f>$K137*S$9</f>
        <v>0</v>
      </c>
      <c r="U137" s="52">
        <f>S137+T137</f>
        <v>0</v>
      </c>
      <c r="V137" s="51">
        <f t="shared" si="87"/>
        <v>0</v>
      </c>
      <c r="W137" s="122">
        <f>$K137*V$9</f>
        <v>0</v>
      </c>
      <c r="X137" s="52">
        <f>V137+W137</f>
        <v>0</v>
      </c>
      <c r="Y137" s="138">
        <f t="shared" si="74"/>
        <v>0</v>
      </c>
      <c r="Z137" s="138">
        <f t="shared" si="75"/>
        <v>0</v>
      </c>
      <c r="AA137" s="130">
        <f t="shared" si="76"/>
        <v>0</v>
      </c>
      <c r="AB137" s="18"/>
      <c r="AC137" s="18"/>
      <c r="AD137" s="18"/>
      <c r="AE137" s="18"/>
      <c r="AF137" s="19"/>
      <c r="AG137" s="18"/>
      <c r="AH137" s="18"/>
    </row>
    <row r="138" spans="1:34" s="30" customFormat="1" ht="14.25" customHeight="1">
      <c r="A138" s="117">
        <v>6</v>
      </c>
      <c r="B138" s="56">
        <v>44348</v>
      </c>
      <c r="C138" s="68">
        <f>'BENEFÍCIOS-SEM JRS E SEM CORREÇ'!C139</f>
        <v>0</v>
      </c>
      <c r="D138" s="223">
        <f>'base(indices)'!G141</f>
        <v>0</v>
      </c>
      <c r="E138" s="60">
        <f t="shared" si="69"/>
        <v>0</v>
      </c>
      <c r="F138" s="327">
        <v>0</v>
      </c>
      <c r="G138" s="60">
        <f t="shared" si="70"/>
        <v>0</v>
      </c>
      <c r="H138" s="61">
        <f t="shared" si="71"/>
        <v>0</v>
      </c>
      <c r="I138" s="106">
        <f t="shared" si="77"/>
        <v>0</v>
      </c>
      <c r="J138" s="63">
        <v>0</v>
      </c>
      <c r="K138" s="102">
        <f t="shared" si="72"/>
        <v>0</v>
      </c>
      <c r="L138" s="127">
        <f t="shared" si="73"/>
        <v>0</v>
      </c>
      <c r="M138" s="65">
        <f t="shared" si="78"/>
        <v>0</v>
      </c>
      <c r="N138" s="102">
        <f t="shared" si="79"/>
        <v>0</v>
      </c>
      <c r="O138" s="66">
        <f t="shared" si="80"/>
        <v>0</v>
      </c>
      <c r="P138" s="65">
        <f t="shared" si="81"/>
        <v>0</v>
      </c>
      <c r="Q138" s="102">
        <f t="shared" si="82"/>
        <v>0</v>
      </c>
      <c r="R138" s="66">
        <f t="shared" si="83"/>
        <v>0</v>
      </c>
      <c r="S138" s="65">
        <f t="shared" si="84"/>
        <v>0</v>
      </c>
      <c r="T138" s="102">
        <f t="shared" si="85"/>
        <v>0</v>
      </c>
      <c r="U138" s="66">
        <f t="shared" si="86"/>
        <v>0</v>
      </c>
      <c r="V138" s="65">
        <f t="shared" si="87"/>
        <v>0</v>
      </c>
      <c r="W138" s="102">
        <f t="shared" si="88"/>
        <v>0</v>
      </c>
      <c r="X138" s="66">
        <f t="shared" si="89"/>
        <v>0</v>
      </c>
      <c r="Y138" s="65">
        <f t="shared" si="74"/>
        <v>0</v>
      </c>
      <c r="Z138" s="65">
        <f t="shared" si="75"/>
        <v>0</v>
      </c>
      <c r="AA138" s="66">
        <f t="shared" si="76"/>
        <v>0</v>
      </c>
      <c r="AB138" s="36"/>
      <c r="AC138" s="36"/>
      <c r="AD138" s="36"/>
      <c r="AE138" s="36"/>
      <c r="AF138" s="37"/>
      <c r="AG138" s="36"/>
      <c r="AH138" s="36"/>
    </row>
    <row r="139" spans="1:34" ht="14.25" customHeight="1">
      <c r="A139" s="118">
        <v>7</v>
      </c>
      <c r="B139" s="46">
        <v>44378</v>
      </c>
      <c r="C139" s="68">
        <f>'BENEFÍCIOS-SEM JRS E SEM CORREÇ'!C140</f>
        <v>0</v>
      </c>
      <c r="D139" s="223">
        <f>'base(indices)'!G142</f>
        <v>0</v>
      </c>
      <c r="E139" s="70">
        <f t="shared" si="69"/>
        <v>0</v>
      </c>
      <c r="F139" s="327">
        <v>0</v>
      </c>
      <c r="G139" s="70">
        <f t="shared" si="70"/>
        <v>0</v>
      </c>
      <c r="H139" s="71">
        <f t="shared" si="71"/>
        <v>0</v>
      </c>
      <c r="I139" s="107">
        <f t="shared" si="77"/>
        <v>0</v>
      </c>
      <c r="J139" s="73">
        <v>0</v>
      </c>
      <c r="K139" s="104">
        <f t="shared" si="72"/>
        <v>0</v>
      </c>
      <c r="L139" s="129">
        <f t="shared" si="73"/>
        <v>0</v>
      </c>
      <c r="M139" s="51">
        <f t="shared" si="78"/>
        <v>0</v>
      </c>
      <c r="N139" s="122">
        <f t="shared" si="79"/>
        <v>0</v>
      </c>
      <c r="O139" s="52">
        <f t="shared" si="80"/>
        <v>0</v>
      </c>
      <c r="P139" s="51">
        <f t="shared" si="81"/>
        <v>0</v>
      </c>
      <c r="Q139" s="122">
        <f t="shared" si="82"/>
        <v>0</v>
      </c>
      <c r="R139" s="52">
        <f t="shared" si="83"/>
        <v>0</v>
      </c>
      <c r="S139" s="51">
        <f t="shared" si="84"/>
        <v>0</v>
      </c>
      <c r="T139" s="122">
        <f t="shared" si="85"/>
        <v>0</v>
      </c>
      <c r="U139" s="52">
        <f t="shared" si="86"/>
        <v>0</v>
      </c>
      <c r="V139" s="51">
        <f t="shared" si="87"/>
        <v>0</v>
      </c>
      <c r="W139" s="122">
        <f t="shared" si="88"/>
        <v>0</v>
      </c>
      <c r="X139" s="52">
        <f t="shared" si="89"/>
        <v>0</v>
      </c>
      <c r="Y139" s="138">
        <f t="shared" si="74"/>
        <v>0</v>
      </c>
      <c r="Z139" s="138">
        <f t="shared" si="75"/>
        <v>0</v>
      </c>
      <c r="AA139" s="130">
        <f t="shared" si="76"/>
        <v>0</v>
      </c>
      <c r="AB139" s="18"/>
      <c r="AC139" s="18"/>
      <c r="AD139" s="18"/>
      <c r="AE139" s="18"/>
      <c r="AF139" s="19"/>
      <c r="AG139" s="18"/>
      <c r="AH139" s="18"/>
    </row>
    <row r="140" spans="1:34" s="30" customFormat="1" ht="14.25" customHeight="1">
      <c r="A140" s="118">
        <v>8</v>
      </c>
      <c r="B140" s="56">
        <v>44409</v>
      </c>
      <c r="C140" s="68">
        <f>'BENEFÍCIOS-SEM JRS E SEM CORREÇ'!C141</f>
        <v>0</v>
      </c>
      <c r="D140" s="223">
        <f>'base(indices)'!G143</f>
        <v>0</v>
      </c>
      <c r="E140" s="60">
        <f>C140*D140</f>
        <v>0</v>
      </c>
      <c r="F140" s="327">
        <v>0</v>
      </c>
      <c r="G140" s="60">
        <f>E140*F140</f>
        <v>0</v>
      </c>
      <c r="H140" s="61">
        <f>E140+G140</f>
        <v>0</v>
      </c>
      <c r="I140" s="106">
        <f t="shared" si="77"/>
        <v>0</v>
      </c>
      <c r="J140" s="63">
        <v>0</v>
      </c>
      <c r="K140" s="102">
        <f t="shared" si="72"/>
        <v>0</v>
      </c>
      <c r="L140" s="127">
        <f t="shared" si="73"/>
        <v>0</v>
      </c>
      <c r="M140" s="65">
        <f t="shared" si="78"/>
        <v>0</v>
      </c>
      <c r="N140" s="102">
        <f>$K140*M$9</f>
        <v>0</v>
      </c>
      <c r="O140" s="66">
        <f>M140+N140</f>
        <v>0</v>
      </c>
      <c r="P140" s="65">
        <f t="shared" si="81"/>
        <v>0</v>
      </c>
      <c r="Q140" s="102">
        <f>$K140*P$9</f>
        <v>0</v>
      </c>
      <c r="R140" s="66">
        <f>P140+Q140</f>
        <v>0</v>
      </c>
      <c r="S140" s="65">
        <f t="shared" si="84"/>
        <v>0</v>
      </c>
      <c r="T140" s="102">
        <f>$K140*S$9</f>
        <v>0</v>
      </c>
      <c r="U140" s="66">
        <f>S140+T140</f>
        <v>0</v>
      </c>
      <c r="V140" s="65">
        <f t="shared" si="87"/>
        <v>0</v>
      </c>
      <c r="W140" s="102">
        <f>$K140*V$9</f>
        <v>0</v>
      </c>
      <c r="X140" s="66">
        <f>V140+W140</f>
        <v>0</v>
      </c>
      <c r="Y140" s="65">
        <f t="shared" si="74"/>
        <v>0</v>
      </c>
      <c r="Z140" s="65">
        <f t="shared" si="75"/>
        <v>0</v>
      </c>
      <c r="AA140" s="66">
        <f t="shared" si="76"/>
        <v>0</v>
      </c>
      <c r="AB140" s="36"/>
      <c r="AC140" s="36"/>
      <c r="AD140" s="36"/>
      <c r="AE140" s="36"/>
      <c r="AF140" s="37"/>
      <c r="AG140" s="36"/>
      <c r="AH140" s="36"/>
    </row>
    <row r="141" spans="1:34" ht="14.25" customHeight="1">
      <c r="A141" s="117">
        <v>9</v>
      </c>
      <c r="B141" s="46">
        <v>44440</v>
      </c>
      <c r="C141" s="68">
        <f>'BENEFÍCIOS-SEM JRS E SEM CORREÇ'!C142</f>
        <v>0</v>
      </c>
      <c r="D141" s="223">
        <f>'base(indices)'!G144</f>
        <v>0</v>
      </c>
      <c r="E141" s="70">
        <f>C141*D141</f>
        <v>0</v>
      </c>
      <c r="F141" s="327">
        <v>0</v>
      </c>
      <c r="G141" s="70">
        <f>E141*F141</f>
        <v>0</v>
      </c>
      <c r="H141" s="71">
        <f>E141+G141</f>
        <v>0</v>
      </c>
      <c r="I141" s="107">
        <f t="shared" si="77"/>
        <v>0</v>
      </c>
      <c r="J141" s="73">
        <v>0</v>
      </c>
      <c r="K141" s="104">
        <f t="shared" si="72"/>
        <v>0</v>
      </c>
      <c r="L141" s="129">
        <f t="shared" si="73"/>
        <v>0</v>
      </c>
      <c r="M141" s="51">
        <f t="shared" si="78"/>
        <v>0</v>
      </c>
      <c r="N141" s="122">
        <f>$K141*M$9</f>
        <v>0</v>
      </c>
      <c r="O141" s="52">
        <f>M141+N141</f>
        <v>0</v>
      </c>
      <c r="P141" s="51">
        <f t="shared" si="81"/>
        <v>0</v>
      </c>
      <c r="Q141" s="122">
        <f>$K141*P$9</f>
        <v>0</v>
      </c>
      <c r="R141" s="52">
        <f>P141+Q141</f>
        <v>0</v>
      </c>
      <c r="S141" s="51">
        <f t="shared" si="84"/>
        <v>0</v>
      </c>
      <c r="T141" s="122">
        <f>$K141*S$9</f>
        <v>0</v>
      </c>
      <c r="U141" s="52">
        <f>S141+T141</f>
        <v>0</v>
      </c>
      <c r="V141" s="51">
        <f t="shared" si="87"/>
        <v>0</v>
      </c>
      <c r="W141" s="122">
        <f>$K141*V$9</f>
        <v>0</v>
      </c>
      <c r="X141" s="52">
        <f>V141+W141</f>
        <v>0</v>
      </c>
      <c r="Y141" s="138">
        <f t="shared" si="74"/>
        <v>0</v>
      </c>
      <c r="Z141" s="138">
        <f t="shared" si="75"/>
        <v>0</v>
      </c>
      <c r="AA141" s="130">
        <f t="shared" si="76"/>
        <v>0</v>
      </c>
      <c r="AB141" s="18"/>
      <c r="AC141" s="18"/>
      <c r="AD141" s="18"/>
      <c r="AE141" s="18"/>
      <c r="AF141" s="19"/>
      <c r="AG141" s="18"/>
      <c r="AH141" s="18"/>
    </row>
    <row r="142" spans="1:34" s="30" customFormat="1" ht="14.25" customHeight="1">
      <c r="A142" s="118">
        <v>10</v>
      </c>
      <c r="B142" s="56">
        <v>44470</v>
      </c>
      <c r="C142" s="68">
        <f>'BENEFÍCIOS-SEM JRS E SEM CORREÇ'!C143</f>
        <v>0</v>
      </c>
      <c r="D142" s="223">
        <f>'base(indices)'!G145</f>
        <v>0</v>
      </c>
      <c r="E142" s="60">
        <f>C142*D142</f>
        <v>0</v>
      </c>
      <c r="F142" s="327">
        <v>0</v>
      </c>
      <c r="G142" s="60">
        <f>E142*F142</f>
        <v>0</v>
      </c>
      <c r="H142" s="61">
        <f>E142+G142</f>
        <v>0</v>
      </c>
      <c r="I142" s="106">
        <f t="shared" si="77"/>
        <v>0</v>
      </c>
      <c r="J142" s="63">
        <v>0</v>
      </c>
      <c r="K142" s="102">
        <f t="shared" si="72"/>
        <v>0</v>
      </c>
      <c r="L142" s="127">
        <f t="shared" si="73"/>
        <v>0</v>
      </c>
      <c r="M142" s="65">
        <f t="shared" si="78"/>
        <v>0</v>
      </c>
      <c r="N142" s="102">
        <f>$K142*M$9</f>
        <v>0</v>
      </c>
      <c r="O142" s="66">
        <f>M142+N142</f>
        <v>0</v>
      </c>
      <c r="P142" s="65">
        <f t="shared" si="81"/>
        <v>0</v>
      </c>
      <c r="Q142" s="102">
        <f>$K142*P$9</f>
        <v>0</v>
      </c>
      <c r="R142" s="66">
        <f>P142+Q142</f>
        <v>0</v>
      </c>
      <c r="S142" s="65">
        <f t="shared" si="84"/>
        <v>0</v>
      </c>
      <c r="T142" s="102">
        <f>$K142*S$9</f>
        <v>0</v>
      </c>
      <c r="U142" s="66">
        <f>S142+T142</f>
        <v>0</v>
      </c>
      <c r="V142" s="65">
        <f t="shared" si="87"/>
        <v>0</v>
      </c>
      <c r="W142" s="102">
        <f>$K142*V$9</f>
        <v>0</v>
      </c>
      <c r="X142" s="66">
        <f>V142+W142</f>
        <v>0</v>
      </c>
      <c r="Y142" s="65">
        <f t="shared" si="74"/>
        <v>0</v>
      </c>
      <c r="Z142" s="65">
        <f t="shared" si="75"/>
        <v>0</v>
      </c>
      <c r="AA142" s="66">
        <f t="shared" si="76"/>
        <v>0</v>
      </c>
      <c r="AB142" s="36"/>
      <c r="AC142" s="36"/>
      <c r="AD142" s="36"/>
      <c r="AE142" s="36"/>
      <c r="AF142" s="37"/>
      <c r="AG142" s="36"/>
      <c r="AH142" s="36"/>
    </row>
    <row r="143" spans="1:34" ht="14.25" customHeight="1">
      <c r="A143" s="118">
        <v>11</v>
      </c>
      <c r="B143" s="46">
        <v>44501</v>
      </c>
      <c r="C143" s="68">
        <f>'BENEFÍCIOS-SEM JRS E SEM CORREÇ'!C144</f>
        <v>0</v>
      </c>
      <c r="D143" s="223">
        <f>'base(indices)'!G146</f>
        <v>0</v>
      </c>
      <c r="E143" s="70">
        <f>C143*D143</f>
        <v>0</v>
      </c>
      <c r="F143" s="327">
        <v>0</v>
      </c>
      <c r="G143" s="70">
        <f>E143*F143</f>
        <v>0</v>
      </c>
      <c r="H143" s="71">
        <f>E143+G143</f>
        <v>0</v>
      </c>
      <c r="I143" s="107">
        <f t="shared" si="77"/>
        <v>0</v>
      </c>
      <c r="J143" s="73">
        <v>0</v>
      </c>
      <c r="K143" s="104">
        <f t="shared" si="72"/>
        <v>0</v>
      </c>
      <c r="L143" s="129">
        <f t="shared" si="73"/>
        <v>0</v>
      </c>
      <c r="M143" s="51">
        <f t="shared" si="78"/>
        <v>0</v>
      </c>
      <c r="N143" s="122">
        <f>$K143*M$9</f>
        <v>0</v>
      </c>
      <c r="O143" s="52">
        <f>M143+N143</f>
        <v>0</v>
      </c>
      <c r="P143" s="51">
        <f t="shared" si="81"/>
        <v>0</v>
      </c>
      <c r="Q143" s="122">
        <f>$K143*P$9</f>
        <v>0</v>
      </c>
      <c r="R143" s="52">
        <f>P143+Q143</f>
        <v>0</v>
      </c>
      <c r="S143" s="51">
        <f t="shared" si="84"/>
        <v>0</v>
      </c>
      <c r="T143" s="122">
        <f>$K143*S$9</f>
        <v>0</v>
      </c>
      <c r="U143" s="52">
        <f>S143+T143</f>
        <v>0</v>
      </c>
      <c r="V143" s="51">
        <f t="shared" si="87"/>
        <v>0</v>
      </c>
      <c r="W143" s="122">
        <f>$K143*V$9</f>
        <v>0</v>
      </c>
      <c r="X143" s="52">
        <f>V143+W143</f>
        <v>0</v>
      </c>
      <c r="Y143" s="138">
        <f t="shared" si="74"/>
        <v>0</v>
      </c>
      <c r="Z143" s="138">
        <f t="shared" si="75"/>
        <v>0</v>
      </c>
      <c r="AA143" s="130">
        <f t="shared" si="76"/>
        <v>0</v>
      </c>
      <c r="AB143" s="18"/>
      <c r="AC143" s="18"/>
      <c r="AD143" s="18"/>
      <c r="AE143" s="18"/>
      <c r="AF143" s="19"/>
      <c r="AG143" s="18"/>
      <c r="AH143" s="18"/>
    </row>
    <row r="144" spans="1:34" ht="14.25" customHeight="1">
      <c r="A144" s="124">
        <v>12</v>
      </c>
      <c r="B144" s="56">
        <v>44531</v>
      </c>
      <c r="C144" s="68">
        <f>'BENEFÍCIOS-SEM JRS E SEM CORREÇ'!C145</f>
        <v>0</v>
      </c>
      <c r="D144" s="223">
        <f>'base(indices)'!G147</f>
        <v>0</v>
      </c>
      <c r="E144" s="70">
        <f>C144*D144</f>
        <v>0</v>
      </c>
      <c r="F144" s="327">
        <v>0</v>
      </c>
      <c r="G144" s="70">
        <f>E144*F144</f>
        <v>0</v>
      </c>
      <c r="H144" s="71">
        <f>E144+G144</f>
        <v>0</v>
      </c>
      <c r="I144" s="106">
        <f t="shared" si="77"/>
        <v>0</v>
      </c>
      <c r="J144" s="63">
        <v>0</v>
      </c>
      <c r="K144" s="102">
        <f>I144</f>
        <v>0</v>
      </c>
      <c r="L144" s="127">
        <f>J144+K144</f>
        <v>0</v>
      </c>
      <c r="M144" s="65">
        <f t="shared" si="78"/>
        <v>0</v>
      </c>
      <c r="N144" s="102">
        <f>$K144*M$9</f>
        <v>0</v>
      </c>
      <c r="O144" s="66">
        <f>M144+N144</f>
        <v>0</v>
      </c>
      <c r="P144" s="65">
        <f t="shared" si="81"/>
        <v>0</v>
      </c>
      <c r="Q144" s="102">
        <f>$K144*P$9</f>
        <v>0</v>
      </c>
      <c r="R144" s="66">
        <f>P144+Q144</f>
        <v>0</v>
      </c>
      <c r="S144" s="65">
        <f t="shared" si="84"/>
        <v>0</v>
      </c>
      <c r="T144" s="102">
        <f>$K144*S$9</f>
        <v>0</v>
      </c>
      <c r="U144" s="66">
        <f>S144+T144</f>
        <v>0</v>
      </c>
      <c r="V144" s="65">
        <f t="shared" si="87"/>
        <v>0</v>
      </c>
      <c r="W144" s="102">
        <f>$K144*V$9</f>
        <v>0</v>
      </c>
      <c r="X144" s="66">
        <f>V144+W144</f>
        <v>0</v>
      </c>
      <c r="Y144" s="65">
        <f t="shared" si="74"/>
        <v>0</v>
      </c>
      <c r="Z144" s="65">
        <f t="shared" si="75"/>
        <v>0</v>
      </c>
      <c r="AA144" s="66">
        <f t="shared" si="76"/>
        <v>0</v>
      </c>
      <c r="AB144" s="18"/>
      <c r="AC144" s="18"/>
      <c r="AD144" s="18"/>
      <c r="AE144" s="18"/>
      <c r="AF144" s="19"/>
      <c r="AG144" s="18"/>
      <c r="AH144" s="18"/>
    </row>
    <row r="145" spans="1:28" ht="5.25" customHeight="1" thickBot="1">
      <c r="A145" s="116"/>
      <c r="B145" s="76"/>
      <c r="C145" s="77"/>
      <c r="D145" s="244"/>
      <c r="E145" s="80"/>
      <c r="F145" s="79"/>
      <c r="G145" s="80"/>
      <c r="H145" s="81"/>
      <c r="I145" s="93"/>
      <c r="J145" s="94"/>
      <c r="K145" s="95"/>
      <c r="L145" s="121"/>
      <c r="M145" s="85"/>
      <c r="N145" s="83"/>
      <c r="O145" s="86"/>
      <c r="P145" s="85"/>
      <c r="Q145" s="83"/>
      <c r="R145" s="86"/>
      <c r="S145" s="85"/>
      <c r="T145" s="83"/>
      <c r="U145" s="86"/>
      <c r="V145" s="85"/>
      <c r="W145" s="83"/>
      <c r="X145" s="86"/>
      <c r="Y145" s="85"/>
      <c r="Z145" s="83"/>
      <c r="AA145" s="86"/>
      <c r="AB145" s="20"/>
    </row>
    <row r="146" spans="1:28" ht="7.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14"/>
    </row>
    <row r="147" spans="1:28" ht="15" customHeight="1">
      <c r="B147" s="43" t="s">
        <v>40</v>
      </c>
      <c r="C147" s="43"/>
      <c r="F147" s="436">
        <f>F131</f>
        <v>44287</v>
      </c>
      <c r="G147" s="436"/>
      <c r="H147" s="436"/>
      <c r="I147" s="425">
        <f>SUM(H133:H146)</f>
        <v>3350.0496919999996</v>
      </c>
      <c r="J147" s="425"/>
      <c r="K147" s="32"/>
      <c r="L147" s="32"/>
      <c r="M147" s="32"/>
      <c r="P147" s="25"/>
    </row>
    <row r="148" spans="1:28">
      <c r="C148" s="32" t="s">
        <v>163</v>
      </c>
      <c r="D148" s="32"/>
      <c r="I148" s="214">
        <v>66000</v>
      </c>
    </row>
    <row r="150" spans="1:28">
      <c r="B150" s="28" t="s">
        <v>167</v>
      </c>
    </row>
    <row r="208" spans="12:15" ht="13.5">
      <c r="L208"/>
      <c r="M208" s="14"/>
      <c r="N208" s="8"/>
      <c r="O208" s="14"/>
    </row>
  </sheetData>
  <mergeCells count="22">
    <mergeCell ref="I147:J147"/>
    <mergeCell ref="F147:H147"/>
    <mergeCell ref="V9:X9"/>
    <mergeCell ref="Y9:AA9"/>
    <mergeCell ref="F131:G131"/>
    <mergeCell ref="H131:I131"/>
    <mergeCell ref="P9:R9"/>
    <mergeCell ref="S9:U9"/>
    <mergeCell ref="W7:X7"/>
    <mergeCell ref="A9:A10"/>
    <mergeCell ref="B9:B10"/>
    <mergeCell ref="C9:C10"/>
    <mergeCell ref="D9:D10"/>
    <mergeCell ref="E9:E10"/>
    <mergeCell ref="F9:F10"/>
    <mergeCell ref="G9:G10"/>
    <mergeCell ref="O7:P7"/>
    <mergeCell ref="I8:J8"/>
    <mergeCell ref="H9:H10"/>
    <mergeCell ref="I9:I10"/>
    <mergeCell ref="J9:L9"/>
    <mergeCell ref="M9:O9"/>
  </mergeCells>
  <conditionalFormatting sqref="E133">
    <cfRule type="cellIs" dxfId="2031" priority="531" stopIfTrue="1" operator="notEqual">
      <formula>""</formula>
    </cfRule>
  </conditionalFormatting>
  <conditionalFormatting sqref="E134 G134:H134">
    <cfRule type="cellIs" dxfId="2030" priority="527" stopIfTrue="1" operator="notEqual">
      <formula>""</formula>
    </cfRule>
  </conditionalFormatting>
  <conditionalFormatting sqref="E134">
    <cfRule type="cellIs" dxfId="2029" priority="525" stopIfTrue="1" operator="notEqual">
      <formula>""</formula>
    </cfRule>
  </conditionalFormatting>
  <conditionalFormatting sqref="E138 G138:H138">
    <cfRule type="cellIs" dxfId="2028" priority="517" stopIfTrue="1" operator="notEqual">
      <formula>""</formula>
    </cfRule>
  </conditionalFormatting>
  <conditionalFormatting sqref="E138">
    <cfRule type="cellIs" dxfId="2027" priority="515" stopIfTrue="1" operator="notEqual">
      <formula>""</formula>
    </cfRule>
  </conditionalFormatting>
  <conditionalFormatting sqref="F147">
    <cfRule type="cellIs" dxfId="2026" priority="509" stopIfTrue="1" operator="notEqual">
      <formula>""</formula>
    </cfRule>
  </conditionalFormatting>
  <conditionalFormatting sqref="J131:K132">
    <cfRule type="cellIs" dxfId="2025" priority="542" stopIfTrue="1" operator="notEqual">
      <formula>""</formula>
    </cfRule>
  </conditionalFormatting>
  <conditionalFormatting sqref="E133 G133:H133">
    <cfRule type="cellIs" dxfId="2024" priority="533" stopIfTrue="1" operator="notEqual">
      <formula>""</formula>
    </cfRule>
  </conditionalFormatting>
  <conditionalFormatting sqref="E145:H145">
    <cfRule type="cellIs" dxfId="2023" priority="537" stopIfTrue="1" operator="notEqual">
      <formula>""</formula>
    </cfRule>
  </conditionalFormatting>
  <conditionalFormatting sqref="H146">
    <cfRule type="cellIs" dxfId="2022" priority="538" stopIfTrue="1" operator="notEqual">
      <formula>""</formula>
    </cfRule>
  </conditionalFormatting>
  <conditionalFormatting sqref="E135 G135:H135">
    <cfRule type="cellIs" dxfId="2021" priority="521" stopIfTrue="1" operator="notEqual">
      <formula>""</formula>
    </cfRule>
  </conditionalFormatting>
  <conditionalFormatting sqref="E134 G134:H134">
    <cfRule type="cellIs" dxfId="2020" priority="526" stopIfTrue="1" operator="notEqual">
      <formula>""</formula>
    </cfRule>
  </conditionalFormatting>
  <conditionalFormatting sqref="E133 G133:H133">
    <cfRule type="cellIs" dxfId="2019" priority="532" stopIfTrue="1" operator="notEqual">
      <formula>""</formula>
    </cfRule>
  </conditionalFormatting>
  <conditionalFormatting sqref="F134:F135 F138:F144">
    <cfRule type="cellIs" dxfId="2018" priority="524" stopIfTrue="1" operator="notEqual">
      <formula>""</formula>
    </cfRule>
  </conditionalFormatting>
  <conditionalFormatting sqref="E135 G135:H135">
    <cfRule type="cellIs" dxfId="2017" priority="522" stopIfTrue="1" operator="notEqual">
      <formula>""</formula>
    </cfRule>
  </conditionalFormatting>
  <conditionalFormatting sqref="E135">
    <cfRule type="cellIs" dxfId="2016" priority="520" stopIfTrue="1" operator="notEqual">
      <formula>""</formula>
    </cfRule>
  </conditionalFormatting>
  <conditionalFormatting sqref="E138 G138:H138">
    <cfRule type="cellIs" dxfId="2015" priority="516" stopIfTrue="1" operator="notEqual">
      <formula>""</formula>
    </cfRule>
  </conditionalFormatting>
  <conditionalFormatting sqref="I146:X146">
    <cfRule type="cellIs" dxfId="2014" priority="541" stopIfTrue="1" operator="notEqual">
      <formula>""</formula>
    </cfRule>
  </conditionalFormatting>
  <conditionalFormatting sqref="F147">
    <cfRule type="cellIs" dxfId="2013" priority="508" stopIfTrue="1" operator="notEqual">
      <formula>""</formula>
    </cfRule>
  </conditionalFormatting>
  <conditionalFormatting sqref="E139 G139:H139">
    <cfRule type="cellIs" dxfId="2012" priority="512" stopIfTrue="1" operator="notEqual">
      <formula>""</formula>
    </cfRule>
  </conditionalFormatting>
  <conditionalFormatting sqref="E139 G139:H139">
    <cfRule type="cellIs" dxfId="2011" priority="511" stopIfTrue="1" operator="notEqual">
      <formula>""</formula>
    </cfRule>
  </conditionalFormatting>
  <conditionalFormatting sqref="F133">
    <cfRule type="cellIs" dxfId="2010" priority="530" stopIfTrue="1" operator="notEqual">
      <formula>""</formula>
    </cfRule>
  </conditionalFormatting>
  <conditionalFormatting sqref="F134:F135 F138:F144">
    <cfRule type="cellIs" dxfId="2009" priority="523" stopIfTrue="1" operator="notEqual">
      <formula>""</formula>
    </cfRule>
  </conditionalFormatting>
  <conditionalFormatting sqref="F131:F132">
    <cfRule type="cellIs" dxfId="2008" priority="539" stopIfTrue="1" operator="notEqual">
      <formula>""</formula>
    </cfRule>
  </conditionalFormatting>
  <conditionalFormatting sqref="E139">
    <cfRule type="cellIs" dxfId="2007" priority="510" stopIfTrue="1" operator="notEqual">
      <formula>""</formula>
    </cfRule>
  </conditionalFormatting>
  <conditionalFormatting sqref="F131:F132">
    <cfRule type="cellIs" dxfId="2006" priority="540" stopIfTrue="1" operator="notEqual">
      <formula>""</formula>
    </cfRule>
  </conditionalFormatting>
  <conditionalFormatting sqref="E140 G140:H140">
    <cfRule type="cellIs" dxfId="2005" priority="505" stopIfTrue="1" operator="notEqual">
      <formula>""</formula>
    </cfRule>
  </conditionalFormatting>
  <conditionalFormatting sqref="E140">
    <cfRule type="cellIs" dxfId="2004" priority="503" stopIfTrue="1" operator="notEqual">
      <formula>""</formula>
    </cfRule>
  </conditionalFormatting>
  <conditionalFormatting sqref="E140 G140:H140">
    <cfRule type="cellIs" dxfId="2003" priority="504" stopIfTrue="1" operator="notEqual">
      <formula>""</formula>
    </cfRule>
  </conditionalFormatting>
  <conditionalFormatting sqref="E141 G141:H141">
    <cfRule type="cellIs" dxfId="2002" priority="500" stopIfTrue="1" operator="notEqual">
      <formula>""</formula>
    </cfRule>
  </conditionalFormatting>
  <conditionalFormatting sqref="E141 G141:H141">
    <cfRule type="cellIs" dxfId="2001" priority="499" stopIfTrue="1" operator="notEqual">
      <formula>""</formula>
    </cfRule>
  </conditionalFormatting>
  <conditionalFormatting sqref="E87:E89 G87:H89">
    <cfRule type="cellIs" dxfId="2000" priority="466" stopIfTrue="1" operator="notEqual">
      <formula>""</formula>
    </cfRule>
  </conditionalFormatting>
  <conditionalFormatting sqref="E87:E89 G87:H89">
    <cfRule type="cellIs" dxfId="1999" priority="467" stopIfTrue="1" operator="notEqual">
      <formula>""</formula>
    </cfRule>
  </conditionalFormatting>
  <conditionalFormatting sqref="E141">
    <cfRule type="cellIs" dxfId="1998" priority="498" stopIfTrue="1" operator="notEqual">
      <formula>""</formula>
    </cfRule>
  </conditionalFormatting>
  <conditionalFormatting sqref="E137 G137:H137">
    <cfRule type="cellIs" dxfId="1997" priority="473" stopIfTrue="1" operator="notEqual">
      <formula>""</formula>
    </cfRule>
  </conditionalFormatting>
  <conditionalFormatting sqref="E137">
    <cfRule type="cellIs" dxfId="1996" priority="472" stopIfTrue="1" operator="notEqual">
      <formula>""</formula>
    </cfRule>
  </conditionalFormatting>
  <conditionalFormatting sqref="E142 G142:H142">
    <cfRule type="cellIs" dxfId="1995" priority="495" stopIfTrue="1" operator="notEqual">
      <formula>""</formula>
    </cfRule>
  </conditionalFormatting>
  <conditionalFormatting sqref="E142">
    <cfRule type="cellIs" dxfId="1994" priority="493" stopIfTrue="1" operator="notEqual">
      <formula>""</formula>
    </cfRule>
  </conditionalFormatting>
  <conditionalFormatting sqref="E142 G142:H142">
    <cfRule type="cellIs" dxfId="1993" priority="494" stopIfTrue="1" operator="notEqual">
      <formula>""</formula>
    </cfRule>
  </conditionalFormatting>
  <conditionalFormatting sqref="E143 G143:H143 H144">
    <cfRule type="cellIs" dxfId="1992" priority="490" stopIfTrue="1" operator="notEqual">
      <formula>""</formula>
    </cfRule>
  </conditionalFormatting>
  <conditionalFormatting sqref="E143 G143:H143 H144">
    <cfRule type="cellIs" dxfId="1991" priority="489" stopIfTrue="1" operator="notEqual">
      <formula>""</formula>
    </cfRule>
  </conditionalFormatting>
  <conditionalFormatting sqref="E143">
    <cfRule type="cellIs" dxfId="1990" priority="488" stopIfTrue="1" operator="notEqual">
      <formula>""</formula>
    </cfRule>
  </conditionalFormatting>
  <conditionalFormatting sqref="F136:F137">
    <cfRule type="cellIs" dxfId="1989" priority="476" stopIfTrue="1" operator="notEqual">
      <formula>""</formula>
    </cfRule>
  </conditionalFormatting>
  <conditionalFormatting sqref="F86">
    <cfRule type="cellIs" dxfId="1988" priority="468" stopIfTrue="1" operator="notEqual">
      <formula>""</formula>
    </cfRule>
  </conditionalFormatting>
  <conditionalFormatting sqref="E137 G137:H137">
    <cfRule type="cellIs" dxfId="1987" priority="474" stopIfTrue="1" operator="notEqual">
      <formula>""</formula>
    </cfRule>
  </conditionalFormatting>
  <conditionalFormatting sqref="E136 G136:H136">
    <cfRule type="cellIs" dxfId="1986" priority="479" stopIfTrue="1" operator="notEqual">
      <formula>""</formula>
    </cfRule>
  </conditionalFormatting>
  <conditionalFormatting sqref="F136:F137">
    <cfRule type="cellIs" dxfId="1985" priority="475" stopIfTrue="1" operator="notEqual">
      <formula>""</formula>
    </cfRule>
  </conditionalFormatting>
  <conditionalFormatting sqref="E11:E86 G11:H86 F11:F106">
    <cfRule type="cellIs" dxfId="1984" priority="471" stopIfTrue="1" operator="notEqual">
      <formula>""</formula>
    </cfRule>
  </conditionalFormatting>
  <conditionalFormatting sqref="F87:F89">
    <cfRule type="cellIs" dxfId="1983" priority="463" stopIfTrue="1" operator="notEqual">
      <formula>""</formula>
    </cfRule>
  </conditionalFormatting>
  <conditionalFormatting sqref="E90">
    <cfRule type="cellIs" dxfId="1982" priority="458" stopIfTrue="1" operator="notEqual">
      <formula>""</formula>
    </cfRule>
  </conditionalFormatting>
  <conditionalFormatting sqref="E91:E106">
    <cfRule type="cellIs" dxfId="1981" priority="451" stopIfTrue="1" operator="notEqual">
      <formula>""</formula>
    </cfRule>
  </conditionalFormatting>
  <conditionalFormatting sqref="F91:F106">
    <cfRule type="cellIs" dxfId="1980" priority="449" stopIfTrue="1" operator="notEqual">
      <formula>""</formula>
    </cfRule>
  </conditionalFormatting>
  <conditionalFormatting sqref="F90">
    <cfRule type="cellIs" dxfId="1979" priority="456" stopIfTrue="1" operator="notEqual">
      <formula>""</formula>
    </cfRule>
  </conditionalFormatting>
  <conditionalFormatting sqref="F90">
    <cfRule type="cellIs" dxfId="1978" priority="457" stopIfTrue="1" operator="notEqual">
      <formula>""</formula>
    </cfRule>
  </conditionalFormatting>
  <conditionalFormatting sqref="E91:E106 G91:H106">
    <cfRule type="cellIs" dxfId="1977" priority="452" stopIfTrue="1" operator="notEqual">
      <formula>""</formula>
    </cfRule>
  </conditionalFormatting>
  <conditionalFormatting sqref="F92">
    <cfRule type="cellIs" dxfId="1976" priority="450" stopIfTrue="1" operator="notEqual">
      <formula>""</formula>
    </cfRule>
  </conditionalFormatting>
  <conditionalFormatting sqref="F94:F106">
    <cfRule type="cellIs" dxfId="1975" priority="442" stopIfTrue="1" operator="notEqual">
      <formula>""</formula>
    </cfRule>
  </conditionalFormatting>
  <conditionalFormatting sqref="F94:F106">
    <cfRule type="cellIs" dxfId="1974" priority="441" stopIfTrue="1" operator="notEqual">
      <formula>""</formula>
    </cfRule>
  </conditionalFormatting>
  <conditionalFormatting sqref="E94:E106 G94:H106">
    <cfRule type="cellIs" dxfId="1973" priority="446" stopIfTrue="1" operator="notEqual">
      <formula>""</formula>
    </cfRule>
  </conditionalFormatting>
  <conditionalFormatting sqref="E94:E106 G94:H106">
    <cfRule type="cellIs" dxfId="1972" priority="445" stopIfTrue="1" operator="notEqual">
      <formula>""</formula>
    </cfRule>
  </conditionalFormatting>
  <conditionalFormatting sqref="E107:E108 G107:H108">
    <cfRule type="cellIs" dxfId="1971" priority="434" stopIfTrue="1" operator="notEqual">
      <formula>""</formula>
    </cfRule>
  </conditionalFormatting>
  <conditionalFormatting sqref="F107:F108">
    <cfRule type="cellIs" dxfId="1970" priority="432" stopIfTrue="1" operator="notEqual">
      <formula>""</formula>
    </cfRule>
  </conditionalFormatting>
  <conditionalFormatting sqref="E94:E106">
    <cfRule type="cellIs" dxfId="1969" priority="444" stopIfTrue="1" operator="notEqual">
      <formula>""</formula>
    </cfRule>
  </conditionalFormatting>
  <conditionalFormatting sqref="F107:F108">
    <cfRule type="cellIs" dxfId="1968" priority="438" stopIfTrue="1" operator="notEqual">
      <formula>""</formula>
    </cfRule>
  </conditionalFormatting>
  <conditionalFormatting sqref="E107:E108 G107:H108">
    <cfRule type="cellIs" dxfId="1967" priority="435" stopIfTrue="1" operator="notEqual">
      <formula>""</formula>
    </cfRule>
  </conditionalFormatting>
  <conditionalFormatting sqref="E107:E108">
    <cfRule type="cellIs" dxfId="1966" priority="433" stopIfTrue="1" operator="notEqual">
      <formula>""</formula>
    </cfRule>
  </conditionalFormatting>
  <conditionalFormatting sqref="E108">
    <cfRule type="cellIs" dxfId="1965" priority="427" stopIfTrue="1" operator="notEqual">
      <formula>""</formula>
    </cfRule>
  </conditionalFormatting>
  <conditionalFormatting sqref="F108">
    <cfRule type="cellIs" dxfId="1964" priority="426" stopIfTrue="1" operator="notEqual">
      <formula>""</formula>
    </cfRule>
  </conditionalFormatting>
  <conditionalFormatting sqref="E109:E110 G109:H110">
    <cfRule type="cellIs" dxfId="1963" priority="417" stopIfTrue="1" operator="notEqual">
      <formula>""</formula>
    </cfRule>
  </conditionalFormatting>
  <conditionalFormatting sqref="E110 G110:H110">
    <cfRule type="cellIs" dxfId="1962" priority="411" stopIfTrue="1" operator="notEqual">
      <formula>""</formula>
    </cfRule>
  </conditionalFormatting>
  <conditionalFormatting sqref="F108">
    <cfRule type="cellIs" dxfId="1961" priority="425" stopIfTrue="1" operator="notEqual">
      <formula>""</formula>
    </cfRule>
  </conditionalFormatting>
  <conditionalFormatting sqref="F109:F110">
    <cfRule type="cellIs" dxfId="1960" priority="421" stopIfTrue="1" operator="notEqual">
      <formula>""</formula>
    </cfRule>
  </conditionalFormatting>
  <conditionalFormatting sqref="E109:E110 G109:H110">
    <cfRule type="cellIs" dxfId="1959" priority="418" stopIfTrue="1" operator="notEqual">
      <formula>""</formula>
    </cfRule>
  </conditionalFormatting>
  <conditionalFormatting sqref="E110 G110:H110">
    <cfRule type="cellIs" dxfId="1958" priority="412" stopIfTrue="1" operator="notEqual">
      <formula>""</formula>
    </cfRule>
  </conditionalFormatting>
  <conditionalFormatting sqref="E110">
    <cfRule type="cellIs" dxfId="1957" priority="410" stopIfTrue="1" operator="notEqual">
      <formula>""</formula>
    </cfRule>
  </conditionalFormatting>
  <conditionalFormatting sqref="F110">
    <cfRule type="cellIs" dxfId="1956" priority="409" stopIfTrue="1" operator="notEqual">
      <formula>""</formula>
    </cfRule>
  </conditionalFormatting>
  <conditionalFormatting sqref="E111:E112 G111:H112">
    <cfRule type="cellIs" dxfId="1955" priority="401" stopIfTrue="1" operator="notEqual">
      <formula>""</formula>
    </cfRule>
  </conditionalFormatting>
  <conditionalFormatting sqref="F112">
    <cfRule type="cellIs" dxfId="1954" priority="392" stopIfTrue="1" operator="notEqual">
      <formula>""</formula>
    </cfRule>
  </conditionalFormatting>
  <conditionalFormatting sqref="F112">
    <cfRule type="cellIs" dxfId="1953" priority="390" stopIfTrue="1" operator="notEqual">
      <formula>""</formula>
    </cfRule>
  </conditionalFormatting>
  <conditionalFormatting sqref="E111:E112">
    <cfRule type="cellIs" dxfId="1952" priority="399" stopIfTrue="1" operator="notEqual">
      <formula>""</formula>
    </cfRule>
  </conditionalFormatting>
  <conditionalFormatting sqref="F111:F112">
    <cfRule type="cellIs" dxfId="1951" priority="404" stopIfTrue="1" operator="notEqual">
      <formula>""</formula>
    </cfRule>
  </conditionalFormatting>
  <conditionalFormatting sqref="E111:E112 G111:H112">
    <cfRule type="cellIs" dxfId="1950" priority="400" stopIfTrue="1" operator="notEqual">
      <formula>""</formula>
    </cfRule>
  </conditionalFormatting>
  <conditionalFormatting sqref="F111:F112">
    <cfRule type="cellIs" dxfId="1949" priority="398" stopIfTrue="1" operator="notEqual">
      <formula>""</formula>
    </cfRule>
  </conditionalFormatting>
  <conditionalFormatting sqref="E112">
    <cfRule type="cellIs" dxfId="1948" priority="393" stopIfTrue="1" operator="notEqual">
      <formula>""</formula>
    </cfRule>
  </conditionalFormatting>
  <conditionalFormatting sqref="F112">
    <cfRule type="cellIs" dxfId="1947" priority="391" stopIfTrue="1" operator="notEqual">
      <formula>""</formula>
    </cfRule>
  </conditionalFormatting>
  <conditionalFormatting sqref="C133:C144">
    <cfRule type="cellIs" dxfId="1946" priority="487" stopIfTrue="1" operator="notEqual">
      <formula>""</formula>
    </cfRule>
  </conditionalFormatting>
  <conditionalFormatting sqref="B145:C145 C133:C144">
    <cfRule type="cellIs" dxfId="1945" priority="486" stopIfTrue="1" operator="notEqual">
      <formula>""</formula>
    </cfRule>
  </conditionalFormatting>
  <conditionalFormatting sqref="E144 G144">
    <cfRule type="cellIs" dxfId="1944" priority="485" stopIfTrue="1" operator="notEqual">
      <formula>""</formula>
    </cfRule>
  </conditionalFormatting>
  <conditionalFormatting sqref="E144 G144">
    <cfRule type="cellIs" dxfId="1943" priority="484" stopIfTrue="1" operator="notEqual">
      <formula>""</formula>
    </cfRule>
  </conditionalFormatting>
  <conditionalFormatting sqref="E144">
    <cfRule type="cellIs" dxfId="1942" priority="483" stopIfTrue="1" operator="notEqual">
      <formula>""</formula>
    </cfRule>
  </conditionalFormatting>
  <conditionalFormatting sqref="Y146:AA146">
    <cfRule type="cellIs" dxfId="1941" priority="482" stopIfTrue="1" operator="notEqual">
      <formula>""</formula>
    </cfRule>
  </conditionalFormatting>
  <conditionalFormatting sqref="E136">
    <cfRule type="cellIs" dxfId="1940" priority="477" stopIfTrue="1" operator="notEqual">
      <formula>""</formula>
    </cfRule>
  </conditionalFormatting>
  <conditionalFormatting sqref="E136 G136:H136">
    <cfRule type="cellIs" dxfId="1939" priority="478" stopIfTrue="1" operator="notEqual">
      <formula>""</formula>
    </cfRule>
  </conditionalFormatting>
  <conditionalFormatting sqref="D11:D130">
    <cfRule type="cellIs" dxfId="1938" priority="470" stopIfTrue="1" operator="equal">
      <formula>"Total"</formula>
    </cfRule>
  </conditionalFormatting>
  <conditionalFormatting sqref="F88">
    <cfRule type="cellIs" dxfId="1937" priority="464" stopIfTrue="1" operator="notEqual">
      <formula>""</formula>
    </cfRule>
  </conditionalFormatting>
  <conditionalFormatting sqref="E87:E89">
    <cfRule type="cellIs" dxfId="1936" priority="465" stopIfTrue="1" operator="notEqual">
      <formula>""</formula>
    </cfRule>
  </conditionalFormatting>
  <conditionalFormatting sqref="E90 G90:H90">
    <cfRule type="cellIs" dxfId="1935" priority="460" stopIfTrue="1" operator="notEqual">
      <formula>""</formula>
    </cfRule>
  </conditionalFormatting>
  <conditionalFormatting sqref="E90 G90:H90">
    <cfRule type="cellIs" dxfId="1934" priority="459" stopIfTrue="1" operator="notEqual">
      <formula>""</formula>
    </cfRule>
  </conditionalFormatting>
  <conditionalFormatting sqref="E91:E106 G91:H106">
    <cfRule type="cellIs" dxfId="1933" priority="453" stopIfTrue="1" operator="notEqual">
      <formula>""</formula>
    </cfRule>
  </conditionalFormatting>
  <conditionalFormatting sqref="F94:F106">
    <cfRule type="cellIs" dxfId="1932" priority="443" stopIfTrue="1" operator="notEqual">
      <formula>""</formula>
    </cfRule>
  </conditionalFormatting>
  <conditionalFormatting sqref="E108 G108:H108">
    <cfRule type="cellIs" dxfId="1931" priority="428" stopIfTrue="1" operator="notEqual">
      <formula>""</formula>
    </cfRule>
  </conditionalFormatting>
  <conditionalFormatting sqref="E108 G108:H108">
    <cfRule type="cellIs" dxfId="1930" priority="429" stopIfTrue="1" operator="notEqual">
      <formula>""</formula>
    </cfRule>
  </conditionalFormatting>
  <conditionalFormatting sqref="F108">
    <cfRule type="cellIs" dxfId="1929" priority="424" stopIfTrue="1" operator="notEqual">
      <formula>""</formula>
    </cfRule>
  </conditionalFormatting>
  <conditionalFormatting sqref="E109:E110">
    <cfRule type="cellIs" dxfId="1928" priority="416" stopIfTrue="1" operator="notEqual">
      <formula>""</formula>
    </cfRule>
  </conditionalFormatting>
  <conditionalFormatting sqref="F109:F110">
    <cfRule type="cellIs" dxfId="1927" priority="415" stopIfTrue="1" operator="notEqual">
      <formula>""</formula>
    </cfRule>
  </conditionalFormatting>
  <conditionalFormatting sqref="F110">
    <cfRule type="cellIs" dxfId="1926" priority="408" stopIfTrue="1" operator="notEqual">
      <formula>""</formula>
    </cfRule>
  </conditionalFormatting>
  <conditionalFormatting sqref="F110">
    <cfRule type="cellIs" dxfId="1925" priority="407" stopIfTrue="1" operator="notEqual">
      <formula>""</formula>
    </cfRule>
  </conditionalFormatting>
  <conditionalFormatting sqref="E112 G112:H112">
    <cfRule type="cellIs" dxfId="1924" priority="394" stopIfTrue="1" operator="notEqual">
      <formula>""</formula>
    </cfRule>
  </conditionalFormatting>
  <conditionalFormatting sqref="E112 G112:H112">
    <cfRule type="cellIs" dxfId="1923" priority="395" stopIfTrue="1" operator="notEqual">
      <formula>""</formula>
    </cfRule>
  </conditionalFormatting>
  <conditionalFormatting sqref="F113:F114">
    <cfRule type="cellIs" dxfId="1922" priority="387" stopIfTrue="1" operator="notEqual">
      <formula>""</formula>
    </cfRule>
  </conditionalFormatting>
  <conditionalFormatting sqref="E113:E114 G113:H114">
    <cfRule type="cellIs" dxfId="1921" priority="384" stopIfTrue="1" operator="notEqual">
      <formula>""</formula>
    </cfRule>
  </conditionalFormatting>
  <conditionalFormatting sqref="E114 G114:H114">
    <cfRule type="cellIs" dxfId="1920" priority="377" stopIfTrue="1" operator="notEqual">
      <formula>""</formula>
    </cfRule>
  </conditionalFormatting>
  <conditionalFormatting sqref="F114">
    <cfRule type="cellIs" dxfId="1919" priority="375" stopIfTrue="1" operator="notEqual">
      <formula>""</formula>
    </cfRule>
  </conditionalFormatting>
  <conditionalFormatting sqref="E113:E114">
    <cfRule type="cellIs" dxfId="1918" priority="382" stopIfTrue="1" operator="notEqual">
      <formula>""</formula>
    </cfRule>
  </conditionalFormatting>
  <conditionalFormatting sqref="E113:E114 G113:H114">
    <cfRule type="cellIs" dxfId="1917" priority="383" stopIfTrue="1" operator="notEqual">
      <formula>""</formula>
    </cfRule>
  </conditionalFormatting>
  <conditionalFormatting sqref="F113:F114">
    <cfRule type="cellIs" dxfId="1916" priority="381" stopIfTrue="1" operator="notEqual">
      <formula>""</formula>
    </cfRule>
  </conditionalFormatting>
  <conditionalFormatting sqref="E114 G114:H114">
    <cfRule type="cellIs" dxfId="1915" priority="378" stopIfTrue="1" operator="notEqual">
      <formula>""</formula>
    </cfRule>
  </conditionalFormatting>
  <conditionalFormatting sqref="E114">
    <cfRule type="cellIs" dxfId="1914" priority="376" stopIfTrue="1" operator="notEqual">
      <formula>""</formula>
    </cfRule>
  </conditionalFormatting>
  <conditionalFormatting sqref="F114">
    <cfRule type="cellIs" dxfId="1913" priority="374" stopIfTrue="1" operator="notEqual">
      <formula>""</formula>
    </cfRule>
  </conditionalFormatting>
  <conditionalFormatting sqref="F114">
    <cfRule type="cellIs" dxfId="1912" priority="373" stopIfTrue="1" operator="notEqual">
      <formula>""</formula>
    </cfRule>
  </conditionalFormatting>
  <conditionalFormatting sqref="F115:F116">
    <cfRule type="cellIs" dxfId="1911" priority="370" stopIfTrue="1" operator="notEqual">
      <formula>""</formula>
    </cfRule>
  </conditionalFormatting>
  <conditionalFormatting sqref="E115:E116 G115:H116">
    <cfRule type="cellIs" dxfId="1910" priority="367" stopIfTrue="1" operator="notEqual">
      <formula>""</formula>
    </cfRule>
  </conditionalFormatting>
  <conditionalFormatting sqref="E116 G116:H116">
    <cfRule type="cellIs" dxfId="1909" priority="360" stopIfTrue="1" operator="notEqual">
      <formula>""</formula>
    </cfRule>
  </conditionalFormatting>
  <conditionalFormatting sqref="F116">
    <cfRule type="cellIs" dxfId="1908" priority="358" stopIfTrue="1" operator="notEqual">
      <formula>""</formula>
    </cfRule>
  </conditionalFormatting>
  <conditionalFormatting sqref="E115:E116">
    <cfRule type="cellIs" dxfId="1907" priority="365" stopIfTrue="1" operator="notEqual">
      <formula>""</formula>
    </cfRule>
  </conditionalFormatting>
  <conditionalFormatting sqref="E115:E116 G115:H116">
    <cfRule type="cellIs" dxfId="1906" priority="366" stopIfTrue="1" operator="notEqual">
      <formula>""</formula>
    </cfRule>
  </conditionalFormatting>
  <conditionalFormatting sqref="F115:F116">
    <cfRule type="cellIs" dxfId="1905" priority="364" stopIfTrue="1" operator="notEqual">
      <formula>""</formula>
    </cfRule>
  </conditionalFormatting>
  <conditionalFormatting sqref="E116 G116:H116">
    <cfRule type="cellIs" dxfId="1904" priority="361" stopIfTrue="1" operator="notEqual">
      <formula>""</formula>
    </cfRule>
  </conditionalFormatting>
  <conditionalFormatting sqref="E116">
    <cfRule type="cellIs" dxfId="1903" priority="359" stopIfTrue="1" operator="notEqual">
      <formula>""</formula>
    </cfRule>
  </conditionalFormatting>
  <conditionalFormatting sqref="F116">
    <cfRule type="cellIs" dxfId="1902" priority="357" stopIfTrue="1" operator="notEqual">
      <formula>""</formula>
    </cfRule>
  </conditionalFormatting>
  <conditionalFormatting sqref="F116">
    <cfRule type="cellIs" dxfId="1901" priority="356" stopIfTrue="1" operator="notEqual">
      <formula>""</formula>
    </cfRule>
  </conditionalFormatting>
  <conditionalFormatting sqref="F117:F130">
    <cfRule type="cellIs" dxfId="1900" priority="353" stopIfTrue="1" operator="notEqual">
      <formula>""</formula>
    </cfRule>
  </conditionalFormatting>
  <conditionalFormatting sqref="E117:E130 G117:H130">
    <cfRule type="cellIs" dxfId="1899" priority="35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898" priority="343" stopIfTrue="1" operator="notEqual">
      <formula>""</formula>
    </cfRule>
  </conditionalFormatting>
  <conditionalFormatting sqref="F118 F120 F122 F124 F126 F128 F130">
    <cfRule type="cellIs" dxfId="1897" priority="339" stopIfTrue="1" operator="notEqual">
      <formula>""</formula>
    </cfRule>
  </conditionalFormatting>
  <conditionalFormatting sqref="F118 F120 F122 F124 F126 F128 F130">
    <cfRule type="cellIs" dxfId="1896" priority="341" stopIfTrue="1" operator="notEqual">
      <formula>""</formula>
    </cfRule>
  </conditionalFormatting>
  <conditionalFormatting sqref="E117:E130">
    <cfRule type="cellIs" dxfId="1895" priority="348" stopIfTrue="1" operator="notEqual">
      <formula>""</formula>
    </cfRule>
  </conditionalFormatting>
  <conditionalFormatting sqref="E117:E130 G117:H130">
    <cfRule type="cellIs" dxfId="1894" priority="349" stopIfTrue="1" operator="notEqual">
      <formula>""</formula>
    </cfRule>
  </conditionalFormatting>
  <conditionalFormatting sqref="F117:F130">
    <cfRule type="cellIs" dxfId="1893" priority="347" stopIfTrue="1" operator="notEqual">
      <formula>""</formula>
    </cfRule>
  </conditionalFormatting>
  <conditionalFormatting sqref="F118 F120 F122 F124 F126 F128 F130">
    <cfRule type="cellIs" dxfId="1892" priority="34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891" priority="344" stopIfTrue="1" operator="notEqual">
      <formula>""</formula>
    </cfRule>
  </conditionalFormatting>
  <conditionalFormatting sqref="E118 E120 E122 E124 E126 E128 E130">
    <cfRule type="cellIs" dxfId="1890" priority="342" stopIfTrue="1" operator="notEqual">
      <formula>""</formula>
    </cfRule>
  </conditionalFormatting>
  <conditionalFormatting sqref="D9">
    <cfRule type="cellIs" dxfId="1889" priority="338" stopIfTrue="1" operator="equal">
      <formula>"Total"</formula>
    </cfRule>
  </conditionalFormatting>
  <conditionalFormatting sqref="D9">
    <cfRule type="cellIs" dxfId="1888" priority="337" stopIfTrue="1" operator="equal">
      <formula>"Total"</formula>
    </cfRule>
  </conditionalFormatting>
  <conditionalFormatting sqref="D145">
    <cfRule type="cellIs" dxfId="1887" priority="316" stopIfTrue="1" operator="equal">
      <formula>"Total"</formula>
    </cfRule>
  </conditionalFormatting>
  <conditionalFormatting sqref="D133">
    <cfRule type="cellIs" dxfId="1886" priority="313" stopIfTrue="1" operator="notEqual">
      <formula>""</formula>
    </cfRule>
  </conditionalFormatting>
  <conditionalFormatting sqref="D133">
    <cfRule type="cellIs" dxfId="1885" priority="315" stopIfTrue="1" operator="notEqual">
      <formula>""</formula>
    </cfRule>
  </conditionalFormatting>
  <conditionalFormatting sqref="D133">
    <cfRule type="cellIs" dxfId="1884" priority="314" stopIfTrue="1" operator="notEqual">
      <formula>""</formula>
    </cfRule>
  </conditionalFormatting>
  <conditionalFormatting sqref="D134:D144">
    <cfRule type="cellIs" dxfId="1883" priority="312" stopIfTrue="1" operator="equal">
      <formula>"Total"</formula>
    </cfRule>
  </conditionalFormatting>
  <conditionalFormatting sqref="C106 C11:C94">
    <cfRule type="cellIs" dxfId="1882" priority="311" stopIfTrue="1" operator="notEqual">
      <formula>""</formula>
    </cfRule>
  </conditionalFormatting>
  <conditionalFormatting sqref="C22">
    <cfRule type="cellIs" dxfId="1881" priority="310" stopIfTrue="1" operator="notEqual">
      <formula>""</formula>
    </cfRule>
  </conditionalFormatting>
  <conditionalFormatting sqref="C13:C24">
    <cfRule type="cellIs" dxfId="1880" priority="309" stopIfTrue="1" operator="notEqual">
      <formula>""</formula>
    </cfRule>
  </conditionalFormatting>
  <conditionalFormatting sqref="C106 C72:C82 C84:C94">
    <cfRule type="cellIs" dxfId="1879" priority="308" stopIfTrue="1" operator="notEqual">
      <formula>""</formula>
    </cfRule>
  </conditionalFormatting>
  <conditionalFormatting sqref="C83">
    <cfRule type="cellIs" dxfId="1878" priority="307" stopIfTrue="1" operator="notEqual">
      <formula>""</formula>
    </cfRule>
  </conditionalFormatting>
  <conditionalFormatting sqref="C83">
    <cfRule type="cellIs" dxfId="1877" priority="306" stopIfTrue="1" operator="notEqual">
      <formula>""</formula>
    </cfRule>
  </conditionalFormatting>
  <conditionalFormatting sqref="C84:C93">
    <cfRule type="cellIs" dxfId="1876" priority="302" stopIfTrue="1" operator="notEqual">
      <formula>""</formula>
    </cfRule>
  </conditionalFormatting>
  <conditionalFormatting sqref="C11:C22">
    <cfRule type="cellIs" dxfId="1875" priority="305" stopIfTrue="1" operator="notEqual">
      <formula>""</formula>
    </cfRule>
  </conditionalFormatting>
  <conditionalFormatting sqref="C72:C82">
    <cfRule type="cellIs" dxfId="1874" priority="304" stopIfTrue="1" operator="notEqual">
      <formula>""</formula>
    </cfRule>
  </conditionalFormatting>
  <conditionalFormatting sqref="C84:C93">
    <cfRule type="cellIs" dxfId="1873" priority="303" stopIfTrue="1" operator="notEqual">
      <formula>""</formula>
    </cfRule>
  </conditionalFormatting>
  <conditionalFormatting sqref="C83">
    <cfRule type="cellIs" dxfId="1872" priority="301" stopIfTrue="1" operator="notEqual">
      <formula>""</formula>
    </cfRule>
  </conditionalFormatting>
  <conditionalFormatting sqref="C83">
    <cfRule type="cellIs" dxfId="1871" priority="300" stopIfTrue="1" operator="notEqual">
      <formula>""</formula>
    </cfRule>
  </conditionalFormatting>
  <conditionalFormatting sqref="C72:C82">
    <cfRule type="cellIs" dxfId="1870" priority="299" stopIfTrue="1" operator="notEqual">
      <formula>""</formula>
    </cfRule>
  </conditionalFormatting>
  <conditionalFormatting sqref="C71">
    <cfRule type="cellIs" dxfId="1869" priority="298" stopIfTrue="1" operator="notEqual">
      <formula>""</formula>
    </cfRule>
  </conditionalFormatting>
  <conditionalFormatting sqref="C71">
    <cfRule type="cellIs" dxfId="1868" priority="297" stopIfTrue="1" operator="notEqual">
      <formula>""</formula>
    </cfRule>
  </conditionalFormatting>
  <conditionalFormatting sqref="C72:C81">
    <cfRule type="cellIs" dxfId="1867" priority="294" stopIfTrue="1" operator="notEqual">
      <formula>""</formula>
    </cfRule>
  </conditionalFormatting>
  <conditionalFormatting sqref="C60:C70">
    <cfRule type="cellIs" dxfId="1866" priority="296" stopIfTrue="1" operator="notEqual">
      <formula>""</formula>
    </cfRule>
  </conditionalFormatting>
  <conditionalFormatting sqref="C72:C81">
    <cfRule type="cellIs" dxfId="1865" priority="295" stopIfTrue="1" operator="notEqual">
      <formula>""</formula>
    </cfRule>
  </conditionalFormatting>
  <conditionalFormatting sqref="C84:C93">
    <cfRule type="cellIs" dxfId="1864" priority="293" stopIfTrue="1" operator="notEqual">
      <formula>""</formula>
    </cfRule>
  </conditionalFormatting>
  <conditionalFormatting sqref="C84:C93">
    <cfRule type="cellIs" dxfId="1863" priority="292" stopIfTrue="1" operator="notEqual">
      <formula>""</formula>
    </cfRule>
  </conditionalFormatting>
  <conditionalFormatting sqref="C83:C93">
    <cfRule type="cellIs" dxfId="1862" priority="291" stopIfTrue="1" operator="notEqual">
      <formula>""</formula>
    </cfRule>
  </conditionalFormatting>
  <conditionalFormatting sqref="C83:C93">
    <cfRule type="cellIs" dxfId="1861" priority="290" stopIfTrue="1" operator="notEqual">
      <formula>""</formula>
    </cfRule>
  </conditionalFormatting>
  <conditionalFormatting sqref="C11:C12 C14 C16 C18 C20">
    <cfRule type="cellIs" dxfId="1860" priority="289" stopIfTrue="1" operator="notEqual">
      <formula>""</formula>
    </cfRule>
  </conditionalFormatting>
  <conditionalFormatting sqref="C72:C82">
    <cfRule type="cellIs" dxfId="1859" priority="288" stopIfTrue="1" operator="notEqual">
      <formula>""</formula>
    </cfRule>
  </conditionalFormatting>
  <conditionalFormatting sqref="C71">
    <cfRule type="cellIs" dxfId="1858" priority="287" stopIfTrue="1" operator="notEqual">
      <formula>""</formula>
    </cfRule>
  </conditionalFormatting>
  <conditionalFormatting sqref="C71">
    <cfRule type="cellIs" dxfId="1857" priority="286" stopIfTrue="1" operator="notEqual">
      <formula>""</formula>
    </cfRule>
  </conditionalFormatting>
  <conditionalFormatting sqref="C72:C81">
    <cfRule type="cellIs" dxfId="1856" priority="283" stopIfTrue="1" operator="notEqual">
      <formula>""</formula>
    </cfRule>
  </conditionalFormatting>
  <conditionalFormatting sqref="C60:C70">
    <cfRule type="cellIs" dxfId="1855" priority="285" stopIfTrue="1" operator="notEqual">
      <formula>""</formula>
    </cfRule>
  </conditionalFormatting>
  <conditionalFormatting sqref="C72:C81">
    <cfRule type="cellIs" dxfId="1854" priority="284" stopIfTrue="1" operator="notEqual">
      <formula>""</formula>
    </cfRule>
  </conditionalFormatting>
  <conditionalFormatting sqref="C71">
    <cfRule type="cellIs" dxfId="1853" priority="282" stopIfTrue="1" operator="notEqual">
      <formula>""</formula>
    </cfRule>
  </conditionalFormatting>
  <conditionalFormatting sqref="C71">
    <cfRule type="cellIs" dxfId="1852" priority="281" stopIfTrue="1" operator="notEqual">
      <formula>""</formula>
    </cfRule>
  </conditionalFormatting>
  <conditionalFormatting sqref="C60:C70">
    <cfRule type="cellIs" dxfId="1851" priority="280" stopIfTrue="1" operator="notEqual">
      <formula>""</formula>
    </cfRule>
  </conditionalFormatting>
  <conditionalFormatting sqref="C59">
    <cfRule type="cellIs" dxfId="1850" priority="279" stopIfTrue="1" operator="notEqual">
      <formula>""</formula>
    </cfRule>
  </conditionalFormatting>
  <conditionalFormatting sqref="C59">
    <cfRule type="cellIs" dxfId="1849" priority="278" stopIfTrue="1" operator="notEqual">
      <formula>""</formula>
    </cfRule>
  </conditionalFormatting>
  <conditionalFormatting sqref="C60:C69">
    <cfRule type="cellIs" dxfId="1848" priority="275" stopIfTrue="1" operator="notEqual">
      <formula>""</formula>
    </cfRule>
  </conditionalFormatting>
  <conditionalFormatting sqref="C48:C58">
    <cfRule type="cellIs" dxfId="1847" priority="277" stopIfTrue="1" operator="notEqual">
      <formula>""</formula>
    </cfRule>
  </conditionalFormatting>
  <conditionalFormatting sqref="C60:C69">
    <cfRule type="cellIs" dxfId="1846" priority="276" stopIfTrue="1" operator="notEqual">
      <formula>""</formula>
    </cfRule>
  </conditionalFormatting>
  <conditionalFormatting sqref="C72:C81">
    <cfRule type="cellIs" dxfId="1845" priority="274" stopIfTrue="1" operator="notEqual">
      <formula>""</formula>
    </cfRule>
  </conditionalFormatting>
  <conditionalFormatting sqref="C72:C81">
    <cfRule type="cellIs" dxfId="1844" priority="273" stopIfTrue="1" operator="notEqual">
      <formula>""</formula>
    </cfRule>
  </conditionalFormatting>
  <conditionalFormatting sqref="B11:B130">
    <cfRule type="cellIs" dxfId="1843" priority="272" stopIfTrue="1" operator="notEqual">
      <formula>""</formula>
    </cfRule>
  </conditionalFormatting>
  <conditionalFormatting sqref="C83:C93">
    <cfRule type="cellIs" dxfId="1842" priority="271" stopIfTrue="1" operator="notEqual">
      <formula>""</formula>
    </cfRule>
  </conditionalFormatting>
  <conditionalFormatting sqref="C83:C93">
    <cfRule type="cellIs" dxfId="1841" priority="270" stopIfTrue="1" operator="notEqual">
      <formula>""</formula>
    </cfRule>
  </conditionalFormatting>
  <conditionalFormatting sqref="C11:C12 C14 C16 C18 C20">
    <cfRule type="cellIs" dxfId="1840" priority="269" stopIfTrue="1" operator="notEqual">
      <formula>""</formula>
    </cfRule>
  </conditionalFormatting>
  <conditionalFormatting sqref="C72:C82">
    <cfRule type="cellIs" dxfId="1839" priority="268" stopIfTrue="1" operator="notEqual">
      <formula>""</formula>
    </cfRule>
  </conditionalFormatting>
  <conditionalFormatting sqref="C71">
    <cfRule type="cellIs" dxfId="1838" priority="267" stopIfTrue="1" operator="notEqual">
      <formula>""</formula>
    </cfRule>
  </conditionalFormatting>
  <conditionalFormatting sqref="C71">
    <cfRule type="cellIs" dxfId="1837" priority="266" stopIfTrue="1" operator="notEqual">
      <formula>""</formula>
    </cfRule>
  </conditionalFormatting>
  <conditionalFormatting sqref="C72:C81">
    <cfRule type="cellIs" dxfId="1836" priority="263" stopIfTrue="1" operator="notEqual">
      <formula>""</formula>
    </cfRule>
  </conditionalFormatting>
  <conditionalFormatting sqref="C60:C70">
    <cfRule type="cellIs" dxfId="1835" priority="265" stopIfTrue="1" operator="notEqual">
      <formula>""</formula>
    </cfRule>
  </conditionalFormatting>
  <conditionalFormatting sqref="C72:C81">
    <cfRule type="cellIs" dxfId="1834" priority="264" stopIfTrue="1" operator="notEqual">
      <formula>""</formula>
    </cfRule>
  </conditionalFormatting>
  <conditionalFormatting sqref="C71">
    <cfRule type="cellIs" dxfId="1833" priority="262" stopIfTrue="1" operator="notEqual">
      <formula>""</formula>
    </cfRule>
  </conditionalFormatting>
  <conditionalFormatting sqref="C71">
    <cfRule type="cellIs" dxfId="1832" priority="261" stopIfTrue="1" operator="notEqual">
      <formula>""</formula>
    </cfRule>
  </conditionalFormatting>
  <conditionalFormatting sqref="C60:C70">
    <cfRule type="cellIs" dxfId="1831" priority="260" stopIfTrue="1" operator="notEqual">
      <formula>""</formula>
    </cfRule>
  </conditionalFormatting>
  <conditionalFormatting sqref="C59">
    <cfRule type="cellIs" dxfId="1830" priority="259" stopIfTrue="1" operator="notEqual">
      <formula>""</formula>
    </cfRule>
  </conditionalFormatting>
  <conditionalFormatting sqref="C59">
    <cfRule type="cellIs" dxfId="1829" priority="258" stopIfTrue="1" operator="notEqual">
      <formula>""</formula>
    </cfRule>
  </conditionalFormatting>
  <conditionalFormatting sqref="C60:C69">
    <cfRule type="cellIs" dxfId="1828" priority="255" stopIfTrue="1" operator="notEqual">
      <formula>""</formula>
    </cfRule>
  </conditionalFormatting>
  <conditionalFormatting sqref="C48:C58">
    <cfRule type="cellIs" dxfId="1827" priority="257" stopIfTrue="1" operator="notEqual">
      <formula>""</formula>
    </cfRule>
  </conditionalFormatting>
  <conditionalFormatting sqref="C60:C69">
    <cfRule type="cellIs" dxfId="1826" priority="256" stopIfTrue="1" operator="notEqual">
      <formula>""</formula>
    </cfRule>
  </conditionalFormatting>
  <conditionalFormatting sqref="C72:C81">
    <cfRule type="cellIs" dxfId="1825" priority="254" stopIfTrue="1" operator="notEqual">
      <formula>""</formula>
    </cfRule>
  </conditionalFormatting>
  <conditionalFormatting sqref="C72:C81">
    <cfRule type="cellIs" dxfId="1824" priority="253" stopIfTrue="1" operator="notEqual">
      <formula>""</formula>
    </cfRule>
  </conditionalFormatting>
  <conditionalFormatting sqref="C71:C81">
    <cfRule type="cellIs" dxfId="1823" priority="252" stopIfTrue="1" operator="notEqual">
      <formula>""</formula>
    </cfRule>
  </conditionalFormatting>
  <conditionalFormatting sqref="C71:C81">
    <cfRule type="cellIs" dxfId="1822" priority="251" stopIfTrue="1" operator="notEqual">
      <formula>""</formula>
    </cfRule>
  </conditionalFormatting>
  <conditionalFormatting sqref="C60:C70">
    <cfRule type="cellIs" dxfId="1821" priority="250" stopIfTrue="1" operator="notEqual">
      <formula>""</formula>
    </cfRule>
  </conditionalFormatting>
  <conditionalFormatting sqref="C59">
    <cfRule type="cellIs" dxfId="1820" priority="249" stopIfTrue="1" operator="notEqual">
      <formula>""</formula>
    </cfRule>
  </conditionalFormatting>
  <conditionalFormatting sqref="C59">
    <cfRule type="cellIs" dxfId="1819" priority="248" stopIfTrue="1" operator="notEqual">
      <formula>""</formula>
    </cfRule>
  </conditionalFormatting>
  <conditionalFormatting sqref="C60:C69">
    <cfRule type="cellIs" dxfId="1818" priority="245" stopIfTrue="1" operator="notEqual">
      <formula>""</formula>
    </cfRule>
  </conditionalFormatting>
  <conditionalFormatting sqref="C48:C58">
    <cfRule type="cellIs" dxfId="1817" priority="247" stopIfTrue="1" operator="notEqual">
      <formula>""</formula>
    </cfRule>
  </conditionalFormatting>
  <conditionalFormatting sqref="C60:C69">
    <cfRule type="cellIs" dxfId="1816" priority="246" stopIfTrue="1" operator="notEqual">
      <formula>""</formula>
    </cfRule>
  </conditionalFormatting>
  <conditionalFormatting sqref="C59">
    <cfRule type="cellIs" dxfId="1815" priority="244" stopIfTrue="1" operator="notEqual">
      <formula>""</formula>
    </cfRule>
  </conditionalFormatting>
  <conditionalFormatting sqref="C59">
    <cfRule type="cellIs" dxfId="1814" priority="243" stopIfTrue="1" operator="notEqual">
      <formula>""</formula>
    </cfRule>
  </conditionalFormatting>
  <conditionalFormatting sqref="C48:C58">
    <cfRule type="cellIs" dxfId="1813" priority="242" stopIfTrue="1" operator="notEqual">
      <formula>""</formula>
    </cfRule>
  </conditionalFormatting>
  <conditionalFormatting sqref="C47">
    <cfRule type="cellIs" dxfId="1812" priority="241" stopIfTrue="1" operator="notEqual">
      <formula>""</formula>
    </cfRule>
  </conditionalFormatting>
  <conditionalFormatting sqref="C47">
    <cfRule type="cellIs" dxfId="1811" priority="240" stopIfTrue="1" operator="notEqual">
      <formula>""</formula>
    </cfRule>
  </conditionalFormatting>
  <conditionalFormatting sqref="C48:C57">
    <cfRule type="cellIs" dxfId="1810" priority="237" stopIfTrue="1" operator="notEqual">
      <formula>""</formula>
    </cfRule>
  </conditionalFormatting>
  <conditionalFormatting sqref="C36:C46">
    <cfRule type="cellIs" dxfId="1809" priority="239" stopIfTrue="1" operator="notEqual">
      <formula>""</formula>
    </cfRule>
  </conditionalFormatting>
  <conditionalFormatting sqref="C48:C57">
    <cfRule type="cellIs" dxfId="1808" priority="238" stopIfTrue="1" operator="notEqual">
      <formula>""</formula>
    </cfRule>
  </conditionalFormatting>
  <conditionalFormatting sqref="C60:C69">
    <cfRule type="cellIs" dxfId="1807" priority="236" stopIfTrue="1" operator="notEqual">
      <formula>""</formula>
    </cfRule>
  </conditionalFormatting>
  <conditionalFormatting sqref="C60:C69">
    <cfRule type="cellIs" dxfId="1806" priority="235" stopIfTrue="1" operator="notEqual">
      <formula>""</formula>
    </cfRule>
  </conditionalFormatting>
  <conditionalFormatting sqref="C84:C93">
    <cfRule type="cellIs" dxfId="1805" priority="229" stopIfTrue="1" operator="notEqual">
      <formula>""</formula>
    </cfRule>
  </conditionalFormatting>
  <conditionalFormatting sqref="C84:C93">
    <cfRule type="cellIs" dxfId="1804" priority="228" stopIfTrue="1" operator="notEqual">
      <formula>""</formula>
    </cfRule>
  </conditionalFormatting>
  <conditionalFormatting sqref="C106 C72:C82 C84:C94">
    <cfRule type="cellIs" dxfId="1803" priority="234" stopIfTrue="1" operator="notEqual">
      <formula>""</formula>
    </cfRule>
  </conditionalFormatting>
  <conditionalFormatting sqref="C106 C72:C82 C84:C94">
    <cfRule type="cellIs" dxfId="1802" priority="227" stopIfTrue="1" operator="notEqual">
      <formula>""</formula>
    </cfRule>
  </conditionalFormatting>
  <conditionalFormatting sqref="C83">
    <cfRule type="cellIs" dxfId="1801" priority="226" stopIfTrue="1" operator="notEqual">
      <formula>""</formula>
    </cfRule>
  </conditionalFormatting>
  <conditionalFormatting sqref="C106 C72:C82 C84:C94">
    <cfRule type="cellIs" dxfId="1800" priority="233" stopIfTrue="1" operator="notEqual">
      <formula>""</formula>
    </cfRule>
  </conditionalFormatting>
  <conditionalFormatting sqref="C83">
    <cfRule type="cellIs" dxfId="1799" priority="232" stopIfTrue="1" operator="notEqual">
      <formula>""</formula>
    </cfRule>
  </conditionalFormatting>
  <conditionalFormatting sqref="C83">
    <cfRule type="cellIs" dxfId="1798" priority="231" stopIfTrue="1" operator="notEqual">
      <formula>""</formula>
    </cfRule>
  </conditionalFormatting>
  <conditionalFormatting sqref="C72:C82">
    <cfRule type="cellIs" dxfId="1797" priority="230" stopIfTrue="1" operator="notEqual">
      <formula>""</formula>
    </cfRule>
  </conditionalFormatting>
  <conditionalFormatting sqref="C72:C82">
    <cfRule type="cellIs" dxfId="1796" priority="219" stopIfTrue="1" operator="notEqual">
      <formula>""</formula>
    </cfRule>
  </conditionalFormatting>
  <conditionalFormatting sqref="C71">
    <cfRule type="cellIs" dxfId="1795" priority="218" stopIfTrue="1" operator="notEqual">
      <formula>""</formula>
    </cfRule>
  </conditionalFormatting>
  <conditionalFormatting sqref="C71">
    <cfRule type="cellIs" dxfId="1794" priority="217" stopIfTrue="1" operator="notEqual">
      <formula>""</formula>
    </cfRule>
  </conditionalFormatting>
  <conditionalFormatting sqref="C60:C70">
    <cfRule type="cellIs" dxfId="1793" priority="216" stopIfTrue="1" operator="notEqual">
      <formula>""</formula>
    </cfRule>
  </conditionalFormatting>
  <conditionalFormatting sqref="C83">
    <cfRule type="cellIs" dxfId="1792" priority="225" stopIfTrue="1" operator="notEqual">
      <formula>""</formula>
    </cfRule>
  </conditionalFormatting>
  <conditionalFormatting sqref="C84:C93">
    <cfRule type="cellIs" dxfId="1791" priority="222" stopIfTrue="1" operator="notEqual">
      <formula>""</formula>
    </cfRule>
  </conditionalFormatting>
  <conditionalFormatting sqref="C72:C82">
    <cfRule type="cellIs" dxfId="1790" priority="224" stopIfTrue="1" operator="notEqual">
      <formula>""</formula>
    </cfRule>
  </conditionalFormatting>
  <conditionalFormatting sqref="C84:C93">
    <cfRule type="cellIs" dxfId="1789" priority="223" stopIfTrue="1" operator="notEqual">
      <formula>""</formula>
    </cfRule>
  </conditionalFormatting>
  <conditionalFormatting sqref="C83">
    <cfRule type="cellIs" dxfId="1788" priority="221" stopIfTrue="1" operator="notEqual">
      <formula>""</formula>
    </cfRule>
  </conditionalFormatting>
  <conditionalFormatting sqref="C83">
    <cfRule type="cellIs" dxfId="1787" priority="220" stopIfTrue="1" operator="notEqual">
      <formula>""</formula>
    </cfRule>
  </conditionalFormatting>
  <conditionalFormatting sqref="C72:C81">
    <cfRule type="cellIs" dxfId="1786" priority="214" stopIfTrue="1" operator="notEqual">
      <formula>""</formula>
    </cfRule>
  </conditionalFormatting>
  <conditionalFormatting sqref="C72:C81">
    <cfRule type="cellIs" dxfId="1785" priority="215" stopIfTrue="1" operator="notEqual">
      <formula>""</formula>
    </cfRule>
  </conditionalFormatting>
  <conditionalFormatting sqref="C84:C93">
    <cfRule type="cellIs" dxfId="1784" priority="213" stopIfTrue="1" operator="notEqual">
      <formula>""</formula>
    </cfRule>
  </conditionalFormatting>
  <conditionalFormatting sqref="C84:C93">
    <cfRule type="cellIs" dxfId="1783" priority="212" stopIfTrue="1" operator="notEqual">
      <formula>""</formula>
    </cfRule>
  </conditionalFormatting>
  <conditionalFormatting sqref="C71">
    <cfRule type="cellIs" dxfId="1782" priority="201" stopIfTrue="1" operator="notEqual">
      <formula>""</formula>
    </cfRule>
  </conditionalFormatting>
  <conditionalFormatting sqref="C60:C70">
    <cfRule type="cellIs" dxfId="1781" priority="200" stopIfTrue="1" operator="notEqual">
      <formula>""</formula>
    </cfRule>
  </conditionalFormatting>
  <conditionalFormatting sqref="C106 C72:C82 C84:C94">
    <cfRule type="cellIs" dxfId="1780" priority="211" stopIfTrue="1" operator="notEqual">
      <formula>""</formula>
    </cfRule>
  </conditionalFormatting>
  <conditionalFormatting sqref="C83">
    <cfRule type="cellIs" dxfId="1779" priority="210" stopIfTrue="1" operator="notEqual">
      <formula>""</formula>
    </cfRule>
  </conditionalFormatting>
  <conditionalFormatting sqref="C83">
    <cfRule type="cellIs" dxfId="1778" priority="209" stopIfTrue="1" operator="notEqual">
      <formula>""</formula>
    </cfRule>
  </conditionalFormatting>
  <conditionalFormatting sqref="C84:C93">
    <cfRule type="cellIs" dxfId="1777" priority="206" stopIfTrue="1" operator="notEqual">
      <formula>""</formula>
    </cfRule>
  </conditionalFormatting>
  <conditionalFormatting sqref="C72:C82">
    <cfRule type="cellIs" dxfId="1776" priority="208" stopIfTrue="1" operator="notEqual">
      <formula>""</formula>
    </cfRule>
  </conditionalFormatting>
  <conditionalFormatting sqref="C84:C93">
    <cfRule type="cellIs" dxfId="1775" priority="207" stopIfTrue="1" operator="notEqual">
      <formula>""</formula>
    </cfRule>
  </conditionalFormatting>
  <conditionalFormatting sqref="C83">
    <cfRule type="cellIs" dxfId="1774" priority="205" stopIfTrue="1" operator="notEqual">
      <formula>""</formula>
    </cfRule>
  </conditionalFormatting>
  <conditionalFormatting sqref="C83">
    <cfRule type="cellIs" dxfId="1773" priority="204" stopIfTrue="1" operator="notEqual">
      <formula>""</formula>
    </cfRule>
  </conditionalFormatting>
  <conditionalFormatting sqref="C72:C82">
    <cfRule type="cellIs" dxfId="1772" priority="203" stopIfTrue="1" operator="notEqual">
      <formula>""</formula>
    </cfRule>
  </conditionalFormatting>
  <conditionalFormatting sqref="C71">
    <cfRule type="cellIs" dxfId="1771" priority="202" stopIfTrue="1" operator="notEqual">
      <formula>""</formula>
    </cfRule>
  </conditionalFormatting>
  <conditionalFormatting sqref="C72:C81">
    <cfRule type="cellIs" dxfId="1770" priority="198" stopIfTrue="1" operator="notEqual">
      <formula>""</formula>
    </cfRule>
  </conditionalFormatting>
  <conditionalFormatting sqref="C72:C81">
    <cfRule type="cellIs" dxfId="1769" priority="199" stopIfTrue="1" operator="notEqual">
      <formula>""</formula>
    </cfRule>
  </conditionalFormatting>
  <conditionalFormatting sqref="C84:C93">
    <cfRule type="cellIs" dxfId="1768" priority="197" stopIfTrue="1" operator="notEqual">
      <formula>""</formula>
    </cfRule>
  </conditionalFormatting>
  <conditionalFormatting sqref="C84:C93">
    <cfRule type="cellIs" dxfId="1767" priority="196" stopIfTrue="1" operator="notEqual">
      <formula>""</formula>
    </cfRule>
  </conditionalFormatting>
  <conditionalFormatting sqref="C83:C93">
    <cfRule type="cellIs" dxfId="1766" priority="195" stopIfTrue="1" operator="notEqual">
      <formula>""</formula>
    </cfRule>
  </conditionalFormatting>
  <conditionalFormatting sqref="C83:C93">
    <cfRule type="cellIs" dxfId="1765" priority="194" stopIfTrue="1" operator="notEqual">
      <formula>""</formula>
    </cfRule>
  </conditionalFormatting>
  <conditionalFormatting sqref="C72:C82">
    <cfRule type="cellIs" dxfId="1764" priority="193" stopIfTrue="1" operator="notEqual">
      <formula>""</formula>
    </cfRule>
  </conditionalFormatting>
  <conditionalFormatting sqref="C71">
    <cfRule type="cellIs" dxfId="1763" priority="192" stopIfTrue="1" operator="notEqual">
      <formula>""</formula>
    </cfRule>
  </conditionalFormatting>
  <conditionalFormatting sqref="C71">
    <cfRule type="cellIs" dxfId="1762" priority="191" stopIfTrue="1" operator="notEqual">
      <formula>""</formula>
    </cfRule>
  </conditionalFormatting>
  <conditionalFormatting sqref="C72:C81">
    <cfRule type="cellIs" dxfId="1761" priority="188" stopIfTrue="1" operator="notEqual">
      <formula>""</formula>
    </cfRule>
  </conditionalFormatting>
  <conditionalFormatting sqref="C60:C70">
    <cfRule type="cellIs" dxfId="1760" priority="190" stopIfTrue="1" operator="notEqual">
      <formula>""</formula>
    </cfRule>
  </conditionalFormatting>
  <conditionalFormatting sqref="C72:C81">
    <cfRule type="cellIs" dxfId="1759" priority="189" stopIfTrue="1" operator="notEqual">
      <formula>""</formula>
    </cfRule>
  </conditionalFormatting>
  <conditionalFormatting sqref="C71">
    <cfRule type="cellIs" dxfId="1758" priority="187" stopIfTrue="1" operator="notEqual">
      <formula>""</formula>
    </cfRule>
  </conditionalFormatting>
  <conditionalFormatting sqref="C71">
    <cfRule type="cellIs" dxfId="1757" priority="186" stopIfTrue="1" operator="notEqual">
      <formula>""</formula>
    </cfRule>
  </conditionalFormatting>
  <conditionalFormatting sqref="C60:C70">
    <cfRule type="cellIs" dxfId="1756" priority="185" stopIfTrue="1" operator="notEqual">
      <formula>""</formula>
    </cfRule>
  </conditionalFormatting>
  <conditionalFormatting sqref="C59">
    <cfRule type="cellIs" dxfId="1755" priority="184" stopIfTrue="1" operator="notEqual">
      <formula>""</formula>
    </cfRule>
  </conditionalFormatting>
  <conditionalFormatting sqref="C59">
    <cfRule type="cellIs" dxfId="1754" priority="183" stopIfTrue="1" operator="notEqual">
      <formula>""</formula>
    </cfRule>
  </conditionalFormatting>
  <conditionalFormatting sqref="C60:C69">
    <cfRule type="cellIs" dxfId="1753" priority="180" stopIfTrue="1" operator="notEqual">
      <formula>""</formula>
    </cfRule>
  </conditionalFormatting>
  <conditionalFormatting sqref="C48:C58">
    <cfRule type="cellIs" dxfId="1752" priority="182" stopIfTrue="1" operator="notEqual">
      <formula>""</formula>
    </cfRule>
  </conditionalFormatting>
  <conditionalFormatting sqref="C60:C69">
    <cfRule type="cellIs" dxfId="1751" priority="181" stopIfTrue="1" operator="notEqual">
      <formula>""</formula>
    </cfRule>
  </conditionalFormatting>
  <conditionalFormatting sqref="C72:C81">
    <cfRule type="cellIs" dxfId="1750" priority="179" stopIfTrue="1" operator="notEqual">
      <formula>""</formula>
    </cfRule>
  </conditionalFormatting>
  <conditionalFormatting sqref="C72:C81">
    <cfRule type="cellIs" dxfId="1749" priority="178" stopIfTrue="1" operator="notEqual">
      <formula>""</formula>
    </cfRule>
  </conditionalFormatting>
  <conditionalFormatting sqref="C96:C105">
    <cfRule type="cellIs" dxfId="1748" priority="171" stopIfTrue="1" operator="notEqual">
      <formula>""</formula>
    </cfRule>
  </conditionalFormatting>
  <conditionalFormatting sqref="C96:C105">
    <cfRule type="cellIs" dxfId="1747" priority="170" stopIfTrue="1" operator="notEqual">
      <formula>""</formula>
    </cfRule>
  </conditionalFormatting>
  <conditionalFormatting sqref="C95">
    <cfRule type="cellIs" dxfId="1746" priority="169" stopIfTrue="1" operator="notEqual">
      <formula>""</formula>
    </cfRule>
  </conditionalFormatting>
  <conditionalFormatting sqref="C95">
    <cfRule type="cellIs" dxfId="1745" priority="168" stopIfTrue="1" operator="notEqual">
      <formula>""</formula>
    </cfRule>
  </conditionalFormatting>
  <conditionalFormatting sqref="C96:C105">
    <cfRule type="cellIs" dxfId="1744" priority="167" stopIfTrue="1" operator="notEqual">
      <formula>""</formula>
    </cfRule>
  </conditionalFormatting>
  <conditionalFormatting sqref="C95">
    <cfRule type="cellIs" dxfId="1743" priority="177" stopIfTrue="1" operator="notEqual">
      <formula>""</formula>
    </cfRule>
  </conditionalFormatting>
  <conditionalFormatting sqref="C95:C105">
    <cfRule type="cellIs" dxfId="1742" priority="176" stopIfTrue="1" operator="notEqual">
      <formula>""</formula>
    </cfRule>
  </conditionalFormatting>
  <conditionalFormatting sqref="C95:C105">
    <cfRule type="cellIs" dxfId="1741" priority="175" stopIfTrue="1" operator="notEqual">
      <formula>""</formula>
    </cfRule>
  </conditionalFormatting>
  <conditionalFormatting sqref="C96:C105">
    <cfRule type="cellIs" dxfId="1740" priority="174" stopIfTrue="1" operator="notEqual">
      <formula>""</formula>
    </cfRule>
  </conditionalFormatting>
  <conditionalFormatting sqref="C95">
    <cfRule type="cellIs" dxfId="1739" priority="173" stopIfTrue="1" operator="notEqual">
      <formula>""</formula>
    </cfRule>
  </conditionalFormatting>
  <conditionalFormatting sqref="C95">
    <cfRule type="cellIs" dxfId="1738" priority="172" stopIfTrue="1" operator="notEqual">
      <formula>""</formula>
    </cfRule>
  </conditionalFormatting>
  <conditionalFormatting sqref="C96:C105">
    <cfRule type="cellIs" dxfId="1737" priority="166" stopIfTrue="1" operator="notEqual">
      <formula>""</formula>
    </cfRule>
  </conditionalFormatting>
  <conditionalFormatting sqref="C95:C105">
    <cfRule type="cellIs" dxfId="1736" priority="165" stopIfTrue="1" operator="notEqual">
      <formula>""</formula>
    </cfRule>
  </conditionalFormatting>
  <conditionalFormatting sqref="C95:C105">
    <cfRule type="cellIs" dxfId="1735" priority="164" stopIfTrue="1" operator="notEqual">
      <formula>""</formula>
    </cfRule>
  </conditionalFormatting>
  <conditionalFormatting sqref="C95:C105">
    <cfRule type="cellIs" dxfId="1734" priority="163" stopIfTrue="1" operator="notEqual">
      <formula>""</formula>
    </cfRule>
  </conditionalFormatting>
  <conditionalFormatting sqref="C95:C105">
    <cfRule type="cellIs" dxfId="1733" priority="162" stopIfTrue="1" operator="notEqual">
      <formula>""</formula>
    </cfRule>
  </conditionalFormatting>
  <conditionalFormatting sqref="C96:C105">
    <cfRule type="cellIs" dxfId="1732" priority="161" stopIfTrue="1" operator="notEqual">
      <formula>""</formula>
    </cfRule>
  </conditionalFormatting>
  <conditionalFormatting sqref="C96:C105">
    <cfRule type="cellIs" dxfId="1731" priority="160" stopIfTrue="1" operator="notEqual">
      <formula>""</formula>
    </cfRule>
  </conditionalFormatting>
  <conditionalFormatting sqref="C96:C105">
    <cfRule type="cellIs" dxfId="1730" priority="159" stopIfTrue="1" operator="notEqual">
      <formula>""</formula>
    </cfRule>
  </conditionalFormatting>
  <conditionalFormatting sqref="C96:C105">
    <cfRule type="cellIs" dxfId="1729" priority="158" stopIfTrue="1" operator="notEqual">
      <formula>""</formula>
    </cfRule>
  </conditionalFormatting>
  <conditionalFormatting sqref="C96:C105">
    <cfRule type="cellIs" dxfId="1728" priority="157" stopIfTrue="1" operator="notEqual">
      <formula>""</formula>
    </cfRule>
  </conditionalFormatting>
  <conditionalFormatting sqref="C118">
    <cfRule type="cellIs" dxfId="1727" priority="156" stopIfTrue="1" operator="notEqual">
      <formula>""</formula>
    </cfRule>
  </conditionalFormatting>
  <conditionalFormatting sqref="C118">
    <cfRule type="cellIs" dxfId="1726" priority="155" stopIfTrue="1" operator="notEqual">
      <formula>""</formula>
    </cfRule>
  </conditionalFormatting>
  <conditionalFormatting sqref="C107:C108">
    <cfRule type="cellIs" dxfId="1725" priority="154" stopIfTrue="1" operator="notEqual">
      <formula>""</formula>
    </cfRule>
  </conditionalFormatting>
  <conditionalFormatting sqref="C107:C108">
    <cfRule type="cellIs" dxfId="1724" priority="153" stopIfTrue="1" operator="notEqual">
      <formula>""</formula>
    </cfRule>
  </conditionalFormatting>
  <conditionalFormatting sqref="C96:C105 C107:C117 C119:C130">
    <cfRule type="cellIs" dxfId="1723" priority="152" stopIfTrue="1" operator="notEqual">
      <formula>""</formula>
    </cfRule>
  </conditionalFormatting>
  <conditionalFormatting sqref="C96:C105 C107:C117 C119:C130">
    <cfRule type="cellIs" dxfId="1722" priority="151" stopIfTrue="1" operator="notEqual">
      <formula>""</formula>
    </cfRule>
  </conditionalFormatting>
  <conditionalFormatting sqref="C12">
    <cfRule type="cellIs" dxfId="1721" priority="150" stopIfTrue="1" operator="notEqual">
      <formula>""</formula>
    </cfRule>
  </conditionalFormatting>
  <conditionalFormatting sqref="C71">
    <cfRule type="cellIs" dxfId="1720" priority="149" stopIfTrue="1" operator="notEqual">
      <formula>""</formula>
    </cfRule>
  </conditionalFormatting>
  <conditionalFormatting sqref="C71">
    <cfRule type="cellIs" dxfId="1719" priority="148" stopIfTrue="1" operator="notEqual">
      <formula>""</formula>
    </cfRule>
  </conditionalFormatting>
  <conditionalFormatting sqref="C72:C81">
    <cfRule type="cellIs" dxfId="1718" priority="145" stopIfTrue="1" operator="notEqual">
      <formula>""</formula>
    </cfRule>
  </conditionalFormatting>
  <conditionalFormatting sqref="C60:C70">
    <cfRule type="cellIs" dxfId="1717" priority="147" stopIfTrue="1" operator="notEqual">
      <formula>""</formula>
    </cfRule>
  </conditionalFormatting>
  <conditionalFormatting sqref="C72:C81">
    <cfRule type="cellIs" dxfId="1716" priority="146" stopIfTrue="1" operator="notEqual">
      <formula>""</formula>
    </cfRule>
  </conditionalFormatting>
  <conditionalFormatting sqref="C71">
    <cfRule type="cellIs" dxfId="1715" priority="144" stopIfTrue="1" operator="notEqual">
      <formula>""</formula>
    </cfRule>
  </conditionalFormatting>
  <conditionalFormatting sqref="C71">
    <cfRule type="cellIs" dxfId="1714" priority="143" stopIfTrue="1" operator="notEqual">
      <formula>""</formula>
    </cfRule>
  </conditionalFormatting>
  <conditionalFormatting sqref="C60:C70">
    <cfRule type="cellIs" dxfId="1713" priority="142" stopIfTrue="1" operator="notEqual">
      <formula>""</formula>
    </cfRule>
  </conditionalFormatting>
  <conditionalFormatting sqref="C59">
    <cfRule type="cellIs" dxfId="1712" priority="141" stopIfTrue="1" operator="notEqual">
      <formula>""</formula>
    </cfRule>
  </conditionalFormatting>
  <conditionalFormatting sqref="C59">
    <cfRule type="cellIs" dxfId="1711" priority="140" stopIfTrue="1" operator="notEqual">
      <formula>""</formula>
    </cfRule>
  </conditionalFormatting>
  <conditionalFormatting sqref="C60:C69">
    <cfRule type="cellIs" dxfId="1710" priority="137" stopIfTrue="1" operator="notEqual">
      <formula>""</formula>
    </cfRule>
  </conditionalFormatting>
  <conditionalFormatting sqref="C48:C58">
    <cfRule type="cellIs" dxfId="1709" priority="139" stopIfTrue="1" operator="notEqual">
      <formula>""</formula>
    </cfRule>
  </conditionalFormatting>
  <conditionalFormatting sqref="C60:C69">
    <cfRule type="cellIs" dxfId="1708" priority="138" stopIfTrue="1" operator="notEqual">
      <formula>""</formula>
    </cfRule>
  </conditionalFormatting>
  <conditionalFormatting sqref="C72:C81">
    <cfRule type="cellIs" dxfId="1707" priority="136" stopIfTrue="1" operator="notEqual">
      <formula>""</formula>
    </cfRule>
  </conditionalFormatting>
  <conditionalFormatting sqref="C72:C81">
    <cfRule type="cellIs" dxfId="1706" priority="135" stopIfTrue="1" operator="notEqual">
      <formula>""</formula>
    </cfRule>
  </conditionalFormatting>
  <conditionalFormatting sqref="C71:C81">
    <cfRule type="cellIs" dxfId="1705" priority="134" stopIfTrue="1" operator="notEqual">
      <formula>""</formula>
    </cfRule>
  </conditionalFormatting>
  <conditionalFormatting sqref="C71:C81">
    <cfRule type="cellIs" dxfId="1704" priority="133" stopIfTrue="1" operator="notEqual">
      <formula>""</formula>
    </cfRule>
  </conditionalFormatting>
  <conditionalFormatting sqref="C60:C70">
    <cfRule type="cellIs" dxfId="1703" priority="132" stopIfTrue="1" operator="notEqual">
      <formula>""</formula>
    </cfRule>
  </conditionalFormatting>
  <conditionalFormatting sqref="C59">
    <cfRule type="cellIs" dxfId="1702" priority="131" stopIfTrue="1" operator="notEqual">
      <formula>""</formula>
    </cfRule>
  </conditionalFormatting>
  <conditionalFormatting sqref="C59">
    <cfRule type="cellIs" dxfId="1701" priority="130" stopIfTrue="1" operator="notEqual">
      <formula>""</formula>
    </cfRule>
  </conditionalFormatting>
  <conditionalFormatting sqref="C60:C69">
    <cfRule type="cellIs" dxfId="1700" priority="127" stopIfTrue="1" operator="notEqual">
      <formula>""</formula>
    </cfRule>
  </conditionalFormatting>
  <conditionalFormatting sqref="C48:C58">
    <cfRule type="cellIs" dxfId="1699" priority="129" stopIfTrue="1" operator="notEqual">
      <formula>""</formula>
    </cfRule>
  </conditionalFormatting>
  <conditionalFormatting sqref="C60:C69">
    <cfRule type="cellIs" dxfId="1698" priority="128" stopIfTrue="1" operator="notEqual">
      <formula>""</formula>
    </cfRule>
  </conditionalFormatting>
  <conditionalFormatting sqref="C59">
    <cfRule type="cellIs" dxfId="1697" priority="126" stopIfTrue="1" operator="notEqual">
      <formula>""</formula>
    </cfRule>
  </conditionalFormatting>
  <conditionalFormatting sqref="C59">
    <cfRule type="cellIs" dxfId="1696" priority="125" stopIfTrue="1" operator="notEqual">
      <formula>""</formula>
    </cfRule>
  </conditionalFormatting>
  <conditionalFormatting sqref="C48:C58">
    <cfRule type="cellIs" dxfId="1695" priority="124" stopIfTrue="1" operator="notEqual">
      <formula>""</formula>
    </cfRule>
  </conditionalFormatting>
  <conditionalFormatting sqref="C47">
    <cfRule type="cellIs" dxfId="1694" priority="123" stopIfTrue="1" operator="notEqual">
      <formula>""</formula>
    </cfRule>
  </conditionalFormatting>
  <conditionalFormatting sqref="C47">
    <cfRule type="cellIs" dxfId="1693" priority="122" stopIfTrue="1" operator="notEqual">
      <formula>""</formula>
    </cfRule>
  </conditionalFormatting>
  <conditionalFormatting sqref="C48:C57">
    <cfRule type="cellIs" dxfId="1692" priority="119" stopIfTrue="1" operator="notEqual">
      <formula>""</formula>
    </cfRule>
  </conditionalFormatting>
  <conditionalFormatting sqref="C36:C46">
    <cfRule type="cellIs" dxfId="1691" priority="121" stopIfTrue="1" operator="notEqual">
      <formula>""</formula>
    </cfRule>
  </conditionalFormatting>
  <conditionalFormatting sqref="C48:C57">
    <cfRule type="cellIs" dxfId="1690" priority="120" stopIfTrue="1" operator="notEqual">
      <formula>""</formula>
    </cfRule>
  </conditionalFormatting>
  <conditionalFormatting sqref="C60:C69">
    <cfRule type="cellIs" dxfId="1689" priority="118" stopIfTrue="1" operator="notEqual">
      <formula>""</formula>
    </cfRule>
  </conditionalFormatting>
  <conditionalFormatting sqref="C60:C69">
    <cfRule type="cellIs" dxfId="1688" priority="117" stopIfTrue="1" operator="notEqual">
      <formula>""</formula>
    </cfRule>
  </conditionalFormatting>
  <conditionalFormatting sqref="C71:C81">
    <cfRule type="cellIs" dxfId="1687" priority="116" stopIfTrue="1" operator="notEqual">
      <formula>""</formula>
    </cfRule>
  </conditionalFormatting>
  <conditionalFormatting sqref="C71:C81">
    <cfRule type="cellIs" dxfId="1686" priority="115" stopIfTrue="1" operator="notEqual">
      <formula>""</formula>
    </cfRule>
  </conditionalFormatting>
  <conditionalFormatting sqref="C60:C70">
    <cfRule type="cellIs" dxfId="1685" priority="114" stopIfTrue="1" operator="notEqual">
      <formula>""</formula>
    </cfRule>
  </conditionalFormatting>
  <conditionalFormatting sqref="C59">
    <cfRule type="cellIs" dxfId="1684" priority="113" stopIfTrue="1" operator="notEqual">
      <formula>""</formula>
    </cfRule>
  </conditionalFormatting>
  <conditionalFormatting sqref="C59">
    <cfRule type="cellIs" dxfId="1683" priority="112" stopIfTrue="1" operator="notEqual">
      <formula>""</formula>
    </cfRule>
  </conditionalFormatting>
  <conditionalFormatting sqref="C60:C69">
    <cfRule type="cellIs" dxfId="1682" priority="109" stopIfTrue="1" operator="notEqual">
      <formula>""</formula>
    </cfRule>
  </conditionalFormatting>
  <conditionalFormatting sqref="C48:C58">
    <cfRule type="cellIs" dxfId="1681" priority="111" stopIfTrue="1" operator="notEqual">
      <formula>""</formula>
    </cfRule>
  </conditionalFormatting>
  <conditionalFormatting sqref="C60:C69">
    <cfRule type="cellIs" dxfId="1680" priority="110" stopIfTrue="1" operator="notEqual">
      <formula>""</formula>
    </cfRule>
  </conditionalFormatting>
  <conditionalFormatting sqref="C59">
    <cfRule type="cellIs" dxfId="1679" priority="108" stopIfTrue="1" operator="notEqual">
      <formula>""</formula>
    </cfRule>
  </conditionalFormatting>
  <conditionalFormatting sqref="C59">
    <cfRule type="cellIs" dxfId="1678" priority="107" stopIfTrue="1" operator="notEqual">
      <formula>""</formula>
    </cfRule>
  </conditionalFormatting>
  <conditionalFormatting sqref="C48:C58">
    <cfRule type="cellIs" dxfId="1677" priority="106" stopIfTrue="1" operator="notEqual">
      <formula>""</formula>
    </cfRule>
  </conditionalFormatting>
  <conditionalFormatting sqref="C47">
    <cfRule type="cellIs" dxfId="1676" priority="105" stopIfTrue="1" operator="notEqual">
      <formula>""</formula>
    </cfRule>
  </conditionalFormatting>
  <conditionalFormatting sqref="C47">
    <cfRule type="cellIs" dxfId="1675" priority="104" stopIfTrue="1" operator="notEqual">
      <formula>""</formula>
    </cfRule>
  </conditionalFormatting>
  <conditionalFormatting sqref="C48:C57">
    <cfRule type="cellIs" dxfId="1674" priority="101" stopIfTrue="1" operator="notEqual">
      <formula>""</formula>
    </cfRule>
  </conditionalFormatting>
  <conditionalFormatting sqref="C36:C46">
    <cfRule type="cellIs" dxfId="1673" priority="103" stopIfTrue="1" operator="notEqual">
      <formula>""</formula>
    </cfRule>
  </conditionalFormatting>
  <conditionalFormatting sqref="C48:C57">
    <cfRule type="cellIs" dxfId="1672" priority="102" stopIfTrue="1" operator="notEqual">
      <formula>""</formula>
    </cfRule>
  </conditionalFormatting>
  <conditionalFormatting sqref="C60:C69">
    <cfRule type="cellIs" dxfId="1671" priority="100" stopIfTrue="1" operator="notEqual">
      <formula>""</formula>
    </cfRule>
  </conditionalFormatting>
  <conditionalFormatting sqref="C60:C69">
    <cfRule type="cellIs" dxfId="1670" priority="99" stopIfTrue="1" operator="notEqual">
      <formula>""</formula>
    </cfRule>
  </conditionalFormatting>
  <conditionalFormatting sqref="C59:C69">
    <cfRule type="cellIs" dxfId="1669" priority="98" stopIfTrue="1" operator="notEqual">
      <formula>""</formula>
    </cfRule>
  </conditionalFormatting>
  <conditionalFormatting sqref="C59:C69">
    <cfRule type="cellIs" dxfId="1668" priority="97" stopIfTrue="1" operator="notEqual">
      <formula>""</formula>
    </cfRule>
  </conditionalFormatting>
  <conditionalFormatting sqref="C48:C58">
    <cfRule type="cellIs" dxfId="1667" priority="96" stopIfTrue="1" operator="notEqual">
      <formula>""</formula>
    </cfRule>
  </conditionalFormatting>
  <conditionalFormatting sqref="C47">
    <cfRule type="cellIs" dxfId="1666" priority="95" stopIfTrue="1" operator="notEqual">
      <formula>""</formula>
    </cfRule>
  </conditionalFormatting>
  <conditionalFormatting sqref="C47">
    <cfRule type="cellIs" dxfId="1665" priority="94" stopIfTrue="1" operator="notEqual">
      <formula>""</formula>
    </cfRule>
  </conditionalFormatting>
  <conditionalFormatting sqref="C48:C57">
    <cfRule type="cellIs" dxfId="1664" priority="91" stopIfTrue="1" operator="notEqual">
      <formula>""</formula>
    </cfRule>
  </conditionalFormatting>
  <conditionalFormatting sqref="C36:C46">
    <cfRule type="cellIs" dxfId="1663" priority="93" stopIfTrue="1" operator="notEqual">
      <formula>""</formula>
    </cfRule>
  </conditionalFormatting>
  <conditionalFormatting sqref="C48:C57">
    <cfRule type="cellIs" dxfId="1662" priority="92" stopIfTrue="1" operator="notEqual">
      <formula>""</formula>
    </cfRule>
  </conditionalFormatting>
  <conditionalFormatting sqref="C47">
    <cfRule type="cellIs" dxfId="1661" priority="90" stopIfTrue="1" operator="notEqual">
      <formula>""</formula>
    </cfRule>
  </conditionalFormatting>
  <conditionalFormatting sqref="C47">
    <cfRule type="cellIs" dxfId="1660" priority="89" stopIfTrue="1" operator="notEqual">
      <formula>""</formula>
    </cfRule>
  </conditionalFormatting>
  <conditionalFormatting sqref="C36:C46">
    <cfRule type="cellIs" dxfId="1659" priority="88" stopIfTrue="1" operator="notEqual">
      <formula>""</formula>
    </cfRule>
  </conditionalFormatting>
  <conditionalFormatting sqref="C35">
    <cfRule type="cellIs" dxfId="1658" priority="87" stopIfTrue="1" operator="notEqual">
      <formula>""</formula>
    </cfRule>
  </conditionalFormatting>
  <conditionalFormatting sqref="C35">
    <cfRule type="cellIs" dxfId="1657" priority="86" stopIfTrue="1" operator="notEqual">
      <formula>""</formula>
    </cfRule>
  </conditionalFormatting>
  <conditionalFormatting sqref="C36:C45">
    <cfRule type="cellIs" dxfId="1656" priority="83" stopIfTrue="1" operator="notEqual">
      <formula>""</formula>
    </cfRule>
  </conditionalFormatting>
  <conditionalFormatting sqref="C24:C34">
    <cfRule type="cellIs" dxfId="1655" priority="85" stopIfTrue="1" operator="notEqual">
      <formula>""</formula>
    </cfRule>
  </conditionalFormatting>
  <conditionalFormatting sqref="C36:C45">
    <cfRule type="cellIs" dxfId="1654" priority="84" stopIfTrue="1" operator="notEqual">
      <formula>""</formula>
    </cfRule>
  </conditionalFormatting>
  <conditionalFormatting sqref="C48:C57">
    <cfRule type="cellIs" dxfId="1653" priority="82" stopIfTrue="1" operator="notEqual">
      <formula>""</formula>
    </cfRule>
  </conditionalFormatting>
  <conditionalFormatting sqref="C48:C57">
    <cfRule type="cellIs" dxfId="1652" priority="81" stopIfTrue="1" operator="notEqual">
      <formula>""</formula>
    </cfRule>
  </conditionalFormatting>
  <conditionalFormatting sqref="C72:C81">
    <cfRule type="cellIs" dxfId="1651" priority="77" stopIfTrue="1" operator="notEqual">
      <formula>""</formula>
    </cfRule>
  </conditionalFormatting>
  <conditionalFormatting sqref="C72:C81">
    <cfRule type="cellIs" dxfId="1650" priority="76" stopIfTrue="1" operator="notEqual">
      <formula>""</formula>
    </cfRule>
  </conditionalFormatting>
  <conditionalFormatting sqref="C71">
    <cfRule type="cellIs" dxfId="1649" priority="75" stopIfTrue="1" operator="notEqual">
      <formula>""</formula>
    </cfRule>
  </conditionalFormatting>
  <conditionalFormatting sqref="C71">
    <cfRule type="cellIs" dxfId="1648" priority="80" stopIfTrue="1" operator="notEqual">
      <formula>""</formula>
    </cfRule>
  </conditionalFormatting>
  <conditionalFormatting sqref="C71">
    <cfRule type="cellIs" dxfId="1647" priority="79" stopIfTrue="1" operator="notEqual">
      <formula>""</formula>
    </cfRule>
  </conditionalFormatting>
  <conditionalFormatting sqref="C60:C70">
    <cfRule type="cellIs" dxfId="1646" priority="78" stopIfTrue="1" operator="notEqual">
      <formula>""</formula>
    </cfRule>
  </conditionalFormatting>
  <conditionalFormatting sqref="C60:C70">
    <cfRule type="cellIs" dxfId="1645" priority="68" stopIfTrue="1" operator="notEqual">
      <formula>""</formula>
    </cfRule>
  </conditionalFormatting>
  <conditionalFormatting sqref="C59">
    <cfRule type="cellIs" dxfId="1644" priority="67" stopIfTrue="1" operator="notEqual">
      <formula>""</formula>
    </cfRule>
  </conditionalFormatting>
  <conditionalFormatting sqref="C59">
    <cfRule type="cellIs" dxfId="1643" priority="66" stopIfTrue="1" operator="notEqual">
      <formula>""</formula>
    </cfRule>
  </conditionalFormatting>
  <conditionalFormatting sqref="C48:C58">
    <cfRule type="cellIs" dxfId="1642" priority="65" stopIfTrue="1" operator="notEqual">
      <formula>""</formula>
    </cfRule>
  </conditionalFormatting>
  <conditionalFormatting sqref="C71">
    <cfRule type="cellIs" dxfId="1641" priority="74" stopIfTrue="1" operator="notEqual">
      <formula>""</formula>
    </cfRule>
  </conditionalFormatting>
  <conditionalFormatting sqref="C72:C81">
    <cfRule type="cellIs" dxfId="1640" priority="71" stopIfTrue="1" operator="notEqual">
      <formula>""</formula>
    </cfRule>
  </conditionalFormatting>
  <conditionalFormatting sqref="C60:C70">
    <cfRule type="cellIs" dxfId="1639" priority="73" stopIfTrue="1" operator="notEqual">
      <formula>""</formula>
    </cfRule>
  </conditionalFormatting>
  <conditionalFormatting sqref="C72:C81">
    <cfRule type="cellIs" dxfId="1638" priority="72" stopIfTrue="1" operator="notEqual">
      <formula>""</formula>
    </cfRule>
  </conditionalFormatting>
  <conditionalFormatting sqref="C71">
    <cfRule type="cellIs" dxfId="1637" priority="70" stopIfTrue="1" operator="notEqual">
      <formula>""</formula>
    </cfRule>
  </conditionalFormatting>
  <conditionalFormatting sqref="C71">
    <cfRule type="cellIs" dxfId="1636" priority="69" stopIfTrue="1" operator="notEqual">
      <formula>""</formula>
    </cfRule>
  </conditionalFormatting>
  <conditionalFormatting sqref="C60:C69">
    <cfRule type="cellIs" dxfId="1635" priority="63" stopIfTrue="1" operator="notEqual">
      <formula>""</formula>
    </cfRule>
  </conditionalFormatting>
  <conditionalFormatting sqref="C60:C69">
    <cfRule type="cellIs" dxfId="1634" priority="64" stopIfTrue="1" operator="notEqual">
      <formula>""</formula>
    </cfRule>
  </conditionalFormatting>
  <conditionalFormatting sqref="C72:C81">
    <cfRule type="cellIs" dxfId="1633" priority="62" stopIfTrue="1" operator="notEqual">
      <formula>""</formula>
    </cfRule>
  </conditionalFormatting>
  <conditionalFormatting sqref="C72:C81">
    <cfRule type="cellIs" dxfId="1632" priority="61" stopIfTrue="1" operator="notEqual">
      <formula>""</formula>
    </cfRule>
  </conditionalFormatting>
  <conditionalFormatting sqref="C59">
    <cfRule type="cellIs" dxfId="1631" priority="51" stopIfTrue="1" operator="notEqual">
      <formula>""</formula>
    </cfRule>
  </conditionalFormatting>
  <conditionalFormatting sqref="C48:C58">
    <cfRule type="cellIs" dxfId="1630" priority="50" stopIfTrue="1" operator="notEqual">
      <formula>""</formula>
    </cfRule>
  </conditionalFormatting>
  <conditionalFormatting sqref="C71">
    <cfRule type="cellIs" dxfId="1629" priority="60" stopIfTrue="1" operator="notEqual">
      <formula>""</formula>
    </cfRule>
  </conditionalFormatting>
  <conditionalFormatting sqref="C71">
    <cfRule type="cellIs" dxfId="1628" priority="59" stopIfTrue="1" operator="notEqual">
      <formula>""</formula>
    </cfRule>
  </conditionalFormatting>
  <conditionalFormatting sqref="C72:C81">
    <cfRule type="cellIs" dxfId="1627" priority="56" stopIfTrue="1" operator="notEqual">
      <formula>""</formula>
    </cfRule>
  </conditionalFormatting>
  <conditionalFormatting sqref="C60:C70">
    <cfRule type="cellIs" dxfId="1626" priority="58" stopIfTrue="1" operator="notEqual">
      <formula>""</formula>
    </cfRule>
  </conditionalFormatting>
  <conditionalFormatting sqref="C72:C81">
    <cfRule type="cellIs" dxfId="1625" priority="57" stopIfTrue="1" operator="notEqual">
      <formula>""</formula>
    </cfRule>
  </conditionalFormatting>
  <conditionalFormatting sqref="C71">
    <cfRule type="cellIs" dxfId="1624" priority="55" stopIfTrue="1" operator="notEqual">
      <formula>""</formula>
    </cfRule>
  </conditionalFormatting>
  <conditionalFormatting sqref="C71">
    <cfRule type="cellIs" dxfId="1623" priority="54" stopIfTrue="1" operator="notEqual">
      <formula>""</formula>
    </cfRule>
  </conditionalFormatting>
  <conditionalFormatting sqref="C60:C70">
    <cfRule type="cellIs" dxfId="1622" priority="53" stopIfTrue="1" operator="notEqual">
      <formula>""</formula>
    </cfRule>
  </conditionalFormatting>
  <conditionalFormatting sqref="C59">
    <cfRule type="cellIs" dxfId="1621" priority="52" stopIfTrue="1" operator="notEqual">
      <formula>""</formula>
    </cfRule>
  </conditionalFormatting>
  <conditionalFormatting sqref="C60:C69">
    <cfRule type="cellIs" dxfId="1620" priority="48" stopIfTrue="1" operator="notEqual">
      <formula>""</formula>
    </cfRule>
  </conditionalFormatting>
  <conditionalFormatting sqref="C60:C69">
    <cfRule type="cellIs" dxfId="1619" priority="49" stopIfTrue="1" operator="notEqual">
      <formula>""</formula>
    </cfRule>
  </conditionalFormatting>
  <conditionalFormatting sqref="C72:C81">
    <cfRule type="cellIs" dxfId="1618" priority="47" stopIfTrue="1" operator="notEqual">
      <formula>""</formula>
    </cfRule>
  </conditionalFormatting>
  <conditionalFormatting sqref="C72:C81">
    <cfRule type="cellIs" dxfId="1617" priority="46" stopIfTrue="1" operator="notEqual">
      <formula>""</formula>
    </cfRule>
  </conditionalFormatting>
  <conditionalFormatting sqref="C71:C81">
    <cfRule type="cellIs" dxfId="1616" priority="45" stopIfTrue="1" operator="notEqual">
      <formula>""</formula>
    </cfRule>
  </conditionalFormatting>
  <conditionalFormatting sqref="C71:C81">
    <cfRule type="cellIs" dxfId="1615" priority="44" stopIfTrue="1" operator="notEqual">
      <formula>""</formula>
    </cfRule>
  </conditionalFormatting>
  <conditionalFormatting sqref="C60:C70">
    <cfRule type="cellIs" dxfId="1614" priority="43" stopIfTrue="1" operator="notEqual">
      <formula>""</formula>
    </cfRule>
  </conditionalFormatting>
  <conditionalFormatting sqref="C59">
    <cfRule type="cellIs" dxfId="1613" priority="42" stopIfTrue="1" operator="notEqual">
      <formula>""</formula>
    </cfRule>
  </conditionalFormatting>
  <conditionalFormatting sqref="C59">
    <cfRule type="cellIs" dxfId="1612" priority="41" stopIfTrue="1" operator="notEqual">
      <formula>""</formula>
    </cfRule>
  </conditionalFormatting>
  <conditionalFormatting sqref="C60:C69">
    <cfRule type="cellIs" dxfId="1611" priority="38" stopIfTrue="1" operator="notEqual">
      <formula>""</formula>
    </cfRule>
  </conditionalFormatting>
  <conditionalFormatting sqref="C48:C58">
    <cfRule type="cellIs" dxfId="1610" priority="40" stopIfTrue="1" operator="notEqual">
      <formula>""</formula>
    </cfRule>
  </conditionalFormatting>
  <conditionalFormatting sqref="C60:C69">
    <cfRule type="cellIs" dxfId="1609" priority="39" stopIfTrue="1" operator="notEqual">
      <formula>""</formula>
    </cfRule>
  </conditionalFormatting>
  <conditionalFormatting sqref="C59">
    <cfRule type="cellIs" dxfId="1608" priority="37" stopIfTrue="1" operator="notEqual">
      <formula>""</formula>
    </cfRule>
  </conditionalFormatting>
  <conditionalFormatting sqref="C59">
    <cfRule type="cellIs" dxfId="1607" priority="36" stopIfTrue="1" operator="notEqual">
      <formula>""</formula>
    </cfRule>
  </conditionalFormatting>
  <conditionalFormatting sqref="C48:C58">
    <cfRule type="cellIs" dxfId="1606" priority="35" stopIfTrue="1" operator="notEqual">
      <formula>""</formula>
    </cfRule>
  </conditionalFormatting>
  <conditionalFormatting sqref="C47">
    <cfRule type="cellIs" dxfId="1605" priority="34" stopIfTrue="1" operator="notEqual">
      <formula>""</formula>
    </cfRule>
  </conditionalFormatting>
  <conditionalFormatting sqref="C47">
    <cfRule type="cellIs" dxfId="1604" priority="33" stopIfTrue="1" operator="notEqual">
      <formula>""</formula>
    </cfRule>
  </conditionalFormatting>
  <conditionalFormatting sqref="C48:C57">
    <cfRule type="cellIs" dxfId="1603" priority="30" stopIfTrue="1" operator="notEqual">
      <formula>""</formula>
    </cfRule>
  </conditionalFormatting>
  <conditionalFormatting sqref="C36:C46">
    <cfRule type="cellIs" dxfId="1602" priority="32" stopIfTrue="1" operator="notEqual">
      <formula>""</formula>
    </cfRule>
  </conditionalFormatting>
  <conditionalFormatting sqref="C48:C57">
    <cfRule type="cellIs" dxfId="1601" priority="31" stopIfTrue="1" operator="notEqual">
      <formula>""</formula>
    </cfRule>
  </conditionalFormatting>
  <conditionalFormatting sqref="C60:C69">
    <cfRule type="cellIs" dxfId="1600" priority="29" stopIfTrue="1" operator="notEqual">
      <formula>""</formula>
    </cfRule>
  </conditionalFormatting>
  <conditionalFormatting sqref="C60:C69">
    <cfRule type="cellIs" dxfId="1599" priority="28" stopIfTrue="1" operator="notEqual">
      <formula>""</formula>
    </cfRule>
  </conditionalFormatting>
  <conditionalFormatting sqref="C84:C93">
    <cfRule type="cellIs" dxfId="1598" priority="21" stopIfTrue="1" operator="notEqual">
      <formula>""</formula>
    </cfRule>
  </conditionalFormatting>
  <conditionalFormatting sqref="C84:C93">
    <cfRule type="cellIs" dxfId="1597" priority="20" stopIfTrue="1" operator="notEqual">
      <formula>""</formula>
    </cfRule>
  </conditionalFormatting>
  <conditionalFormatting sqref="C83">
    <cfRule type="cellIs" dxfId="1596" priority="19" stopIfTrue="1" operator="notEqual">
      <formula>""</formula>
    </cfRule>
  </conditionalFormatting>
  <conditionalFormatting sqref="C83">
    <cfRule type="cellIs" dxfId="1595" priority="18" stopIfTrue="1" operator="notEqual">
      <formula>""</formula>
    </cfRule>
  </conditionalFormatting>
  <conditionalFormatting sqref="C84:C93">
    <cfRule type="cellIs" dxfId="1594" priority="17" stopIfTrue="1" operator="notEqual">
      <formula>""</formula>
    </cfRule>
  </conditionalFormatting>
  <conditionalFormatting sqref="C83">
    <cfRule type="cellIs" dxfId="1593" priority="27" stopIfTrue="1" operator="notEqual">
      <formula>""</formula>
    </cfRule>
  </conditionalFormatting>
  <conditionalFormatting sqref="C83:C93">
    <cfRule type="cellIs" dxfId="1592" priority="26" stopIfTrue="1" operator="notEqual">
      <formula>""</formula>
    </cfRule>
  </conditionalFormatting>
  <conditionalFormatting sqref="C83:C93">
    <cfRule type="cellIs" dxfId="1591" priority="25" stopIfTrue="1" operator="notEqual">
      <formula>""</formula>
    </cfRule>
  </conditionalFormatting>
  <conditionalFormatting sqref="C84:C93">
    <cfRule type="cellIs" dxfId="1590" priority="24" stopIfTrue="1" operator="notEqual">
      <formula>""</formula>
    </cfRule>
  </conditionalFormatting>
  <conditionalFormatting sqref="C83">
    <cfRule type="cellIs" dxfId="1589" priority="23" stopIfTrue="1" operator="notEqual">
      <formula>""</formula>
    </cfRule>
  </conditionalFormatting>
  <conditionalFormatting sqref="C83">
    <cfRule type="cellIs" dxfId="1588" priority="22" stopIfTrue="1" operator="notEqual">
      <formula>""</formula>
    </cfRule>
  </conditionalFormatting>
  <conditionalFormatting sqref="C84:C93">
    <cfRule type="cellIs" dxfId="1587" priority="16" stopIfTrue="1" operator="notEqual">
      <formula>""</formula>
    </cfRule>
  </conditionalFormatting>
  <conditionalFormatting sqref="C83:C93">
    <cfRule type="cellIs" dxfId="1586" priority="15" stopIfTrue="1" operator="notEqual">
      <formula>""</formula>
    </cfRule>
  </conditionalFormatting>
  <conditionalFormatting sqref="C83:C93">
    <cfRule type="cellIs" dxfId="1585" priority="14" stopIfTrue="1" operator="notEqual">
      <formula>""</formula>
    </cfRule>
  </conditionalFormatting>
  <conditionalFormatting sqref="C83:C93">
    <cfRule type="cellIs" dxfId="1584" priority="13" stopIfTrue="1" operator="notEqual">
      <formula>""</formula>
    </cfRule>
  </conditionalFormatting>
  <conditionalFormatting sqref="C83:C93">
    <cfRule type="cellIs" dxfId="1583" priority="12" stopIfTrue="1" operator="notEqual">
      <formula>""</formula>
    </cfRule>
  </conditionalFormatting>
  <conditionalFormatting sqref="C84:C93">
    <cfRule type="cellIs" dxfId="1582" priority="11" stopIfTrue="1" operator="notEqual">
      <formula>""</formula>
    </cfRule>
  </conditionalFormatting>
  <conditionalFormatting sqref="C84:C93">
    <cfRule type="cellIs" dxfId="1581" priority="10" stopIfTrue="1" operator="notEqual">
      <formula>""</formula>
    </cfRule>
  </conditionalFormatting>
  <conditionalFormatting sqref="C84:C93">
    <cfRule type="cellIs" dxfId="1580" priority="9" stopIfTrue="1" operator="notEqual">
      <formula>""</formula>
    </cfRule>
  </conditionalFormatting>
  <conditionalFormatting sqref="C84:C93">
    <cfRule type="cellIs" dxfId="1579" priority="8" stopIfTrue="1" operator="notEqual">
      <formula>""</formula>
    </cfRule>
  </conditionalFormatting>
  <conditionalFormatting sqref="C84:C93">
    <cfRule type="cellIs" dxfId="1578" priority="7" stopIfTrue="1" operator="notEqual">
      <formula>""</formula>
    </cfRule>
  </conditionalFormatting>
  <conditionalFormatting sqref="C106">
    <cfRule type="cellIs" dxfId="1577" priority="6" stopIfTrue="1" operator="notEqual">
      <formula>""</formula>
    </cfRule>
  </conditionalFormatting>
  <conditionalFormatting sqref="C106">
    <cfRule type="cellIs" dxfId="1576" priority="5" stopIfTrue="1" operator="notEqual">
      <formula>""</formula>
    </cfRule>
  </conditionalFormatting>
  <conditionalFormatting sqref="C95:C96">
    <cfRule type="cellIs" dxfId="1575" priority="4" stopIfTrue="1" operator="notEqual">
      <formula>""</formula>
    </cfRule>
  </conditionalFormatting>
  <conditionalFormatting sqref="C95:C96">
    <cfRule type="cellIs" dxfId="1574" priority="3" stopIfTrue="1" operator="notEqual">
      <formula>""</formula>
    </cfRule>
  </conditionalFormatting>
  <conditionalFormatting sqref="B133:B144">
    <cfRule type="cellIs" dxfId="1573" priority="2" stopIfTrue="1" operator="notEqual">
      <formula>""</formula>
    </cfRule>
  </conditionalFormatting>
  <conditionalFormatting sqref="B133:B144">
    <cfRule type="cellIs" dxfId="1572" priority="1" stopIfTrue="1" operator="notEqual">
      <formula>""</formula>
    </cfRule>
  </conditionalFormatting>
  <pageMargins left="0.23622047244094491" right="0.11811023622047245" top="0.31496062992125984" bottom="0.31496062992125984" header="0.15748031496062992" footer="0.31496062992125984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AK153"/>
  <sheetViews>
    <sheetView view="pageBreakPreview" zoomScale="110" zoomScaleNormal="110" zoomScaleSheetLayoutView="110" workbookViewId="0">
      <pane ySplit="10" topLeftCell="A125" activePane="bottomLeft" state="frozen"/>
      <selection pane="bottomLeft" activeCell="Q11" sqref="Q11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5.28515625" style="1" customWidth="1"/>
    <col min="5" max="5" width="5.140625" style="1" customWidth="1"/>
    <col min="6" max="6" width="6.28515625" style="1" customWidth="1"/>
    <col min="7" max="7" width="3.7109375" style="1" customWidth="1"/>
    <col min="8" max="8" width="5.85546875" style="1" customWidth="1"/>
    <col min="9" max="9" width="7.5703125" style="1" customWidth="1"/>
    <col min="10" max="27" width="6.7109375" style="1" customWidth="1"/>
    <col min="30" max="30" width="10" bestFit="1" customWidth="1"/>
    <col min="33" max="33" width="10.85546875" customWidth="1"/>
    <col min="34" max="34" width="9.85546875" customWidth="1"/>
    <col min="37" max="37" width="10" bestFit="1" customWidth="1"/>
  </cols>
  <sheetData>
    <row r="3" spans="1:35" ht="9.75" customHeight="1">
      <c r="I3" s="3" t="s">
        <v>2</v>
      </c>
      <c r="J3" s="2"/>
      <c r="K3" s="2"/>
      <c r="L3" s="2"/>
      <c r="M3" s="2"/>
      <c r="N3" s="2"/>
    </row>
    <row r="4" spans="1:35" ht="9.75" customHeight="1">
      <c r="I4" s="3" t="s">
        <v>174</v>
      </c>
      <c r="J4" s="2"/>
      <c r="K4" s="2"/>
      <c r="L4" s="2"/>
      <c r="M4" s="2"/>
      <c r="N4" s="2"/>
    </row>
    <row r="5" spans="1:35">
      <c r="I5" s="4" t="s">
        <v>1</v>
      </c>
    </row>
    <row r="6" spans="1:35" ht="2.25" customHeight="1"/>
    <row r="7" spans="1:35" ht="13.5" customHeight="1">
      <c r="B7" s="114" t="s">
        <v>191</v>
      </c>
      <c r="C7" s="114"/>
      <c r="D7" s="114"/>
      <c r="E7" s="114"/>
      <c r="F7" s="114"/>
      <c r="G7" s="114"/>
      <c r="H7" s="45"/>
      <c r="I7" s="45"/>
      <c r="J7" s="45"/>
      <c r="K7" s="465" t="s">
        <v>190</v>
      </c>
      <c r="L7" s="465"/>
      <c r="M7" s="367">
        <f>'base(indices)'!K1</f>
        <v>43922</v>
      </c>
      <c r="N7" s="110"/>
      <c r="O7" s="110"/>
      <c r="T7" s="115" t="s">
        <v>156</v>
      </c>
      <c r="U7" s="21"/>
      <c r="V7" s="21"/>
      <c r="W7" s="393">
        <f>'base(indices)'!H1</f>
        <v>44287</v>
      </c>
      <c r="X7" s="393"/>
    </row>
    <row r="8" spans="1:35" ht="13.5" thickBot="1">
      <c r="B8" s="6" t="str">
        <f>'BENEFÍCIOS-SEM JRS E SEM CORREÇ'!B8</f>
        <v>Obs: D.I.P. (Data Início Pgto-Adm) em:</v>
      </c>
      <c r="C8" s="6"/>
      <c r="F8" s="5"/>
      <c r="G8" s="5"/>
      <c r="I8" s="437">
        <f>'BENEFÍCIOS-SEM JRS E SEM CORREÇ'!I8:I8</f>
        <v>44287</v>
      </c>
      <c r="J8" s="437"/>
      <c r="K8" s="275"/>
      <c r="L8" s="109"/>
      <c r="M8" s="110"/>
      <c r="N8" s="111"/>
      <c r="O8" s="110"/>
    </row>
    <row r="9" spans="1:35" ht="12.75" customHeight="1" thickBot="1">
      <c r="A9" s="426" t="s">
        <v>42</v>
      </c>
      <c r="B9" s="456" t="s">
        <v>4</v>
      </c>
      <c r="C9" s="458" t="s">
        <v>36</v>
      </c>
      <c r="D9" s="460" t="s">
        <v>37</v>
      </c>
      <c r="E9" s="460" t="s">
        <v>43</v>
      </c>
      <c r="F9" s="417" t="s">
        <v>164</v>
      </c>
      <c r="G9" s="417" t="s">
        <v>165</v>
      </c>
      <c r="H9" s="409" t="s">
        <v>157</v>
      </c>
      <c r="I9" s="452" t="s">
        <v>160</v>
      </c>
      <c r="J9" s="443" t="s">
        <v>161</v>
      </c>
      <c r="K9" s="454"/>
      <c r="L9" s="455"/>
      <c r="M9" s="449">
        <v>0.95</v>
      </c>
      <c r="N9" s="450"/>
      <c r="O9" s="451"/>
      <c r="P9" s="445">
        <v>0.9</v>
      </c>
      <c r="Q9" s="446"/>
      <c r="R9" s="447"/>
      <c r="S9" s="449">
        <v>0.8</v>
      </c>
      <c r="T9" s="450"/>
      <c r="U9" s="451"/>
      <c r="V9" s="445">
        <v>0.7</v>
      </c>
      <c r="W9" s="446"/>
      <c r="X9" s="447"/>
      <c r="Y9" s="445">
        <v>0.6</v>
      </c>
      <c r="Z9" s="446"/>
      <c r="AA9" s="447"/>
    </row>
    <row r="10" spans="1:35" ht="28.5" customHeight="1" thickBot="1">
      <c r="A10" s="427"/>
      <c r="B10" s="457"/>
      <c r="C10" s="459"/>
      <c r="D10" s="461"/>
      <c r="E10" s="461"/>
      <c r="F10" s="418"/>
      <c r="G10" s="418"/>
      <c r="H10" s="410"/>
      <c r="I10" s="453"/>
      <c r="J10" s="168" t="s">
        <v>38</v>
      </c>
      <c r="K10" s="207" t="s">
        <v>82</v>
      </c>
      <c r="L10" s="208" t="s">
        <v>0</v>
      </c>
      <c r="M10" s="209" t="s">
        <v>38</v>
      </c>
      <c r="N10" s="207" t="s">
        <v>82</v>
      </c>
      <c r="O10" s="209" t="s">
        <v>133</v>
      </c>
      <c r="P10" s="200" t="s">
        <v>38</v>
      </c>
      <c r="Q10" s="207" t="s">
        <v>82</v>
      </c>
      <c r="R10" s="210" t="s">
        <v>39</v>
      </c>
      <c r="S10" s="209" t="s">
        <v>38</v>
      </c>
      <c r="T10" s="207" t="s">
        <v>82</v>
      </c>
      <c r="U10" s="209" t="s">
        <v>46</v>
      </c>
      <c r="V10" s="209" t="s">
        <v>38</v>
      </c>
      <c r="W10" s="207" t="s">
        <v>82</v>
      </c>
      <c r="X10" s="209" t="s">
        <v>47</v>
      </c>
      <c r="Y10" s="209" t="s">
        <v>38</v>
      </c>
      <c r="Z10" s="207" t="s">
        <v>82</v>
      </c>
      <c r="AA10" s="209" t="s">
        <v>48</v>
      </c>
    </row>
    <row r="11" spans="1:35" ht="13.5" customHeight="1">
      <c r="A11" s="163">
        <v>120</v>
      </c>
      <c r="B11" s="161">
        <v>40544</v>
      </c>
      <c r="C11" s="47">
        <f>'BENEFÍCIOS-SEM JRS E SEM CORREÇ'!C11</f>
        <v>540</v>
      </c>
      <c r="D11" s="308">
        <f>'base(indices)'!G16</f>
        <v>1.3870944700000001</v>
      </c>
      <c r="E11" s="164">
        <f t="shared" ref="E11:E74" si="0">C11*D11</f>
        <v>749.0310138000001</v>
      </c>
      <c r="F11" s="363">
        <f>'base(indices)'!I16</f>
        <v>1.6775999999999999E-2</v>
      </c>
      <c r="G11" s="87">
        <f t="shared" ref="G11:G74" si="1">E11*F11</f>
        <v>12.565744287508801</v>
      </c>
      <c r="H11" s="89">
        <f t="shared" ref="H11:H74" si="2">E11+G11</f>
        <v>761.59675808750887</v>
      </c>
      <c r="I11" s="300">
        <f>H131</f>
        <v>131649.47755573707</v>
      </c>
      <c r="J11" s="123">
        <f>IF((I11-H$21+(H$21/12*12))+K11&gt;I149,I149-K11,(I11-H$21+(H$21/12*12)))</f>
        <v>62642.168631515437</v>
      </c>
      <c r="K11" s="123">
        <f t="shared" ref="K11:K74" si="3">I$148</f>
        <v>3357.8313684845598</v>
      </c>
      <c r="L11" s="123">
        <f t="shared" ref="L11:L20" si="4">J11+K11</f>
        <v>66000</v>
      </c>
      <c r="M11" s="123">
        <f t="shared" ref="M11:M20" si="5">J11*M$9</f>
        <v>59510.06019993966</v>
      </c>
      <c r="N11" s="123">
        <f t="shared" ref="N11:N20" si="6">K11*M$9</f>
        <v>3189.9398000603314</v>
      </c>
      <c r="O11" s="123">
        <f t="shared" ref="O11:O20" si="7">M11+N11</f>
        <v>62699.999999999993</v>
      </c>
      <c r="P11" s="100">
        <f t="shared" ref="P11:P29" si="8">J11*$P$9</f>
        <v>56377.951768363891</v>
      </c>
      <c r="Q11" s="123">
        <f t="shared" ref="Q11:Q74" si="9">K11*P$9</f>
        <v>3022.048231636104</v>
      </c>
      <c r="R11" s="123">
        <f>P11+Q11</f>
        <v>59399.999999999993</v>
      </c>
      <c r="S11" s="123">
        <f t="shared" ref="S11:S74" si="10">J11*S$9</f>
        <v>50113.734905212354</v>
      </c>
      <c r="T11" s="123">
        <f t="shared" ref="T11:T74" si="11">K11*S$9</f>
        <v>2686.2650947876482</v>
      </c>
      <c r="U11" s="123">
        <f t="shared" ref="U11:U74" si="12">S11+T11</f>
        <v>52800</v>
      </c>
      <c r="V11" s="123">
        <f t="shared" ref="V11:V74" si="13">J11*V$9</f>
        <v>43849.518042060801</v>
      </c>
      <c r="W11" s="123">
        <f t="shared" ref="W11:W74" si="14">K11*V$9</f>
        <v>2350.4819579391915</v>
      </c>
      <c r="X11" s="123">
        <f t="shared" ref="X11:X74" si="15">V11+W11</f>
        <v>46199.999999999993</v>
      </c>
      <c r="Y11" s="123">
        <f t="shared" ref="Y11:Y74" si="16">J11*Y$9</f>
        <v>37585.301178909263</v>
      </c>
      <c r="Z11" s="123">
        <f t="shared" ref="Z11:Z74" si="17">K11*Y$9</f>
        <v>2014.6988210907357</v>
      </c>
      <c r="AA11" s="55">
        <f t="shared" ref="AA11:AA74" si="18">Y11+Z11</f>
        <v>39600</v>
      </c>
      <c r="AB11" s="18"/>
      <c r="AC11" s="18"/>
      <c r="AD11" s="18"/>
      <c r="AE11" s="18"/>
      <c r="AF11" s="18"/>
      <c r="AG11" s="19"/>
      <c r="AH11" s="18"/>
      <c r="AI11" s="18"/>
    </row>
    <row r="12" spans="1:35" s="30" customFormat="1" ht="13.5" customHeight="1">
      <c r="A12" s="287">
        <v>119</v>
      </c>
      <c r="B12" s="56">
        <v>40575</v>
      </c>
      <c r="C12" s="68">
        <f>'BENEFÍCIOS-SEM JRS E SEM CORREÇ'!C12</f>
        <v>540</v>
      </c>
      <c r="D12" s="318">
        <f>'base(indices)'!G17</f>
        <v>1.3861034000000001</v>
      </c>
      <c r="E12" s="58">
        <f t="shared" si="0"/>
        <v>748.49583600000005</v>
      </c>
      <c r="F12" s="364">
        <f>'base(indices)'!I17</f>
        <v>1.6775999999999999E-2</v>
      </c>
      <c r="G12" s="60">
        <f t="shared" si="1"/>
        <v>12.556766144736001</v>
      </c>
      <c r="H12" s="61">
        <f t="shared" si="2"/>
        <v>761.05260214473606</v>
      </c>
      <c r="I12" s="301">
        <f>I11-H11</f>
        <v>130887.88079764956</v>
      </c>
      <c r="J12" s="102">
        <f>IF((I12-H$21+(H$21/12*11))+K12&gt;I149,I149-K12,(I12-H$21+(H$21/12*11)))</f>
        <v>62642.168631515437</v>
      </c>
      <c r="K12" s="102">
        <f t="shared" si="3"/>
        <v>3357.8313684845598</v>
      </c>
      <c r="L12" s="102">
        <f t="shared" si="4"/>
        <v>66000</v>
      </c>
      <c r="M12" s="102">
        <f t="shared" si="5"/>
        <v>59510.06019993966</v>
      </c>
      <c r="N12" s="102">
        <f t="shared" si="6"/>
        <v>3189.9398000603314</v>
      </c>
      <c r="O12" s="102">
        <f t="shared" si="7"/>
        <v>62699.999999999993</v>
      </c>
      <c r="P12" s="102">
        <f t="shared" si="8"/>
        <v>56377.951768363891</v>
      </c>
      <c r="Q12" s="102">
        <f t="shared" si="9"/>
        <v>3022.048231636104</v>
      </c>
      <c r="R12" s="102">
        <f t="shared" ref="R12:R36" si="19">P12+Q12</f>
        <v>59399.999999999993</v>
      </c>
      <c r="S12" s="102">
        <f t="shared" si="10"/>
        <v>50113.734905212354</v>
      </c>
      <c r="T12" s="102">
        <f t="shared" si="11"/>
        <v>2686.2650947876482</v>
      </c>
      <c r="U12" s="102">
        <f t="shared" si="12"/>
        <v>52800</v>
      </c>
      <c r="V12" s="102">
        <f t="shared" si="13"/>
        <v>43849.518042060801</v>
      </c>
      <c r="W12" s="102">
        <f t="shared" si="14"/>
        <v>2350.4819579391915</v>
      </c>
      <c r="X12" s="102">
        <f t="shared" si="15"/>
        <v>46199.999999999993</v>
      </c>
      <c r="Y12" s="102">
        <f t="shared" si="16"/>
        <v>37585.301178909263</v>
      </c>
      <c r="Z12" s="102">
        <f t="shared" si="17"/>
        <v>2014.6988210907357</v>
      </c>
      <c r="AA12" s="66">
        <f t="shared" si="18"/>
        <v>39600</v>
      </c>
      <c r="AB12" s="36"/>
      <c r="AC12" s="36"/>
      <c r="AD12" s="36"/>
      <c r="AE12" s="36"/>
      <c r="AF12" s="36"/>
      <c r="AG12" s="37"/>
      <c r="AH12" s="36"/>
      <c r="AI12" s="36"/>
    </row>
    <row r="13" spans="1:35" ht="13.5" customHeight="1">
      <c r="A13" s="287">
        <v>118</v>
      </c>
      <c r="B13" s="56">
        <v>40603</v>
      </c>
      <c r="C13" s="68">
        <f>'BENEFÍCIOS-SEM JRS E SEM CORREÇ'!C13</f>
        <v>545</v>
      </c>
      <c r="D13" s="318">
        <f>'base(indices)'!G18</f>
        <v>1.3853774599999999</v>
      </c>
      <c r="E13" s="69">
        <f t="shared" si="0"/>
        <v>755.03071569999997</v>
      </c>
      <c r="F13" s="364">
        <f>'base(indices)'!I18</f>
        <v>1.6775999999999999E-2</v>
      </c>
      <c r="G13" s="70">
        <f t="shared" si="1"/>
        <v>12.666395286583199</v>
      </c>
      <c r="H13" s="71">
        <f t="shared" si="2"/>
        <v>767.6971109865832</v>
      </c>
      <c r="I13" s="302">
        <f t="shared" ref="I13:I76" si="20">I12-H12</f>
        <v>130126.82819550483</v>
      </c>
      <c r="J13" s="122">
        <f>IF((I13-H$21+(H$21/12*10))+K13&gt;I149,I149-K13,(I13-H$21+(H$21/12*10)))</f>
        <v>62642.168631515437</v>
      </c>
      <c r="K13" s="122">
        <f t="shared" si="3"/>
        <v>3357.8313684845598</v>
      </c>
      <c r="L13" s="122">
        <f t="shared" si="4"/>
        <v>66000</v>
      </c>
      <c r="M13" s="122">
        <f t="shared" si="5"/>
        <v>59510.06019993966</v>
      </c>
      <c r="N13" s="122">
        <f t="shared" si="6"/>
        <v>3189.9398000603314</v>
      </c>
      <c r="O13" s="122">
        <f t="shared" si="7"/>
        <v>62699.999999999993</v>
      </c>
      <c r="P13" s="104">
        <f t="shared" si="8"/>
        <v>56377.951768363891</v>
      </c>
      <c r="Q13" s="122">
        <f t="shared" si="9"/>
        <v>3022.048231636104</v>
      </c>
      <c r="R13" s="122">
        <f t="shared" si="19"/>
        <v>59399.999999999993</v>
      </c>
      <c r="S13" s="122">
        <f t="shared" si="10"/>
        <v>50113.734905212354</v>
      </c>
      <c r="T13" s="122">
        <f t="shared" si="11"/>
        <v>2686.2650947876482</v>
      </c>
      <c r="U13" s="122">
        <f t="shared" si="12"/>
        <v>52800</v>
      </c>
      <c r="V13" s="122">
        <f t="shared" si="13"/>
        <v>43849.518042060801</v>
      </c>
      <c r="W13" s="122">
        <f t="shared" si="14"/>
        <v>2350.4819579391915</v>
      </c>
      <c r="X13" s="122">
        <f t="shared" si="15"/>
        <v>46199.999999999993</v>
      </c>
      <c r="Y13" s="122">
        <f t="shared" si="16"/>
        <v>37585.301178909263</v>
      </c>
      <c r="Z13" s="122">
        <f t="shared" si="17"/>
        <v>2014.6988210907357</v>
      </c>
      <c r="AA13" s="52">
        <f t="shared" si="18"/>
        <v>39600</v>
      </c>
      <c r="AB13" s="18"/>
      <c r="AC13" s="18"/>
      <c r="AD13" s="18"/>
      <c r="AE13" s="18"/>
      <c r="AF13" s="18"/>
      <c r="AG13" s="19"/>
      <c r="AH13" s="18"/>
      <c r="AI13" s="18"/>
    </row>
    <row r="14" spans="1:35" s="30" customFormat="1" ht="13.5" customHeight="1">
      <c r="A14" s="287">
        <v>117</v>
      </c>
      <c r="B14" s="56">
        <v>40634</v>
      </c>
      <c r="C14" s="68">
        <f>'BENEFÍCIOS-SEM JRS E SEM CORREÇ'!C14</f>
        <v>545</v>
      </c>
      <c r="D14" s="318">
        <f>'base(indices)'!G19</f>
        <v>1.38370042</v>
      </c>
      <c r="E14" s="58">
        <f t="shared" si="0"/>
        <v>754.1167289</v>
      </c>
      <c r="F14" s="364">
        <f>'base(indices)'!I19</f>
        <v>1.6775999999999999E-2</v>
      </c>
      <c r="G14" s="60">
        <f t="shared" si="1"/>
        <v>12.651062244026399</v>
      </c>
      <c r="H14" s="61">
        <f t="shared" si="2"/>
        <v>766.76779114402643</v>
      </c>
      <c r="I14" s="301">
        <f t="shared" si="20"/>
        <v>129359.13108451825</v>
      </c>
      <c r="J14" s="102">
        <f>IF((I14-H$21+(H$21/12*9))+K14&gt;I149,I149-K14,(I14-H$21+(H$21/12*9)))</f>
        <v>62642.168631515437</v>
      </c>
      <c r="K14" s="102">
        <f t="shared" si="3"/>
        <v>3357.8313684845598</v>
      </c>
      <c r="L14" s="102">
        <f t="shared" si="4"/>
        <v>66000</v>
      </c>
      <c r="M14" s="102">
        <f t="shared" si="5"/>
        <v>59510.06019993966</v>
      </c>
      <c r="N14" s="102">
        <f t="shared" si="6"/>
        <v>3189.9398000603314</v>
      </c>
      <c r="O14" s="102">
        <f t="shared" si="7"/>
        <v>62699.999999999993</v>
      </c>
      <c r="P14" s="102">
        <f t="shared" si="8"/>
        <v>56377.951768363891</v>
      </c>
      <c r="Q14" s="102">
        <f t="shared" si="9"/>
        <v>3022.048231636104</v>
      </c>
      <c r="R14" s="102">
        <f t="shared" si="19"/>
        <v>59399.999999999993</v>
      </c>
      <c r="S14" s="102">
        <f t="shared" si="10"/>
        <v>50113.734905212354</v>
      </c>
      <c r="T14" s="102">
        <f t="shared" si="11"/>
        <v>2686.2650947876482</v>
      </c>
      <c r="U14" s="102">
        <f t="shared" si="12"/>
        <v>52800</v>
      </c>
      <c r="V14" s="102">
        <f t="shared" si="13"/>
        <v>43849.518042060801</v>
      </c>
      <c r="W14" s="102">
        <f t="shared" si="14"/>
        <v>2350.4819579391915</v>
      </c>
      <c r="X14" s="102">
        <f t="shared" si="15"/>
        <v>46199.999999999993</v>
      </c>
      <c r="Y14" s="102">
        <f t="shared" si="16"/>
        <v>37585.301178909263</v>
      </c>
      <c r="Z14" s="102">
        <f t="shared" si="17"/>
        <v>2014.6988210907357</v>
      </c>
      <c r="AA14" s="66">
        <f t="shared" si="18"/>
        <v>39600</v>
      </c>
      <c r="AB14" s="36"/>
      <c r="AC14" s="36"/>
      <c r="AD14" s="36"/>
      <c r="AE14" s="36"/>
      <c r="AF14" s="36"/>
      <c r="AG14" s="37"/>
      <c r="AH14" s="36"/>
      <c r="AI14" s="36"/>
    </row>
    <row r="15" spans="1:35" ht="13.5" customHeight="1">
      <c r="A15" s="287">
        <v>116</v>
      </c>
      <c r="B15" s="56">
        <v>40664</v>
      </c>
      <c r="C15" s="68">
        <f>'BENEFÍCIOS-SEM JRS E SEM CORREÇ'!C15</f>
        <v>545</v>
      </c>
      <c r="D15" s="318">
        <f>'base(indices)'!G20</f>
        <v>1.38319002</v>
      </c>
      <c r="E15" s="69">
        <f t="shared" si="0"/>
        <v>753.83856090000006</v>
      </c>
      <c r="F15" s="364">
        <f>'base(indices)'!I20</f>
        <v>1.6775999999999999E-2</v>
      </c>
      <c r="G15" s="70">
        <f t="shared" si="1"/>
        <v>12.6463956976584</v>
      </c>
      <c r="H15" s="71">
        <f t="shared" si="2"/>
        <v>766.48495659765842</v>
      </c>
      <c r="I15" s="302">
        <f t="shared" si="20"/>
        <v>128592.36329337422</v>
      </c>
      <c r="J15" s="122">
        <f>IF((I15-H$21+(H$21/12*8))+K15&gt;I149,I149-K15,(I15-H$21+(H$21/12*8)))</f>
        <v>62642.168631515437</v>
      </c>
      <c r="K15" s="122">
        <f t="shared" si="3"/>
        <v>3357.8313684845598</v>
      </c>
      <c r="L15" s="122">
        <f t="shared" si="4"/>
        <v>66000</v>
      </c>
      <c r="M15" s="122">
        <f t="shared" si="5"/>
        <v>59510.06019993966</v>
      </c>
      <c r="N15" s="122">
        <f t="shared" si="6"/>
        <v>3189.9398000603314</v>
      </c>
      <c r="O15" s="122">
        <f t="shared" si="7"/>
        <v>62699.999999999993</v>
      </c>
      <c r="P15" s="104">
        <f t="shared" si="8"/>
        <v>56377.951768363891</v>
      </c>
      <c r="Q15" s="122">
        <f t="shared" si="9"/>
        <v>3022.048231636104</v>
      </c>
      <c r="R15" s="122">
        <f t="shared" si="19"/>
        <v>59399.999999999993</v>
      </c>
      <c r="S15" s="122">
        <f t="shared" si="10"/>
        <v>50113.734905212354</v>
      </c>
      <c r="T15" s="122">
        <f t="shared" si="11"/>
        <v>2686.2650947876482</v>
      </c>
      <c r="U15" s="122">
        <f t="shared" si="12"/>
        <v>52800</v>
      </c>
      <c r="V15" s="122">
        <f t="shared" si="13"/>
        <v>43849.518042060801</v>
      </c>
      <c r="W15" s="122">
        <f t="shared" si="14"/>
        <v>2350.4819579391915</v>
      </c>
      <c r="X15" s="122">
        <f t="shared" si="15"/>
        <v>46199.999999999993</v>
      </c>
      <c r="Y15" s="122">
        <f t="shared" si="16"/>
        <v>37585.301178909263</v>
      </c>
      <c r="Z15" s="122">
        <f t="shared" si="17"/>
        <v>2014.6988210907357</v>
      </c>
      <c r="AA15" s="52">
        <f t="shared" si="18"/>
        <v>39600</v>
      </c>
      <c r="AB15" s="18"/>
      <c r="AC15" s="18"/>
      <c r="AD15" s="18"/>
      <c r="AE15" s="18"/>
      <c r="AF15" s="18"/>
      <c r="AG15" s="19"/>
      <c r="AH15" s="18"/>
      <c r="AI15" s="18"/>
    </row>
    <row r="16" spans="1:35" s="30" customFormat="1" ht="13.5" customHeight="1">
      <c r="A16" s="287">
        <v>115</v>
      </c>
      <c r="B16" s="56">
        <v>40695</v>
      </c>
      <c r="C16" s="68">
        <f>'BENEFÍCIOS-SEM JRS E SEM CORREÇ'!C16</f>
        <v>545</v>
      </c>
      <c r="D16" s="318">
        <f>'base(indices)'!G21</f>
        <v>1.38102182</v>
      </c>
      <c r="E16" s="58">
        <f t="shared" si="0"/>
        <v>752.65689190000001</v>
      </c>
      <c r="F16" s="364">
        <f>'base(indices)'!I21</f>
        <v>1.6775999999999999E-2</v>
      </c>
      <c r="G16" s="60">
        <f t="shared" si="1"/>
        <v>12.6265720185144</v>
      </c>
      <c r="H16" s="61">
        <f t="shared" si="2"/>
        <v>765.28346391851437</v>
      </c>
      <c r="I16" s="301">
        <f t="shared" si="20"/>
        <v>127825.87833677656</v>
      </c>
      <c r="J16" s="102">
        <f>IF((I16-H$21+(H$21/12*7))+K16&gt;I149,I149-K16,(I16-H$21+(H$21/12*7)))</f>
        <v>62642.168631515437</v>
      </c>
      <c r="K16" s="102">
        <f t="shared" si="3"/>
        <v>3357.8313684845598</v>
      </c>
      <c r="L16" s="102">
        <f t="shared" si="4"/>
        <v>66000</v>
      </c>
      <c r="M16" s="102">
        <f t="shared" si="5"/>
        <v>59510.06019993966</v>
      </c>
      <c r="N16" s="102">
        <f t="shared" si="6"/>
        <v>3189.9398000603314</v>
      </c>
      <c r="O16" s="102">
        <f t="shared" si="7"/>
        <v>62699.999999999993</v>
      </c>
      <c r="P16" s="102">
        <f t="shared" si="8"/>
        <v>56377.951768363891</v>
      </c>
      <c r="Q16" s="102">
        <f t="shared" si="9"/>
        <v>3022.048231636104</v>
      </c>
      <c r="R16" s="102">
        <f t="shared" si="19"/>
        <v>59399.999999999993</v>
      </c>
      <c r="S16" s="102">
        <f t="shared" si="10"/>
        <v>50113.734905212354</v>
      </c>
      <c r="T16" s="102">
        <f t="shared" si="11"/>
        <v>2686.2650947876482</v>
      </c>
      <c r="U16" s="102">
        <f t="shared" si="12"/>
        <v>52800</v>
      </c>
      <c r="V16" s="102">
        <f t="shared" si="13"/>
        <v>43849.518042060801</v>
      </c>
      <c r="W16" s="102">
        <f t="shared" si="14"/>
        <v>2350.4819579391915</v>
      </c>
      <c r="X16" s="102">
        <f t="shared" si="15"/>
        <v>46199.999999999993</v>
      </c>
      <c r="Y16" s="102">
        <f t="shared" si="16"/>
        <v>37585.301178909263</v>
      </c>
      <c r="Z16" s="102">
        <f t="shared" si="17"/>
        <v>2014.6988210907357</v>
      </c>
      <c r="AA16" s="66">
        <f t="shared" si="18"/>
        <v>39600</v>
      </c>
      <c r="AB16" s="36"/>
      <c r="AC16" s="36"/>
      <c r="AD16" s="36"/>
      <c r="AE16" s="36"/>
      <c r="AF16" s="36"/>
      <c r="AG16" s="37"/>
      <c r="AH16" s="36"/>
      <c r="AI16" s="36"/>
    </row>
    <row r="17" spans="1:35" ht="13.5" customHeight="1">
      <c r="A17" s="287">
        <v>114</v>
      </c>
      <c r="B17" s="56">
        <v>40725</v>
      </c>
      <c r="C17" s="68">
        <f>'BENEFÍCIOS-SEM JRS E SEM CORREÇ'!C17</f>
        <v>545</v>
      </c>
      <c r="D17" s="318">
        <f>'base(indices)'!G22</f>
        <v>1.3794850700000001</v>
      </c>
      <c r="E17" s="69">
        <f t="shared" si="0"/>
        <v>751.81936315000007</v>
      </c>
      <c r="F17" s="364">
        <f>'base(indices)'!I22</f>
        <v>1.6775999999999999E-2</v>
      </c>
      <c r="G17" s="70">
        <f t="shared" si="1"/>
        <v>12.6125216362044</v>
      </c>
      <c r="H17" s="71">
        <f t="shared" si="2"/>
        <v>764.43188478620448</v>
      </c>
      <c r="I17" s="302">
        <f t="shared" si="20"/>
        <v>127060.59487285804</v>
      </c>
      <c r="J17" s="122">
        <f>IF((I17-H$21+(H$21/12*6))+K17&gt;I149,I149-K17,(I17-H$21+(H$21/12*6)))</f>
        <v>62642.168631515437</v>
      </c>
      <c r="K17" s="122">
        <f t="shared" si="3"/>
        <v>3357.8313684845598</v>
      </c>
      <c r="L17" s="122">
        <f t="shared" si="4"/>
        <v>66000</v>
      </c>
      <c r="M17" s="122">
        <f t="shared" si="5"/>
        <v>59510.06019993966</v>
      </c>
      <c r="N17" s="122">
        <f t="shared" si="6"/>
        <v>3189.9398000603314</v>
      </c>
      <c r="O17" s="122">
        <f t="shared" si="7"/>
        <v>62699.999999999993</v>
      </c>
      <c r="P17" s="104">
        <f t="shared" si="8"/>
        <v>56377.951768363891</v>
      </c>
      <c r="Q17" s="122">
        <f t="shared" si="9"/>
        <v>3022.048231636104</v>
      </c>
      <c r="R17" s="122">
        <f t="shared" si="19"/>
        <v>59399.999999999993</v>
      </c>
      <c r="S17" s="122">
        <f t="shared" si="10"/>
        <v>50113.734905212354</v>
      </c>
      <c r="T17" s="122">
        <f t="shared" si="11"/>
        <v>2686.2650947876482</v>
      </c>
      <c r="U17" s="122">
        <f t="shared" si="12"/>
        <v>52800</v>
      </c>
      <c r="V17" s="122">
        <f t="shared" si="13"/>
        <v>43849.518042060801</v>
      </c>
      <c r="W17" s="122">
        <f t="shared" si="14"/>
        <v>2350.4819579391915</v>
      </c>
      <c r="X17" s="122">
        <f t="shared" si="15"/>
        <v>46199.999999999993</v>
      </c>
      <c r="Y17" s="122">
        <f t="shared" si="16"/>
        <v>37585.301178909263</v>
      </c>
      <c r="Z17" s="122">
        <f t="shared" si="17"/>
        <v>2014.6988210907357</v>
      </c>
      <c r="AA17" s="52">
        <f t="shared" si="18"/>
        <v>39600</v>
      </c>
      <c r="AB17" s="18"/>
      <c r="AC17" s="18"/>
      <c r="AD17" s="18"/>
      <c r="AE17" s="18"/>
      <c r="AF17" s="18"/>
      <c r="AG17" s="19"/>
      <c r="AH17" s="18"/>
      <c r="AI17" s="18"/>
    </row>
    <row r="18" spans="1:35" s="30" customFormat="1" ht="13.5" customHeight="1">
      <c r="A18" s="287">
        <v>113</v>
      </c>
      <c r="B18" s="56">
        <v>40756</v>
      </c>
      <c r="C18" s="68">
        <f>'BENEFÍCIOS-SEM JRS E SEM CORREÇ'!C18</f>
        <v>545</v>
      </c>
      <c r="D18" s="318">
        <f>'base(indices)'!G23</f>
        <v>1.37779176</v>
      </c>
      <c r="E18" s="58">
        <f t="shared" si="0"/>
        <v>750.89650919999997</v>
      </c>
      <c r="F18" s="364">
        <f>'base(indices)'!I23</f>
        <v>1.6775999999999999E-2</v>
      </c>
      <c r="G18" s="60">
        <f t="shared" si="1"/>
        <v>12.597039838339199</v>
      </c>
      <c r="H18" s="61">
        <f t="shared" si="2"/>
        <v>763.49354903833921</v>
      </c>
      <c r="I18" s="301">
        <f>I17-H17</f>
        <v>126296.16298807184</v>
      </c>
      <c r="J18" s="102">
        <f>IF((I18-H$21+(H$21/12*5))+K18&gt;I149,I149-K18,(I18-H$21+(H$21/12*5)))</f>
        <v>62642.168631515437</v>
      </c>
      <c r="K18" s="102">
        <f t="shared" si="3"/>
        <v>3357.8313684845598</v>
      </c>
      <c r="L18" s="102">
        <f t="shared" si="4"/>
        <v>66000</v>
      </c>
      <c r="M18" s="102">
        <f t="shared" si="5"/>
        <v>59510.06019993966</v>
      </c>
      <c r="N18" s="102">
        <f t="shared" si="6"/>
        <v>3189.9398000603314</v>
      </c>
      <c r="O18" s="102">
        <f t="shared" si="7"/>
        <v>62699.999999999993</v>
      </c>
      <c r="P18" s="102">
        <f>J18*$P$9</f>
        <v>56377.951768363891</v>
      </c>
      <c r="Q18" s="102">
        <f t="shared" si="9"/>
        <v>3022.048231636104</v>
      </c>
      <c r="R18" s="102">
        <f t="shared" si="19"/>
        <v>59399.999999999993</v>
      </c>
      <c r="S18" s="102">
        <f t="shared" si="10"/>
        <v>50113.734905212354</v>
      </c>
      <c r="T18" s="102">
        <f t="shared" si="11"/>
        <v>2686.2650947876482</v>
      </c>
      <c r="U18" s="102">
        <f t="shared" si="12"/>
        <v>52800</v>
      </c>
      <c r="V18" s="102">
        <f t="shared" si="13"/>
        <v>43849.518042060801</v>
      </c>
      <c r="W18" s="102">
        <f t="shared" si="14"/>
        <v>2350.4819579391915</v>
      </c>
      <c r="X18" s="102">
        <f t="shared" si="15"/>
        <v>46199.999999999993</v>
      </c>
      <c r="Y18" s="102">
        <f t="shared" si="16"/>
        <v>37585.301178909263</v>
      </c>
      <c r="Z18" s="102">
        <f t="shared" si="17"/>
        <v>2014.6988210907357</v>
      </c>
      <c r="AA18" s="66">
        <f t="shared" si="18"/>
        <v>39600</v>
      </c>
      <c r="AB18" s="36"/>
      <c r="AC18" s="36"/>
      <c r="AD18" s="36"/>
      <c r="AE18" s="36"/>
      <c r="AF18" s="36"/>
      <c r="AG18" s="37"/>
      <c r="AH18" s="36"/>
      <c r="AI18" s="36"/>
    </row>
    <row r="19" spans="1:35" ht="13.5" customHeight="1">
      <c r="A19" s="287">
        <v>112</v>
      </c>
      <c r="B19" s="56">
        <v>40787</v>
      </c>
      <c r="C19" s="68">
        <f>'BENEFÍCIOS-SEM JRS E SEM CORREÇ'!C19</f>
        <v>545</v>
      </c>
      <c r="D19" s="318">
        <f>'base(indices)'!G24</f>
        <v>1.3749373899999999</v>
      </c>
      <c r="E19" s="69">
        <f t="shared" si="0"/>
        <v>749.34087754999996</v>
      </c>
      <c r="F19" s="364">
        <f>'base(indices)'!I24</f>
        <v>1.6775999999999999E-2</v>
      </c>
      <c r="G19" s="70">
        <f t="shared" si="1"/>
        <v>12.570942561778798</v>
      </c>
      <c r="H19" s="71">
        <f t="shared" si="2"/>
        <v>761.91182011177875</v>
      </c>
      <c r="I19" s="302">
        <f t="shared" si="20"/>
        <v>125532.6694390335</v>
      </c>
      <c r="J19" s="122">
        <f>IF((I19-H$21+(H$21/12*4))+K19&gt;I149,I149-K19,(I19-H$21+(H$21/12*4)))</f>
        <v>62642.168631515437</v>
      </c>
      <c r="K19" s="122">
        <f t="shared" si="3"/>
        <v>3357.8313684845598</v>
      </c>
      <c r="L19" s="122">
        <f t="shared" si="4"/>
        <v>66000</v>
      </c>
      <c r="M19" s="122">
        <f t="shared" si="5"/>
        <v>59510.06019993966</v>
      </c>
      <c r="N19" s="122">
        <f t="shared" si="6"/>
        <v>3189.9398000603314</v>
      </c>
      <c r="O19" s="122">
        <f t="shared" si="7"/>
        <v>62699.999999999993</v>
      </c>
      <c r="P19" s="104">
        <f t="shared" si="8"/>
        <v>56377.951768363891</v>
      </c>
      <c r="Q19" s="122">
        <f t="shared" si="9"/>
        <v>3022.048231636104</v>
      </c>
      <c r="R19" s="122">
        <f t="shared" si="19"/>
        <v>59399.999999999993</v>
      </c>
      <c r="S19" s="122">
        <f t="shared" si="10"/>
        <v>50113.734905212354</v>
      </c>
      <c r="T19" s="122">
        <f t="shared" si="11"/>
        <v>2686.2650947876482</v>
      </c>
      <c r="U19" s="122">
        <f t="shared" si="12"/>
        <v>52800</v>
      </c>
      <c r="V19" s="122">
        <f t="shared" si="13"/>
        <v>43849.518042060801</v>
      </c>
      <c r="W19" s="122">
        <f t="shared" si="14"/>
        <v>2350.4819579391915</v>
      </c>
      <c r="X19" s="122">
        <f t="shared" si="15"/>
        <v>46199.999999999993</v>
      </c>
      <c r="Y19" s="122">
        <f t="shared" si="16"/>
        <v>37585.301178909263</v>
      </c>
      <c r="Z19" s="122">
        <f t="shared" si="17"/>
        <v>2014.6988210907357</v>
      </c>
      <c r="AA19" s="52">
        <f t="shared" si="18"/>
        <v>39600</v>
      </c>
      <c r="AB19" s="18"/>
      <c r="AC19" s="18"/>
      <c r="AD19" s="18"/>
      <c r="AE19" s="18"/>
      <c r="AF19" s="18"/>
      <c r="AG19" s="19"/>
      <c r="AH19" s="18"/>
      <c r="AI19" s="18"/>
    </row>
    <row r="20" spans="1:35" s="30" customFormat="1" ht="13.5" customHeight="1">
      <c r="A20" s="287">
        <v>111</v>
      </c>
      <c r="B20" s="56">
        <v>40817</v>
      </c>
      <c r="C20" s="68">
        <f>'BENEFÍCIOS-SEM JRS E SEM CORREÇ'!C20</f>
        <v>545</v>
      </c>
      <c r="D20" s="318">
        <f>'base(indices)'!G25</f>
        <v>1.3735597100000001</v>
      </c>
      <c r="E20" s="58">
        <f t="shared" si="0"/>
        <v>748.59004195</v>
      </c>
      <c r="F20" s="364">
        <f>'base(indices)'!I25</f>
        <v>1.6775999999999999E-2</v>
      </c>
      <c r="G20" s="60">
        <f t="shared" si="1"/>
        <v>12.558346543753199</v>
      </c>
      <c r="H20" s="61">
        <f t="shared" si="2"/>
        <v>761.14838849375315</v>
      </c>
      <c r="I20" s="301">
        <f t="shared" si="20"/>
        <v>124770.75761892172</v>
      </c>
      <c r="J20" s="102">
        <f>IF((I20-H$21+(H$21/12*3))+K20&gt;I149,I149-K20,(I20-H$21+(H$21/12*3)))</f>
        <v>62642.168631515437</v>
      </c>
      <c r="K20" s="102">
        <f t="shared" si="3"/>
        <v>3357.8313684845598</v>
      </c>
      <c r="L20" s="102">
        <f t="shared" si="4"/>
        <v>66000</v>
      </c>
      <c r="M20" s="102">
        <f t="shared" si="5"/>
        <v>59510.06019993966</v>
      </c>
      <c r="N20" s="102">
        <f t="shared" si="6"/>
        <v>3189.9398000603314</v>
      </c>
      <c r="O20" s="102">
        <f t="shared" si="7"/>
        <v>62699.999999999993</v>
      </c>
      <c r="P20" s="102">
        <f t="shared" si="8"/>
        <v>56377.951768363891</v>
      </c>
      <c r="Q20" s="102">
        <f t="shared" si="9"/>
        <v>3022.048231636104</v>
      </c>
      <c r="R20" s="102">
        <f t="shared" si="19"/>
        <v>59399.999999999993</v>
      </c>
      <c r="S20" s="102">
        <f t="shared" si="10"/>
        <v>50113.734905212354</v>
      </c>
      <c r="T20" s="102">
        <f t="shared" si="11"/>
        <v>2686.2650947876482</v>
      </c>
      <c r="U20" s="102">
        <f t="shared" si="12"/>
        <v>52800</v>
      </c>
      <c r="V20" s="102">
        <f t="shared" si="13"/>
        <v>43849.518042060801</v>
      </c>
      <c r="W20" s="102">
        <f t="shared" si="14"/>
        <v>2350.4819579391915</v>
      </c>
      <c r="X20" s="102">
        <f t="shared" si="15"/>
        <v>46199.999999999993</v>
      </c>
      <c r="Y20" s="102">
        <f t="shared" si="16"/>
        <v>37585.301178909263</v>
      </c>
      <c r="Z20" s="102">
        <f t="shared" si="17"/>
        <v>2014.6988210907357</v>
      </c>
      <c r="AA20" s="66">
        <f t="shared" si="18"/>
        <v>39600</v>
      </c>
      <c r="AB20" s="36"/>
      <c r="AC20" s="36"/>
      <c r="AD20" s="36"/>
      <c r="AE20" s="36"/>
      <c r="AF20" s="36"/>
      <c r="AG20" s="37"/>
      <c r="AH20" s="36"/>
      <c r="AI20" s="36"/>
    </row>
    <row r="21" spans="1:35" ht="13.5" customHeight="1">
      <c r="A21" s="287">
        <v>110</v>
      </c>
      <c r="B21" s="56">
        <v>40848</v>
      </c>
      <c r="C21" s="68">
        <f>'BENEFÍCIOS-SEM JRS E SEM CORREÇ'!C21</f>
        <v>545</v>
      </c>
      <c r="D21" s="318">
        <f>'base(indices)'!G26</f>
        <v>1.37270863</v>
      </c>
      <c r="E21" s="69">
        <f t="shared" si="0"/>
        <v>748.12620334999997</v>
      </c>
      <c r="F21" s="364">
        <f>'base(indices)'!I26</f>
        <v>1.6775999999999999E-2</v>
      </c>
      <c r="G21" s="70">
        <f t="shared" si="1"/>
        <v>12.550565187399599</v>
      </c>
      <c r="H21" s="71">
        <f t="shared" si="2"/>
        <v>760.67676853739954</v>
      </c>
      <c r="I21" s="302">
        <f t="shared" si="20"/>
        <v>124009.60923042797</v>
      </c>
      <c r="J21" s="122">
        <f>IF((I21-H$21+(H$21/12*2))+K21&gt;I149,I149-K21,(I21-H$21+(H$21/12*2)))</f>
        <v>62642.168631515437</v>
      </c>
      <c r="K21" s="122">
        <f t="shared" si="3"/>
        <v>3357.8313684845598</v>
      </c>
      <c r="L21" s="122">
        <f>J21+K21</f>
        <v>66000</v>
      </c>
      <c r="M21" s="122">
        <f>J21*M$9</f>
        <v>59510.06019993966</v>
      </c>
      <c r="N21" s="122">
        <f>K21*M$9</f>
        <v>3189.9398000603314</v>
      </c>
      <c r="O21" s="122">
        <f>M21+N21</f>
        <v>62699.999999999993</v>
      </c>
      <c r="P21" s="104">
        <f t="shared" si="8"/>
        <v>56377.951768363891</v>
      </c>
      <c r="Q21" s="122">
        <f t="shared" si="9"/>
        <v>3022.048231636104</v>
      </c>
      <c r="R21" s="122">
        <f t="shared" si="19"/>
        <v>59399.999999999993</v>
      </c>
      <c r="S21" s="122">
        <f t="shared" si="10"/>
        <v>50113.734905212354</v>
      </c>
      <c r="T21" s="122">
        <f t="shared" si="11"/>
        <v>2686.2650947876482</v>
      </c>
      <c r="U21" s="122">
        <f t="shared" si="12"/>
        <v>52800</v>
      </c>
      <c r="V21" s="122">
        <f t="shared" si="13"/>
        <v>43849.518042060801</v>
      </c>
      <c r="W21" s="122">
        <f t="shared" si="14"/>
        <v>2350.4819579391915</v>
      </c>
      <c r="X21" s="122">
        <f t="shared" si="15"/>
        <v>46199.999999999993</v>
      </c>
      <c r="Y21" s="122">
        <f t="shared" si="16"/>
        <v>37585.301178909263</v>
      </c>
      <c r="Z21" s="122">
        <f t="shared" si="17"/>
        <v>2014.6988210907357</v>
      </c>
      <c r="AA21" s="52">
        <f t="shared" si="18"/>
        <v>39600</v>
      </c>
      <c r="AB21" s="18"/>
      <c r="AC21" s="18"/>
      <c r="AD21" s="18"/>
      <c r="AE21" s="18"/>
      <c r="AF21" s="18"/>
      <c r="AG21" s="19"/>
      <c r="AH21" s="18"/>
      <c r="AI21" s="18"/>
    </row>
    <row r="22" spans="1:35" s="30" customFormat="1" ht="13.5" customHeight="1" thickBot="1">
      <c r="A22" s="288">
        <v>109</v>
      </c>
      <c r="B22" s="76">
        <v>40878</v>
      </c>
      <c r="C22" s="77">
        <f>'BENEFÍCIOS-SEM JRS E SEM CORREÇ'!C22</f>
        <v>1090</v>
      </c>
      <c r="D22" s="319">
        <f>'base(indices)'!G27</f>
        <v>1.37182381</v>
      </c>
      <c r="E22" s="281">
        <f t="shared" si="0"/>
        <v>1495.2879528999999</v>
      </c>
      <c r="F22" s="365">
        <f>'base(indices)'!I27</f>
        <v>1.6775999999999999E-2</v>
      </c>
      <c r="G22" s="234">
        <f t="shared" si="1"/>
        <v>25.084950697850399</v>
      </c>
      <c r="H22" s="289">
        <f t="shared" si="2"/>
        <v>1520.3729035978504</v>
      </c>
      <c r="I22" s="303">
        <f>I21-H21</f>
        <v>123248.93246189058</v>
      </c>
      <c r="J22" s="95">
        <f>IF((I22-H$21+(H21/12*1))+K22&gt;I149,I149-K22,(I22-H$21+(H$21/12*1)))</f>
        <v>62642.168631515437</v>
      </c>
      <c r="K22" s="95">
        <f t="shared" si="3"/>
        <v>3357.8313684845598</v>
      </c>
      <c r="L22" s="95">
        <f>J22+K22</f>
        <v>66000</v>
      </c>
      <c r="M22" s="95">
        <f>J22*M$9</f>
        <v>59510.06019993966</v>
      </c>
      <c r="N22" s="95">
        <f t="shared" ref="N22:N85" si="21">K22*M$9</f>
        <v>3189.9398000603314</v>
      </c>
      <c r="O22" s="95">
        <f t="shared" ref="O22:O85" si="22">M22+N22</f>
        <v>62699.999999999993</v>
      </c>
      <c r="P22" s="95">
        <f t="shared" si="8"/>
        <v>56377.951768363891</v>
      </c>
      <c r="Q22" s="95">
        <f t="shared" si="9"/>
        <v>3022.048231636104</v>
      </c>
      <c r="R22" s="95">
        <f t="shared" si="19"/>
        <v>59399.999999999993</v>
      </c>
      <c r="S22" s="95">
        <f t="shared" si="10"/>
        <v>50113.734905212354</v>
      </c>
      <c r="T22" s="95">
        <f t="shared" si="11"/>
        <v>2686.2650947876482</v>
      </c>
      <c r="U22" s="95">
        <f t="shared" si="12"/>
        <v>52800</v>
      </c>
      <c r="V22" s="95">
        <f t="shared" si="13"/>
        <v>43849.518042060801</v>
      </c>
      <c r="W22" s="95">
        <f t="shared" si="14"/>
        <v>2350.4819579391915</v>
      </c>
      <c r="X22" s="95">
        <f t="shared" si="15"/>
        <v>46199.999999999993</v>
      </c>
      <c r="Y22" s="95">
        <f t="shared" si="16"/>
        <v>37585.301178909263</v>
      </c>
      <c r="Z22" s="95">
        <f t="shared" si="17"/>
        <v>2014.6988210907357</v>
      </c>
      <c r="AA22" s="238">
        <f t="shared" si="18"/>
        <v>39600</v>
      </c>
      <c r="AB22" s="36"/>
      <c r="AC22" s="36"/>
      <c r="AD22" s="36"/>
      <c r="AE22" s="36"/>
      <c r="AF22" s="36"/>
      <c r="AG22" s="37"/>
      <c r="AH22" s="36"/>
      <c r="AI22" s="36"/>
    </row>
    <row r="23" spans="1:35" ht="13.5" customHeight="1">
      <c r="A23" s="290">
        <v>108</v>
      </c>
      <c r="B23" s="161">
        <v>40909</v>
      </c>
      <c r="C23" s="47">
        <f>'BENEFÍCIOS-SEM JRS E SEM CORREÇ'!C23</f>
        <v>622</v>
      </c>
      <c r="D23" s="308">
        <f>'base(indices)'!G28</f>
        <v>1.37053961</v>
      </c>
      <c r="E23" s="164">
        <f t="shared" si="0"/>
        <v>852.47563742</v>
      </c>
      <c r="F23" s="363">
        <f>'base(indices)'!I28</f>
        <v>1.6775999999999999E-2</v>
      </c>
      <c r="G23" s="87">
        <f t="shared" si="1"/>
        <v>14.301131293357919</v>
      </c>
      <c r="H23" s="89">
        <f t="shared" si="2"/>
        <v>866.77676871335791</v>
      </c>
      <c r="I23" s="300">
        <f t="shared" si="20"/>
        <v>121728.55955829273</v>
      </c>
      <c r="J23" s="123">
        <f>IF((I23-H$33+(H$33/12*12))+K23&gt;I149,I149-K23,(I23-H$33+(H$33/12*12)))</f>
        <v>62642.168631515437</v>
      </c>
      <c r="K23" s="123">
        <f t="shared" si="3"/>
        <v>3357.8313684845598</v>
      </c>
      <c r="L23" s="123">
        <f t="shared" ref="L23:L86" si="23">J23+K23</f>
        <v>66000</v>
      </c>
      <c r="M23" s="123">
        <f t="shared" ref="M23:M86" si="24">J23*M$9</f>
        <v>59510.06019993966</v>
      </c>
      <c r="N23" s="123">
        <f t="shared" si="21"/>
        <v>3189.9398000603314</v>
      </c>
      <c r="O23" s="123">
        <f t="shared" si="22"/>
        <v>62699.999999999993</v>
      </c>
      <c r="P23" s="100">
        <f>J23*$P$9</f>
        <v>56377.951768363891</v>
      </c>
      <c r="Q23" s="123">
        <f t="shared" si="9"/>
        <v>3022.048231636104</v>
      </c>
      <c r="R23" s="123">
        <f t="shared" si="19"/>
        <v>59399.999999999993</v>
      </c>
      <c r="S23" s="123">
        <f t="shared" si="10"/>
        <v>50113.734905212354</v>
      </c>
      <c r="T23" s="123">
        <f t="shared" si="11"/>
        <v>2686.2650947876482</v>
      </c>
      <c r="U23" s="123">
        <f t="shared" si="12"/>
        <v>52800</v>
      </c>
      <c r="V23" s="123">
        <f t="shared" si="13"/>
        <v>43849.518042060801</v>
      </c>
      <c r="W23" s="123">
        <f t="shared" si="14"/>
        <v>2350.4819579391915</v>
      </c>
      <c r="X23" s="123">
        <f t="shared" si="15"/>
        <v>46199.999999999993</v>
      </c>
      <c r="Y23" s="123">
        <f t="shared" si="16"/>
        <v>37585.301178909263</v>
      </c>
      <c r="Z23" s="123">
        <f t="shared" si="17"/>
        <v>2014.6988210907357</v>
      </c>
      <c r="AA23" s="55">
        <f t="shared" si="18"/>
        <v>39600</v>
      </c>
      <c r="AB23" s="18"/>
      <c r="AC23" s="18"/>
      <c r="AD23" s="18"/>
      <c r="AE23" s="18"/>
      <c r="AF23" s="18"/>
      <c r="AG23" s="19"/>
      <c r="AH23" s="18"/>
      <c r="AI23" s="18"/>
    </row>
    <row r="24" spans="1:35" s="30" customFormat="1" ht="13.5" customHeight="1">
      <c r="A24" s="287">
        <v>107</v>
      </c>
      <c r="B24" s="56">
        <v>40940</v>
      </c>
      <c r="C24" s="68">
        <f>'BENEFÍCIOS-SEM JRS E SEM CORREÇ'!C24</f>
        <v>622</v>
      </c>
      <c r="D24" s="318">
        <f>'base(indices)'!G29</f>
        <v>1.3693564899999999</v>
      </c>
      <c r="E24" s="58">
        <f t="shared" si="0"/>
        <v>851.73973677999993</v>
      </c>
      <c r="F24" s="364">
        <f>'base(indices)'!I29</f>
        <v>1.6775999999999999E-2</v>
      </c>
      <c r="G24" s="60">
        <f t="shared" si="1"/>
        <v>14.288785824221279</v>
      </c>
      <c r="H24" s="61">
        <f t="shared" si="2"/>
        <v>866.02852260422117</v>
      </c>
      <c r="I24" s="301">
        <f t="shared" si="20"/>
        <v>120861.78278957937</v>
      </c>
      <c r="J24" s="102">
        <f>IF((I24-H$33+(H$33/12*11))+K24&gt;I149,I149-K24,(I24-H$33+(H$33/12*11)))</f>
        <v>62642.168631515437</v>
      </c>
      <c r="K24" s="102">
        <f t="shared" si="3"/>
        <v>3357.8313684845598</v>
      </c>
      <c r="L24" s="102">
        <f t="shared" si="23"/>
        <v>66000</v>
      </c>
      <c r="M24" s="102">
        <f t="shared" si="24"/>
        <v>59510.06019993966</v>
      </c>
      <c r="N24" s="102">
        <f t="shared" si="21"/>
        <v>3189.9398000603314</v>
      </c>
      <c r="O24" s="102">
        <f t="shared" si="22"/>
        <v>62699.999999999993</v>
      </c>
      <c r="P24" s="102">
        <f t="shared" si="8"/>
        <v>56377.951768363891</v>
      </c>
      <c r="Q24" s="102">
        <f t="shared" si="9"/>
        <v>3022.048231636104</v>
      </c>
      <c r="R24" s="102">
        <f t="shared" si="19"/>
        <v>59399.999999999993</v>
      </c>
      <c r="S24" s="102">
        <f t="shared" si="10"/>
        <v>50113.734905212354</v>
      </c>
      <c r="T24" s="102">
        <f t="shared" si="11"/>
        <v>2686.2650947876482</v>
      </c>
      <c r="U24" s="102">
        <f t="shared" si="12"/>
        <v>52800</v>
      </c>
      <c r="V24" s="102">
        <f t="shared" si="13"/>
        <v>43849.518042060801</v>
      </c>
      <c r="W24" s="102">
        <f t="shared" si="14"/>
        <v>2350.4819579391915</v>
      </c>
      <c r="X24" s="102">
        <f t="shared" si="15"/>
        <v>46199.999999999993</v>
      </c>
      <c r="Y24" s="102">
        <f t="shared" si="16"/>
        <v>37585.301178909263</v>
      </c>
      <c r="Z24" s="102">
        <f t="shared" si="17"/>
        <v>2014.6988210907357</v>
      </c>
      <c r="AA24" s="66">
        <f t="shared" si="18"/>
        <v>39600</v>
      </c>
      <c r="AB24" s="36"/>
      <c r="AC24" s="36"/>
      <c r="AD24" s="36"/>
      <c r="AE24" s="36"/>
      <c r="AF24" s="36"/>
      <c r="AG24" s="37"/>
      <c r="AH24" s="36"/>
      <c r="AI24" s="36"/>
    </row>
    <row r="25" spans="1:35" ht="13.5" customHeight="1">
      <c r="A25" s="287">
        <v>106</v>
      </c>
      <c r="B25" s="56">
        <v>40969</v>
      </c>
      <c r="C25" s="68">
        <f>'BENEFÍCIOS-SEM JRS E SEM CORREÇ'!C25</f>
        <v>622</v>
      </c>
      <c r="D25" s="318">
        <f>'base(indices)'!G30</f>
        <v>1.3693564899999999</v>
      </c>
      <c r="E25" s="69">
        <f t="shared" si="0"/>
        <v>851.73973677999993</v>
      </c>
      <c r="F25" s="364">
        <f>'base(indices)'!I30</f>
        <v>1.6775999999999999E-2</v>
      </c>
      <c r="G25" s="70">
        <f t="shared" si="1"/>
        <v>14.288785824221279</v>
      </c>
      <c r="H25" s="71">
        <f t="shared" si="2"/>
        <v>866.02852260422117</v>
      </c>
      <c r="I25" s="302">
        <f t="shared" si="20"/>
        <v>119995.75426697516</v>
      </c>
      <c r="J25" s="122">
        <f>IF((I25-H$33+(H$33/12*10))+K25&gt;I149,I149-K25,(I25-H$33+(H$33/12*10)))</f>
        <v>62642.168631515437</v>
      </c>
      <c r="K25" s="122">
        <f t="shared" si="3"/>
        <v>3357.8313684845598</v>
      </c>
      <c r="L25" s="122">
        <f t="shared" si="23"/>
        <v>66000</v>
      </c>
      <c r="M25" s="122">
        <f t="shared" si="24"/>
        <v>59510.06019993966</v>
      </c>
      <c r="N25" s="122">
        <f t="shared" si="21"/>
        <v>3189.9398000603314</v>
      </c>
      <c r="O25" s="122">
        <f t="shared" si="22"/>
        <v>62699.999999999993</v>
      </c>
      <c r="P25" s="104">
        <f t="shared" si="8"/>
        <v>56377.951768363891</v>
      </c>
      <c r="Q25" s="122">
        <f t="shared" si="9"/>
        <v>3022.048231636104</v>
      </c>
      <c r="R25" s="122">
        <f t="shared" si="19"/>
        <v>59399.999999999993</v>
      </c>
      <c r="S25" s="122">
        <f t="shared" si="10"/>
        <v>50113.734905212354</v>
      </c>
      <c r="T25" s="122">
        <f t="shared" si="11"/>
        <v>2686.2650947876482</v>
      </c>
      <c r="U25" s="122">
        <f t="shared" si="12"/>
        <v>52800</v>
      </c>
      <c r="V25" s="122">
        <f t="shared" si="13"/>
        <v>43849.518042060801</v>
      </c>
      <c r="W25" s="122">
        <f t="shared" si="14"/>
        <v>2350.4819579391915</v>
      </c>
      <c r="X25" s="122">
        <f t="shared" si="15"/>
        <v>46199.999999999993</v>
      </c>
      <c r="Y25" s="122">
        <f t="shared" si="16"/>
        <v>37585.301178909263</v>
      </c>
      <c r="Z25" s="122">
        <f t="shared" si="17"/>
        <v>2014.6988210907357</v>
      </c>
      <c r="AA25" s="52">
        <f t="shared" si="18"/>
        <v>39600</v>
      </c>
      <c r="AB25" s="18"/>
      <c r="AC25" s="18"/>
      <c r="AD25" s="18"/>
      <c r="AE25" s="18"/>
      <c r="AF25" s="18"/>
      <c r="AG25" s="19"/>
      <c r="AH25" s="18"/>
      <c r="AI25" s="18"/>
    </row>
    <row r="26" spans="1:35" s="30" customFormat="1" ht="13.5" customHeight="1">
      <c r="A26" s="287">
        <v>105</v>
      </c>
      <c r="B26" s="56">
        <v>41000</v>
      </c>
      <c r="C26" s="68">
        <f>'BENEFÍCIOS-SEM JRS E SEM CORREÇ'!C26</f>
        <v>622</v>
      </c>
      <c r="D26" s="318">
        <f>'base(indices)'!G31</f>
        <v>1.3678955800000001</v>
      </c>
      <c r="E26" s="58">
        <f t="shared" si="0"/>
        <v>850.83105076000004</v>
      </c>
      <c r="F26" s="364">
        <f>'base(indices)'!I31</f>
        <v>1.6775999999999999E-2</v>
      </c>
      <c r="G26" s="60">
        <f t="shared" si="1"/>
        <v>14.273541707549761</v>
      </c>
      <c r="H26" s="61">
        <f t="shared" si="2"/>
        <v>865.10459246754976</v>
      </c>
      <c r="I26" s="301">
        <f t="shared" si="20"/>
        <v>119129.72574437094</v>
      </c>
      <c r="J26" s="102">
        <f>IF((I26-H$33+(H$33/12*9))+K26&gt;I149,I149-K26,(I26-H$33+(H$33/12*9)))</f>
        <v>62642.168631515437</v>
      </c>
      <c r="K26" s="102">
        <f t="shared" si="3"/>
        <v>3357.8313684845598</v>
      </c>
      <c r="L26" s="102">
        <f t="shared" si="23"/>
        <v>66000</v>
      </c>
      <c r="M26" s="102">
        <f t="shared" si="24"/>
        <v>59510.06019993966</v>
      </c>
      <c r="N26" s="102">
        <f t="shared" si="21"/>
        <v>3189.9398000603314</v>
      </c>
      <c r="O26" s="102">
        <f t="shared" si="22"/>
        <v>62699.999999999993</v>
      </c>
      <c r="P26" s="102">
        <f t="shared" si="8"/>
        <v>56377.951768363891</v>
      </c>
      <c r="Q26" s="102">
        <f t="shared" si="9"/>
        <v>3022.048231636104</v>
      </c>
      <c r="R26" s="102">
        <f t="shared" si="19"/>
        <v>59399.999999999993</v>
      </c>
      <c r="S26" s="102">
        <f t="shared" si="10"/>
        <v>50113.734905212354</v>
      </c>
      <c r="T26" s="102">
        <f t="shared" si="11"/>
        <v>2686.2650947876482</v>
      </c>
      <c r="U26" s="102">
        <f t="shared" si="12"/>
        <v>52800</v>
      </c>
      <c r="V26" s="102">
        <f t="shared" si="13"/>
        <v>43849.518042060801</v>
      </c>
      <c r="W26" s="102">
        <f t="shared" si="14"/>
        <v>2350.4819579391915</v>
      </c>
      <c r="X26" s="102">
        <f t="shared" si="15"/>
        <v>46199.999999999993</v>
      </c>
      <c r="Y26" s="102">
        <f t="shared" si="16"/>
        <v>37585.301178909263</v>
      </c>
      <c r="Z26" s="102">
        <f t="shared" si="17"/>
        <v>2014.6988210907357</v>
      </c>
      <c r="AA26" s="66">
        <f t="shared" si="18"/>
        <v>39600</v>
      </c>
      <c r="AB26" s="36"/>
      <c r="AC26" s="36"/>
      <c r="AD26" s="36"/>
      <c r="AE26" s="36"/>
      <c r="AF26" s="36"/>
      <c r="AG26" s="37"/>
      <c r="AH26" s="36"/>
      <c r="AI26" s="36"/>
    </row>
    <row r="27" spans="1:35" ht="13.5" customHeight="1">
      <c r="A27" s="287">
        <v>104</v>
      </c>
      <c r="B27" s="56">
        <v>41030</v>
      </c>
      <c r="C27" s="68">
        <f>'BENEFÍCIOS-SEM JRS E SEM CORREÇ'!C27</f>
        <v>622</v>
      </c>
      <c r="D27" s="318">
        <f>'base(indices)'!G32</f>
        <v>1.3675851299999999</v>
      </c>
      <c r="E27" s="69">
        <f t="shared" si="0"/>
        <v>850.63795085999993</v>
      </c>
      <c r="F27" s="364">
        <f>'base(indices)'!I32</f>
        <v>1.6775999999999999E-2</v>
      </c>
      <c r="G27" s="70">
        <f t="shared" si="1"/>
        <v>14.270302263627359</v>
      </c>
      <c r="H27" s="71">
        <f t="shared" si="2"/>
        <v>864.90825312362733</v>
      </c>
      <c r="I27" s="302">
        <f t="shared" si="20"/>
        <v>118264.62115190338</v>
      </c>
      <c r="J27" s="122">
        <f>IF((I27-H$33+(H$33/12*8))+K27&gt;I149,I149-K27,(I27-H$33+(H$33/12*8)))</f>
        <v>62642.168631515437</v>
      </c>
      <c r="K27" s="122">
        <f t="shared" si="3"/>
        <v>3357.8313684845598</v>
      </c>
      <c r="L27" s="122">
        <f t="shared" si="23"/>
        <v>66000</v>
      </c>
      <c r="M27" s="122">
        <f t="shared" si="24"/>
        <v>59510.06019993966</v>
      </c>
      <c r="N27" s="122">
        <f t="shared" si="21"/>
        <v>3189.9398000603314</v>
      </c>
      <c r="O27" s="122">
        <f t="shared" si="22"/>
        <v>62699.999999999993</v>
      </c>
      <c r="P27" s="104">
        <f t="shared" si="8"/>
        <v>56377.951768363891</v>
      </c>
      <c r="Q27" s="122">
        <f t="shared" si="9"/>
        <v>3022.048231636104</v>
      </c>
      <c r="R27" s="122">
        <f t="shared" si="19"/>
        <v>59399.999999999993</v>
      </c>
      <c r="S27" s="122">
        <f t="shared" si="10"/>
        <v>50113.734905212354</v>
      </c>
      <c r="T27" s="122">
        <f t="shared" si="11"/>
        <v>2686.2650947876482</v>
      </c>
      <c r="U27" s="122">
        <f t="shared" si="12"/>
        <v>52800</v>
      </c>
      <c r="V27" s="122">
        <f t="shared" si="13"/>
        <v>43849.518042060801</v>
      </c>
      <c r="W27" s="122">
        <f t="shared" si="14"/>
        <v>2350.4819579391915</v>
      </c>
      <c r="X27" s="122">
        <f t="shared" si="15"/>
        <v>46199.999999999993</v>
      </c>
      <c r="Y27" s="122">
        <f t="shared" si="16"/>
        <v>37585.301178909263</v>
      </c>
      <c r="Z27" s="122">
        <f t="shared" si="17"/>
        <v>2014.6988210907357</v>
      </c>
      <c r="AA27" s="52">
        <f t="shared" si="18"/>
        <v>39600</v>
      </c>
      <c r="AB27" s="18"/>
      <c r="AC27" s="18"/>
      <c r="AD27" s="18"/>
      <c r="AE27" s="18"/>
      <c r="AF27" s="18"/>
      <c r="AG27" s="19"/>
      <c r="AH27" s="18"/>
      <c r="AI27" s="18"/>
    </row>
    <row r="28" spans="1:35" s="30" customFormat="1" ht="13.5" customHeight="1">
      <c r="A28" s="287">
        <v>103</v>
      </c>
      <c r="B28" s="56">
        <v>41061</v>
      </c>
      <c r="C28" s="68">
        <f>'BENEFÍCIOS-SEM JRS E SEM CORREÇ'!C28</f>
        <v>622</v>
      </c>
      <c r="D28" s="318">
        <f>'base(indices)'!G33</f>
        <v>1.3669454000000001</v>
      </c>
      <c r="E28" s="58">
        <f t="shared" si="0"/>
        <v>850.24003880000009</v>
      </c>
      <c r="F28" s="364">
        <f>'base(indices)'!I33</f>
        <v>1.6775999999999999E-2</v>
      </c>
      <c r="G28" s="60">
        <f t="shared" si="1"/>
        <v>14.263626890908801</v>
      </c>
      <c r="H28" s="61">
        <f t="shared" si="2"/>
        <v>864.50366569090886</v>
      </c>
      <c r="I28" s="301">
        <f t="shared" si="20"/>
        <v>117399.71289877975</v>
      </c>
      <c r="J28" s="102">
        <f>IF((I28-H$33+(H$33/12*7))+K28&gt;I149,I149-K28,(I28-H$33+(H$33/12*7)))</f>
        <v>62642.168631515437</v>
      </c>
      <c r="K28" s="102">
        <f t="shared" si="3"/>
        <v>3357.8313684845598</v>
      </c>
      <c r="L28" s="102">
        <f t="shared" si="23"/>
        <v>66000</v>
      </c>
      <c r="M28" s="102">
        <f t="shared" si="24"/>
        <v>59510.06019993966</v>
      </c>
      <c r="N28" s="102">
        <f t="shared" si="21"/>
        <v>3189.9398000603314</v>
      </c>
      <c r="O28" s="102">
        <f t="shared" si="22"/>
        <v>62699.999999999993</v>
      </c>
      <c r="P28" s="102">
        <f t="shared" si="8"/>
        <v>56377.951768363891</v>
      </c>
      <c r="Q28" s="102">
        <f t="shared" si="9"/>
        <v>3022.048231636104</v>
      </c>
      <c r="R28" s="102">
        <f t="shared" si="19"/>
        <v>59399.999999999993</v>
      </c>
      <c r="S28" s="102">
        <f t="shared" si="10"/>
        <v>50113.734905212354</v>
      </c>
      <c r="T28" s="102">
        <f t="shared" si="11"/>
        <v>2686.2650947876482</v>
      </c>
      <c r="U28" s="102">
        <f t="shared" si="12"/>
        <v>52800</v>
      </c>
      <c r="V28" s="102">
        <f t="shared" si="13"/>
        <v>43849.518042060801</v>
      </c>
      <c r="W28" s="102">
        <f t="shared" si="14"/>
        <v>2350.4819579391915</v>
      </c>
      <c r="X28" s="102">
        <f t="shared" si="15"/>
        <v>46199.999999999993</v>
      </c>
      <c r="Y28" s="102">
        <f t="shared" si="16"/>
        <v>37585.301178909263</v>
      </c>
      <c r="Z28" s="102">
        <f t="shared" si="17"/>
        <v>2014.6988210907357</v>
      </c>
      <c r="AA28" s="66">
        <f t="shared" si="18"/>
        <v>39600</v>
      </c>
      <c r="AB28" s="36"/>
      <c r="AC28" s="36"/>
      <c r="AD28" s="36"/>
      <c r="AE28" s="36"/>
      <c r="AF28" s="36"/>
      <c r="AG28" s="37"/>
      <c r="AH28" s="36"/>
      <c r="AI28" s="36"/>
    </row>
    <row r="29" spans="1:35" ht="13.5" customHeight="1">
      <c r="A29" s="287">
        <v>102</v>
      </c>
      <c r="B29" s="56">
        <v>41091</v>
      </c>
      <c r="C29" s="68">
        <f>'BENEFÍCIOS-SEM JRS E SEM CORREÇ'!C29</f>
        <v>622</v>
      </c>
      <c r="D29" s="318">
        <f>'base(indices)'!G34</f>
        <v>1.3669454000000001</v>
      </c>
      <c r="E29" s="69">
        <f>C29*D29</f>
        <v>850.24003880000009</v>
      </c>
      <c r="F29" s="364">
        <f>'base(indices)'!I34</f>
        <v>1.6775999999999999E-2</v>
      </c>
      <c r="G29" s="70">
        <f t="shared" si="1"/>
        <v>14.263626890908801</v>
      </c>
      <c r="H29" s="71">
        <f t="shared" si="2"/>
        <v>864.50366569090886</v>
      </c>
      <c r="I29" s="302">
        <f t="shared" si="20"/>
        <v>116535.20923308884</v>
      </c>
      <c r="J29" s="122">
        <f>IF((I29-H$33+(H$33/12*6))+K29&gt;I149,I149-K29,(I29-H$33+(H$33/12*6)))</f>
        <v>62642.168631515437</v>
      </c>
      <c r="K29" s="122">
        <f t="shared" si="3"/>
        <v>3357.8313684845598</v>
      </c>
      <c r="L29" s="122">
        <f t="shared" si="23"/>
        <v>66000</v>
      </c>
      <c r="M29" s="122">
        <f t="shared" si="24"/>
        <v>59510.06019993966</v>
      </c>
      <c r="N29" s="122">
        <f t="shared" si="21"/>
        <v>3189.9398000603314</v>
      </c>
      <c r="O29" s="122">
        <f t="shared" si="22"/>
        <v>62699.999999999993</v>
      </c>
      <c r="P29" s="104">
        <f t="shared" si="8"/>
        <v>56377.951768363891</v>
      </c>
      <c r="Q29" s="122">
        <f t="shared" si="9"/>
        <v>3022.048231636104</v>
      </c>
      <c r="R29" s="122">
        <f t="shared" si="19"/>
        <v>59399.999999999993</v>
      </c>
      <c r="S29" s="122">
        <f t="shared" si="10"/>
        <v>50113.734905212354</v>
      </c>
      <c r="T29" s="122">
        <f t="shared" si="11"/>
        <v>2686.2650947876482</v>
      </c>
      <c r="U29" s="122">
        <f t="shared" si="12"/>
        <v>52800</v>
      </c>
      <c r="V29" s="122">
        <f t="shared" si="13"/>
        <v>43849.518042060801</v>
      </c>
      <c r="W29" s="122">
        <f t="shared" si="14"/>
        <v>2350.4819579391915</v>
      </c>
      <c r="X29" s="122">
        <f t="shared" si="15"/>
        <v>46199.999999999993</v>
      </c>
      <c r="Y29" s="122">
        <f t="shared" si="16"/>
        <v>37585.301178909263</v>
      </c>
      <c r="Z29" s="122">
        <f t="shared" si="17"/>
        <v>2014.6988210907357</v>
      </c>
      <c r="AA29" s="52">
        <f t="shared" si="18"/>
        <v>39600</v>
      </c>
      <c r="AB29" s="18"/>
      <c r="AC29" s="18"/>
      <c r="AD29" s="18"/>
      <c r="AE29" s="18"/>
      <c r="AF29" s="18"/>
      <c r="AG29" s="19"/>
      <c r="AH29" s="18"/>
      <c r="AI29" s="18"/>
    </row>
    <row r="30" spans="1:35" s="30" customFormat="1" ht="13.5" customHeight="1">
      <c r="A30" s="287">
        <v>101</v>
      </c>
      <c r="B30" s="56">
        <v>41122</v>
      </c>
      <c r="C30" s="68">
        <f>'BENEFÍCIOS-SEM JRS E SEM CORREÇ'!C30</f>
        <v>622</v>
      </c>
      <c r="D30" s="318">
        <f>'base(indices)'!G35</f>
        <v>1.36674859</v>
      </c>
      <c r="E30" s="58">
        <f t="shared" si="0"/>
        <v>850.11762298000008</v>
      </c>
      <c r="F30" s="364">
        <f>'base(indices)'!I35</f>
        <v>1.6775999999999999E-2</v>
      </c>
      <c r="G30" s="60">
        <f t="shared" si="1"/>
        <v>14.261573243112482</v>
      </c>
      <c r="H30" s="61">
        <f t="shared" si="2"/>
        <v>864.37919622311256</v>
      </c>
      <c r="I30" s="301">
        <f t="shared" si="20"/>
        <v>115670.70556739793</v>
      </c>
      <c r="J30" s="102">
        <f>IF((I30-H$33+(H$33/12*5))+K30&gt;I149,I149-K30,(I30-H$33+(H$33/12*5)))</f>
        <v>62642.168631515437</v>
      </c>
      <c r="K30" s="102">
        <f t="shared" si="3"/>
        <v>3357.8313684845598</v>
      </c>
      <c r="L30" s="102">
        <f t="shared" si="23"/>
        <v>66000</v>
      </c>
      <c r="M30" s="102">
        <f t="shared" si="24"/>
        <v>59510.06019993966</v>
      </c>
      <c r="N30" s="102">
        <f t="shared" si="21"/>
        <v>3189.9398000603314</v>
      </c>
      <c r="O30" s="102">
        <f t="shared" si="22"/>
        <v>62699.999999999993</v>
      </c>
      <c r="P30" s="102">
        <f>J30*$P$9</f>
        <v>56377.951768363891</v>
      </c>
      <c r="Q30" s="102">
        <f t="shared" si="9"/>
        <v>3022.048231636104</v>
      </c>
      <c r="R30" s="102">
        <f t="shared" si="19"/>
        <v>59399.999999999993</v>
      </c>
      <c r="S30" s="102">
        <f t="shared" si="10"/>
        <v>50113.734905212354</v>
      </c>
      <c r="T30" s="102">
        <f t="shared" si="11"/>
        <v>2686.2650947876482</v>
      </c>
      <c r="U30" s="102">
        <f t="shared" si="12"/>
        <v>52800</v>
      </c>
      <c r="V30" s="102">
        <f t="shared" si="13"/>
        <v>43849.518042060801</v>
      </c>
      <c r="W30" s="102">
        <f t="shared" si="14"/>
        <v>2350.4819579391915</v>
      </c>
      <c r="X30" s="102">
        <f t="shared" si="15"/>
        <v>46199.999999999993</v>
      </c>
      <c r="Y30" s="102">
        <f t="shared" si="16"/>
        <v>37585.301178909263</v>
      </c>
      <c r="Z30" s="102">
        <f t="shared" si="17"/>
        <v>2014.6988210907357</v>
      </c>
      <c r="AA30" s="66">
        <f t="shared" si="18"/>
        <v>39600</v>
      </c>
      <c r="AB30" s="36"/>
      <c r="AC30" s="36"/>
      <c r="AD30" s="36"/>
      <c r="AE30" s="36"/>
      <c r="AF30" s="36"/>
      <c r="AG30" s="37"/>
      <c r="AH30" s="36"/>
      <c r="AI30" s="36"/>
    </row>
    <row r="31" spans="1:35" ht="13.5" customHeight="1">
      <c r="A31" s="287">
        <v>100</v>
      </c>
      <c r="B31" s="56">
        <v>41153</v>
      </c>
      <c r="C31" s="68">
        <f>'BENEFÍCIOS-SEM JRS E SEM CORREÇ'!C31</f>
        <v>622</v>
      </c>
      <c r="D31" s="318">
        <f>'base(indices)'!G36</f>
        <v>1.3665805</v>
      </c>
      <c r="E31" s="69">
        <f t="shared" si="0"/>
        <v>850.01307099999997</v>
      </c>
      <c r="F31" s="364">
        <f>'base(indices)'!I36</f>
        <v>1.6775999999999999E-2</v>
      </c>
      <c r="G31" s="70">
        <f t="shared" si="1"/>
        <v>14.259819279095998</v>
      </c>
      <c r="H31" s="71">
        <f t="shared" si="2"/>
        <v>864.27289027909592</v>
      </c>
      <c r="I31" s="302">
        <f t="shared" si="20"/>
        <v>114806.32637117481</v>
      </c>
      <c r="J31" s="122">
        <f>IF((I31-H$33+(H$33/12*4))+K31&gt;I149,I149-K31,(I31-H$33+(H$33/12*4)))</f>
        <v>62642.168631515437</v>
      </c>
      <c r="K31" s="122">
        <f t="shared" si="3"/>
        <v>3357.8313684845598</v>
      </c>
      <c r="L31" s="122">
        <f t="shared" si="23"/>
        <v>66000</v>
      </c>
      <c r="M31" s="122">
        <f t="shared" si="24"/>
        <v>59510.06019993966</v>
      </c>
      <c r="N31" s="122">
        <f t="shared" si="21"/>
        <v>3189.9398000603314</v>
      </c>
      <c r="O31" s="122">
        <f t="shared" si="22"/>
        <v>62699.999999999993</v>
      </c>
      <c r="P31" s="104">
        <f>J31*$P$9</f>
        <v>56377.951768363891</v>
      </c>
      <c r="Q31" s="122">
        <f t="shared" si="9"/>
        <v>3022.048231636104</v>
      </c>
      <c r="R31" s="122">
        <f t="shared" si="19"/>
        <v>59399.999999999993</v>
      </c>
      <c r="S31" s="122">
        <f t="shared" si="10"/>
        <v>50113.734905212354</v>
      </c>
      <c r="T31" s="122">
        <f t="shared" si="11"/>
        <v>2686.2650947876482</v>
      </c>
      <c r="U31" s="122">
        <f t="shared" si="12"/>
        <v>52800</v>
      </c>
      <c r="V31" s="122">
        <f t="shared" si="13"/>
        <v>43849.518042060801</v>
      </c>
      <c r="W31" s="122">
        <f t="shared" si="14"/>
        <v>2350.4819579391915</v>
      </c>
      <c r="X31" s="122">
        <f t="shared" si="15"/>
        <v>46199.999999999993</v>
      </c>
      <c r="Y31" s="122">
        <f t="shared" si="16"/>
        <v>37585.301178909263</v>
      </c>
      <c r="Z31" s="122">
        <f t="shared" si="17"/>
        <v>2014.6988210907357</v>
      </c>
      <c r="AA31" s="52">
        <f t="shared" si="18"/>
        <v>39600</v>
      </c>
      <c r="AB31" s="18"/>
      <c r="AC31" s="18"/>
      <c r="AD31" s="18"/>
      <c r="AE31" s="18"/>
      <c r="AF31" s="18"/>
      <c r="AG31" s="19"/>
      <c r="AH31" s="18"/>
      <c r="AI31" s="18"/>
    </row>
    <row r="32" spans="1:35" s="30" customFormat="1" ht="13.5" customHeight="1">
      <c r="A32" s="287">
        <v>99</v>
      </c>
      <c r="B32" s="56">
        <v>41183</v>
      </c>
      <c r="C32" s="68">
        <f>'BENEFÍCIOS-SEM JRS E SEM CORREÇ'!C32</f>
        <v>622</v>
      </c>
      <c r="D32" s="318">
        <f>'base(indices)'!G37</f>
        <v>1.3665805</v>
      </c>
      <c r="E32" s="58">
        <f t="shared" si="0"/>
        <v>850.01307099999997</v>
      </c>
      <c r="F32" s="364">
        <f>'base(indices)'!I37</f>
        <v>1.6775999999999999E-2</v>
      </c>
      <c r="G32" s="60">
        <f t="shared" si="1"/>
        <v>14.259819279095998</v>
      </c>
      <c r="H32" s="61">
        <f t="shared" si="2"/>
        <v>864.27289027909592</v>
      </c>
      <c r="I32" s="301">
        <f t="shared" si="20"/>
        <v>113942.05348089572</v>
      </c>
      <c r="J32" s="102">
        <f>IF((I32-H$33+(H$33/12*3))+K32&gt;I149,I149-K32,(I32-H$33+(H$33/12*3)))</f>
        <v>62642.168631515437</v>
      </c>
      <c r="K32" s="102">
        <f t="shared" si="3"/>
        <v>3357.8313684845598</v>
      </c>
      <c r="L32" s="102">
        <f t="shared" si="23"/>
        <v>66000</v>
      </c>
      <c r="M32" s="102">
        <f t="shared" si="24"/>
        <v>59510.06019993966</v>
      </c>
      <c r="N32" s="102">
        <f t="shared" si="21"/>
        <v>3189.9398000603314</v>
      </c>
      <c r="O32" s="102">
        <f t="shared" si="22"/>
        <v>62699.999999999993</v>
      </c>
      <c r="P32" s="102">
        <f t="shared" ref="P32:P49" si="25">J32*$P$9</f>
        <v>56377.951768363891</v>
      </c>
      <c r="Q32" s="102">
        <f t="shared" si="9"/>
        <v>3022.048231636104</v>
      </c>
      <c r="R32" s="102">
        <f t="shared" si="19"/>
        <v>59399.999999999993</v>
      </c>
      <c r="S32" s="102">
        <f t="shared" si="10"/>
        <v>50113.734905212354</v>
      </c>
      <c r="T32" s="102">
        <f t="shared" si="11"/>
        <v>2686.2650947876482</v>
      </c>
      <c r="U32" s="102">
        <f t="shared" si="12"/>
        <v>52800</v>
      </c>
      <c r="V32" s="102">
        <f t="shared" si="13"/>
        <v>43849.518042060801</v>
      </c>
      <c r="W32" s="102">
        <f t="shared" si="14"/>
        <v>2350.4819579391915</v>
      </c>
      <c r="X32" s="102">
        <f t="shared" si="15"/>
        <v>46199.999999999993</v>
      </c>
      <c r="Y32" s="102">
        <f t="shared" si="16"/>
        <v>37585.301178909263</v>
      </c>
      <c r="Z32" s="102">
        <f t="shared" si="17"/>
        <v>2014.6988210907357</v>
      </c>
      <c r="AA32" s="66">
        <f t="shared" si="18"/>
        <v>39600</v>
      </c>
      <c r="AB32" s="36"/>
      <c r="AC32" s="36"/>
      <c r="AD32" s="36"/>
      <c r="AE32" s="36"/>
      <c r="AF32" s="36"/>
      <c r="AG32" s="37"/>
      <c r="AH32" s="36"/>
      <c r="AI32" s="36"/>
    </row>
    <row r="33" spans="1:35" ht="13.5" customHeight="1">
      <c r="A33" s="287">
        <v>98</v>
      </c>
      <c r="B33" s="56">
        <v>41214</v>
      </c>
      <c r="C33" s="68">
        <f>'BENEFÍCIOS-SEM JRS E SEM CORREÇ'!C33</f>
        <v>622</v>
      </c>
      <c r="D33" s="318">
        <f>'base(indices)'!G38</f>
        <v>1.3665805</v>
      </c>
      <c r="E33" s="69">
        <f t="shared" si="0"/>
        <v>850.01307099999997</v>
      </c>
      <c r="F33" s="364">
        <f>'base(indices)'!I38</f>
        <v>1.6775999999999999E-2</v>
      </c>
      <c r="G33" s="70">
        <f t="shared" si="1"/>
        <v>14.259819279095998</v>
      </c>
      <c r="H33" s="71">
        <f t="shared" si="2"/>
        <v>864.27289027909592</v>
      </c>
      <c r="I33" s="302">
        <f t="shared" si="20"/>
        <v>113077.78059061662</v>
      </c>
      <c r="J33" s="122">
        <f>IF((I33-H$33+(H$33/12*2))+K33&gt;I149,I149-K33,(I33-H$33+(H$33/12*2)))</f>
        <v>62642.168631515437</v>
      </c>
      <c r="K33" s="122">
        <f t="shared" si="3"/>
        <v>3357.8313684845598</v>
      </c>
      <c r="L33" s="122">
        <f t="shared" si="23"/>
        <v>66000</v>
      </c>
      <c r="M33" s="122">
        <f t="shared" si="24"/>
        <v>59510.06019993966</v>
      </c>
      <c r="N33" s="122">
        <f t="shared" si="21"/>
        <v>3189.9398000603314</v>
      </c>
      <c r="O33" s="122">
        <f t="shared" si="22"/>
        <v>62699.999999999993</v>
      </c>
      <c r="P33" s="104">
        <f t="shared" si="25"/>
        <v>56377.951768363891</v>
      </c>
      <c r="Q33" s="122">
        <f t="shared" si="9"/>
        <v>3022.048231636104</v>
      </c>
      <c r="R33" s="122">
        <f t="shared" si="19"/>
        <v>59399.999999999993</v>
      </c>
      <c r="S33" s="122">
        <f t="shared" si="10"/>
        <v>50113.734905212354</v>
      </c>
      <c r="T33" s="122">
        <f t="shared" si="11"/>
        <v>2686.2650947876482</v>
      </c>
      <c r="U33" s="122">
        <f t="shared" si="12"/>
        <v>52800</v>
      </c>
      <c r="V33" s="122">
        <f t="shared" si="13"/>
        <v>43849.518042060801</v>
      </c>
      <c r="W33" s="122">
        <f t="shared" si="14"/>
        <v>2350.4819579391915</v>
      </c>
      <c r="X33" s="122">
        <f t="shared" si="15"/>
        <v>46199.999999999993</v>
      </c>
      <c r="Y33" s="122">
        <f t="shared" si="16"/>
        <v>37585.301178909263</v>
      </c>
      <c r="Z33" s="122">
        <f t="shared" si="17"/>
        <v>2014.6988210907357</v>
      </c>
      <c r="AA33" s="52">
        <f t="shared" si="18"/>
        <v>39600</v>
      </c>
      <c r="AB33" s="18"/>
      <c r="AC33" s="18"/>
      <c r="AD33" s="18"/>
      <c r="AE33" s="18"/>
      <c r="AF33" s="18"/>
      <c r="AG33" s="19"/>
      <c r="AH33" s="18"/>
      <c r="AI33" s="18"/>
    </row>
    <row r="34" spans="1:35" s="30" customFormat="1" ht="13.5" customHeight="1" thickBot="1">
      <c r="A34" s="288">
        <v>97</v>
      </c>
      <c r="B34" s="76">
        <v>41244</v>
      </c>
      <c r="C34" s="77">
        <f>'BENEFÍCIOS-SEM JRS E SEM CORREÇ'!C34</f>
        <v>1244</v>
      </c>
      <c r="D34" s="319">
        <f>'base(indices)'!G39</f>
        <v>1.3665805</v>
      </c>
      <c r="E34" s="281">
        <f t="shared" si="0"/>
        <v>1700.0261419999999</v>
      </c>
      <c r="F34" s="365">
        <f>'base(indices)'!I39</f>
        <v>1.6775999999999999E-2</v>
      </c>
      <c r="G34" s="234">
        <f t="shared" si="1"/>
        <v>28.519638558191996</v>
      </c>
      <c r="H34" s="289">
        <f t="shared" si="2"/>
        <v>1728.5457805581918</v>
      </c>
      <c r="I34" s="303">
        <f t="shared" si="20"/>
        <v>112213.50770033752</v>
      </c>
      <c r="J34" s="95">
        <f>IF((I34-H$33+(H$33/12*1))+K34&gt;I149,I149-K34,(I34-H$33+(H$33/12*1)))</f>
        <v>62642.168631515437</v>
      </c>
      <c r="K34" s="95">
        <f t="shared" si="3"/>
        <v>3357.8313684845598</v>
      </c>
      <c r="L34" s="95">
        <f t="shared" si="23"/>
        <v>66000</v>
      </c>
      <c r="M34" s="95">
        <f t="shared" si="24"/>
        <v>59510.06019993966</v>
      </c>
      <c r="N34" s="95">
        <f t="shared" si="21"/>
        <v>3189.9398000603314</v>
      </c>
      <c r="O34" s="95">
        <f t="shared" si="22"/>
        <v>62699.999999999993</v>
      </c>
      <c r="P34" s="95">
        <f t="shared" si="25"/>
        <v>56377.951768363891</v>
      </c>
      <c r="Q34" s="95">
        <f t="shared" si="9"/>
        <v>3022.048231636104</v>
      </c>
      <c r="R34" s="95">
        <f t="shared" si="19"/>
        <v>59399.999999999993</v>
      </c>
      <c r="S34" s="95">
        <f t="shared" si="10"/>
        <v>50113.734905212354</v>
      </c>
      <c r="T34" s="95">
        <f t="shared" si="11"/>
        <v>2686.2650947876482</v>
      </c>
      <c r="U34" s="95">
        <f t="shared" si="12"/>
        <v>52800</v>
      </c>
      <c r="V34" s="95">
        <f t="shared" si="13"/>
        <v>43849.518042060801</v>
      </c>
      <c r="W34" s="95">
        <f t="shared" si="14"/>
        <v>2350.4819579391915</v>
      </c>
      <c r="X34" s="95">
        <f t="shared" si="15"/>
        <v>46199.999999999993</v>
      </c>
      <c r="Y34" s="95">
        <f t="shared" si="16"/>
        <v>37585.301178909263</v>
      </c>
      <c r="Z34" s="95">
        <f t="shared" si="17"/>
        <v>2014.6988210907357</v>
      </c>
      <c r="AA34" s="238">
        <f t="shared" si="18"/>
        <v>39600</v>
      </c>
      <c r="AB34" s="36"/>
      <c r="AC34" s="36"/>
      <c r="AD34" s="36"/>
      <c r="AE34" s="36"/>
      <c r="AF34" s="36"/>
      <c r="AG34" s="37"/>
      <c r="AH34" s="36"/>
      <c r="AI34" s="36"/>
    </row>
    <row r="35" spans="1:35" ht="13.5" customHeight="1">
      <c r="A35" s="290">
        <v>96</v>
      </c>
      <c r="B35" s="161">
        <v>41275</v>
      </c>
      <c r="C35" s="47">
        <f>'BENEFÍCIOS-SEM JRS E SEM CORREÇ'!C35</f>
        <v>678</v>
      </c>
      <c r="D35" s="308">
        <f>'base(indices)'!G40</f>
        <v>1.3665805</v>
      </c>
      <c r="E35" s="164">
        <f t="shared" si="0"/>
        <v>926.54157899999996</v>
      </c>
      <c r="F35" s="363">
        <f>'base(indices)'!I40</f>
        <v>1.6775999999999999E-2</v>
      </c>
      <c r="G35" s="87">
        <f t="shared" si="1"/>
        <v>15.543661529303998</v>
      </c>
      <c r="H35" s="89">
        <f t="shared" si="2"/>
        <v>942.08524052930397</v>
      </c>
      <c r="I35" s="300">
        <f t="shared" si="20"/>
        <v>110484.96191977932</v>
      </c>
      <c r="J35" s="123">
        <f>IF((I35-H$45+(H$45))+K35&gt;I149,I149-K35,(I35-H$45+(H$45)))</f>
        <v>62642.168631515437</v>
      </c>
      <c r="K35" s="123">
        <f t="shared" si="3"/>
        <v>3357.8313684845598</v>
      </c>
      <c r="L35" s="123">
        <f t="shared" si="23"/>
        <v>66000</v>
      </c>
      <c r="M35" s="123">
        <f t="shared" si="24"/>
        <v>59510.06019993966</v>
      </c>
      <c r="N35" s="123">
        <f t="shared" si="21"/>
        <v>3189.9398000603314</v>
      </c>
      <c r="O35" s="123">
        <f t="shared" si="22"/>
        <v>62699.999999999993</v>
      </c>
      <c r="P35" s="100">
        <f t="shared" si="25"/>
        <v>56377.951768363891</v>
      </c>
      <c r="Q35" s="123">
        <f t="shared" si="9"/>
        <v>3022.048231636104</v>
      </c>
      <c r="R35" s="123">
        <f t="shared" si="19"/>
        <v>59399.999999999993</v>
      </c>
      <c r="S35" s="123">
        <f t="shared" si="10"/>
        <v>50113.734905212354</v>
      </c>
      <c r="T35" s="123">
        <f t="shared" si="11"/>
        <v>2686.2650947876482</v>
      </c>
      <c r="U35" s="123">
        <f t="shared" si="12"/>
        <v>52800</v>
      </c>
      <c r="V35" s="123">
        <f t="shared" si="13"/>
        <v>43849.518042060801</v>
      </c>
      <c r="W35" s="123">
        <f t="shared" si="14"/>
        <v>2350.4819579391915</v>
      </c>
      <c r="X35" s="123">
        <f t="shared" si="15"/>
        <v>46199.999999999993</v>
      </c>
      <c r="Y35" s="123">
        <f t="shared" si="16"/>
        <v>37585.301178909263</v>
      </c>
      <c r="Z35" s="123">
        <f t="shared" si="17"/>
        <v>2014.6988210907357</v>
      </c>
      <c r="AA35" s="55">
        <f t="shared" si="18"/>
        <v>39600</v>
      </c>
      <c r="AB35" s="18"/>
      <c r="AC35" s="18"/>
      <c r="AD35" s="18"/>
      <c r="AE35" s="18"/>
      <c r="AF35" s="18"/>
      <c r="AG35" s="19"/>
      <c r="AH35" s="18"/>
      <c r="AI35" s="18"/>
    </row>
    <row r="36" spans="1:35" s="30" customFormat="1" ht="13.5" customHeight="1">
      <c r="A36" s="287">
        <v>95</v>
      </c>
      <c r="B36" s="56">
        <v>41306</v>
      </c>
      <c r="C36" s="68">
        <f>'BENEFÍCIOS-SEM JRS E SEM CORREÇ'!C36</f>
        <v>678</v>
      </c>
      <c r="D36" s="318">
        <f>'base(indices)'!G41</f>
        <v>1.3665805</v>
      </c>
      <c r="E36" s="58">
        <f t="shared" si="0"/>
        <v>926.54157899999996</v>
      </c>
      <c r="F36" s="364">
        <f>'base(indices)'!I41</f>
        <v>1.6775999999999999E-2</v>
      </c>
      <c r="G36" s="60">
        <f t="shared" si="1"/>
        <v>15.543661529303998</v>
      </c>
      <c r="H36" s="61">
        <f t="shared" si="2"/>
        <v>942.08524052930397</v>
      </c>
      <c r="I36" s="301">
        <f t="shared" si="20"/>
        <v>109542.87667925002</v>
      </c>
      <c r="J36" s="102">
        <f>IF((I36-H$45+(H$45/12*11))+K36&gt;I149,I149-K36,(I36-H$45+(H$45/12*11)))</f>
        <v>62642.168631515437</v>
      </c>
      <c r="K36" s="102">
        <f t="shared" si="3"/>
        <v>3357.8313684845598</v>
      </c>
      <c r="L36" s="102">
        <f t="shared" si="23"/>
        <v>66000</v>
      </c>
      <c r="M36" s="102">
        <f t="shared" si="24"/>
        <v>59510.06019993966</v>
      </c>
      <c r="N36" s="102">
        <f t="shared" si="21"/>
        <v>3189.9398000603314</v>
      </c>
      <c r="O36" s="102">
        <f t="shared" si="22"/>
        <v>62699.999999999993</v>
      </c>
      <c r="P36" s="102">
        <f t="shared" si="25"/>
        <v>56377.951768363891</v>
      </c>
      <c r="Q36" s="102">
        <f t="shared" si="9"/>
        <v>3022.048231636104</v>
      </c>
      <c r="R36" s="102">
        <f t="shared" si="19"/>
        <v>59399.999999999993</v>
      </c>
      <c r="S36" s="102">
        <f t="shared" si="10"/>
        <v>50113.734905212354</v>
      </c>
      <c r="T36" s="102">
        <f t="shared" si="11"/>
        <v>2686.2650947876482</v>
      </c>
      <c r="U36" s="102">
        <f t="shared" si="12"/>
        <v>52800</v>
      </c>
      <c r="V36" s="102">
        <f t="shared" si="13"/>
        <v>43849.518042060801</v>
      </c>
      <c r="W36" s="102">
        <f t="shared" si="14"/>
        <v>2350.4819579391915</v>
      </c>
      <c r="X36" s="102">
        <f t="shared" si="15"/>
        <v>46199.999999999993</v>
      </c>
      <c r="Y36" s="102">
        <f t="shared" si="16"/>
        <v>37585.301178909263</v>
      </c>
      <c r="Z36" s="102">
        <f t="shared" si="17"/>
        <v>2014.6988210907357</v>
      </c>
      <c r="AA36" s="66">
        <f t="shared" si="18"/>
        <v>39600</v>
      </c>
      <c r="AB36" s="36"/>
      <c r="AC36" s="36"/>
      <c r="AD36" s="36"/>
      <c r="AE36" s="36"/>
      <c r="AF36" s="36"/>
      <c r="AG36" s="37"/>
      <c r="AH36" s="36"/>
      <c r="AI36" s="36"/>
    </row>
    <row r="37" spans="1:35" ht="13.5" customHeight="1">
      <c r="A37" s="287">
        <v>94</v>
      </c>
      <c r="B37" s="46">
        <v>41334</v>
      </c>
      <c r="C37" s="68">
        <f>'BENEFÍCIOS-SEM JRS E SEM CORREÇ'!C37</f>
        <v>678</v>
      </c>
      <c r="D37" s="318">
        <f>'base(indices)'!G42</f>
        <v>1.3665805</v>
      </c>
      <c r="E37" s="69">
        <f t="shared" si="0"/>
        <v>926.54157899999996</v>
      </c>
      <c r="F37" s="364">
        <f>'base(indices)'!I42</f>
        <v>1.6775999999999999E-2</v>
      </c>
      <c r="G37" s="70">
        <f t="shared" si="1"/>
        <v>15.543661529303998</v>
      </c>
      <c r="H37" s="71">
        <f t="shared" si="2"/>
        <v>942.08524052930397</v>
      </c>
      <c r="I37" s="302">
        <f t="shared" si="20"/>
        <v>108600.79143872073</v>
      </c>
      <c r="J37" s="122">
        <f>IF((I37-H$45+(H$45/12*10))+K37&gt;I149,I149-K37,(I37-H$45+(H$45/12*10)))</f>
        <v>62642.168631515437</v>
      </c>
      <c r="K37" s="122">
        <f t="shared" si="3"/>
        <v>3357.8313684845598</v>
      </c>
      <c r="L37" s="104">
        <f t="shared" si="23"/>
        <v>66000</v>
      </c>
      <c r="M37" s="122">
        <f t="shared" si="24"/>
        <v>59510.06019993966</v>
      </c>
      <c r="N37" s="122">
        <f t="shared" si="21"/>
        <v>3189.9398000603314</v>
      </c>
      <c r="O37" s="122">
        <f t="shared" si="22"/>
        <v>62699.999999999993</v>
      </c>
      <c r="P37" s="104">
        <f t="shared" si="25"/>
        <v>56377.951768363891</v>
      </c>
      <c r="Q37" s="122">
        <f t="shared" si="9"/>
        <v>3022.048231636104</v>
      </c>
      <c r="R37" s="122">
        <f>P37+Q37</f>
        <v>59399.999999999993</v>
      </c>
      <c r="S37" s="122">
        <f t="shared" si="10"/>
        <v>50113.734905212354</v>
      </c>
      <c r="T37" s="122">
        <f t="shared" si="11"/>
        <v>2686.2650947876482</v>
      </c>
      <c r="U37" s="122">
        <f t="shared" si="12"/>
        <v>52800</v>
      </c>
      <c r="V37" s="122">
        <f t="shared" si="13"/>
        <v>43849.518042060801</v>
      </c>
      <c r="W37" s="122">
        <f t="shared" si="14"/>
        <v>2350.4819579391915</v>
      </c>
      <c r="X37" s="122">
        <f t="shared" si="15"/>
        <v>46199.999999999993</v>
      </c>
      <c r="Y37" s="122">
        <f t="shared" si="16"/>
        <v>37585.301178909263</v>
      </c>
      <c r="Z37" s="122">
        <f t="shared" si="17"/>
        <v>2014.6988210907357</v>
      </c>
      <c r="AA37" s="52">
        <f t="shared" si="18"/>
        <v>39600</v>
      </c>
      <c r="AB37" s="18"/>
      <c r="AC37" s="18"/>
      <c r="AD37" s="18"/>
      <c r="AE37" s="18"/>
      <c r="AF37" s="18"/>
      <c r="AG37" s="19"/>
      <c r="AH37" s="18"/>
      <c r="AI37" s="18"/>
    </row>
    <row r="38" spans="1:35" s="30" customFormat="1" ht="13.5" customHeight="1">
      <c r="A38" s="287">
        <v>93</v>
      </c>
      <c r="B38" s="56">
        <v>41365</v>
      </c>
      <c r="C38" s="68">
        <f>'BENEFÍCIOS-SEM JRS E SEM CORREÇ'!C38</f>
        <v>678</v>
      </c>
      <c r="D38" s="318">
        <f>'base(indices)'!G43</f>
        <v>1.3665805</v>
      </c>
      <c r="E38" s="58">
        <f t="shared" si="0"/>
        <v>926.54157899999996</v>
      </c>
      <c r="F38" s="364">
        <f>'base(indices)'!I43</f>
        <v>1.6775999999999999E-2</v>
      </c>
      <c r="G38" s="60">
        <f t="shared" si="1"/>
        <v>15.543661529303998</v>
      </c>
      <c r="H38" s="61">
        <f t="shared" si="2"/>
        <v>942.08524052930397</v>
      </c>
      <c r="I38" s="301">
        <f t="shared" si="20"/>
        <v>107658.70619819143</v>
      </c>
      <c r="J38" s="102">
        <f>IF((I38-H$45+(H$45/12*9))+K38&gt;I149,I149-K38,(I38-H$45+(H$45/12*9)))</f>
        <v>62642.168631515437</v>
      </c>
      <c r="K38" s="102">
        <f t="shared" si="3"/>
        <v>3357.8313684845598</v>
      </c>
      <c r="L38" s="103">
        <f t="shared" si="23"/>
        <v>66000</v>
      </c>
      <c r="M38" s="102">
        <f t="shared" si="24"/>
        <v>59510.06019993966</v>
      </c>
      <c r="N38" s="102">
        <f t="shared" si="21"/>
        <v>3189.9398000603314</v>
      </c>
      <c r="O38" s="102">
        <f t="shared" si="22"/>
        <v>62699.999999999993</v>
      </c>
      <c r="P38" s="102">
        <f>J38*$P$9</f>
        <v>56377.951768363891</v>
      </c>
      <c r="Q38" s="102">
        <f t="shared" si="9"/>
        <v>3022.048231636104</v>
      </c>
      <c r="R38" s="102">
        <f t="shared" ref="R38:R53" si="26">P38+Q38</f>
        <v>59399.999999999993</v>
      </c>
      <c r="S38" s="102">
        <f t="shared" si="10"/>
        <v>50113.734905212354</v>
      </c>
      <c r="T38" s="102">
        <f t="shared" si="11"/>
        <v>2686.2650947876482</v>
      </c>
      <c r="U38" s="102">
        <f t="shared" si="12"/>
        <v>52800</v>
      </c>
      <c r="V38" s="102">
        <f t="shared" si="13"/>
        <v>43849.518042060801</v>
      </c>
      <c r="W38" s="102">
        <f t="shared" si="14"/>
        <v>2350.4819579391915</v>
      </c>
      <c r="X38" s="102">
        <f t="shared" si="15"/>
        <v>46199.999999999993</v>
      </c>
      <c r="Y38" s="102">
        <f t="shared" si="16"/>
        <v>37585.301178909263</v>
      </c>
      <c r="Z38" s="102">
        <f t="shared" si="17"/>
        <v>2014.6988210907357</v>
      </c>
      <c r="AA38" s="66">
        <f t="shared" si="18"/>
        <v>39600</v>
      </c>
      <c r="AB38" s="36"/>
      <c r="AC38" s="36"/>
      <c r="AD38" s="36"/>
      <c r="AE38" s="36"/>
      <c r="AF38" s="36"/>
      <c r="AG38" s="37"/>
      <c r="AH38" s="36"/>
      <c r="AI38" s="36"/>
    </row>
    <row r="39" spans="1:35" ht="13.5" customHeight="1">
      <c r="A39" s="287">
        <v>92</v>
      </c>
      <c r="B39" s="46">
        <v>41395</v>
      </c>
      <c r="C39" s="68">
        <f>'BENEFÍCIOS-SEM JRS E SEM CORREÇ'!C39</f>
        <v>678</v>
      </c>
      <c r="D39" s="318">
        <f>'base(indices)'!G44</f>
        <v>1.3665805</v>
      </c>
      <c r="E39" s="69">
        <f t="shared" si="0"/>
        <v>926.54157899999996</v>
      </c>
      <c r="F39" s="364">
        <f>'base(indices)'!I44</f>
        <v>1.6775999999999999E-2</v>
      </c>
      <c r="G39" s="70">
        <f t="shared" si="1"/>
        <v>15.543661529303998</v>
      </c>
      <c r="H39" s="71">
        <f t="shared" si="2"/>
        <v>942.08524052930397</v>
      </c>
      <c r="I39" s="302">
        <f t="shared" si="20"/>
        <v>106716.62095766213</v>
      </c>
      <c r="J39" s="122">
        <f>IF((I39-H$45+(H$45/12*8))+K39&gt;I149,I149-K39,(I39-H$45+(H$45/12*8)))</f>
        <v>62642.168631515437</v>
      </c>
      <c r="K39" s="122">
        <f t="shared" si="3"/>
        <v>3357.8313684845598</v>
      </c>
      <c r="L39" s="122">
        <f t="shared" si="23"/>
        <v>66000</v>
      </c>
      <c r="M39" s="122">
        <f t="shared" si="24"/>
        <v>59510.06019993966</v>
      </c>
      <c r="N39" s="122">
        <f t="shared" si="21"/>
        <v>3189.9398000603314</v>
      </c>
      <c r="O39" s="122">
        <f t="shared" si="22"/>
        <v>62699.999999999993</v>
      </c>
      <c r="P39" s="104">
        <f t="shared" si="25"/>
        <v>56377.951768363891</v>
      </c>
      <c r="Q39" s="122">
        <f t="shared" si="9"/>
        <v>3022.048231636104</v>
      </c>
      <c r="R39" s="122">
        <f t="shared" si="26"/>
        <v>59399.999999999993</v>
      </c>
      <c r="S39" s="122">
        <f t="shared" si="10"/>
        <v>50113.734905212354</v>
      </c>
      <c r="T39" s="122">
        <f t="shared" si="11"/>
        <v>2686.2650947876482</v>
      </c>
      <c r="U39" s="122">
        <f t="shared" si="12"/>
        <v>52800</v>
      </c>
      <c r="V39" s="122">
        <f t="shared" si="13"/>
        <v>43849.518042060801</v>
      </c>
      <c r="W39" s="122">
        <f t="shared" si="14"/>
        <v>2350.4819579391915</v>
      </c>
      <c r="X39" s="122">
        <f t="shared" si="15"/>
        <v>46199.999999999993</v>
      </c>
      <c r="Y39" s="122">
        <f t="shared" si="16"/>
        <v>37585.301178909263</v>
      </c>
      <c r="Z39" s="122">
        <f t="shared" si="17"/>
        <v>2014.6988210907357</v>
      </c>
      <c r="AA39" s="52">
        <f t="shared" si="18"/>
        <v>39600</v>
      </c>
      <c r="AB39" s="18"/>
      <c r="AC39" s="18"/>
      <c r="AD39" s="18"/>
      <c r="AE39" s="18"/>
      <c r="AF39" s="18"/>
      <c r="AG39" s="19"/>
      <c r="AH39" s="18"/>
      <c r="AI39" s="18"/>
    </row>
    <row r="40" spans="1:35" s="30" customFormat="1" ht="13.5" customHeight="1">
      <c r="A40" s="287">
        <v>91</v>
      </c>
      <c r="B40" s="56">
        <v>41426</v>
      </c>
      <c r="C40" s="68">
        <f>'BENEFÍCIOS-SEM JRS E SEM CORREÇ'!C40</f>
        <v>678</v>
      </c>
      <c r="D40" s="318">
        <f>'base(indices)'!G45</f>
        <v>1.3665805</v>
      </c>
      <c r="E40" s="58">
        <f t="shared" si="0"/>
        <v>926.54157899999996</v>
      </c>
      <c r="F40" s="364">
        <f>'base(indices)'!I45</f>
        <v>1.6775999999999999E-2</v>
      </c>
      <c r="G40" s="60">
        <f t="shared" si="1"/>
        <v>15.543661529303998</v>
      </c>
      <c r="H40" s="61">
        <f t="shared" si="2"/>
        <v>942.08524052930397</v>
      </c>
      <c r="I40" s="301">
        <f t="shared" si="20"/>
        <v>105774.53571713284</v>
      </c>
      <c r="J40" s="102">
        <f>IF((I40-H$45+(H$45/12*7))+K40&gt;I149,I149-K40,(I40-H$45+(H$45/12*7)))</f>
        <v>62642.168631515437</v>
      </c>
      <c r="K40" s="102">
        <f t="shared" si="3"/>
        <v>3357.8313684845598</v>
      </c>
      <c r="L40" s="103">
        <f t="shared" si="23"/>
        <v>66000</v>
      </c>
      <c r="M40" s="102">
        <f t="shared" si="24"/>
        <v>59510.06019993966</v>
      </c>
      <c r="N40" s="102">
        <f t="shared" si="21"/>
        <v>3189.9398000603314</v>
      </c>
      <c r="O40" s="102">
        <f t="shared" si="22"/>
        <v>62699.999999999993</v>
      </c>
      <c r="P40" s="102">
        <f t="shared" si="25"/>
        <v>56377.951768363891</v>
      </c>
      <c r="Q40" s="102">
        <f t="shared" si="9"/>
        <v>3022.048231636104</v>
      </c>
      <c r="R40" s="102">
        <f t="shared" si="26"/>
        <v>59399.999999999993</v>
      </c>
      <c r="S40" s="102">
        <f t="shared" si="10"/>
        <v>50113.734905212354</v>
      </c>
      <c r="T40" s="102">
        <f t="shared" si="11"/>
        <v>2686.2650947876482</v>
      </c>
      <c r="U40" s="102">
        <f t="shared" si="12"/>
        <v>52800</v>
      </c>
      <c r="V40" s="102">
        <f t="shared" si="13"/>
        <v>43849.518042060801</v>
      </c>
      <c r="W40" s="102">
        <f t="shared" si="14"/>
        <v>2350.4819579391915</v>
      </c>
      <c r="X40" s="102">
        <f t="shared" si="15"/>
        <v>46199.999999999993</v>
      </c>
      <c r="Y40" s="102">
        <f t="shared" si="16"/>
        <v>37585.301178909263</v>
      </c>
      <c r="Z40" s="102">
        <f t="shared" si="17"/>
        <v>2014.6988210907357</v>
      </c>
      <c r="AA40" s="66">
        <f t="shared" si="18"/>
        <v>39600</v>
      </c>
      <c r="AB40" s="36"/>
      <c r="AC40" s="36"/>
      <c r="AD40" s="36"/>
      <c r="AE40" s="36"/>
      <c r="AF40" s="36"/>
      <c r="AG40" s="37"/>
      <c r="AH40" s="36"/>
      <c r="AI40" s="36"/>
    </row>
    <row r="41" spans="1:35" ht="13.5" customHeight="1">
      <c r="A41" s="287">
        <v>90</v>
      </c>
      <c r="B41" s="46">
        <v>41456</v>
      </c>
      <c r="C41" s="68">
        <f>'BENEFÍCIOS-SEM JRS E SEM CORREÇ'!C41</f>
        <v>678</v>
      </c>
      <c r="D41" s="318">
        <f>'base(indices)'!G46</f>
        <v>1.3665805</v>
      </c>
      <c r="E41" s="69">
        <f t="shared" si="0"/>
        <v>926.54157899999996</v>
      </c>
      <c r="F41" s="364">
        <f>'base(indices)'!I46</f>
        <v>1.6775999999999999E-2</v>
      </c>
      <c r="G41" s="70">
        <f t="shared" si="1"/>
        <v>15.543661529303998</v>
      </c>
      <c r="H41" s="71">
        <f t="shared" si="2"/>
        <v>942.08524052930397</v>
      </c>
      <c r="I41" s="302">
        <f t="shared" si="20"/>
        <v>104832.45047660354</v>
      </c>
      <c r="J41" s="122">
        <f>IF((I41-H$45+(H$45/12*6))+K41&gt;I149,I149-K41,(I41-H$45+(H$45/12*6)))</f>
        <v>62642.168631515437</v>
      </c>
      <c r="K41" s="122">
        <f t="shared" si="3"/>
        <v>3357.8313684845598</v>
      </c>
      <c r="L41" s="122">
        <f t="shared" si="23"/>
        <v>66000</v>
      </c>
      <c r="M41" s="122">
        <f t="shared" si="24"/>
        <v>59510.06019993966</v>
      </c>
      <c r="N41" s="122">
        <f t="shared" si="21"/>
        <v>3189.9398000603314</v>
      </c>
      <c r="O41" s="122">
        <f t="shared" si="22"/>
        <v>62699.999999999993</v>
      </c>
      <c r="P41" s="104">
        <f t="shared" si="25"/>
        <v>56377.951768363891</v>
      </c>
      <c r="Q41" s="122">
        <f t="shared" si="9"/>
        <v>3022.048231636104</v>
      </c>
      <c r="R41" s="122">
        <f t="shared" si="26"/>
        <v>59399.999999999993</v>
      </c>
      <c r="S41" s="122">
        <f t="shared" si="10"/>
        <v>50113.734905212354</v>
      </c>
      <c r="T41" s="122">
        <f t="shared" si="11"/>
        <v>2686.2650947876482</v>
      </c>
      <c r="U41" s="122">
        <f t="shared" si="12"/>
        <v>52800</v>
      </c>
      <c r="V41" s="122">
        <f t="shared" si="13"/>
        <v>43849.518042060801</v>
      </c>
      <c r="W41" s="122">
        <f t="shared" si="14"/>
        <v>2350.4819579391915</v>
      </c>
      <c r="X41" s="122">
        <f t="shared" si="15"/>
        <v>46199.999999999993</v>
      </c>
      <c r="Y41" s="122">
        <f t="shared" si="16"/>
        <v>37585.301178909263</v>
      </c>
      <c r="Z41" s="122">
        <f t="shared" si="17"/>
        <v>2014.6988210907357</v>
      </c>
      <c r="AA41" s="52">
        <f t="shared" si="18"/>
        <v>39600</v>
      </c>
      <c r="AB41" s="18"/>
      <c r="AC41" s="18"/>
      <c r="AD41" s="18"/>
      <c r="AE41" s="18"/>
      <c r="AF41" s="18"/>
      <c r="AG41" s="19"/>
      <c r="AH41" s="18"/>
      <c r="AI41" s="18"/>
    </row>
    <row r="42" spans="1:35" s="30" customFormat="1" ht="13.5" customHeight="1">
      <c r="A42" s="287">
        <v>89</v>
      </c>
      <c r="B42" s="56">
        <v>41487</v>
      </c>
      <c r="C42" s="68">
        <f>'BENEFÍCIOS-SEM JRS E SEM CORREÇ'!C42</f>
        <v>678</v>
      </c>
      <c r="D42" s="318">
        <f>'base(indices)'!G47</f>
        <v>1.3662949499999999</v>
      </c>
      <c r="E42" s="58">
        <f t="shared" si="0"/>
        <v>926.34797609999998</v>
      </c>
      <c r="F42" s="364">
        <f>'base(indices)'!I47</f>
        <v>1.6775999999999999E-2</v>
      </c>
      <c r="G42" s="60">
        <f t="shared" si="1"/>
        <v>15.540413647053599</v>
      </c>
      <c r="H42" s="61">
        <f t="shared" si="2"/>
        <v>941.88838974705357</v>
      </c>
      <c r="I42" s="301">
        <f t="shared" si="20"/>
        <v>103890.36523607424</v>
      </c>
      <c r="J42" s="102">
        <f>IF((I42-H$45+(H$45/12*5))+K42&gt;I149,I149-K42,(I42-H$45+(H$45/12*5)))</f>
        <v>62642.168631515437</v>
      </c>
      <c r="K42" s="102">
        <f t="shared" si="3"/>
        <v>3357.8313684845598</v>
      </c>
      <c r="L42" s="103">
        <f t="shared" si="23"/>
        <v>66000</v>
      </c>
      <c r="M42" s="102">
        <f t="shared" si="24"/>
        <v>59510.06019993966</v>
      </c>
      <c r="N42" s="102">
        <f t="shared" si="21"/>
        <v>3189.9398000603314</v>
      </c>
      <c r="O42" s="102">
        <f t="shared" si="22"/>
        <v>62699.999999999993</v>
      </c>
      <c r="P42" s="102">
        <f t="shared" si="25"/>
        <v>56377.951768363891</v>
      </c>
      <c r="Q42" s="102">
        <f t="shared" si="9"/>
        <v>3022.048231636104</v>
      </c>
      <c r="R42" s="102">
        <f t="shared" si="26"/>
        <v>59399.999999999993</v>
      </c>
      <c r="S42" s="102">
        <f t="shared" si="10"/>
        <v>50113.734905212354</v>
      </c>
      <c r="T42" s="102">
        <f t="shared" si="11"/>
        <v>2686.2650947876482</v>
      </c>
      <c r="U42" s="102">
        <f t="shared" si="12"/>
        <v>52800</v>
      </c>
      <c r="V42" s="102">
        <f t="shared" si="13"/>
        <v>43849.518042060801</v>
      </c>
      <c r="W42" s="102">
        <f t="shared" si="14"/>
        <v>2350.4819579391915</v>
      </c>
      <c r="X42" s="102">
        <f t="shared" si="15"/>
        <v>46199.999999999993</v>
      </c>
      <c r="Y42" s="102">
        <f t="shared" si="16"/>
        <v>37585.301178909263</v>
      </c>
      <c r="Z42" s="102">
        <f t="shared" si="17"/>
        <v>2014.6988210907357</v>
      </c>
      <c r="AA42" s="66">
        <f t="shared" si="18"/>
        <v>39600</v>
      </c>
      <c r="AB42" s="36"/>
      <c r="AC42" s="36"/>
      <c r="AD42" s="36"/>
      <c r="AE42" s="36"/>
      <c r="AF42" s="36"/>
      <c r="AG42" s="37"/>
      <c r="AH42" s="36"/>
      <c r="AI42" s="36"/>
    </row>
    <row r="43" spans="1:35" ht="13.5" customHeight="1">
      <c r="A43" s="287">
        <v>88</v>
      </c>
      <c r="B43" s="46">
        <v>41518</v>
      </c>
      <c r="C43" s="68">
        <f>'BENEFÍCIOS-SEM JRS E SEM CORREÇ'!C43</f>
        <v>678</v>
      </c>
      <c r="D43" s="318">
        <f>'base(indices)'!G48</f>
        <v>1.3662949499999999</v>
      </c>
      <c r="E43" s="69">
        <f t="shared" si="0"/>
        <v>926.34797609999998</v>
      </c>
      <c r="F43" s="364">
        <f>'base(indices)'!I48</f>
        <v>1.6775999999999999E-2</v>
      </c>
      <c r="G43" s="70">
        <f t="shared" si="1"/>
        <v>15.540413647053599</v>
      </c>
      <c r="H43" s="71">
        <f t="shared" si="2"/>
        <v>941.88838974705357</v>
      </c>
      <c r="I43" s="302">
        <f t="shared" si="20"/>
        <v>102948.47684632719</v>
      </c>
      <c r="J43" s="122">
        <f>IF((I43-H$45+(H$45/12*4))+K43&gt;I149,I149-K43,(I43-H$45+(H$45/12*4)))</f>
        <v>62642.168631515437</v>
      </c>
      <c r="K43" s="122">
        <f t="shared" si="3"/>
        <v>3357.8313684845598</v>
      </c>
      <c r="L43" s="122">
        <f t="shared" si="23"/>
        <v>66000</v>
      </c>
      <c r="M43" s="122">
        <f t="shared" si="24"/>
        <v>59510.06019993966</v>
      </c>
      <c r="N43" s="122">
        <f t="shared" si="21"/>
        <v>3189.9398000603314</v>
      </c>
      <c r="O43" s="122">
        <f t="shared" si="22"/>
        <v>62699.999999999993</v>
      </c>
      <c r="P43" s="104">
        <f t="shared" si="25"/>
        <v>56377.951768363891</v>
      </c>
      <c r="Q43" s="122">
        <f t="shared" si="9"/>
        <v>3022.048231636104</v>
      </c>
      <c r="R43" s="122">
        <f t="shared" si="26"/>
        <v>59399.999999999993</v>
      </c>
      <c r="S43" s="122">
        <f t="shared" si="10"/>
        <v>50113.734905212354</v>
      </c>
      <c r="T43" s="122">
        <f t="shared" si="11"/>
        <v>2686.2650947876482</v>
      </c>
      <c r="U43" s="122">
        <f t="shared" si="12"/>
        <v>52800</v>
      </c>
      <c r="V43" s="122">
        <f t="shared" si="13"/>
        <v>43849.518042060801</v>
      </c>
      <c r="W43" s="122">
        <f t="shared" si="14"/>
        <v>2350.4819579391915</v>
      </c>
      <c r="X43" s="122">
        <f t="shared" si="15"/>
        <v>46199.999999999993</v>
      </c>
      <c r="Y43" s="122">
        <f t="shared" si="16"/>
        <v>37585.301178909263</v>
      </c>
      <c r="Z43" s="122">
        <f t="shared" si="17"/>
        <v>2014.6988210907357</v>
      </c>
      <c r="AA43" s="52">
        <f t="shared" si="18"/>
        <v>39600</v>
      </c>
      <c r="AB43" s="18"/>
      <c r="AC43" s="18"/>
      <c r="AD43" s="18"/>
      <c r="AE43" s="18"/>
      <c r="AF43" s="18"/>
      <c r="AG43" s="19"/>
      <c r="AH43" s="18"/>
      <c r="AI43" s="18"/>
    </row>
    <row r="44" spans="1:35" s="30" customFormat="1" ht="13.5" customHeight="1">
      <c r="A44" s="287">
        <v>87</v>
      </c>
      <c r="B44" s="56">
        <v>41548</v>
      </c>
      <c r="C44" s="68">
        <f>'BENEFÍCIOS-SEM JRS E SEM CORREÇ'!C44</f>
        <v>678</v>
      </c>
      <c r="D44" s="318">
        <f>'base(indices)'!G49</f>
        <v>1.3661870199999999</v>
      </c>
      <c r="E44" s="58">
        <f t="shared" si="0"/>
        <v>926.27479955999991</v>
      </c>
      <c r="F44" s="364">
        <f>'base(indices)'!I49</f>
        <v>1.6775999999999999E-2</v>
      </c>
      <c r="G44" s="60">
        <f t="shared" si="1"/>
        <v>15.539186037418558</v>
      </c>
      <c r="H44" s="61">
        <f t="shared" si="2"/>
        <v>941.81398559741842</v>
      </c>
      <c r="I44" s="301">
        <f t="shared" si="20"/>
        <v>102006.58845658014</v>
      </c>
      <c r="J44" s="102">
        <f>IF((I44-H$45+(H$45/12*3))+K44&gt;I149,I149-K44,(I44-H$45+(H$45/12*3)))</f>
        <v>62642.168631515437</v>
      </c>
      <c r="K44" s="102">
        <f t="shared" si="3"/>
        <v>3357.8313684845598</v>
      </c>
      <c r="L44" s="103">
        <f t="shared" si="23"/>
        <v>66000</v>
      </c>
      <c r="M44" s="102">
        <f t="shared" si="24"/>
        <v>59510.06019993966</v>
      </c>
      <c r="N44" s="102">
        <f t="shared" si="21"/>
        <v>3189.9398000603314</v>
      </c>
      <c r="O44" s="102">
        <f t="shared" si="22"/>
        <v>62699.999999999993</v>
      </c>
      <c r="P44" s="102">
        <f t="shared" si="25"/>
        <v>56377.951768363891</v>
      </c>
      <c r="Q44" s="102">
        <f t="shared" si="9"/>
        <v>3022.048231636104</v>
      </c>
      <c r="R44" s="102">
        <f t="shared" si="26"/>
        <v>59399.999999999993</v>
      </c>
      <c r="S44" s="102">
        <f t="shared" si="10"/>
        <v>50113.734905212354</v>
      </c>
      <c r="T44" s="102">
        <f t="shared" si="11"/>
        <v>2686.2650947876482</v>
      </c>
      <c r="U44" s="102">
        <f t="shared" si="12"/>
        <v>52800</v>
      </c>
      <c r="V44" s="102">
        <f t="shared" si="13"/>
        <v>43849.518042060801</v>
      </c>
      <c r="W44" s="102">
        <f t="shared" si="14"/>
        <v>2350.4819579391915</v>
      </c>
      <c r="X44" s="102">
        <f t="shared" si="15"/>
        <v>46199.999999999993</v>
      </c>
      <c r="Y44" s="102">
        <f t="shared" si="16"/>
        <v>37585.301178909263</v>
      </c>
      <c r="Z44" s="102">
        <f t="shared" si="17"/>
        <v>2014.6988210907357</v>
      </c>
      <c r="AA44" s="66">
        <f t="shared" si="18"/>
        <v>39600</v>
      </c>
      <c r="AB44" s="36"/>
      <c r="AC44" s="36"/>
      <c r="AD44" s="36"/>
      <c r="AE44" s="36"/>
      <c r="AF44" s="36"/>
      <c r="AG44" s="37"/>
      <c r="AH44" s="36"/>
      <c r="AI44" s="36"/>
    </row>
    <row r="45" spans="1:35" ht="13.5" customHeight="1">
      <c r="A45" s="287">
        <v>86</v>
      </c>
      <c r="B45" s="46">
        <v>41579</v>
      </c>
      <c r="C45" s="68">
        <f>'BENEFÍCIOS-SEM JRS E SEM CORREÇ'!C45</f>
        <v>678</v>
      </c>
      <c r="D45" s="318">
        <f>'base(indices)'!G50</f>
        <v>1.36493128</v>
      </c>
      <c r="E45" s="69">
        <f t="shared" si="0"/>
        <v>925.42340783999998</v>
      </c>
      <c r="F45" s="364">
        <f>'base(indices)'!I50</f>
        <v>1.6775999999999999E-2</v>
      </c>
      <c r="G45" s="70">
        <f t="shared" si="1"/>
        <v>15.524903089923839</v>
      </c>
      <c r="H45" s="71">
        <f t="shared" si="2"/>
        <v>940.94831092992376</v>
      </c>
      <c r="I45" s="302">
        <f t="shared" si="20"/>
        <v>101064.77447098272</v>
      </c>
      <c r="J45" s="122">
        <f>IF((I45-H$45+(H$45/12*2))+K45&gt;I149,I149-K45,(I45-H$45+(H$45/12*2)))</f>
        <v>62642.168631515437</v>
      </c>
      <c r="K45" s="122">
        <f t="shared" si="3"/>
        <v>3357.8313684845598</v>
      </c>
      <c r="L45" s="122">
        <f t="shared" si="23"/>
        <v>66000</v>
      </c>
      <c r="M45" s="122">
        <f t="shared" si="24"/>
        <v>59510.06019993966</v>
      </c>
      <c r="N45" s="122">
        <f t="shared" si="21"/>
        <v>3189.9398000603314</v>
      </c>
      <c r="O45" s="122">
        <f t="shared" si="22"/>
        <v>62699.999999999993</v>
      </c>
      <c r="P45" s="104">
        <f t="shared" si="25"/>
        <v>56377.951768363891</v>
      </c>
      <c r="Q45" s="122">
        <f t="shared" si="9"/>
        <v>3022.048231636104</v>
      </c>
      <c r="R45" s="122">
        <f t="shared" si="26"/>
        <v>59399.999999999993</v>
      </c>
      <c r="S45" s="122">
        <f t="shared" si="10"/>
        <v>50113.734905212354</v>
      </c>
      <c r="T45" s="122">
        <f t="shared" si="11"/>
        <v>2686.2650947876482</v>
      </c>
      <c r="U45" s="122">
        <f t="shared" si="12"/>
        <v>52800</v>
      </c>
      <c r="V45" s="122">
        <f t="shared" si="13"/>
        <v>43849.518042060801</v>
      </c>
      <c r="W45" s="122">
        <f t="shared" si="14"/>
        <v>2350.4819579391915</v>
      </c>
      <c r="X45" s="122">
        <f t="shared" si="15"/>
        <v>46199.999999999993</v>
      </c>
      <c r="Y45" s="122">
        <f t="shared" si="16"/>
        <v>37585.301178909263</v>
      </c>
      <c r="Z45" s="122">
        <f t="shared" si="17"/>
        <v>2014.6988210907357</v>
      </c>
      <c r="AA45" s="52">
        <f t="shared" si="18"/>
        <v>39600</v>
      </c>
      <c r="AB45" s="18"/>
      <c r="AC45" s="18"/>
      <c r="AD45" s="18"/>
      <c r="AE45" s="18"/>
      <c r="AF45" s="18"/>
      <c r="AG45" s="19"/>
      <c r="AH45" s="18"/>
      <c r="AI45" s="18"/>
    </row>
    <row r="46" spans="1:35" s="30" customFormat="1" ht="13.5" customHeight="1" thickBot="1">
      <c r="A46" s="288">
        <v>85</v>
      </c>
      <c r="B46" s="76">
        <v>41609</v>
      </c>
      <c r="C46" s="77">
        <f>'BENEFÍCIOS-SEM JRS E SEM CORREÇ'!C46</f>
        <v>1356</v>
      </c>
      <c r="D46" s="319">
        <f>'base(indices)'!G51</f>
        <v>1.3646488000000001</v>
      </c>
      <c r="E46" s="281">
        <f>C46*D46</f>
        <v>1850.4637728000002</v>
      </c>
      <c r="F46" s="365">
        <f>'base(indices)'!I51</f>
        <v>1.6775999999999999E-2</v>
      </c>
      <c r="G46" s="234">
        <f t="shared" si="1"/>
        <v>31.043380252492803</v>
      </c>
      <c r="H46" s="289">
        <f t="shared" si="2"/>
        <v>1881.5071530524931</v>
      </c>
      <c r="I46" s="303">
        <f t="shared" si="20"/>
        <v>100123.82616005281</v>
      </c>
      <c r="J46" s="95">
        <f>IF((I46-H$45+(H$45/12*1))+K46&gt;I149,I149-K46,(I46-H$45+(H$45/12*1)))</f>
        <v>62642.168631515437</v>
      </c>
      <c r="K46" s="95">
        <f t="shared" si="3"/>
        <v>3357.8313684845598</v>
      </c>
      <c r="L46" s="237">
        <f t="shared" si="23"/>
        <v>66000</v>
      </c>
      <c r="M46" s="95">
        <f t="shared" si="24"/>
        <v>59510.06019993966</v>
      </c>
      <c r="N46" s="95">
        <f t="shared" si="21"/>
        <v>3189.9398000603314</v>
      </c>
      <c r="O46" s="95">
        <f t="shared" si="22"/>
        <v>62699.999999999993</v>
      </c>
      <c r="P46" s="95">
        <f t="shared" si="25"/>
        <v>56377.951768363891</v>
      </c>
      <c r="Q46" s="95">
        <f t="shared" si="9"/>
        <v>3022.048231636104</v>
      </c>
      <c r="R46" s="95">
        <f t="shared" si="26"/>
        <v>59399.999999999993</v>
      </c>
      <c r="S46" s="95">
        <f t="shared" si="10"/>
        <v>50113.734905212354</v>
      </c>
      <c r="T46" s="95">
        <f t="shared" si="11"/>
        <v>2686.2650947876482</v>
      </c>
      <c r="U46" s="95">
        <f t="shared" si="12"/>
        <v>52800</v>
      </c>
      <c r="V46" s="95">
        <f t="shared" si="13"/>
        <v>43849.518042060801</v>
      </c>
      <c r="W46" s="95">
        <f t="shared" si="14"/>
        <v>2350.4819579391915</v>
      </c>
      <c r="X46" s="95">
        <f t="shared" si="15"/>
        <v>46199.999999999993</v>
      </c>
      <c r="Y46" s="95">
        <f t="shared" si="16"/>
        <v>37585.301178909263</v>
      </c>
      <c r="Z46" s="95">
        <f t="shared" si="17"/>
        <v>2014.6988210907357</v>
      </c>
      <c r="AA46" s="238">
        <f t="shared" si="18"/>
        <v>39600</v>
      </c>
      <c r="AB46" s="36"/>
      <c r="AC46" s="36"/>
      <c r="AD46" s="36"/>
      <c r="AE46" s="36"/>
      <c r="AF46" s="36"/>
      <c r="AG46" s="37"/>
      <c r="AH46" s="36"/>
      <c r="AI46" s="36"/>
    </row>
    <row r="47" spans="1:35" ht="13.5" customHeight="1">
      <c r="A47" s="290">
        <v>84</v>
      </c>
      <c r="B47" s="161">
        <v>41640</v>
      </c>
      <c r="C47" s="47">
        <f>'BENEFÍCIOS-SEM JRS E SEM CORREÇ'!C47</f>
        <v>724</v>
      </c>
      <c r="D47" s="308">
        <f>'base(indices)'!G52</f>
        <v>1.3639749999999999</v>
      </c>
      <c r="E47" s="164">
        <f t="shared" si="0"/>
        <v>987.51789999999994</v>
      </c>
      <c r="F47" s="363">
        <f>'base(indices)'!I52</f>
        <v>1.6775999999999999E-2</v>
      </c>
      <c r="G47" s="87">
        <f t="shared" si="1"/>
        <v>16.566600290399997</v>
      </c>
      <c r="H47" s="89">
        <f t="shared" si="2"/>
        <v>1004.0845002903999</v>
      </c>
      <c r="I47" s="300">
        <f t="shared" si="20"/>
        <v>98242.319007000318</v>
      </c>
      <c r="J47" s="123">
        <f>IF((I47-H$57+(H$57))+K47&gt;I149,I149-K47,(I47-H$57+(H$57)))</f>
        <v>62642.168631515437</v>
      </c>
      <c r="K47" s="123">
        <f t="shared" si="3"/>
        <v>3357.8313684845598</v>
      </c>
      <c r="L47" s="123">
        <f t="shared" si="23"/>
        <v>66000</v>
      </c>
      <c r="M47" s="123">
        <f t="shared" si="24"/>
        <v>59510.06019993966</v>
      </c>
      <c r="N47" s="123">
        <f t="shared" si="21"/>
        <v>3189.9398000603314</v>
      </c>
      <c r="O47" s="123">
        <f t="shared" si="22"/>
        <v>62699.999999999993</v>
      </c>
      <c r="P47" s="100">
        <f t="shared" si="25"/>
        <v>56377.951768363891</v>
      </c>
      <c r="Q47" s="123">
        <f t="shared" si="9"/>
        <v>3022.048231636104</v>
      </c>
      <c r="R47" s="123">
        <f t="shared" si="26"/>
        <v>59399.999999999993</v>
      </c>
      <c r="S47" s="123">
        <f t="shared" si="10"/>
        <v>50113.734905212354</v>
      </c>
      <c r="T47" s="123">
        <f t="shared" si="11"/>
        <v>2686.2650947876482</v>
      </c>
      <c r="U47" s="123">
        <f t="shared" si="12"/>
        <v>52800</v>
      </c>
      <c r="V47" s="123">
        <f t="shared" si="13"/>
        <v>43849.518042060801</v>
      </c>
      <c r="W47" s="123">
        <f t="shared" si="14"/>
        <v>2350.4819579391915</v>
      </c>
      <c r="X47" s="123">
        <f t="shared" si="15"/>
        <v>46199.999999999993</v>
      </c>
      <c r="Y47" s="123">
        <f t="shared" si="16"/>
        <v>37585.301178909263</v>
      </c>
      <c r="Z47" s="123">
        <f t="shared" si="17"/>
        <v>2014.6988210907357</v>
      </c>
      <c r="AA47" s="55">
        <f t="shared" si="18"/>
        <v>39600</v>
      </c>
      <c r="AB47" s="18"/>
      <c r="AC47" s="18"/>
      <c r="AD47" s="18"/>
      <c r="AE47" s="18"/>
      <c r="AF47" s="18"/>
      <c r="AG47" s="19"/>
      <c r="AH47" s="18"/>
      <c r="AI47" s="18"/>
    </row>
    <row r="48" spans="1:35" s="30" customFormat="1" ht="13.5" customHeight="1">
      <c r="A48" s="287">
        <v>83</v>
      </c>
      <c r="B48" s="56">
        <v>41671</v>
      </c>
      <c r="C48" s="68">
        <f>'BENEFÍCIOS-SEM JRS E SEM CORREÇ'!C48</f>
        <v>724</v>
      </c>
      <c r="D48" s="318">
        <f>'base(indices)'!G53</f>
        <v>1.36244089</v>
      </c>
      <c r="E48" s="58">
        <f t="shared" si="0"/>
        <v>986.40720436000004</v>
      </c>
      <c r="F48" s="364">
        <f>'base(indices)'!I53</f>
        <v>1.6775999999999999E-2</v>
      </c>
      <c r="G48" s="60">
        <f t="shared" si="1"/>
        <v>16.547967260343359</v>
      </c>
      <c r="H48" s="61">
        <f t="shared" si="2"/>
        <v>1002.9551716203434</v>
      </c>
      <c r="I48" s="301">
        <f t="shared" si="20"/>
        <v>97238.234506709923</v>
      </c>
      <c r="J48" s="102">
        <f>IF((I48-H$57+(H$57/12*11))+K48&gt;I149,I149-K48,(I48-H$57+(H$57/12*11)))</f>
        <v>62642.168631515437</v>
      </c>
      <c r="K48" s="102">
        <f t="shared" si="3"/>
        <v>3357.8313684845598</v>
      </c>
      <c r="L48" s="103">
        <f t="shared" si="23"/>
        <v>66000</v>
      </c>
      <c r="M48" s="102">
        <f t="shared" si="24"/>
        <v>59510.06019993966</v>
      </c>
      <c r="N48" s="102">
        <f t="shared" si="21"/>
        <v>3189.9398000603314</v>
      </c>
      <c r="O48" s="102">
        <f t="shared" si="22"/>
        <v>62699.999999999993</v>
      </c>
      <c r="P48" s="102">
        <f t="shared" si="25"/>
        <v>56377.951768363891</v>
      </c>
      <c r="Q48" s="102">
        <f t="shared" si="9"/>
        <v>3022.048231636104</v>
      </c>
      <c r="R48" s="102">
        <f t="shared" si="26"/>
        <v>59399.999999999993</v>
      </c>
      <c r="S48" s="102">
        <f t="shared" si="10"/>
        <v>50113.734905212354</v>
      </c>
      <c r="T48" s="102">
        <f t="shared" si="11"/>
        <v>2686.2650947876482</v>
      </c>
      <c r="U48" s="102">
        <f t="shared" si="12"/>
        <v>52800</v>
      </c>
      <c r="V48" s="102">
        <f t="shared" si="13"/>
        <v>43849.518042060801</v>
      </c>
      <c r="W48" s="102">
        <f t="shared" si="14"/>
        <v>2350.4819579391915</v>
      </c>
      <c r="X48" s="102">
        <f t="shared" si="15"/>
        <v>46199.999999999993</v>
      </c>
      <c r="Y48" s="102">
        <f t="shared" si="16"/>
        <v>37585.301178909263</v>
      </c>
      <c r="Z48" s="102">
        <f t="shared" si="17"/>
        <v>2014.6988210907357</v>
      </c>
      <c r="AA48" s="66">
        <f t="shared" si="18"/>
        <v>39600</v>
      </c>
      <c r="AB48" s="36"/>
      <c r="AC48" s="36"/>
      <c r="AD48" s="36"/>
      <c r="AE48" s="36"/>
      <c r="AF48" s="36"/>
      <c r="AG48" s="37"/>
      <c r="AH48" s="36"/>
      <c r="AI48" s="36"/>
    </row>
    <row r="49" spans="1:35" ht="13.5" customHeight="1">
      <c r="A49" s="287">
        <v>82</v>
      </c>
      <c r="B49" s="46">
        <v>41699</v>
      </c>
      <c r="C49" s="68">
        <f>'BENEFÍCIOS-SEM JRS E SEM CORREÇ'!C49</f>
        <v>724</v>
      </c>
      <c r="D49" s="318">
        <f>'base(indices)'!G54</f>
        <v>1.3617096500000001</v>
      </c>
      <c r="E49" s="69">
        <f t="shared" si="0"/>
        <v>985.87778660000004</v>
      </c>
      <c r="F49" s="364">
        <f>'base(indices)'!I54</f>
        <v>1.6775999999999999E-2</v>
      </c>
      <c r="G49" s="70">
        <f t="shared" si="1"/>
        <v>16.5390857480016</v>
      </c>
      <c r="H49" s="71">
        <f t="shared" si="2"/>
        <v>1002.4168723480017</v>
      </c>
      <c r="I49" s="302">
        <f t="shared" si="20"/>
        <v>96235.279335089581</v>
      </c>
      <c r="J49" s="122">
        <f>IF((I49-H$57+(H$57/12*10))+K49&gt;I149,I149-K49,(I49-H$57+(H$57/12*10)))</f>
        <v>62642.168631515437</v>
      </c>
      <c r="K49" s="122">
        <f t="shared" si="3"/>
        <v>3357.8313684845598</v>
      </c>
      <c r="L49" s="122">
        <f t="shared" si="23"/>
        <v>66000</v>
      </c>
      <c r="M49" s="122">
        <f t="shared" si="24"/>
        <v>59510.06019993966</v>
      </c>
      <c r="N49" s="122">
        <f t="shared" si="21"/>
        <v>3189.9398000603314</v>
      </c>
      <c r="O49" s="122">
        <f t="shared" si="22"/>
        <v>62699.999999999993</v>
      </c>
      <c r="P49" s="104">
        <f t="shared" si="25"/>
        <v>56377.951768363891</v>
      </c>
      <c r="Q49" s="122">
        <f t="shared" si="9"/>
        <v>3022.048231636104</v>
      </c>
      <c r="R49" s="122">
        <f t="shared" si="26"/>
        <v>59399.999999999993</v>
      </c>
      <c r="S49" s="122">
        <f t="shared" si="10"/>
        <v>50113.734905212354</v>
      </c>
      <c r="T49" s="122">
        <f t="shared" si="11"/>
        <v>2686.2650947876482</v>
      </c>
      <c r="U49" s="122">
        <f t="shared" si="12"/>
        <v>52800</v>
      </c>
      <c r="V49" s="122">
        <f t="shared" si="13"/>
        <v>43849.518042060801</v>
      </c>
      <c r="W49" s="122">
        <f t="shared" si="14"/>
        <v>2350.4819579391915</v>
      </c>
      <c r="X49" s="122">
        <f t="shared" si="15"/>
        <v>46199.999999999993</v>
      </c>
      <c r="Y49" s="122">
        <f t="shared" si="16"/>
        <v>37585.301178909263</v>
      </c>
      <c r="Z49" s="122">
        <f t="shared" si="17"/>
        <v>2014.6988210907357</v>
      </c>
      <c r="AA49" s="52">
        <f t="shared" si="18"/>
        <v>39600</v>
      </c>
      <c r="AB49" s="18"/>
      <c r="AC49" s="18"/>
      <c r="AD49" s="18"/>
      <c r="AE49" s="18"/>
      <c r="AF49" s="18"/>
      <c r="AG49" s="19"/>
      <c r="AH49" s="18"/>
      <c r="AI49" s="18"/>
    </row>
    <row r="50" spans="1:35" s="30" customFormat="1" ht="13.5" customHeight="1">
      <c r="A50" s="287">
        <v>81</v>
      </c>
      <c r="B50" s="56">
        <v>41730</v>
      </c>
      <c r="C50" s="68">
        <f>'BENEFÍCIOS-SEM JRS E SEM CORREÇ'!C50</f>
        <v>724</v>
      </c>
      <c r="D50" s="318">
        <f>'base(indices)'!G55</f>
        <v>1.36134753</v>
      </c>
      <c r="E50" s="58">
        <f t="shared" si="0"/>
        <v>985.61561171999995</v>
      </c>
      <c r="F50" s="364">
        <f>'base(indices)'!I55</f>
        <v>1.6775999999999999E-2</v>
      </c>
      <c r="G50" s="60">
        <f t="shared" si="1"/>
        <v>16.53468750221472</v>
      </c>
      <c r="H50" s="61">
        <f t="shared" si="2"/>
        <v>1002.1502992222147</v>
      </c>
      <c r="I50" s="301">
        <f t="shared" si="20"/>
        <v>95232.862462741585</v>
      </c>
      <c r="J50" s="102">
        <f>IF((I50-H$57+(H$57/12*9))+K50&gt;I149,I149-K50,(I50-H$57+(H$57/12*9)))</f>
        <v>62642.168631515437</v>
      </c>
      <c r="K50" s="102">
        <f t="shared" si="3"/>
        <v>3357.8313684845598</v>
      </c>
      <c r="L50" s="103">
        <f t="shared" si="23"/>
        <v>66000</v>
      </c>
      <c r="M50" s="102">
        <f t="shared" si="24"/>
        <v>59510.06019993966</v>
      </c>
      <c r="N50" s="102">
        <f t="shared" si="21"/>
        <v>3189.9398000603314</v>
      </c>
      <c r="O50" s="102">
        <f t="shared" si="22"/>
        <v>62699.999999999993</v>
      </c>
      <c r="P50" s="102">
        <f>J50*$P$9</f>
        <v>56377.951768363891</v>
      </c>
      <c r="Q50" s="102">
        <f t="shared" si="9"/>
        <v>3022.048231636104</v>
      </c>
      <c r="R50" s="102">
        <f t="shared" si="26"/>
        <v>59399.999999999993</v>
      </c>
      <c r="S50" s="102">
        <f t="shared" si="10"/>
        <v>50113.734905212354</v>
      </c>
      <c r="T50" s="102">
        <f t="shared" si="11"/>
        <v>2686.2650947876482</v>
      </c>
      <c r="U50" s="102">
        <f t="shared" si="12"/>
        <v>52800</v>
      </c>
      <c r="V50" s="102">
        <f t="shared" si="13"/>
        <v>43849.518042060801</v>
      </c>
      <c r="W50" s="102">
        <f t="shared" si="14"/>
        <v>2350.4819579391915</v>
      </c>
      <c r="X50" s="102">
        <f t="shared" si="15"/>
        <v>46199.999999999993</v>
      </c>
      <c r="Y50" s="102">
        <f t="shared" si="16"/>
        <v>37585.301178909263</v>
      </c>
      <c r="Z50" s="102">
        <f t="shared" si="17"/>
        <v>2014.6988210907357</v>
      </c>
      <c r="AA50" s="66">
        <f t="shared" si="18"/>
        <v>39600</v>
      </c>
      <c r="AB50" s="36"/>
      <c r="AC50" s="36"/>
      <c r="AD50" s="36"/>
      <c r="AE50" s="36"/>
      <c r="AF50" s="36"/>
      <c r="AG50" s="37"/>
      <c r="AH50" s="36"/>
      <c r="AI50" s="36"/>
    </row>
    <row r="51" spans="1:35" ht="13.5" customHeight="1">
      <c r="A51" s="287">
        <v>80</v>
      </c>
      <c r="B51" s="46">
        <v>41760</v>
      </c>
      <c r="C51" s="68">
        <f>'BENEFÍCIOS-SEM JRS E SEM CORREÇ'!C51</f>
        <v>724</v>
      </c>
      <c r="D51" s="318">
        <f>'base(indices)'!G56</f>
        <v>1.3607229599999999</v>
      </c>
      <c r="E51" s="69">
        <f t="shared" si="0"/>
        <v>985.16342304</v>
      </c>
      <c r="F51" s="364">
        <f>'base(indices)'!I56</f>
        <v>1.6775999999999999E-2</v>
      </c>
      <c r="G51" s="70">
        <f t="shared" si="1"/>
        <v>16.527101584919038</v>
      </c>
      <c r="H51" s="71">
        <f t="shared" si="2"/>
        <v>1001.690524624919</v>
      </c>
      <c r="I51" s="302">
        <f t="shared" si="20"/>
        <v>94230.712163519376</v>
      </c>
      <c r="J51" s="122">
        <f>IF((I51-H$57+(H$57/12*8))+K51&gt;I149,I149-K51,(I51-H$57+(H$57/12*8)))</f>
        <v>62642.168631515437</v>
      </c>
      <c r="K51" s="122">
        <f t="shared" si="3"/>
        <v>3357.8313684845598</v>
      </c>
      <c r="L51" s="122">
        <f t="shared" si="23"/>
        <v>66000</v>
      </c>
      <c r="M51" s="122">
        <f t="shared" si="24"/>
        <v>59510.06019993966</v>
      </c>
      <c r="N51" s="122">
        <f t="shared" si="21"/>
        <v>3189.9398000603314</v>
      </c>
      <c r="O51" s="122">
        <f t="shared" si="22"/>
        <v>62699.999999999993</v>
      </c>
      <c r="P51" s="104">
        <f>J51*$P$9</f>
        <v>56377.951768363891</v>
      </c>
      <c r="Q51" s="122">
        <f t="shared" si="9"/>
        <v>3022.048231636104</v>
      </c>
      <c r="R51" s="122">
        <f t="shared" si="26"/>
        <v>59399.999999999993</v>
      </c>
      <c r="S51" s="122">
        <f t="shared" si="10"/>
        <v>50113.734905212354</v>
      </c>
      <c r="T51" s="122">
        <f t="shared" si="11"/>
        <v>2686.2650947876482</v>
      </c>
      <c r="U51" s="122">
        <f t="shared" si="12"/>
        <v>52800</v>
      </c>
      <c r="V51" s="122">
        <f t="shared" si="13"/>
        <v>43849.518042060801</v>
      </c>
      <c r="W51" s="122">
        <f t="shared" si="14"/>
        <v>2350.4819579391915</v>
      </c>
      <c r="X51" s="122">
        <f t="shared" si="15"/>
        <v>46199.999999999993</v>
      </c>
      <c r="Y51" s="122">
        <f t="shared" si="16"/>
        <v>37585.301178909263</v>
      </c>
      <c r="Z51" s="122">
        <f t="shared" si="17"/>
        <v>2014.6988210907357</v>
      </c>
      <c r="AA51" s="52">
        <f t="shared" si="18"/>
        <v>39600</v>
      </c>
      <c r="AB51" s="18"/>
      <c r="AC51" s="18"/>
      <c r="AD51" s="18"/>
      <c r="AE51" s="18"/>
      <c r="AF51" s="18"/>
      <c r="AG51" s="19"/>
      <c r="AH51" s="18"/>
      <c r="AI51" s="18"/>
    </row>
    <row r="52" spans="1:35" s="30" customFormat="1" ht="13.5" customHeight="1">
      <c r="A52" s="287">
        <v>79</v>
      </c>
      <c r="B52" s="56">
        <v>41791</v>
      </c>
      <c r="C52" s="68">
        <f>'BENEFÍCIOS-SEM JRS E SEM CORREÇ'!C52</f>
        <v>724</v>
      </c>
      <c r="D52" s="318">
        <f>'base(indices)'!G57</f>
        <v>1.3599015800000001</v>
      </c>
      <c r="E52" s="58">
        <f t="shared" si="0"/>
        <v>984.56874392000009</v>
      </c>
      <c r="F52" s="364">
        <f>'base(indices)'!I57</f>
        <v>1.6775999999999999E-2</v>
      </c>
      <c r="G52" s="60">
        <f t="shared" si="1"/>
        <v>16.517125248001921</v>
      </c>
      <c r="H52" s="61">
        <f t="shared" si="2"/>
        <v>1001.085869168002</v>
      </c>
      <c r="I52" s="301">
        <f t="shared" si="20"/>
        <v>93229.021638894454</v>
      </c>
      <c r="J52" s="102">
        <f>IF((I52-H$57+(H$57/12*7))+K52&gt;I149,I149-K52,(I52-H$57+(H$57/12*7)))</f>
        <v>62642.168631515437</v>
      </c>
      <c r="K52" s="102">
        <f t="shared" si="3"/>
        <v>3357.8313684845598</v>
      </c>
      <c r="L52" s="103">
        <f t="shared" si="23"/>
        <v>66000</v>
      </c>
      <c r="M52" s="102">
        <f t="shared" si="24"/>
        <v>59510.06019993966</v>
      </c>
      <c r="N52" s="102">
        <f t="shared" si="21"/>
        <v>3189.9398000603314</v>
      </c>
      <c r="O52" s="102">
        <f t="shared" si="22"/>
        <v>62699.999999999993</v>
      </c>
      <c r="P52" s="102">
        <f t="shared" ref="P52:P71" si="27">J52*$P$9</f>
        <v>56377.951768363891</v>
      </c>
      <c r="Q52" s="102">
        <f t="shared" si="9"/>
        <v>3022.048231636104</v>
      </c>
      <c r="R52" s="102">
        <f t="shared" si="26"/>
        <v>59399.999999999993</v>
      </c>
      <c r="S52" s="102">
        <f t="shared" si="10"/>
        <v>50113.734905212354</v>
      </c>
      <c r="T52" s="102">
        <f t="shared" si="11"/>
        <v>2686.2650947876482</v>
      </c>
      <c r="U52" s="102">
        <f t="shared" si="12"/>
        <v>52800</v>
      </c>
      <c r="V52" s="102">
        <f t="shared" si="13"/>
        <v>43849.518042060801</v>
      </c>
      <c r="W52" s="102">
        <f t="shared" si="14"/>
        <v>2350.4819579391915</v>
      </c>
      <c r="X52" s="102">
        <f t="shared" si="15"/>
        <v>46199.999999999993</v>
      </c>
      <c r="Y52" s="102">
        <f t="shared" si="16"/>
        <v>37585.301178909263</v>
      </c>
      <c r="Z52" s="102">
        <f t="shared" si="17"/>
        <v>2014.6988210907357</v>
      </c>
      <c r="AA52" s="66">
        <f t="shared" si="18"/>
        <v>39600</v>
      </c>
      <c r="AB52" s="36"/>
      <c r="AC52" s="36"/>
      <c r="AD52" s="36"/>
      <c r="AE52" s="36"/>
      <c r="AF52" s="36"/>
      <c r="AG52" s="37"/>
      <c r="AH52" s="36"/>
      <c r="AI52" s="36"/>
    </row>
    <row r="53" spans="1:35" ht="13.5" customHeight="1">
      <c r="A53" s="287">
        <v>78</v>
      </c>
      <c r="B53" s="46">
        <v>41821</v>
      </c>
      <c r="C53" s="68">
        <f>'BENEFÍCIOS-SEM JRS E SEM CORREÇ'!C53</f>
        <v>724</v>
      </c>
      <c r="D53" s="318">
        <f>'base(indices)'!G58</f>
        <v>1.35926952</v>
      </c>
      <c r="E53" s="69">
        <f t="shared" si="0"/>
        <v>984.11113248000004</v>
      </c>
      <c r="F53" s="364">
        <f>'base(indices)'!I58</f>
        <v>1.6775999999999999E-2</v>
      </c>
      <c r="G53" s="70">
        <f t="shared" si="1"/>
        <v>16.50944835848448</v>
      </c>
      <c r="H53" s="71">
        <f t="shared" si="2"/>
        <v>1000.6205808384846</v>
      </c>
      <c r="I53" s="302">
        <f t="shared" si="20"/>
        <v>92227.93576972645</v>
      </c>
      <c r="J53" s="122">
        <f>IF((I53-H$57+(H$57/12*6))+K53&gt;I149,I149-K53,(I53-H$57+(H$57/12*6)))</f>
        <v>62642.168631515437</v>
      </c>
      <c r="K53" s="122">
        <f t="shared" si="3"/>
        <v>3357.8313684845598</v>
      </c>
      <c r="L53" s="122">
        <f t="shared" si="23"/>
        <v>66000</v>
      </c>
      <c r="M53" s="122">
        <f t="shared" si="24"/>
        <v>59510.06019993966</v>
      </c>
      <c r="N53" s="122">
        <f t="shared" si="21"/>
        <v>3189.9398000603314</v>
      </c>
      <c r="O53" s="122">
        <f t="shared" si="22"/>
        <v>62699.999999999993</v>
      </c>
      <c r="P53" s="104">
        <f t="shared" si="27"/>
        <v>56377.951768363891</v>
      </c>
      <c r="Q53" s="122">
        <f t="shared" si="9"/>
        <v>3022.048231636104</v>
      </c>
      <c r="R53" s="122">
        <f t="shared" si="26"/>
        <v>59399.999999999993</v>
      </c>
      <c r="S53" s="122">
        <f t="shared" si="10"/>
        <v>50113.734905212354</v>
      </c>
      <c r="T53" s="122">
        <f t="shared" si="11"/>
        <v>2686.2650947876482</v>
      </c>
      <c r="U53" s="122">
        <f t="shared" si="12"/>
        <v>52800</v>
      </c>
      <c r="V53" s="122">
        <f t="shared" si="13"/>
        <v>43849.518042060801</v>
      </c>
      <c r="W53" s="122">
        <f t="shared" si="14"/>
        <v>2350.4819579391915</v>
      </c>
      <c r="X53" s="122">
        <f t="shared" si="15"/>
        <v>46199.999999999993</v>
      </c>
      <c r="Y53" s="122">
        <f t="shared" si="16"/>
        <v>37585.301178909263</v>
      </c>
      <c r="Z53" s="122">
        <f t="shared" si="17"/>
        <v>2014.6988210907357</v>
      </c>
      <c r="AA53" s="52">
        <f t="shared" si="18"/>
        <v>39600</v>
      </c>
      <c r="AB53" s="18"/>
      <c r="AC53" s="18"/>
      <c r="AD53" s="18"/>
      <c r="AE53" s="18"/>
      <c r="AF53" s="18"/>
      <c r="AG53" s="19"/>
      <c r="AH53" s="18"/>
      <c r="AI53" s="18"/>
    </row>
    <row r="54" spans="1:35" s="30" customFormat="1" ht="13.5" customHeight="1">
      <c r="A54" s="287">
        <v>77</v>
      </c>
      <c r="B54" s="56">
        <v>41852</v>
      </c>
      <c r="C54" s="68">
        <f>'BENEFÍCIOS-SEM JRS E SEM CORREÇ'!C54</f>
        <v>724</v>
      </c>
      <c r="D54" s="318">
        <f>'base(indices)'!G59</f>
        <v>1.3578383599999999</v>
      </c>
      <c r="E54" s="58">
        <f t="shared" si="0"/>
        <v>983.07497263999994</v>
      </c>
      <c r="F54" s="364">
        <f>'base(indices)'!I59</f>
        <v>1.6775999999999999E-2</v>
      </c>
      <c r="G54" s="60">
        <f t="shared" si="1"/>
        <v>16.492065741008638</v>
      </c>
      <c r="H54" s="61">
        <f t="shared" si="2"/>
        <v>999.56703838100862</v>
      </c>
      <c r="I54" s="301">
        <f t="shared" si="20"/>
        <v>91227.315188887966</v>
      </c>
      <c r="J54" s="102">
        <f>IF((I54-H$57+(H$57/12*5))+K54&gt;I149,I149-K54,(I54-H$57+(H$57/12*5)))</f>
        <v>62642.168631515437</v>
      </c>
      <c r="K54" s="102">
        <f t="shared" si="3"/>
        <v>3357.8313684845598</v>
      </c>
      <c r="L54" s="103">
        <f t="shared" si="23"/>
        <v>66000</v>
      </c>
      <c r="M54" s="102">
        <f t="shared" si="24"/>
        <v>59510.06019993966</v>
      </c>
      <c r="N54" s="102">
        <f t="shared" si="21"/>
        <v>3189.9398000603314</v>
      </c>
      <c r="O54" s="102">
        <f t="shared" si="22"/>
        <v>62699.999999999993</v>
      </c>
      <c r="P54" s="102">
        <f t="shared" si="27"/>
        <v>56377.951768363891</v>
      </c>
      <c r="Q54" s="102">
        <f t="shared" si="9"/>
        <v>3022.048231636104</v>
      </c>
      <c r="R54" s="102">
        <f>P54+Q54</f>
        <v>59399.999999999993</v>
      </c>
      <c r="S54" s="102">
        <f t="shared" si="10"/>
        <v>50113.734905212354</v>
      </c>
      <c r="T54" s="102">
        <f t="shared" si="11"/>
        <v>2686.2650947876482</v>
      </c>
      <c r="U54" s="102">
        <f t="shared" si="12"/>
        <v>52800</v>
      </c>
      <c r="V54" s="102">
        <f t="shared" si="13"/>
        <v>43849.518042060801</v>
      </c>
      <c r="W54" s="102">
        <f t="shared" si="14"/>
        <v>2350.4819579391915</v>
      </c>
      <c r="X54" s="102">
        <f t="shared" si="15"/>
        <v>46199.999999999993</v>
      </c>
      <c r="Y54" s="102">
        <f t="shared" si="16"/>
        <v>37585.301178909263</v>
      </c>
      <c r="Z54" s="102">
        <f t="shared" si="17"/>
        <v>2014.6988210907357</v>
      </c>
      <c r="AA54" s="66">
        <f t="shared" si="18"/>
        <v>39600</v>
      </c>
      <c r="AB54" s="36"/>
      <c r="AC54" s="36"/>
      <c r="AD54" s="36"/>
      <c r="AE54" s="36"/>
      <c r="AF54" s="36"/>
      <c r="AG54" s="37"/>
      <c r="AH54" s="36"/>
      <c r="AI54" s="36"/>
    </row>
    <row r="55" spans="1:35" ht="13.5" customHeight="1">
      <c r="A55" s="287">
        <v>76</v>
      </c>
      <c r="B55" s="46">
        <v>41883</v>
      </c>
      <c r="C55" s="68">
        <f>'BENEFÍCIOS-SEM JRS E SEM CORREÇ'!C55</f>
        <v>724</v>
      </c>
      <c r="D55" s="318">
        <f>'base(indices)'!G60</f>
        <v>1.3570214300000001</v>
      </c>
      <c r="E55" s="69">
        <f t="shared" si="0"/>
        <v>982.48351532000004</v>
      </c>
      <c r="F55" s="364">
        <f>'base(indices)'!I60</f>
        <v>1.6775999999999999E-2</v>
      </c>
      <c r="G55" s="70">
        <f t="shared" si="1"/>
        <v>16.48214345300832</v>
      </c>
      <c r="H55" s="71">
        <f t="shared" si="2"/>
        <v>998.96565877300839</v>
      </c>
      <c r="I55" s="302">
        <f t="shared" si="20"/>
        <v>90227.748150506959</v>
      </c>
      <c r="J55" s="122">
        <f>IF((I55-H$57+(H$57/12*4))+K55&gt;I149,I149-K55,(I55-H$57+(H$57/12*4)))</f>
        <v>62642.168631515437</v>
      </c>
      <c r="K55" s="122">
        <f t="shared" si="3"/>
        <v>3357.8313684845598</v>
      </c>
      <c r="L55" s="122">
        <f t="shared" si="23"/>
        <v>66000</v>
      </c>
      <c r="M55" s="122">
        <f t="shared" si="24"/>
        <v>59510.06019993966</v>
      </c>
      <c r="N55" s="122">
        <f t="shared" si="21"/>
        <v>3189.9398000603314</v>
      </c>
      <c r="O55" s="122">
        <f t="shared" si="22"/>
        <v>62699.999999999993</v>
      </c>
      <c r="P55" s="104">
        <f t="shared" si="27"/>
        <v>56377.951768363891</v>
      </c>
      <c r="Q55" s="122">
        <f t="shared" si="9"/>
        <v>3022.048231636104</v>
      </c>
      <c r="R55" s="122">
        <f t="shared" ref="R55:R73" si="28">P55+Q55</f>
        <v>59399.999999999993</v>
      </c>
      <c r="S55" s="122">
        <f t="shared" si="10"/>
        <v>50113.734905212354</v>
      </c>
      <c r="T55" s="122">
        <f t="shared" si="11"/>
        <v>2686.2650947876482</v>
      </c>
      <c r="U55" s="122">
        <f t="shared" si="12"/>
        <v>52800</v>
      </c>
      <c r="V55" s="122">
        <f t="shared" si="13"/>
        <v>43849.518042060801</v>
      </c>
      <c r="W55" s="122">
        <f t="shared" si="14"/>
        <v>2350.4819579391915</v>
      </c>
      <c r="X55" s="122">
        <f t="shared" si="15"/>
        <v>46199.999999999993</v>
      </c>
      <c r="Y55" s="122">
        <f t="shared" si="16"/>
        <v>37585.301178909263</v>
      </c>
      <c r="Z55" s="122">
        <f t="shared" si="17"/>
        <v>2014.6988210907357</v>
      </c>
      <c r="AA55" s="52">
        <f t="shared" si="18"/>
        <v>39600</v>
      </c>
      <c r="AB55" s="18"/>
      <c r="AC55" s="18"/>
      <c r="AD55" s="18"/>
      <c r="AE55" s="18"/>
      <c r="AF55" s="18"/>
      <c r="AG55" s="19"/>
      <c r="AH55" s="18"/>
      <c r="AI55" s="18"/>
    </row>
    <row r="56" spans="1:35" s="30" customFormat="1" ht="13.5" customHeight="1">
      <c r="A56" s="287">
        <v>75</v>
      </c>
      <c r="B56" s="56">
        <v>41913</v>
      </c>
      <c r="C56" s="68">
        <f>'BENEFÍCIOS-SEM JRS E SEM CORREÇ'!C56</f>
        <v>724</v>
      </c>
      <c r="D56" s="318">
        <f>'base(indices)'!G61</f>
        <v>1.3558377800000001</v>
      </c>
      <c r="E56" s="58">
        <f t="shared" si="0"/>
        <v>981.62655272000006</v>
      </c>
      <c r="F56" s="364">
        <f>'base(indices)'!I61</f>
        <v>1.6775999999999999E-2</v>
      </c>
      <c r="G56" s="60">
        <f t="shared" si="1"/>
        <v>16.467767048430719</v>
      </c>
      <c r="H56" s="61">
        <f t="shared" si="2"/>
        <v>998.09431976843075</v>
      </c>
      <c r="I56" s="301">
        <f t="shared" si="20"/>
        <v>89228.782491733946</v>
      </c>
      <c r="J56" s="102">
        <f>IF((I56-H$57+(H$57/12*3))+K56&gt;I149,I149-K56,(I56-H$57+(H$57/12*3)))</f>
        <v>62642.168631515437</v>
      </c>
      <c r="K56" s="102">
        <f t="shared" si="3"/>
        <v>3357.8313684845598</v>
      </c>
      <c r="L56" s="103">
        <f t="shared" si="23"/>
        <v>66000</v>
      </c>
      <c r="M56" s="102">
        <f t="shared" si="24"/>
        <v>59510.06019993966</v>
      </c>
      <c r="N56" s="102">
        <f t="shared" si="21"/>
        <v>3189.9398000603314</v>
      </c>
      <c r="O56" s="102">
        <f t="shared" si="22"/>
        <v>62699.999999999993</v>
      </c>
      <c r="P56" s="102">
        <f t="shared" si="27"/>
        <v>56377.951768363891</v>
      </c>
      <c r="Q56" s="102">
        <f t="shared" si="9"/>
        <v>3022.048231636104</v>
      </c>
      <c r="R56" s="102">
        <f t="shared" si="28"/>
        <v>59399.999999999993</v>
      </c>
      <c r="S56" s="102">
        <f t="shared" si="10"/>
        <v>50113.734905212354</v>
      </c>
      <c r="T56" s="102">
        <f t="shared" si="11"/>
        <v>2686.2650947876482</v>
      </c>
      <c r="U56" s="102">
        <f t="shared" si="12"/>
        <v>52800</v>
      </c>
      <c r="V56" s="102">
        <f t="shared" si="13"/>
        <v>43849.518042060801</v>
      </c>
      <c r="W56" s="102">
        <f t="shared" si="14"/>
        <v>2350.4819579391915</v>
      </c>
      <c r="X56" s="102">
        <f t="shared" si="15"/>
        <v>46199.999999999993</v>
      </c>
      <c r="Y56" s="102">
        <f t="shared" si="16"/>
        <v>37585.301178909263</v>
      </c>
      <c r="Z56" s="102">
        <f t="shared" si="17"/>
        <v>2014.6988210907357</v>
      </c>
      <c r="AA56" s="66">
        <f t="shared" si="18"/>
        <v>39600</v>
      </c>
      <c r="AB56" s="36"/>
      <c r="AC56" s="36"/>
      <c r="AD56" s="36"/>
      <c r="AE56" s="36"/>
      <c r="AF56" s="36"/>
      <c r="AG56" s="37"/>
      <c r="AH56" s="36"/>
      <c r="AI56" s="36"/>
    </row>
    <row r="57" spans="1:35" ht="13.5" customHeight="1">
      <c r="A57" s="287">
        <v>74</v>
      </c>
      <c r="B57" s="46">
        <v>41944</v>
      </c>
      <c r="C57" s="68">
        <f>'BENEFÍCIOS-SEM JRS E SEM CORREÇ'!C57</f>
        <v>724</v>
      </c>
      <c r="D57" s="318">
        <f>'base(indices)'!G62</f>
        <v>1.3544318799999999</v>
      </c>
      <c r="E57" s="69">
        <f t="shared" si="0"/>
        <v>980.60868111999991</v>
      </c>
      <c r="F57" s="364">
        <f>'base(indices)'!I62</f>
        <v>1.6775999999999999E-2</v>
      </c>
      <c r="G57" s="70">
        <f t="shared" si="1"/>
        <v>16.450691234469119</v>
      </c>
      <c r="H57" s="71">
        <f t="shared" si="2"/>
        <v>997.05937235446902</v>
      </c>
      <c r="I57" s="302">
        <f t="shared" si="20"/>
        <v>88230.688171965521</v>
      </c>
      <c r="J57" s="122">
        <f>IF((I57-H$57+(H$57/12*2))+K57&gt;I149,I149-K57,(I57-H$57+(H$57/12*2)))</f>
        <v>62642.168631515437</v>
      </c>
      <c r="K57" s="122">
        <f t="shared" si="3"/>
        <v>3357.8313684845598</v>
      </c>
      <c r="L57" s="122">
        <f t="shared" si="23"/>
        <v>66000</v>
      </c>
      <c r="M57" s="122">
        <f t="shared" si="24"/>
        <v>59510.06019993966</v>
      </c>
      <c r="N57" s="122">
        <f t="shared" si="21"/>
        <v>3189.9398000603314</v>
      </c>
      <c r="O57" s="122">
        <f t="shared" si="22"/>
        <v>62699.999999999993</v>
      </c>
      <c r="P57" s="104">
        <f t="shared" si="27"/>
        <v>56377.951768363891</v>
      </c>
      <c r="Q57" s="122">
        <f t="shared" si="9"/>
        <v>3022.048231636104</v>
      </c>
      <c r="R57" s="122">
        <f t="shared" si="28"/>
        <v>59399.999999999993</v>
      </c>
      <c r="S57" s="122">
        <f t="shared" si="10"/>
        <v>50113.734905212354</v>
      </c>
      <c r="T57" s="122">
        <f t="shared" si="11"/>
        <v>2686.2650947876482</v>
      </c>
      <c r="U57" s="122">
        <f t="shared" si="12"/>
        <v>52800</v>
      </c>
      <c r="V57" s="122">
        <f t="shared" si="13"/>
        <v>43849.518042060801</v>
      </c>
      <c r="W57" s="122">
        <f t="shared" si="14"/>
        <v>2350.4819579391915</v>
      </c>
      <c r="X57" s="122">
        <f t="shared" si="15"/>
        <v>46199.999999999993</v>
      </c>
      <c r="Y57" s="122">
        <f t="shared" si="16"/>
        <v>37585.301178909263</v>
      </c>
      <c r="Z57" s="122">
        <f t="shared" si="17"/>
        <v>2014.6988210907357</v>
      </c>
      <c r="AA57" s="52">
        <f t="shared" si="18"/>
        <v>39600</v>
      </c>
      <c r="AB57" s="18"/>
      <c r="AC57" s="18"/>
      <c r="AD57" s="18"/>
      <c r="AE57" s="18"/>
      <c r="AF57" s="18"/>
      <c r="AG57" s="19"/>
      <c r="AH57" s="18"/>
      <c r="AI57" s="18"/>
    </row>
    <row r="58" spans="1:35" s="30" customFormat="1" ht="13.5" customHeight="1" thickBot="1">
      <c r="A58" s="288">
        <v>73</v>
      </c>
      <c r="B58" s="76">
        <v>41974</v>
      </c>
      <c r="C58" s="77">
        <f>'BENEFÍCIOS-SEM JRS E SEM CORREÇ'!C58</f>
        <v>1448</v>
      </c>
      <c r="D58" s="319">
        <f>'base(indices)'!G63</f>
        <v>1.3537780100000001</v>
      </c>
      <c r="E58" s="281">
        <f t="shared" si="0"/>
        <v>1960.2705584800001</v>
      </c>
      <c r="F58" s="365">
        <f>'base(indices)'!I63</f>
        <v>1.6775999999999999E-2</v>
      </c>
      <c r="G58" s="234">
        <f t="shared" si="1"/>
        <v>32.885498889060479</v>
      </c>
      <c r="H58" s="289">
        <f t="shared" si="2"/>
        <v>1993.1560573690606</v>
      </c>
      <c r="I58" s="303">
        <f t="shared" si="20"/>
        <v>87233.628799611048</v>
      </c>
      <c r="J58" s="95">
        <f>IF((I58-H$57+(H$57/12*1))+K58&gt;I149,I149-K58,(I58-H$57+(H$57/12*1)))</f>
        <v>62642.168631515437</v>
      </c>
      <c r="K58" s="95">
        <f t="shared" si="3"/>
        <v>3357.8313684845598</v>
      </c>
      <c r="L58" s="237">
        <f t="shared" si="23"/>
        <v>66000</v>
      </c>
      <c r="M58" s="95">
        <f t="shared" si="24"/>
        <v>59510.06019993966</v>
      </c>
      <c r="N58" s="95">
        <f t="shared" si="21"/>
        <v>3189.9398000603314</v>
      </c>
      <c r="O58" s="95">
        <f t="shared" si="22"/>
        <v>62699.999999999993</v>
      </c>
      <c r="P58" s="95">
        <f t="shared" si="27"/>
        <v>56377.951768363891</v>
      </c>
      <c r="Q58" s="95">
        <f t="shared" si="9"/>
        <v>3022.048231636104</v>
      </c>
      <c r="R58" s="95">
        <f t="shared" si="28"/>
        <v>59399.999999999993</v>
      </c>
      <c r="S58" s="95">
        <f t="shared" si="10"/>
        <v>50113.734905212354</v>
      </c>
      <c r="T58" s="95">
        <f t="shared" si="11"/>
        <v>2686.2650947876482</v>
      </c>
      <c r="U58" s="95">
        <f t="shared" si="12"/>
        <v>52800</v>
      </c>
      <c r="V58" s="95">
        <f t="shared" si="13"/>
        <v>43849.518042060801</v>
      </c>
      <c r="W58" s="95">
        <f t="shared" si="14"/>
        <v>2350.4819579391915</v>
      </c>
      <c r="X58" s="95">
        <f t="shared" si="15"/>
        <v>46199.999999999993</v>
      </c>
      <c r="Y58" s="95">
        <f t="shared" si="16"/>
        <v>37585.301178909263</v>
      </c>
      <c r="Z58" s="95">
        <f t="shared" si="17"/>
        <v>2014.6988210907357</v>
      </c>
      <c r="AA58" s="238">
        <f t="shared" si="18"/>
        <v>39600</v>
      </c>
      <c r="AB58" s="36"/>
      <c r="AC58" s="36"/>
      <c r="AD58" s="36"/>
      <c r="AE58" s="36"/>
      <c r="AF58" s="36"/>
      <c r="AG58" s="37"/>
      <c r="AH58" s="36"/>
      <c r="AI58" s="36"/>
    </row>
    <row r="59" spans="1:35" ht="13.5" customHeight="1">
      <c r="A59" s="290">
        <v>72</v>
      </c>
      <c r="B59" s="161">
        <v>42005</v>
      </c>
      <c r="C59" s="47">
        <f>'BENEFÍCIOS-SEM JRS E SEM CORREÇ'!C59</f>
        <v>788</v>
      </c>
      <c r="D59" s="308">
        <f>'base(indices)'!G64</f>
        <v>1.35235398</v>
      </c>
      <c r="E59" s="164">
        <f t="shared" si="0"/>
        <v>1065.6549362399999</v>
      </c>
      <c r="F59" s="363">
        <f>'base(indices)'!I64</f>
        <v>1.6775999999999999E-2</v>
      </c>
      <c r="G59" s="87">
        <f t="shared" si="1"/>
        <v>17.877427210362239</v>
      </c>
      <c r="H59" s="89">
        <f t="shared" si="2"/>
        <v>1083.532363450362</v>
      </c>
      <c r="I59" s="300">
        <f t="shared" si="20"/>
        <v>85240.472742241982</v>
      </c>
      <c r="J59" s="123">
        <f>IF((I59-H$69+(H$69))+K59&gt;I149,I149-K59,(I59-H$69+(H$69)))</f>
        <v>62642.168631515437</v>
      </c>
      <c r="K59" s="123">
        <f t="shared" si="3"/>
        <v>3357.8313684845598</v>
      </c>
      <c r="L59" s="123">
        <f t="shared" si="23"/>
        <v>66000</v>
      </c>
      <c r="M59" s="123">
        <f t="shared" si="24"/>
        <v>59510.06019993966</v>
      </c>
      <c r="N59" s="123">
        <f t="shared" si="21"/>
        <v>3189.9398000603314</v>
      </c>
      <c r="O59" s="123">
        <f t="shared" si="22"/>
        <v>62699.999999999993</v>
      </c>
      <c r="P59" s="100">
        <f t="shared" si="27"/>
        <v>56377.951768363891</v>
      </c>
      <c r="Q59" s="123">
        <f t="shared" si="9"/>
        <v>3022.048231636104</v>
      </c>
      <c r="R59" s="123">
        <f t="shared" si="28"/>
        <v>59399.999999999993</v>
      </c>
      <c r="S59" s="123">
        <f t="shared" si="10"/>
        <v>50113.734905212354</v>
      </c>
      <c r="T59" s="123">
        <f t="shared" si="11"/>
        <v>2686.2650947876482</v>
      </c>
      <c r="U59" s="123">
        <f t="shared" si="12"/>
        <v>52800</v>
      </c>
      <c r="V59" s="123">
        <f t="shared" si="13"/>
        <v>43849.518042060801</v>
      </c>
      <c r="W59" s="123">
        <f t="shared" si="14"/>
        <v>2350.4819579391915</v>
      </c>
      <c r="X59" s="123">
        <f t="shared" si="15"/>
        <v>46199.999999999993</v>
      </c>
      <c r="Y59" s="123">
        <f t="shared" si="16"/>
        <v>37585.301178909263</v>
      </c>
      <c r="Z59" s="123">
        <f t="shared" si="17"/>
        <v>2014.6988210907357</v>
      </c>
      <c r="AA59" s="55">
        <f t="shared" si="18"/>
        <v>39600</v>
      </c>
      <c r="AB59" s="18"/>
      <c r="AC59" s="18"/>
      <c r="AD59" s="18"/>
      <c r="AE59" s="18"/>
      <c r="AF59" s="18"/>
      <c r="AG59" s="19"/>
      <c r="AH59" s="18"/>
      <c r="AI59" s="18"/>
    </row>
    <row r="60" spans="1:35" s="30" customFormat="1" ht="13.5" customHeight="1">
      <c r="A60" s="287">
        <v>71</v>
      </c>
      <c r="B60" s="56">
        <v>42036</v>
      </c>
      <c r="C60" s="68">
        <f>'BENEFÍCIOS-SEM JRS E SEM CORREÇ'!C60</f>
        <v>788</v>
      </c>
      <c r="D60" s="318">
        <f>'base(indices)'!G65</f>
        <v>1.3511676500000001</v>
      </c>
      <c r="E60" s="58">
        <f t="shared" si="0"/>
        <v>1064.7201082000001</v>
      </c>
      <c r="F60" s="364">
        <f>'base(indices)'!I65</f>
        <v>1.6775999999999999E-2</v>
      </c>
      <c r="G60" s="60">
        <f t="shared" si="1"/>
        <v>17.861744535163201</v>
      </c>
      <c r="H60" s="61">
        <f t="shared" si="2"/>
        <v>1082.5818527351632</v>
      </c>
      <c r="I60" s="301">
        <f t="shared" si="20"/>
        <v>84156.940378791624</v>
      </c>
      <c r="J60" s="102">
        <f>IF((I60-H$69+(H$69/12*11))+K60&gt;I149,I149-K60,(I60-H$69+(H$69/12*11)))</f>
        <v>62642.168631515437</v>
      </c>
      <c r="K60" s="102">
        <f t="shared" si="3"/>
        <v>3357.8313684845598</v>
      </c>
      <c r="L60" s="103">
        <f t="shared" si="23"/>
        <v>66000</v>
      </c>
      <c r="M60" s="102">
        <f t="shared" si="24"/>
        <v>59510.06019993966</v>
      </c>
      <c r="N60" s="102">
        <f t="shared" si="21"/>
        <v>3189.9398000603314</v>
      </c>
      <c r="O60" s="102">
        <f t="shared" si="22"/>
        <v>62699.999999999993</v>
      </c>
      <c r="P60" s="102">
        <f t="shared" si="27"/>
        <v>56377.951768363891</v>
      </c>
      <c r="Q60" s="102">
        <f t="shared" si="9"/>
        <v>3022.048231636104</v>
      </c>
      <c r="R60" s="102">
        <f t="shared" si="28"/>
        <v>59399.999999999993</v>
      </c>
      <c r="S60" s="102">
        <f t="shared" si="10"/>
        <v>50113.734905212354</v>
      </c>
      <c r="T60" s="102">
        <f t="shared" si="11"/>
        <v>2686.2650947876482</v>
      </c>
      <c r="U60" s="102">
        <f t="shared" si="12"/>
        <v>52800</v>
      </c>
      <c r="V60" s="102">
        <f t="shared" si="13"/>
        <v>43849.518042060801</v>
      </c>
      <c r="W60" s="102">
        <f t="shared" si="14"/>
        <v>2350.4819579391915</v>
      </c>
      <c r="X60" s="102">
        <f t="shared" si="15"/>
        <v>46199.999999999993</v>
      </c>
      <c r="Y60" s="102">
        <f t="shared" si="16"/>
        <v>37585.301178909263</v>
      </c>
      <c r="Z60" s="102">
        <f t="shared" si="17"/>
        <v>2014.6988210907357</v>
      </c>
      <c r="AA60" s="66">
        <f t="shared" si="18"/>
        <v>39600</v>
      </c>
      <c r="AB60" s="36"/>
      <c r="AC60" s="36"/>
      <c r="AD60" s="36"/>
      <c r="AE60" s="36"/>
      <c r="AF60" s="36"/>
      <c r="AG60" s="37"/>
      <c r="AH60" s="36"/>
      <c r="AI60" s="36"/>
    </row>
    <row r="61" spans="1:35" ht="13.5" customHeight="1">
      <c r="A61" s="287">
        <v>70</v>
      </c>
      <c r="B61" s="46">
        <v>42064</v>
      </c>
      <c r="C61" s="68">
        <f>'BENEFÍCIOS-SEM JRS E SEM CORREÇ'!C61</f>
        <v>788</v>
      </c>
      <c r="D61" s="318">
        <f>'base(indices)'!G66</f>
        <v>1.3509407</v>
      </c>
      <c r="E61" s="69">
        <f t="shared" si="0"/>
        <v>1064.5412716000001</v>
      </c>
      <c r="F61" s="364">
        <f>'base(indices)'!I66</f>
        <v>1.6775999999999999E-2</v>
      </c>
      <c r="G61" s="70">
        <f t="shared" si="1"/>
        <v>17.858744372361599</v>
      </c>
      <c r="H61" s="71">
        <f t="shared" si="2"/>
        <v>1082.4000159723616</v>
      </c>
      <c r="I61" s="302">
        <f t="shared" si="20"/>
        <v>83074.358526056458</v>
      </c>
      <c r="J61" s="122">
        <f>IF((I61-H$69+(H$69/12*10))+K61&gt;I149,I149-K61,(I61-H$69+(H$69/12*10)))</f>
        <v>62642.168631515437</v>
      </c>
      <c r="K61" s="122">
        <f t="shared" si="3"/>
        <v>3357.8313684845598</v>
      </c>
      <c r="L61" s="122">
        <f t="shared" si="23"/>
        <v>66000</v>
      </c>
      <c r="M61" s="122">
        <f t="shared" si="24"/>
        <v>59510.06019993966</v>
      </c>
      <c r="N61" s="122">
        <f t="shared" si="21"/>
        <v>3189.9398000603314</v>
      </c>
      <c r="O61" s="122">
        <f t="shared" si="22"/>
        <v>62699.999999999993</v>
      </c>
      <c r="P61" s="104">
        <f t="shared" si="27"/>
        <v>56377.951768363891</v>
      </c>
      <c r="Q61" s="122">
        <f t="shared" si="9"/>
        <v>3022.048231636104</v>
      </c>
      <c r="R61" s="122">
        <f t="shared" si="28"/>
        <v>59399.999999999993</v>
      </c>
      <c r="S61" s="122">
        <f t="shared" si="10"/>
        <v>50113.734905212354</v>
      </c>
      <c r="T61" s="122">
        <f t="shared" si="11"/>
        <v>2686.2650947876482</v>
      </c>
      <c r="U61" s="122">
        <f t="shared" si="12"/>
        <v>52800</v>
      </c>
      <c r="V61" s="122">
        <f t="shared" si="13"/>
        <v>43849.518042060801</v>
      </c>
      <c r="W61" s="122">
        <f t="shared" si="14"/>
        <v>2350.4819579391915</v>
      </c>
      <c r="X61" s="122">
        <f t="shared" si="15"/>
        <v>46199.999999999993</v>
      </c>
      <c r="Y61" s="122">
        <f t="shared" si="16"/>
        <v>37585.301178909263</v>
      </c>
      <c r="Z61" s="122">
        <f t="shared" si="17"/>
        <v>2014.6988210907357</v>
      </c>
      <c r="AA61" s="52">
        <f t="shared" si="18"/>
        <v>39600</v>
      </c>
      <c r="AB61" s="18"/>
      <c r="AC61" s="18"/>
      <c r="AD61" s="18"/>
      <c r="AE61" s="18"/>
      <c r="AF61" s="18"/>
      <c r="AG61" s="19"/>
      <c r="AH61" s="18"/>
      <c r="AI61" s="18"/>
    </row>
    <row r="62" spans="1:35" s="30" customFormat="1" ht="13.5" customHeight="1">
      <c r="A62" s="287">
        <v>69</v>
      </c>
      <c r="B62" s="56">
        <v>42095</v>
      </c>
      <c r="C62" s="68">
        <f>'BENEFÍCIOS-SEM JRS E SEM CORREÇ'!C62</f>
        <v>788</v>
      </c>
      <c r="D62" s="318">
        <f>'base(indices)'!G67</f>
        <v>1.34919214</v>
      </c>
      <c r="E62" s="58">
        <f t="shared" si="0"/>
        <v>1063.1634063199999</v>
      </c>
      <c r="F62" s="364">
        <f>'base(indices)'!I67</f>
        <v>1.6775999999999999E-2</v>
      </c>
      <c r="G62" s="60">
        <f t="shared" si="1"/>
        <v>17.835629304424319</v>
      </c>
      <c r="H62" s="61">
        <f t="shared" si="2"/>
        <v>1080.9990356244243</v>
      </c>
      <c r="I62" s="301">
        <f t="shared" si="20"/>
        <v>81991.958510084092</v>
      </c>
      <c r="J62" s="102">
        <f>IF((I62-H$69+(H$69/12*9))+K62&gt;I149,I149-K62,(I62-H$69+(H$69/12*9)))</f>
        <v>62642.168631515437</v>
      </c>
      <c r="K62" s="102">
        <f t="shared" si="3"/>
        <v>3357.8313684845598</v>
      </c>
      <c r="L62" s="103">
        <f t="shared" si="23"/>
        <v>66000</v>
      </c>
      <c r="M62" s="102">
        <f t="shared" si="24"/>
        <v>59510.06019993966</v>
      </c>
      <c r="N62" s="102">
        <f t="shared" si="21"/>
        <v>3189.9398000603314</v>
      </c>
      <c r="O62" s="102">
        <f t="shared" si="22"/>
        <v>62699.999999999993</v>
      </c>
      <c r="P62" s="102">
        <f t="shared" si="27"/>
        <v>56377.951768363891</v>
      </c>
      <c r="Q62" s="102">
        <f t="shared" si="9"/>
        <v>3022.048231636104</v>
      </c>
      <c r="R62" s="102">
        <f t="shared" si="28"/>
        <v>59399.999999999993</v>
      </c>
      <c r="S62" s="102">
        <f t="shared" si="10"/>
        <v>50113.734905212354</v>
      </c>
      <c r="T62" s="102">
        <f t="shared" si="11"/>
        <v>2686.2650947876482</v>
      </c>
      <c r="U62" s="102">
        <f t="shared" si="12"/>
        <v>52800</v>
      </c>
      <c r="V62" s="102">
        <f t="shared" si="13"/>
        <v>43849.518042060801</v>
      </c>
      <c r="W62" s="102">
        <f t="shared" si="14"/>
        <v>2350.4819579391915</v>
      </c>
      <c r="X62" s="102">
        <f t="shared" si="15"/>
        <v>46199.999999999993</v>
      </c>
      <c r="Y62" s="102">
        <f t="shared" si="16"/>
        <v>37585.301178909263</v>
      </c>
      <c r="Z62" s="102">
        <f t="shared" si="17"/>
        <v>2014.6988210907357</v>
      </c>
      <c r="AA62" s="66">
        <f t="shared" si="18"/>
        <v>39600</v>
      </c>
      <c r="AB62" s="36"/>
      <c r="AC62" s="36"/>
      <c r="AD62" s="36"/>
      <c r="AE62" s="36"/>
      <c r="AF62" s="36"/>
      <c r="AG62" s="37"/>
      <c r="AH62" s="36"/>
      <c r="AI62" s="36"/>
    </row>
    <row r="63" spans="1:35" ht="13.5" customHeight="1">
      <c r="A63" s="287">
        <v>68</v>
      </c>
      <c r="B63" s="46">
        <v>42125</v>
      </c>
      <c r="C63" s="68">
        <f>'BENEFÍCIOS-SEM JRS E SEM CORREÇ'!C63</f>
        <v>788</v>
      </c>
      <c r="D63" s="318">
        <f>'base(indices)'!G68</f>
        <v>1.33490862</v>
      </c>
      <c r="E63" s="69">
        <f t="shared" si="0"/>
        <v>1051.9079925599999</v>
      </c>
      <c r="F63" s="364">
        <f>'base(indices)'!I68</f>
        <v>1.6775999999999999E-2</v>
      </c>
      <c r="G63" s="70">
        <f t="shared" si="1"/>
        <v>17.646808483186557</v>
      </c>
      <c r="H63" s="71">
        <f t="shared" si="2"/>
        <v>1069.5548010431864</v>
      </c>
      <c r="I63" s="302">
        <f t="shared" si="20"/>
        <v>80910.959474459669</v>
      </c>
      <c r="J63" s="122">
        <f>IF((I63-H$69+(H$69/12*8))+K63&gt;I149,I149-K63,(I63-H$69+(H$69/12*8)))</f>
        <v>62642.168631515437</v>
      </c>
      <c r="K63" s="122">
        <f t="shared" si="3"/>
        <v>3357.8313684845598</v>
      </c>
      <c r="L63" s="122">
        <f t="shared" si="23"/>
        <v>66000</v>
      </c>
      <c r="M63" s="122">
        <f t="shared" si="24"/>
        <v>59510.06019993966</v>
      </c>
      <c r="N63" s="122">
        <f t="shared" si="21"/>
        <v>3189.9398000603314</v>
      </c>
      <c r="O63" s="122">
        <f t="shared" si="22"/>
        <v>62699.999999999993</v>
      </c>
      <c r="P63" s="104">
        <f t="shared" si="27"/>
        <v>56377.951768363891</v>
      </c>
      <c r="Q63" s="122">
        <f t="shared" si="9"/>
        <v>3022.048231636104</v>
      </c>
      <c r="R63" s="122">
        <f t="shared" si="28"/>
        <v>59399.999999999993</v>
      </c>
      <c r="S63" s="122">
        <f t="shared" si="10"/>
        <v>50113.734905212354</v>
      </c>
      <c r="T63" s="122">
        <f t="shared" si="11"/>
        <v>2686.2650947876482</v>
      </c>
      <c r="U63" s="122">
        <f t="shared" si="12"/>
        <v>52800</v>
      </c>
      <c r="V63" s="122">
        <f t="shared" si="13"/>
        <v>43849.518042060801</v>
      </c>
      <c r="W63" s="122">
        <f t="shared" si="14"/>
        <v>2350.4819579391915</v>
      </c>
      <c r="X63" s="122">
        <f t="shared" si="15"/>
        <v>46199.999999999993</v>
      </c>
      <c r="Y63" s="122">
        <f t="shared" si="16"/>
        <v>37585.301178909263</v>
      </c>
      <c r="Z63" s="122">
        <f t="shared" si="17"/>
        <v>2014.6988210907357</v>
      </c>
      <c r="AA63" s="52">
        <f t="shared" si="18"/>
        <v>39600</v>
      </c>
      <c r="AB63" s="18"/>
      <c r="AC63" s="18"/>
      <c r="AD63" s="18"/>
      <c r="AE63" s="18"/>
      <c r="AF63" s="18"/>
      <c r="AG63" s="19"/>
      <c r="AH63" s="18"/>
      <c r="AI63" s="18"/>
    </row>
    <row r="64" spans="1:35" s="30" customFormat="1" ht="13.5" customHeight="1">
      <c r="A64" s="287">
        <v>67</v>
      </c>
      <c r="B64" s="56">
        <v>42156</v>
      </c>
      <c r="C64" s="68">
        <f>'BENEFÍCIOS-SEM JRS E SEM CORREÇ'!C64</f>
        <v>788</v>
      </c>
      <c r="D64" s="318">
        <f>'base(indices)'!G69</f>
        <v>1.32694694</v>
      </c>
      <c r="E64" s="58">
        <f t="shared" si="0"/>
        <v>1045.6341887200001</v>
      </c>
      <c r="F64" s="364">
        <f>'base(indices)'!I69</f>
        <v>1.6775999999999999E-2</v>
      </c>
      <c r="G64" s="60">
        <f t="shared" si="1"/>
        <v>17.541559149966719</v>
      </c>
      <c r="H64" s="61">
        <f t="shared" si="2"/>
        <v>1063.1757478699669</v>
      </c>
      <c r="I64" s="301">
        <f t="shared" si="20"/>
        <v>79841.404673416488</v>
      </c>
      <c r="J64" s="102">
        <f>IF((I64-H$69+(H$69/12*7))+K64&gt;I149,I149-K64,(I64-H$69+(H$69/12*7)))</f>
        <v>62642.168631515437</v>
      </c>
      <c r="K64" s="102">
        <f t="shared" si="3"/>
        <v>3357.8313684845598</v>
      </c>
      <c r="L64" s="103">
        <f t="shared" si="23"/>
        <v>66000</v>
      </c>
      <c r="M64" s="102">
        <f t="shared" si="24"/>
        <v>59510.06019993966</v>
      </c>
      <c r="N64" s="102">
        <f t="shared" si="21"/>
        <v>3189.9398000603314</v>
      </c>
      <c r="O64" s="102">
        <f t="shared" si="22"/>
        <v>62699.999999999993</v>
      </c>
      <c r="P64" s="102">
        <f t="shared" si="27"/>
        <v>56377.951768363891</v>
      </c>
      <c r="Q64" s="102">
        <f t="shared" si="9"/>
        <v>3022.048231636104</v>
      </c>
      <c r="R64" s="102">
        <f t="shared" si="28"/>
        <v>59399.999999999993</v>
      </c>
      <c r="S64" s="102">
        <f t="shared" si="10"/>
        <v>50113.734905212354</v>
      </c>
      <c r="T64" s="102">
        <f t="shared" si="11"/>
        <v>2686.2650947876482</v>
      </c>
      <c r="U64" s="102">
        <f t="shared" si="12"/>
        <v>52800</v>
      </c>
      <c r="V64" s="102">
        <f t="shared" si="13"/>
        <v>43849.518042060801</v>
      </c>
      <c r="W64" s="102">
        <f t="shared" si="14"/>
        <v>2350.4819579391915</v>
      </c>
      <c r="X64" s="102">
        <f t="shared" si="15"/>
        <v>46199.999999999993</v>
      </c>
      <c r="Y64" s="102">
        <f t="shared" si="16"/>
        <v>37585.301178909263</v>
      </c>
      <c r="Z64" s="102">
        <f t="shared" si="17"/>
        <v>2014.6988210907357</v>
      </c>
      <c r="AA64" s="66">
        <f t="shared" si="18"/>
        <v>39600</v>
      </c>
      <c r="AB64" s="36"/>
      <c r="AC64" s="36"/>
      <c r="AD64" s="36"/>
      <c r="AE64" s="36"/>
      <c r="AF64" s="36"/>
      <c r="AG64" s="37"/>
      <c r="AH64" s="36"/>
      <c r="AI64" s="36"/>
    </row>
    <row r="65" spans="1:35" ht="13.5" customHeight="1">
      <c r="A65" s="287">
        <v>66</v>
      </c>
      <c r="B65" s="46">
        <v>42186</v>
      </c>
      <c r="C65" s="68">
        <f>'BENEFÍCIOS-SEM JRS E SEM CORREÇ'!C65</f>
        <v>788</v>
      </c>
      <c r="D65" s="318">
        <f>'base(indices)'!G70</f>
        <v>1.3139389400000001</v>
      </c>
      <c r="E65" s="69">
        <f t="shared" si="0"/>
        <v>1035.3838847200002</v>
      </c>
      <c r="F65" s="364">
        <f>'base(indices)'!I70</f>
        <v>1.6775999999999999E-2</v>
      </c>
      <c r="G65" s="70">
        <f t="shared" si="1"/>
        <v>17.369600050062722</v>
      </c>
      <c r="H65" s="71">
        <f t="shared" si="2"/>
        <v>1052.7534847700629</v>
      </c>
      <c r="I65" s="302">
        <f t="shared" si="20"/>
        <v>78778.228925546515</v>
      </c>
      <c r="J65" s="122">
        <f>IF((I65-H$69+(H$69/12*6))+K65&gt;I149,I149-K65,(I65-H$69+(H$69/12*6)))</f>
        <v>62642.168631515437</v>
      </c>
      <c r="K65" s="122">
        <f t="shared" si="3"/>
        <v>3357.8313684845598</v>
      </c>
      <c r="L65" s="122">
        <f t="shared" si="23"/>
        <v>66000</v>
      </c>
      <c r="M65" s="122">
        <f t="shared" si="24"/>
        <v>59510.06019993966</v>
      </c>
      <c r="N65" s="122">
        <f t="shared" si="21"/>
        <v>3189.9398000603314</v>
      </c>
      <c r="O65" s="122">
        <f t="shared" si="22"/>
        <v>62699.999999999993</v>
      </c>
      <c r="P65" s="104">
        <f t="shared" si="27"/>
        <v>56377.951768363891</v>
      </c>
      <c r="Q65" s="122">
        <f t="shared" si="9"/>
        <v>3022.048231636104</v>
      </c>
      <c r="R65" s="122">
        <f t="shared" si="28"/>
        <v>59399.999999999993</v>
      </c>
      <c r="S65" s="122">
        <f t="shared" si="10"/>
        <v>50113.734905212354</v>
      </c>
      <c r="T65" s="122">
        <f t="shared" si="11"/>
        <v>2686.2650947876482</v>
      </c>
      <c r="U65" s="122">
        <f t="shared" si="12"/>
        <v>52800</v>
      </c>
      <c r="V65" s="122">
        <f t="shared" si="13"/>
        <v>43849.518042060801</v>
      </c>
      <c r="W65" s="122">
        <f t="shared" si="14"/>
        <v>2350.4819579391915</v>
      </c>
      <c r="X65" s="122">
        <f t="shared" si="15"/>
        <v>46199.999999999993</v>
      </c>
      <c r="Y65" s="122">
        <f t="shared" si="16"/>
        <v>37585.301178909263</v>
      </c>
      <c r="Z65" s="122">
        <f t="shared" si="17"/>
        <v>2014.6988210907357</v>
      </c>
      <c r="AA65" s="52">
        <f t="shared" si="18"/>
        <v>39600</v>
      </c>
      <c r="AB65" s="18"/>
      <c r="AC65" s="18"/>
      <c r="AD65" s="18"/>
      <c r="AE65" s="18"/>
      <c r="AF65" s="18"/>
      <c r="AG65" s="19"/>
      <c r="AH65" s="18"/>
      <c r="AI65" s="18"/>
    </row>
    <row r="66" spans="1:35" s="30" customFormat="1" ht="13.5" customHeight="1">
      <c r="A66" s="287">
        <v>65</v>
      </c>
      <c r="B66" s="56">
        <v>42217</v>
      </c>
      <c r="C66" s="68">
        <f>'BENEFÍCIOS-SEM JRS E SEM CORREÇ'!C66</f>
        <v>788</v>
      </c>
      <c r="D66" s="318">
        <f>'base(indices)'!G71</f>
        <v>1.3062321699999999</v>
      </c>
      <c r="E66" s="58">
        <f t="shared" si="0"/>
        <v>1029.31094996</v>
      </c>
      <c r="F66" s="364">
        <f>'base(indices)'!I71</f>
        <v>1.6775999999999999E-2</v>
      </c>
      <c r="G66" s="60">
        <f t="shared" si="1"/>
        <v>17.267720496528959</v>
      </c>
      <c r="H66" s="61">
        <f t="shared" si="2"/>
        <v>1046.5786704565289</v>
      </c>
      <c r="I66" s="301">
        <f t="shared" si="20"/>
        <v>77725.475440776456</v>
      </c>
      <c r="J66" s="102">
        <f>IF((I66-H$69+(H$69/12*5))+K66&gt;I149,I149-K66,(I66-H$69+(H$69/12*5)))</f>
        <v>62642.168631515437</v>
      </c>
      <c r="K66" s="102">
        <f t="shared" si="3"/>
        <v>3357.8313684845598</v>
      </c>
      <c r="L66" s="103">
        <f t="shared" si="23"/>
        <v>66000</v>
      </c>
      <c r="M66" s="102">
        <f t="shared" si="24"/>
        <v>59510.06019993966</v>
      </c>
      <c r="N66" s="102">
        <f t="shared" si="21"/>
        <v>3189.9398000603314</v>
      </c>
      <c r="O66" s="102">
        <f t="shared" si="22"/>
        <v>62699.999999999993</v>
      </c>
      <c r="P66" s="102">
        <f t="shared" si="27"/>
        <v>56377.951768363891</v>
      </c>
      <c r="Q66" s="102">
        <f t="shared" si="9"/>
        <v>3022.048231636104</v>
      </c>
      <c r="R66" s="102">
        <f t="shared" si="28"/>
        <v>59399.999999999993</v>
      </c>
      <c r="S66" s="102">
        <f t="shared" si="10"/>
        <v>50113.734905212354</v>
      </c>
      <c r="T66" s="102">
        <f t="shared" si="11"/>
        <v>2686.2650947876482</v>
      </c>
      <c r="U66" s="102">
        <f t="shared" si="12"/>
        <v>52800</v>
      </c>
      <c r="V66" s="102">
        <f t="shared" si="13"/>
        <v>43849.518042060801</v>
      </c>
      <c r="W66" s="102">
        <f t="shared" si="14"/>
        <v>2350.4819579391915</v>
      </c>
      <c r="X66" s="102">
        <f t="shared" si="15"/>
        <v>46199.999999999993</v>
      </c>
      <c r="Y66" s="102">
        <f t="shared" si="16"/>
        <v>37585.301178909263</v>
      </c>
      <c r="Z66" s="102">
        <f t="shared" si="17"/>
        <v>2014.6988210907357</v>
      </c>
      <c r="AA66" s="66">
        <f t="shared" si="18"/>
        <v>39600</v>
      </c>
      <c r="AB66" s="36"/>
      <c r="AC66" s="36"/>
      <c r="AD66" s="36"/>
      <c r="AE66" s="36"/>
      <c r="AF66" s="36"/>
      <c r="AG66" s="37"/>
      <c r="AH66" s="36"/>
      <c r="AI66" s="36"/>
    </row>
    <row r="67" spans="1:35" ht="13.5" customHeight="1">
      <c r="A67" s="287">
        <v>64</v>
      </c>
      <c r="B67" s="46">
        <v>42248</v>
      </c>
      <c r="C67" s="68">
        <f>'BENEFÍCIOS-SEM JRS E SEM CORREÇ'!C67</f>
        <v>788</v>
      </c>
      <c r="D67" s="318">
        <f>'base(indices)'!G72</f>
        <v>1.30063942</v>
      </c>
      <c r="E67" s="69">
        <f t="shared" si="0"/>
        <v>1024.90386296</v>
      </c>
      <c r="F67" s="364">
        <f>'base(indices)'!I72</f>
        <v>1.6775999999999999E-2</v>
      </c>
      <c r="G67" s="70">
        <f t="shared" si="1"/>
        <v>17.19378720501696</v>
      </c>
      <c r="H67" s="71">
        <f t="shared" si="2"/>
        <v>1042.0976501650168</v>
      </c>
      <c r="I67" s="302">
        <f t="shared" si="20"/>
        <v>76678.896770319931</v>
      </c>
      <c r="J67" s="122">
        <f>IF((I67-H$69+(H$69/12*4))+K67&gt;I149,I149-K67,(I67-H$69+(H$69/12*4)))</f>
        <v>62642.168631515437</v>
      </c>
      <c r="K67" s="122">
        <f t="shared" si="3"/>
        <v>3357.8313684845598</v>
      </c>
      <c r="L67" s="122">
        <f t="shared" si="23"/>
        <v>66000</v>
      </c>
      <c r="M67" s="122">
        <f t="shared" si="24"/>
        <v>59510.06019993966</v>
      </c>
      <c r="N67" s="122">
        <f t="shared" si="21"/>
        <v>3189.9398000603314</v>
      </c>
      <c r="O67" s="122">
        <f t="shared" si="22"/>
        <v>62699.999999999993</v>
      </c>
      <c r="P67" s="104">
        <f t="shared" si="27"/>
        <v>56377.951768363891</v>
      </c>
      <c r="Q67" s="122">
        <f t="shared" si="9"/>
        <v>3022.048231636104</v>
      </c>
      <c r="R67" s="122">
        <f t="shared" si="28"/>
        <v>59399.999999999993</v>
      </c>
      <c r="S67" s="122">
        <f t="shared" si="10"/>
        <v>50113.734905212354</v>
      </c>
      <c r="T67" s="122">
        <f t="shared" si="11"/>
        <v>2686.2650947876482</v>
      </c>
      <c r="U67" s="122">
        <f t="shared" si="12"/>
        <v>52800</v>
      </c>
      <c r="V67" s="122">
        <f t="shared" si="13"/>
        <v>43849.518042060801</v>
      </c>
      <c r="W67" s="122">
        <f t="shared" si="14"/>
        <v>2350.4819579391915</v>
      </c>
      <c r="X67" s="122">
        <f t="shared" si="15"/>
        <v>46199.999999999993</v>
      </c>
      <c r="Y67" s="122">
        <f t="shared" si="16"/>
        <v>37585.301178909263</v>
      </c>
      <c r="Z67" s="122">
        <f t="shared" si="17"/>
        <v>2014.6988210907357</v>
      </c>
      <c r="AA67" s="52">
        <f t="shared" si="18"/>
        <v>39600</v>
      </c>
      <c r="AB67" s="18"/>
      <c r="AC67" s="18"/>
      <c r="AD67" s="18"/>
      <c r="AE67" s="18"/>
      <c r="AF67" s="18"/>
      <c r="AG67" s="19"/>
      <c r="AH67" s="18"/>
      <c r="AI67" s="18"/>
    </row>
    <row r="68" spans="1:35" s="30" customFormat="1" ht="13.5" customHeight="1">
      <c r="A68" s="287">
        <v>63</v>
      </c>
      <c r="B68" s="56">
        <v>42278</v>
      </c>
      <c r="C68" s="68">
        <f>'BENEFÍCIOS-SEM JRS E SEM CORREÇ'!C68</f>
        <v>788</v>
      </c>
      <c r="D68" s="318">
        <f>'base(indices)'!G73</f>
        <v>1.29558664</v>
      </c>
      <c r="E68" s="58">
        <f t="shared" si="0"/>
        <v>1020.92227232</v>
      </c>
      <c r="F68" s="364">
        <f>'base(indices)'!I73</f>
        <v>1.6775999999999999E-2</v>
      </c>
      <c r="G68" s="60">
        <f t="shared" si="1"/>
        <v>17.126992040440321</v>
      </c>
      <c r="H68" s="61">
        <f t="shared" si="2"/>
        <v>1038.0492643604405</v>
      </c>
      <c r="I68" s="301">
        <f t="shared" si="20"/>
        <v>75636.799120154916</v>
      </c>
      <c r="J68" s="102">
        <f>IF((I68-H$69+(H$69/12*3))+K68&gt;I149,I149-K68,(I68-H$69+(H$69/12*3)))</f>
        <v>62642.168631515437</v>
      </c>
      <c r="K68" s="102">
        <f t="shared" si="3"/>
        <v>3357.8313684845598</v>
      </c>
      <c r="L68" s="103">
        <f t="shared" si="23"/>
        <v>66000</v>
      </c>
      <c r="M68" s="102">
        <f t="shared" si="24"/>
        <v>59510.06019993966</v>
      </c>
      <c r="N68" s="102">
        <f t="shared" si="21"/>
        <v>3189.9398000603314</v>
      </c>
      <c r="O68" s="102">
        <f t="shared" si="22"/>
        <v>62699.999999999993</v>
      </c>
      <c r="P68" s="102">
        <f t="shared" si="27"/>
        <v>56377.951768363891</v>
      </c>
      <c r="Q68" s="102">
        <f t="shared" si="9"/>
        <v>3022.048231636104</v>
      </c>
      <c r="R68" s="102">
        <f t="shared" si="28"/>
        <v>59399.999999999993</v>
      </c>
      <c r="S68" s="102">
        <f t="shared" si="10"/>
        <v>50113.734905212354</v>
      </c>
      <c r="T68" s="102">
        <f t="shared" si="11"/>
        <v>2686.2650947876482</v>
      </c>
      <c r="U68" s="102">
        <f t="shared" si="12"/>
        <v>52800</v>
      </c>
      <c r="V68" s="102">
        <f t="shared" si="13"/>
        <v>43849.518042060801</v>
      </c>
      <c r="W68" s="102">
        <f t="shared" si="14"/>
        <v>2350.4819579391915</v>
      </c>
      <c r="X68" s="102">
        <f t="shared" si="15"/>
        <v>46199.999999999993</v>
      </c>
      <c r="Y68" s="102">
        <f t="shared" si="16"/>
        <v>37585.301178909263</v>
      </c>
      <c r="Z68" s="102">
        <f t="shared" si="17"/>
        <v>2014.6988210907357</v>
      </c>
      <c r="AA68" s="66">
        <f t="shared" si="18"/>
        <v>39600</v>
      </c>
      <c r="AB68" s="36"/>
      <c r="AC68" s="36"/>
      <c r="AD68" s="36"/>
      <c r="AE68" s="36"/>
      <c r="AF68" s="36"/>
      <c r="AG68" s="37"/>
      <c r="AH68" s="36"/>
      <c r="AI68" s="36"/>
    </row>
    <row r="69" spans="1:35" ht="13.5" customHeight="1">
      <c r="A69" s="287">
        <v>62</v>
      </c>
      <c r="B69" s="46">
        <v>42309</v>
      </c>
      <c r="C69" s="68">
        <f>'BENEFÍCIOS-SEM JRS E SEM CORREÇ'!C69</f>
        <v>788</v>
      </c>
      <c r="D69" s="318">
        <f>'base(indices)'!G74</f>
        <v>1.28709183</v>
      </c>
      <c r="E69" s="69">
        <f t="shared" si="0"/>
        <v>1014.2283620400001</v>
      </c>
      <c r="F69" s="364">
        <f>'base(indices)'!I74</f>
        <v>1.6775999999999999E-2</v>
      </c>
      <c r="G69" s="70">
        <f t="shared" si="1"/>
        <v>17.014695001583039</v>
      </c>
      <c r="H69" s="71">
        <f t="shared" si="2"/>
        <v>1031.2430570415831</v>
      </c>
      <c r="I69" s="302">
        <f t="shared" si="20"/>
        <v>74598.749855794478</v>
      </c>
      <c r="J69" s="122">
        <f>IF((I69-H$69+(H$69/12*2))+K69&gt;I149,I149-K69,(I69-H$69+(H$69/12*2)))</f>
        <v>62642.168631515437</v>
      </c>
      <c r="K69" s="122">
        <f t="shared" si="3"/>
        <v>3357.8313684845598</v>
      </c>
      <c r="L69" s="122">
        <f t="shared" si="23"/>
        <v>66000</v>
      </c>
      <c r="M69" s="122">
        <f t="shared" si="24"/>
        <v>59510.06019993966</v>
      </c>
      <c r="N69" s="122">
        <f t="shared" si="21"/>
        <v>3189.9398000603314</v>
      </c>
      <c r="O69" s="122">
        <f t="shared" si="22"/>
        <v>62699.999999999993</v>
      </c>
      <c r="P69" s="104">
        <f t="shared" si="27"/>
        <v>56377.951768363891</v>
      </c>
      <c r="Q69" s="122">
        <f t="shared" si="9"/>
        <v>3022.048231636104</v>
      </c>
      <c r="R69" s="122">
        <f t="shared" si="28"/>
        <v>59399.999999999993</v>
      </c>
      <c r="S69" s="122">
        <f t="shared" si="10"/>
        <v>50113.734905212354</v>
      </c>
      <c r="T69" s="122">
        <f t="shared" si="11"/>
        <v>2686.2650947876482</v>
      </c>
      <c r="U69" s="122">
        <f t="shared" si="12"/>
        <v>52800</v>
      </c>
      <c r="V69" s="122">
        <f t="shared" si="13"/>
        <v>43849.518042060801</v>
      </c>
      <c r="W69" s="122">
        <f t="shared" si="14"/>
        <v>2350.4819579391915</v>
      </c>
      <c r="X69" s="122">
        <f t="shared" si="15"/>
        <v>46199.999999999993</v>
      </c>
      <c r="Y69" s="122">
        <f t="shared" si="16"/>
        <v>37585.301178909263</v>
      </c>
      <c r="Z69" s="122">
        <f t="shared" si="17"/>
        <v>2014.6988210907357</v>
      </c>
      <c r="AA69" s="52">
        <f t="shared" si="18"/>
        <v>39600</v>
      </c>
      <c r="AB69" s="18"/>
      <c r="AC69" s="18"/>
      <c r="AD69" s="18"/>
      <c r="AE69" s="18"/>
      <c r="AF69" s="18"/>
      <c r="AG69" s="19"/>
      <c r="AH69" s="18"/>
      <c r="AI69" s="18"/>
    </row>
    <row r="70" spans="1:35" s="30" customFormat="1" ht="13.5" customHeight="1" thickBot="1">
      <c r="A70" s="288">
        <v>61</v>
      </c>
      <c r="B70" s="76">
        <v>42339</v>
      </c>
      <c r="C70" s="77">
        <f>'BENEFÍCIOS-SEM JRS E SEM CORREÇ'!C70</f>
        <v>1576</v>
      </c>
      <c r="D70" s="319">
        <f>'base(indices)'!G75</f>
        <v>1.2762437600000001</v>
      </c>
      <c r="E70" s="281">
        <f t="shared" si="0"/>
        <v>2011.3601657600002</v>
      </c>
      <c r="F70" s="365">
        <f>'base(indices)'!I75</f>
        <v>1.6775999999999999E-2</v>
      </c>
      <c r="G70" s="234">
        <f t="shared" si="1"/>
        <v>33.74257814078976</v>
      </c>
      <c r="H70" s="289">
        <f t="shared" si="2"/>
        <v>2045.1027439007898</v>
      </c>
      <c r="I70" s="303">
        <f t="shared" si="20"/>
        <v>73567.506798752889</v>
      </c>
      <c r="J70" s="95">
        <f>IF((I70-H$69+(H$69/12*1))+K70&gt;I149,I149-K70,(I70-H$69+(H$69/12*1)))</f>
        <v>62642.168631515437</v>
      </c>
      <c r="K70" s="95">
        <f t="shared" si="3"/>
        <v>3357.8313684845598</v>
      </c>
      <c r="L70" s="237">
        <f t="shared" si="23"/>
        <v>66000</v>
      </c>
      <c r="M70" s="95">
        <f t="shared" si="24"/>
        <v>59510.06019993966</v>
      </c>
      <c r="N70" s="95">
        <f t="shared" si="21"/>
        <v>3189.9398000603314</v>
      </c>
      <c r="O70" s="95">
        <f t="shared" si="22"/>
        <v>62699.999999999993</v>
      </c>
      <c r="P70" s="95">
        <f t="shared" si="27"/>
        <v>56377.951768363891</v>
      </c>
      <c r="Q70" s="95">
        <f t="shared" si="9"/>
        <v>3022.048231636104</v>
      </c>
      <c r="R70" s="95">
        <f t="shared" si="28"/>
        <v>59399.999999999993</v>
      </c>
      <c r="S70" s="95">
        <f t="shared" si="10"/>
        <v>50113.734905212354</v>
      </c>
      <c r="T70" s="95">
        <f t="shared" si="11"/>
        <v>2686.2650947876482</v>
      </c>
      <c r="U70" s="95">
        <f t="shared" si="12"/>
        <v>52800</v>
      </c>
      <c r="V70" s="95">
        <f t="shared" si="13"/>
        <v>43849.518042060801</v>
      </c>
      <c r="W70" s="95">
        <f t="shared" si="14"/>
        <v>2350.4819579391915</v>
      </c>
      <c r="X70" s="95">
        <f t="shared" si="15"/>
        <v>46199.999999999993</v>
      </c>
      <c r="Y70" s="95">
        <f t="shared" si="16"/>
        <v>37585.301178909263</v>
      </c>
      <c r="Z70" s="95">
        <f t="shared" si="17"/>
        <v>2014.6988210907357</v>
      </c>
      <c r="AA70" s="238">
        <f t="shared" si="18"/>
        <v>39600</v>
      </c>
      <c r="AB70" s="36"/>
      <c r="AC70" s="36"/>
      <c r="AD70" s="36"/>
      <c r="AE70" s="36"/>
      <c r="AF70" s="36"/>
      <c r="AG70" s="37"/>
      <c r="AH70" s="36"/>
      <c r="AI70" s="36"/>
    </row>
    <row r="71" spans="1:35" ht="13.5" customHeight="1">
      <c r="A71" s="290">
        <v>60</v>
      </c>
      <c r="B71" s="161">
        <v>42370</v>
      </c>
      <c r="C71" s="47">
        <f>'BENEFÍCIOS-SEM JRS E SEM CORREÇ'!C71</f>
        <v>880</v>
      </c>
      <c r="D71" s="308">
        <f>'base(indices)'!G76</f>
        <v>1.26135971</v>
      </c>
      <c r="E71" s="164">
        <f t="shared" si="0"/>
        <v>1109.9965448</v>
      </c>
      <c r="F71" s="363">
        <f>'base(indices)'!I76</f>
        <v>1.6775999999999999E-2</v>
      </c>
      <c r="G71" s="87">
        <f t="shared" si="1"/>
        <v>18.621302035564799</v>
      </c>
      <c r="H71" s="89">
        <f t="shared" si="2"/>
        <v>1128.6178468355649</v>
      </c>
      <c r="I71" s="300">
        <f t="shared" si="20"/>
        <v>71522.404054852101</v>
      </c>
      <c r="J71" s="123">
        <f>IF((I71-H$81+(H$81))+K71&gt;I149,I149-K71,(I71-H$81+(H$81)))</f>
        <v>62642.168631515437</v>
      </c>
      <c r="K71" s="123">
        <f t="shared" si="3"/>
        <v>3357.8313684845598</v>
      </c>
      <c r="L71" s="123">
        <f t="shared" si="23"/>
        <v>66000</v>
      </c>
      <c r="M71" s="123">
        <f t="shared" si="24"/>
        <v>59510.06019993966</v>
      </c>
      <c r="N71" s="123">
        <f t="shared" si="21"/>
        <v>3189.9398000603314</v>
      </c>
      <c r="O71" s="123">
        <f t="shared" si="22"/>
        <v>62699.999999999993</v>
      </c>
      <c r="P71" s="100">
        <f t="shared" si="27"/>
        <v>56377.951768363891</v>
      </c>
      <c r="Q71" s="123">
        <f t="shared" si="9"/>
        <v>3022.048231636104</v>
      </c>
      <c r="R71" s="123">
        <f t="shared" si="28"/>
        <v>59399.999999999993</v>
      </c>
      <c r="S71" s="123">
        <f t="shared" si="10"/>
        <v>50113.734905212354</v>
      </c>
      <c r="T71" s="123">
        <f t="shared" si="11"/>
        <v>2686.2650947876482</v>
      </c>
      <c r="U71" s="123">
        <f t="shared" si="12"/>
        <v>52800</v>
      </c>
      <c r="V71" s="123">
        <f t="shared" si="13"/>
        <v>43849.518042060801</v>
      </c>
      <c r="W71" s="123">
        <f t="shared" si="14"/>
        <v>2350.4819579391915</v>
      </c>
      <c r="X71" s="123">
        <f t="shared" si="15"/>
        <v>46199.999999999993</v>
      </c>
      <c r="Y71" s="123">
        <f t="shared" si="16"/>
        <v>37585.301178909263</v>
      </c>
      <c r="Z71" s="123">
        <f t="shared" si="17"/>
        <v>2014.6988210907357</v>
      </c>
      <c r="AA71" s="55">
        <f t="shared" si="18"/>
        <v>39600</v>
      </c>
      <c r="AB71" s="18"/>
      <c r="AC71" s="18"/>
      <c r="AD71" s="18"/>
      <c r="AE71" s="18"/>
      <c r="AF71" s="18"/>
      <c r="AG71" s="19"/>
      <c r="AH71" s="18"/>
      <c r="AI71" s="18"/>
    </row>
    <row r="72" spans="1:35" s="30" customFormat="1" ht="13.5" customHeight="1">
      <c r="A72" s="287">
        <v>59</v>
      </c>
      <c r="B72" s="56">
        <v>42401</v>
      </c>
      <c r="C72" s="68">
        <f>'BENEFÍCIOS-SEM JRS E SEM CORREÇ'!C72</f>
        <v>880</v>
      </c>
      <c r="D72" s="318">
        <f>'base(indices)'!G77</f>
        <v>1.2498609899999999</v>
      </c>
      <c r="E72" s="58">
        <f t="shared" si="0"/>
        <v>1099.8776711999999</v>
      </c>
      <c r="F72" s="364">
        <f>'base(indices)'!I77</f>
        <v>1.6775999999999999E-2</v>
      </c>
      <c r="G72" s="60">
        <f t="shared" si="1"/>
        <v>18.451547812051196</v>
      </c>
      <c r="H72" s="61">
        <f t="shared" si="2"/>
        <v>1118.329219012051</v>
      </c>
      <c r="I72" s="301">
        <f t="shared" si="20"/>
        <v>70393.786208016536</v>
      </c>
      <c r="J72" s="102">
        <f>IF((I72-H$81+(H$81/12*11))+K72&gt;I149,I149-K72,(I72-H$81+(H$81/12*11)))</f>
        <v>62642.168631515437</v>
      </c>
      <c r="K72" s="102">
        <f t="shared" si="3"/>
        <v>3357.8313684845598</v>
      </c>
      <c r="L72" s="103">
        <f t="shared" si="23"/>
        <v>66000</v>
      </c>
      <c r="M72" s="102">
        <f t="shared" si="24"/>
        <v>59510.06019993966</v>
      </c>
      <c r="N72" s="102">
        <f t="shared" si="21"/>
        <v>3189.9398000603314</v>
      </c>
      <c r="O72" s="102">
        <f t="shared" si="22"/>
        <v>62699.999999999993</v>
      </c>
      <c r="P72" s="102">
        <f>J72*$P$9</f>
        <v>56377.951768363891</v>
      </c>
      <c r="Q72" s="102">
        <f t="shared" si="9"/>
        <v>3022.048231636104</v>
      </c>
      <c r="R72" s="102">
        <f t="shared" si="28"/>
        <v>59399.999999999993</v>
      </c>
      <c r="S72" s="102">
        <f t="shared" si="10"/>
        <v>50113.734905212354</v>
      </c>
      <c r="T72" s="102">
        <f t="shared" si="11"/>
        <v>2686.2650947876482</v>
      </c>
      <c r="U72" s="102">
        <f t="shared" si="12"/>
        <v>52800</v>
      </c>
      <c r="V72" s="102">
        <f t="shared" si="13"/>
        <v>43849.518042060801</v>
      </c>
      <c r="W72" s="102">
        <f t="shared" si="14"/>
        <v>2350.4819579391915</v>
      </c>
      <c r="X72" s="102">
        <f t="shared" si="15"/>
        <v>46199.999999999993</v>
      </c>
      <c r="Y72" s="102">
        <f t="shared" si="16"/>
        <v>37585.301178909263</v>
      </c>
      <c r="Z72" s="102">
        <f t="shared" si="17"/>
        <v>2014.6988210907357</v>
      </c>
      <c r="AA72" s="66">
        <f t="shared" si="18"/>
        <v>39600</v>
      </c>
      <c r="AB72" s="36"/>
      <c r="AC72" s="36"/>
      <c r="AD72" s="36"/>
      <c r="AE72" s="36"/>
      <c r="AF72" s="36"/>
      <c r="AG72" s="37"/>
      <c r="AH72" s="36"/>
      <c r="AI72" s="36"/>
    </row>
    <row r="73" spans="1:35" ht="13.5" customHeight="1">
      <c r="A73" s="287">
        <v>58</v>
      </c>
      <c r="B73" s="46">
        <v>42430</v>
      </c>
      <c r="C73" s="68">
        <f>'BENEFÍCIOS-SEM JRS E SEM CORREÇ'!C73</f>
        <v>880</v>
      </c>
      <c r="D73" s="318">
        <f>'base(indices)'!G78</f>
        <v>1.2323614599999999</v>
      </c>
      <c r="E73" s="69">
        <f t="shared" si="0"/>
        <v>1084.4780848</v>
      </c>
      <c r="F73" s="364">
        <f>'base(indices)'!I78</f>
        <v>1.6775999999999999E-2</v>
      </c>
      <c r="G73" s="70">
        <f t="shared" si="1"/>
        <v>18.193204350604798</v>
      </c>
      <c r="H73" s="71">
        <f t="shared" si="2"/>
        <v>1102.6712891506049</v>
      </c>
      <c r="I73" s="302">
        <f t="shared" si="20"/>
        <v>69275.45698900448</v>
      </c>
      <c r="J73" s="122">
        <f>IF((I73-H$81+(H$81/12*10))+K73&gt;I149,I149-K73,(I73-H$81+(H$81/12*10)))</f>
        <v>62642.168631515437</v>
      </c>
      <c r="K73" s="122">
        <f t="shared" si="3"/>
        <v>3357.8313684845598</v>
      </c>
      <c r="L73" s="122">
        <f t="shared" si="23"/>
        <v>66000</v>
      </c>
      <c r="M73" s="122">
        <f t="shared" si="24"/>
        <v>59510.06019993966</v>
      </c>
      <c r="N73" s="122">
        <f t="shared" si="21"/>
        <v>3189.9398000603314</v>
      </c>
      <c r="O73" s="122">
        <f t="shared" si="22"/>
        <v>62699.999999999993</v>
      </c>
      <c r="P73" s="104">
        <f>J73*$P$9</f>
        <v>56377.951768363891</v>
      </c>
      <c r="Q73" s="122">
        <f t="shared" si="9"/>
        <v>3022.048231636104</v>
      </c>
      <c r="R73" s="122">
        <f t="shared" si="28"/>
        <v>59399.999999999993</v>
      </c>
      <c r="S73" s="122">
        <f t="shared" si="10"/>
        <v>50113.734905212354</v>
      </c>
      <c r="T73" s="122">
        <f t="shared" si="11"/>
        <v>2686.2650947876482</v>
      </c>
      <c r="U73" s="122">
        <f t="shared" si="12"/>
        <v>52800</v>
      </c>
      <c r="V73" s="122">
        <f t="shared" si="13"/>
        <v>43849.518042060801</v>
      </c>
      <c r="W73" s="122">
        <f t="shared" si="14"/>
        <v>2350.4819579391915</v>
      </c>
      <c r="X73" s="122">
        <f t="shared" si="15"/>
        <v>46199.999999999993</v>
      </c>
      <c r="Y73" s="122">
        <f t="shared" si="16"/>
        <v>37585.301178909263</v>
      </c>
      <c r="Z73" s="122">
        <f t="shared" si="17"/>
        <v>2014.6988210907357</v>
      </c>
      <c r="AA73" s="52">
        <f t="shared" si="18"/>
        <v>39600</v>
      </c>
      <c r="AB73" s="18"/>
      <c r="AC73" s="18"/>
      <c r="AD73" s="18"/>
      <c r="AE73" s="18"/>
      <c r="AF73" s="18"/>
      <c r="AG73" s="19"/>
      <c r="AH73" s="18"/>
      <c r="AI73" s="18"/>
    </row>
    <row r="74" spans="1:35" s="30" customFormat="1" ht="13.5" customHeight="1">
      <c r="A74" s="287">
        <v>57</v>
      </c>
      <c r="B74" s="56">
        <v>42461</v>
      </c>
      <c r="C74" s="68">
        <f>'BENEFÍCIOS-SEM JRS E SEM CORREÇ'!C74</f>
        <v>880</v>
      </c>
      <c r="D74" s="318">
        <f>'base(indices)'!G79</f>
        <v>1.22708499</v>
      </c>
      <c r="E74" s="58">
        <f t="shared" si="0"/>
        <v>1079.8347911999999</v>
      </c>
      <c r="F74" s="364">
        <f>'base(indices)'!I79</f>
        <v>1.6775999999999999E-2</v>
      </c>
      <c r="G74" s="60">
        <f t="shared" si="1"/>
        <v>18.115308457171199</v>
      </c>
      <c r="H74" s="61">
        <f t="shared" si="2"/>
        <v>1097.9500996571712</v>
      </c>
      <c r="I74" s="301">
        <f t="shared" si="20"/>
        <v>68172.785699853877</v>
      </c>
      <c r="J74" s="102">
        <f>IF((I74-H$81+(H$81/12*9))+K74&gt;I149,I149-K74,(I74-H$81+(H$81/12*9)))</f>
        <v>62642.168631515437</v>
      </c>
      <c r="K74" s="102">
        <f t="shared" si="3"/>
        <v>3357.8313684845598</v>
      </c>
      <c r="L74" s="103">
        <f t="shared" si="23"/>
        <v>66000</v>
      </c>
      <c r="M74" s="102">
        <f t="shared" si="24"/>
        <v>59510.06019993966</v>
      </c>
      <c r="N74" s="102">
        <f t="shared" si="21"/>
        <v>3189.9398000603314</v>
      </c>
      <c r="O74" s="102">
        <f t="shared" si="22"/>
        <v>62699.999999999993</v>
      </c>
      <c r="P74" s="102">
        <f t="shared" ref="P74:P130" si="29">J74*$P$9</f>
        <v>56377.951768363891</v>
      </c>
      <c r="Q74" s="102">
        <f t="shared" si="9"/>
        <v>3022.048231636104</v>
      </c>
      <c r="R74" s="102">
        <f>P74+Q74</f>
        <v>59399.999999999993</v>
      </c>
      <c r="S74" s="102">
        <f t="shared" si="10"/>
        <v>50113.734905212354</v>
      </c>
      <c r="T74" s="102">
        <f t="shared" si="11"/>
        <v>2686.2650947876482</v>
      </c>
      <c r="U74" s="102">
        <f t="shared" si="12"/>
        <v>52800</v>
      </c>
      <c r="V74" s="102">
        <f t="shared" si="13"/>
        <v>43849.518042060801</v>
      </c>
      <c r="W74" s="102">
        <f t="shared" si="14"/>
        <v>2350.4819579391915</v>
      </c>
      <c r="X74" s="102">
        <f t="shared" si="15"/>
        <v>46199.999999999993</v>
      </c>
      <c r="Y74" s="102">
        <f t="shared" si="16"/>
        <v>37585.301178909263</v>
      </c>
      <c r="Z74" s="102">
        <f t="shared" si="17"/>
        <v>2014.6988210907357</v>
      </c>
      <c r="AA74" s="66">
        <f t="shared" si="18"/>
        <v>39600</v>
      </c>
      <c r="AB74" s="36"/>
      <c r="AC74" s="36"/>
      <c r="AD74" s="36"/>
      <c r="AE74" s="36"/>
      <c r="AF74" s="36"/>
      <c r="AG74" s="37"/>
      <c r="AH74" s="36"/>
      <c r="AI74" s="36"/>
    </row>
    <row r="75" spans="1:35" ht="13.5" customHeight="1">
      <c r="A75" s="287">
        <v>56</v>
      </c>
      <c r="B75" s="46">
        <v>42491</v>
      </c>
      <c r="C75" s="68">
        <f>'BENEFÍCIOS-SEM JRS E SEM CORREÇ'!C75</f>
        <v>880</v>
      </c>
      <c r="D75" s="318">
        <f>'base(indices)'!G80</f>
        <v>1.22085862</v>
      </c>
      <c r="E75" s="69">
        <f t="shared" ref="E75:E130" si="30">C75*D75</f>
        <v>1074.3555856</v>
      </c>
      <c r="F75" s="364">
        <f>'base(indices)'!I80</f>
        <v>1.6775999999999999E-2</v>
      </c>
      <c r="G75" s="70">
        <f t="shared" ref="G75:G130" si="31">E75*F75</f>
        <v>18.023389304025599</v>
      </c>
      <c r="H75" s="71">
        <f t="shared" ref="H75:H130" si="32">E75+G75</f>
        <v>1092.3789749040257</v>
      </c>
      <c r="I75" s="302">
        <f t="shared" si="20"/>
        <v>67074.835600196704</v>
      </c>
      <c r="J75" s="122">
        <f>IF((I75-H$81+(H$81/12*8))+K75&gt;I149,I149-K75,(I75-H$81+(H$81/12*8)))</f>
        <v>62642.168631515437</v>
      </c>
      <c r="K75" s="122">
        <f t="shared" ref="K75:K130" si="33">I$148</f>
        <v>3357.8313684845598</v>
      </c>
      <c r="L75" s="122">
        <f t="shared" si="23"/>
        <v>66000</v>
      </c>
      <c r="M75" s="122">
        <f t="shared" si="24"/>
        <v>59510.06019993966</v>
      </c>
      <c r="N75" s="122">
        <f t="shared" si="21"/>
        <v>3189.9398000603314</v>
      </c>
      <c r="O75" s="122">
        <f t="shared" si="22"/>
        <v>62699.999999999993</v>
      </c>
      <c r="P75" s="104">
        <f t="shared" si="29"/>
        <v>56377.951768363891</v>
      </c>
      <c r="Q75" s="122">
        <f t="shared" ref="Q75:Q130" si="34">K75*P$9</f>
        <v>3022.048231636104</v>
      </c>
      <c r="R75" s="122">
        <f t="shared" ref="R75:R130" si="35">P75+Q75</f>
        <v>59399.999999999993</v>
      </c>
      <c r="S75" s="122">
        <f t="shared" ref="S75:S93" si="36">J75*S$9</f>
        <v>50113.734905212354</v>
      </c>
      <c r="T75" s="122">
        <f t="shared" ref="T75:T130" si="37">K75*S$9</f>
        <v>2686.2650947876482</v>
      </c>
      <c r="U75" s="122">
        <f t="shared" ref="U75:U93" si="38">S75+T75</f>
        <v>52800</v>
      </c>
      <c r="V75" s="122">
        <f t="shared" ref="V75:V130" si="39">J75*V$9</f>
        <v>43849.518042060801</v>
      </c>
      <c r="W75" s="122">
        <f t="shared" ref="W75:W130" si="40">K75*V$9</f>
        <v>2350.4819579391915</v>
      </c>
      <c r="X75" s="122">
        <f t="shared" ref="X75:X130" si="41">V75+W75</f>
        <v>46199.999999999993</v>
      </c>
      <c r="Y75" s="122">
        <f t="shared" ref="Y75:Y130" si="42">J75*Y$9</f>
        <v>37585.301178909263</v>
      </c>
      <c r="Z75" s="122">
        <f t="shared" ref="Z75:Z130" si="43">K75*Y$9</f>
        <v>2014.6988210907357</v>
      </c>
      <c r="AA75" s="52">
        <f t="shared" ref="AA75:AA130" si="44">Y75+Z75</f>
        <v>39600</v>
      </c>
      <c r="AB75" s="18"/>
      <c r="AC75" s="18"/>
      <c r="AD75" s="18"/>
      <c r="AE75" s="18"/>
      <c r="AF75" s="18"/>
      <c r="AG75" s="19"/>
      <c r="AH75" s="18"/>
      <c r="AI75" s="18"/>
    </row>
    <row r="76" spans="1:35" s="30" customFormat="1" ht="13.5" customHeight="1">
      <c r="A76" s="287">
        <v>55</v>
      </c>
      <c r="B76" s="56">
        <v>42522</v>
      </c>
      <c r="C76" s="68">
        <f>'BENEFÍCIOS-SEM JRS E SEM CORREÇ'!C76</f>
        <v>880</v>
      </c>
      <c r="D76" s="318">
        <f>'base(indices)'!G81</f>
        <v>1.21044876</v>
      </c>
      <c r="E76" s="58">
        <f t="shared" si="30"/>
        <v>1065.1949088000001</v>
      </c>
      <c r="F76" s="364">
        <f>'base(indices)'!I81</f>
        <v>1.6775999999999999E-2</v>
      </c>
      <c r="G76" s="60">
        <f t="shared" si="31"/>
        <v>17.8697097900288</v>
      </c>
      <c r="H76" s="61">
        <f t="shared" si="32"/>
        <v>1083.0646185900289</v>
      </c>
      <c r="I76" s="301">
        <f t="shared" si="20"/>
        <v>65982.456625292674</v>
      </c>
      <c r="J76" s="102">
        <f>IF((I76-H$81+(H$81/12*7))+K76&gt;I149,I149-K76,(I76-H$81+(H$81/12*7)))</f>
        <v>62642.168631515437</v>
      </c>
      <c r="K76" s="102">
        <f t="shared" si="33"/>
        <v>3357.8313684845598</v>
      </c>
      <c r="L76" s="103">
        <f t="shared" si="23"/>
        <v>66000</v>
      </c>
      <c r="M76" s="102">
        <f t="shared" si="24"/>
        <v>59510.06019993966</v>
      </c>
      <c r="N76" s="102">
        <f t="shared" si="21"/>
        <v>3189.9398000603314</v>
      </c>
      <c r="O76" s="102">
        <f t="shared" si="22"/>
        <v>62699.999999999993</v>
      </c>
      <c r="P76" s="102">
        <f t="shared" si="29"/>
        <v>56377.951768363891</v>
      </c>
      <c r="Q76" s="102">
        <f t="shared" si="34"/>
        <v>3022.048231636104</v>
      </c>
      <c r="R76" s="102">
        <f t="shared" si="35"/>
        <v>59399.999999999993</v>
      </c>
      <c r="S76" s="102">
        <f t="shared" si="36"/>
        <v>50113.734905212354</v>
      </c>
      <c r="T76" s="102">
        <f t="shared" si="37"/>
        <v>2686.2650947876482</v>
      </c>
      <c r="U76" s="102">
        <f t="shared" si="38"/>
        <v>52800</v>
      </c>
      <c r="V76" s="102">
        <f t="shared" si="39"/>
        <v>43849.518042060801</v>
      </c>
      <c r="W76" s="102">
        <f t="shared" si="40"/>
        <v>2350.4819579391915</v>
      </c>
      <c r="X76" s="102">
        <f t="shared" si="41"/>
        <v>46199.999999999993</v>
      </c>
      <c r="Y76" s="102">
        <f t="shared" si="42"/>
        <v>37585.301178909263</v>
      </c>
      <c r="Z76" s="102">
        <f t="shared" si="43"/>
        <v>2014.6988210907357</v>
      </c>
      <c r="AA76" s="66">
        <f t="shared" si="44"/>
        <v>39600</v>
      </c>
      <c r="AB76" s="36"/>
      <c r="AC76" s="36"/>
      <c r="AD76" s="36"/>
      <c r="AE76" s="36"/>
      <c r="AF76" s="36"/>
      <c r="AG76" s="37"/>
      <c r="AH76" s="36"/>
      <c r="AI76" s="36"/>
    </row>
    <row r="77" spans="1:35" ht="13.5" customHeight="1">
      <c r="A77" s="287">
        <v>54</v>
      </c>
      <c r="B77" s="46">
        <v>42552</v>
      </c>
      <c r="C77" s="68">
        <f>'BENEFÍCIOS-SEM JRS E SEM CORREÇ'!C77</f>
        <v>880</v>
      </c>
      <c r="D77" s="318">
        <f>'base(indices)'!G82</f>
        <v>1.2056262499999999</v>
      </c>
      <c r="E77" s="69">
        <f t="shared" si="30"/>
        <v>1060.9511</v>
      </c>
      <c r="F77" s="364">
        <f>'base(indices)'!I82</f>
        <v>1.6775999999999999E-2</v>
      </c>
      <c r="G77" s="70">
        <f t="shared" si="31"/>
        <v>17.798515653599999</v>
      </c>
      <c r="H77" s="71">
        <f t="shared" si="32"/>
        <v>1078.7496156535999</v>
      </c>
      <c r="I77" s="302">
        <f t="shared" ref="I77:I130" si="45">I76-H76</f>
        <v>64899.392006702648</v>
      </c>
      <c r="J77" s="122">
        <f>IF((I77-H$81+(H$81/12*6))+K77&gt;I149,I149-K77,(I77-H$81+(H$81/12*6)))</f>
        <v>62642.168631515437</v>
      </c>
      <c r="K77" s="122">
        <f t="shared" si="33"/>
        <v>3357.8313684845598</v>
      </c>
      <c r="L77" s="122">
        <f t="shared" si="23"/>
        <v>66000</v>
      </c>
      <c r="M77" s="122">
        <f t="shared" si="24"/>
        <v>59510.06019993966</v>
      </c>
      <c r="N77" s="122">
        <f t="shared" si="21"/>
        <v>3189.9398000603314</v>
      </c>
      <c r="O77" s="122">
        <f t="shared" si="22"/>
        <v>62699.999999999993</v>
      </c>
      <c r="P77" s="104">
        <f t="shared" si="29"/>
        <v>56377.951768363891</v>
      </c>
      <c r="Q77" s="122">
        <f t="shared" si="34"/>
        <v>3022.048231636104</v>
      </c>
      <c r="R77" s="122">
        <f t="shared" si="35"/>
        <v>59399.999999999993</v>
      </c>
      <c r="S77" s="122">
        <f t="shared" si="36"/>
        <v>50113.734905212354</v>
      </c>
      <c r="T77" s="122">
        <f t="shared" si="37"/>
        <v>2686.2650947876482</v>
      </c>
      <c r="U77" s="122">
        <f t="shared" si="38"/>
        <v>52800</v>
      </c>
      <c r="V77" s="122">
        <f t="shared" si="39"/>
        <v>43849.518042060801</v>
      </c>
      <c r="W77" s="122">
        <f t="shared" si="40"/>
        <v>2350.4819579391915</v>
      </c>
      <c r="X77" s="122">
        <f t="shared" si="41"/>
        <v>46199.999999999993</v>
      </c>
      <c r="Y77" s="122">
        <f t="shared" si="42"/>
        <v>37585.301178909263</v>
      </c>
      <c r="Z77" s="122">
        <f t="shared" si="43"/>
        <v>2014.6988210907357</v>
      </c>
      <c r="AA77" s="52">
        <f t="shared" si="44"/>
        <v>39600</v>
      </c>
      <c r="AB77" s="18"/>
      <c r="AC77" s="18"/>
      <c r="AD77" s="18"/>
      <c r="AE77" s="18"/>
      <c r="AF77" s="18"/>
      <c r="AG77" s="19"/>
      <c r="AH77" s="18"/>
      <c r="AI77" s="18"/>
    </row>
    <row r="78" spans="1:35" s="30" customFormat="1" ht="13.5" customHeight="1">
      <c r="A78" s="287">
        <v>53</v>
      </c>
      <c r="B78" s="56">
        <v>42583</v>
      </c>
      <c r="C78" s="68">
        <f>'BENEFÍCIOS-SEM JRS E SEM CORREÇ'!C78</f>
        <v>880</v>
      </c>
      <c r="D78" s="318">
        <f>'base(indices)'!G83</f>
        <v>1.1991508399999999</v>
      </c>
      <c r="E78" s="58">
        <f t="shared" si="30"/>
        <v>1055.2527392</v>
      </c>
      <c r="F78" s="364">
        <f>'base(indices)'!I83</f>
        <v>1.6775999999999999E-2</v>
      </c>
      <c r="G78" s="60">
        <f t="shared" si="31"/>
        <v>17.702919952819197</v>
      </c>
      <c r="H78" s="61">
        <f t="shared" si="32"/>
        <v>1072.9556591528192</v>
      </c>
      <c r="I78" s="301">
        <f t="shared" si="45"/>
        <v>63820.642391049048</v>
      </c>
      <c r="J78" s="102">
        <f>IF((I78-H$81+(H$81/12*5))+K78&gt;I149,I149-K78,(I78-H$81+(H$81/12*5)))</f>
        <v>62642.168631515437</v>
      </c>
      <c r="K78" s="102">
        <f t="shared" si="33"/>
        <v>3357.8313684845598</v>
      </c>
      <c r="L78" s="103">
        <f t="shared" si="23"/>
        <v>66000</v>
      </c>
      <c r="M78" s="102">
        <f t="shared" si="24"/>
        <v>59510.06019993966</v>
      </c>
      <c r="N78" s="102">
        <f t="shared" si="21"/>
        <v>3189.9398000603314</v>
      </c>
      <c r="O78" s="102">
        <f t="shared" si="22"/>
        <v>62699.999999999993</v>
      </c>
      <c r="P78" s="102">
        <f t="shared" si="29"/>
        <v>56377.951768363891</v>
      </c>
      <c r="Q78" s="102">
        <f t="shared" si="34"/>
        <v>3022.048231636104</v>
      </c>
      <c r="R78" s="102">
        <f t="shared" si="35"/>
        <v>59399.999999999993</v>
      </c>
      <c r="S78" s="102">
        <f t="shared" si="36"/>
        <v>50113.734905212354</v>
      </c>
      <c r="T78" s="102">
        <f t="shared" si="37"/>
        <v>2686.2650947876482</v>
      </c>
      <c r="U78" s="102">
        <f t="shared" si="38"/>
        <v>52800</v>
      </c>
      <c r="V78" s="102">
        <f t="shared" si="39"/>
        <v>43849.518042060801</v>
      </c>
      <c r="W78" s="102">
        <f t="shared" si="40"/>
        <v>2350.4819579391915</v>
      </c>
      <c r="X78" s="102">
        <f t="shared" si="41"/>
        <v>46199.999999999993</v>
      </c>
      <c r="Y78" s="102">
        <f t="shared" si="42"/>
        <v>37585.301178909263</v>
      </c>
      <c r="Z78" s="102">
        <f t="shared" si="43"/>
        <v>2014.6988210907357</v>
      </c>
      <c r="AA78" s="66">
        <f t="shared" si="44"/>
        <v>39600</v>
      </c>
      <c r="AB78" s="36"/>
      <c r="AC78" s="36"/>
      <c r="AD78" s="36"/>
      <c r="AE78" s="36"/>
      <c r="AF78" s="36"/>
      <c r="AG78" s="37"/>
      <c r="AH78" s="36"/>
      <c r="AI78" s="36"/>
    </row>
    <row r="79" spans="1:35" ht="13.5" customHeight="1">
      <c r="A79" s="287">
        <v>52</v>
      </c>
      <c r="B79" s="46">
        <v>42614</v>
      </c>
      <c r="C79" s="68">
        <f>'BENEFÍCIOS-SEM JRS E SEM CORREÇ'!C79</f>
        <v>880</v>
      </c>
      <c r="D79" s="318">
        <f>'base(indices)'!G84</f>
        <v>1.1937788300000001</v>
      </c>
      <c r="E79" s="69">
        <f t="shared" si="30"/>
        <v>1050.5253704000002</v>
      </c>
      <c r="F79" s="364">
        <f>'base(indices)'!I84</f>
        <v>1.6775999999999999E-2</v>
      </c>
      <c r="G79" s="70">
        <f t="shared" si="31"/>
        <v>17.6236136138304</v>
      </c>
      <c r="H79" s="71">
        <f t="shared" si="32"/>
        <v>1068.1489840138306</v>
      </c>
      <c r="I79" s="302">
        <f t="shared" si="45"/>
        <v>62747.686731896232</v>
      </c>
      <c r="J79" s="122">
        <f>IF((I79-H$81+(H$81/12*4))+K79&gt;I149,I149-K79,(I79-H$81+(H$81/12*4)))</f>
        <v>62038.568800892106</v>
      </c>
      <c r="K79" s="122">
        <f t="shared" si="33"/>
        <v>3357.8313684845598</v>
      </c>
      <c r="L79" s="122">
        <f t="shared" si="23"/>
        <v>65396.400169376662</v>
      </c>
      <c r="M79" s="122">
        <f t="shared" si="24"/>
        <v>58936.640360847501</v>
      </c>
      <c r="N79" s="122">
        <f t="shared" si="21"/>
        <v>3189.9398000603314</v>
      </c>
      <c r="O79" s="122">
        <f t="shared" si="22"/>
        <v>62126.580160907833</v>
      </c>
      <c r="P79" s="104">
        <f t="shared" si="29"/>
        <v>55834.711920802896</v>
      </c>
      <c r="Q79" s="122">
        <f t="shared" si="34"/>
        <v>3022.048231636104</v>
      </c>
      <c r="R79" s="122">
        <f t="shared" si="35"/>
        <v>58856.760152438997</v>
      </c>
      <c r="S79" s="122">
        <f t="shared" si="36"/>
        <v>49630.855040713686</v>
      </c>
      <c r="T79" s="122">
        <f t="shared" si="37"/>
        <v>2686.2650947876482</v>
      </c>
      <c r="U79" s="122">
        <f t="shared" si="38"/>
        <v>52317.120135501333</v>
      </c>
      <c r="V79" s="122">
        <f t="shared" si="39"/>
        <v>43426.998160624469</v>
      </c>
      <c r="W79" s="122">
        <f t="shared" si="40"/>
        <v>2350.4819579391915</v>
      </c>
      <c r="X79" s="122">
        <f t="shared" si="41"/>
        <v>45777.480118563661</v>
      </c>
      <c r="Y79" s="122">
        <f t="shared" si="42"/>
        <v>37223.141280535259</v>
      </c>
      <c r="Z79" s="122">
        <f t="shared" si="43"/>
        <v>2014.6988210907357</v>
      </c>
      <c r="AA79" s="52">
        <f t="shared" si="44"/>
        <v>39237.840101625996</v>
      </c>
      <c r="AB79" s="18"/>
      <c r="AC79" s="18"/>
      <c r="AD79" s="18"/>
      <c r="AE79" s="18"/>
      <c r="AF79" s="18"/>
      <c r="AG79" s="19"/>
      <c r="AH79" s="18"/>
      <c r="AI79" s="18"/>
    </row>
    <row r="80" spans="1:35" s="30" customFormat="1" ht="13.5" customHeight="1">
      <c r="A80" s="287">
        <v>51</v>
      </c>
      <c r="B80" s="56">
        <v>42644</v>
      </c>
      <c r="C80" s="68">
        <f>'BENEFÍCIOS-SEM JRS E SEM CORREÇ'!C80</f>
        <v>880</v>
      </c>
      <c r="D80" s="318">
        <f>'base(indices)'!G85</f>
        <v>1.1910394399999999</v>
      </c>
      <c r="E80" s="58">
        <f t="shared" si="30"/>
        <v>1048.1147071999999</v>
      </c>
      <c r="F80" s="364">
        <f>'base(indices)'!I85</f>
        <v>1.6775999999999999E-2</v>
      </c>
      <c r="G80" s="60">
        <f t="shared" si="31"/>
        <v>17.583172327987196</v>
      </c>
      <c r="H80" s="61">
        <f t="shared" si="32"/>
        <v>1065.697879527987</v>
      </c>
      <c r="I80" s="301">
        <f t="shared" si="45"/>
        <v>61679.537747882401</v>
      </c>
      <c r="J80" s="102">
        <f>IF((I80-H$81+(H$81/12*3))+K80&gt;I149,I149-K80,(I80-H$81+(H$81/12*3)))</f>
        <v>60881.780075502764</v>
      </c>
      <c r="K80" s="102">
        <f t="shared" si="33"/>
        <v>3357.8313684845598</v>
      </c>
      <c r="L80" s="103">
        <f t="shared" si="23"/>
        <v>64239.61144398732</v>
      </c>
      <c r="M80" s="102">
        <f t="shared" si="24"/>
        <v>57837.691071727626</v>
      </c>
      <c r="N80" s="102">
        <f t="shared" si="21"/>
        <v>3189.9398000603314</v>
      </c>
      <c r="O80" s="102">
        <f t="shared" si="22"/>
        <v>61027.630871787958</v>
      </c>
      <c r="P80" s="102">
        <f t="shared" si="29"/>
        <v>54793.602067952488</v>
      </c>
      <c r="Q80" s="102">
        <f t="shared" si="34"/>
        <v>3022.048231636104</v>
      </c>
      <c r="R80" s="102">
        <f t="shared" si="35"/>
        <v>57815.650299588589</v>
      </c>
      <c r="S80" s="102">
        <f t="shared" si="36"/>
        <v>48705.424060402212</v>
      </c>
      <c r="T80" s="102">
        <f t="shared" si="37"/>
        <v>2686.2650947876482</v>
      </c>
      <c r="U80" s="102">
        <f t="shared" si="38"/>
        <v>51391.689155189859</v>
      </c>
      <c r="V80" s="102">
        <f t="shared" si="39"/>
        <v>42617.24605285193</v>
      </c>
      <c r="W80" s="102">
        <f t="shared" si="40"/>
        <v>2350.4819579391915</v>
      </c>
      <c r="X80" s="102">
        <f t="shared" si="41"/>
        <v>44967.728010791121</v>
      </c>
      <c r="Y80" s="102">
        <f t="shared" si="42"/>
        <v>36529.068045301654</v>
      </c>
      <c r="Z80" s="102">
        <f t="shared" si="43"/>
        <v>2014.6988210907357</v>
      </c>
      <c r="AA80" s="66">
        <f t="shared" si="44"/>
        <v>38543.766866392391</v>
      </c>
      <c r="AB80" s="36"/>
      <c r="AC80" s="36"/>
      <c r="AD80" s="36"/>
      <c r="AE80" s="36"/>
      <c r="AF80" s="36"/>
      <c r="AG80" s="37"/>
      <c r="AH80" s="36"/>
      <c r="AI80" s="36"/>
    </row>
    <row r="81" spans="1:35" ht="13.5" customHeight="1">
      <c r="A81" s="287">
        <v>50</v>
      </c>
      <c r="B81" s="46">
        <v>42675</v>
      </c>
      <c r="C81" s="68">
        <f>'BENEFÍCIOS-SEM JRS E SEM CORREÇ'!C81</f>
        <v>880</v>
      </c>
      <c r="D81" s="318">
        <f>'base(indices)'!G86</f>
        <v>1.18878076</v>
      </c>
      <c r="E81" s="69">
        <f t="shared" si="30"/>
        <v>1046.1270688</v>
      </c>
      <c r="F81" s="364">
        <f>'base(indices)'!I86</f>
        <v>1.6775999999999999E-2</v>
      </c>
      <c r="G81" s="70">
        <f t="shared" si="31"/>
        <v>17.549827706188797</v>
      </c>
      <c r="H81" s="71">
        <f t="shared" si="32"/>
        <v>1063.6768965061888</v>
      </c>
      <c r="I81" s="302">
        <f t="shared" si="45"/>
        <v>60613.839868354415</v>
      </c>
      <c r="J81" s="122">
        <f>IF((I81-H$81+(H$81/12*2))+K81&gt;I149,I149-K81,(I81-H$81+(H$81/12*2)))</f>
        <v>59727.442454599259</v>
      </c>
      <c r="K81" s="122">
        <f t="shared" si="33"/>
        <v>3357.8313684845598</v>
      </c>
      <c r="L81" s="122">
        <f t="shared" si="23"/>
        <v>63085.273823083815</v>
      </c>
      <c r="M81" s="122">
        <f t="shared" si="24"/>
        <v>56741.07033186929</v>
      </c>
      <c r="N81" s="122">
        <f t="shared" si="21"/>
        <v>3189.9398000603314</v>
      </c>
      <c r="O81" s="122">
        <f t="shared" si="22"/>
        <v>59931.010131929623</v>
      </c>
      <c r="P81" s="104">
        <f t="shared" si="29"/>
        <v>53754.698209139337</v>
      </c>
      <c r="Q81" s="122">
        <f t="shared" si="34"/>
        <v>3022.048231636104</v>
      </c>
      <c r="R81" s="122">
        <f t="shared" si="35"/>
        <v>56776.746440775438</v>
      </c>
      <c r="S81" s="122">
        <f t="shared" si="36"/>
        <v>47781.953963679407</v>
      </c>
      <c r="T81" s="122">
        <f t="shared" si="37"/>
        <v>2686.2650947876482</v>
      </c>
      <c r="U81" s="122">
        <f t="shared" si="38"/>
        <v>50468.219058467053</v>
      </c>
      <c r="V81" s="122">
        <f t="shared" si="39"/>
        <v>41809.209718219478</v>
      </c>
      <c r="W81" s="122">
        <f t="shared" si="40"/>
        <v>2350.4819579391915</v>
      </c>
      <c r="X81" s="122">
        <f t="shared" si="41"/>
        <v>44159.691676158669</v>
      </c>
      <c r="Y81" s="122">
        <f t="shared" si="42"/>
        <v>35836.465472759555</v>
      </c>
      <c r="Z81" s="122">
        <f t="shared" si="43"/>
        <v>2014.6988210907357</v>
      </c>
      <c r="AA81" s="52">
        <f t="shared" si="44"/>
        <v>37851.164293850292</v>
      </c>
      <c r="AB81" s="18"/>
      <c r="AC81" s="18"/>
      <c r="AD81" s="18"/>
      <c r="AE81" s="18"/>
      <c r="AF81" s="18"/>
      <c r="AG81" s="19"/>
      <c r="AH81" s="18"/>
      <c r="AI81" s="18"/>
    </row>
    <row r="82" spans="1:35" s="30" customFormat="1" ht="13.5" customHeight="1" thickBot="1">
      <c r="A82" s="288">
        <v>49</v>
      </c>
      <c r="B82" s="76">
        <v>42705</v>
      </c>
      <c r="C82" s="77">
        <f>'BENEFÍCIOS-SEM JRS E SEM CORREÇ'!C82</f>
        <v>1760</v>
      </c>
      <c r="D82" s="319">
        <f>'base(indices)'!G87</f>
        <v>1.1856979400000001</v>
      </c>
      <c r="E82" s="281">
        <f t="shared" si="30"/>
        <v>2086.8283744</v>
      </c>
      <c r="F82" s="365">
        <f>'base(indices)'!I87</f>
        <v>1.6775999999999999E-2</v>
      </c>
      <c r="G82" s="234">
        <f t="shared" si="31"/>
        <v>35.008632808934401</v>
      </c>
      <c r="H82" s="289">
        <f t="shared" si="32"/>
        <v>2121.8370072089342</v>
      </c>
      <c r="I82" s="303">
        <f t="shared" si="45"/>
        <v>59550.162971848229</v>
      </c>
      <c r="J82" s="95">
        <f>IF((I82-H$81+(H$81/12*1))+K82&gt;I149,I149-K82,(I82-H$81+(H$81/12*1)))</f>
        <v>58575.125816717562</v>
      </c>
      <c r="K82" s="95">
        <f t="shared" si="33"/>
        <v>3357.8313684845598</v>
      </c>
      <c r="L82" s="237">
        <f t="shared" si="23"/>
        <v>61932.957185202118</v>
      </c>
      <c r="M82" s="95">
        <f t="shared" si="24"/>
        <v>55646.369525881681</v>
      </c>
      <c r="N82" s="95">
        <f t="shared" si="21"/>
        <v>3189.9398000603314</v>
      </c>
      <c r="O82" s="95">
        <f t="shared" si="22"/>
        <v>58836.309325942013</v>
      </c>
      <c r="P82" s="95">
        <f t="shared" si="29"/>
        <v>52717.613235045807</v>
      </c>
      <c r="Q82" s="95">
        <f t="shared" si="34"/>
        <v>3022.048231636104</v>
      </c>
      <c r="R82" s="95">
        <f t="shared" si="35"/>
        <v>55739.661466681908</v>
      </c>
      <c r="S82" s="95">
        <f t="shared" si="36"/>
        <v>46860.100653374051</v>
      </c>
      <c r="T82" s="95">
        <f t="shared" si="37"/>
        <v>2686.2650947876482</v>
      </c>
      <c r="U82" s="95">
        <f t="shared" si="38"/>
        <v>49546.365748161697</v>
      </c>
      <c r="V82" s="95">
        <f t="shared" si="39"/>
        <v>41002.588071702288</v>
      </c>
      <c r="W82" s="95">
        <f t="shared" si="40"/>
        <v>2350.4819579391915</v>
      </c>
      <c r="X82" s="95">
        <f t="shared" si="41"/>
        <v>43353.07002964148</v>
      </c>
      <c r="Y82" s="95">
        <f t="shared" si="42"/>
        <v>35145.075490030533</v>
      </c>
      <c r="Z82" s="95">
        <f t="shared" si="43"/>
        <v>2014.6988210907357</v>
      </c>
      <c r="AA82" s="238">
        <f t="shared" si="44"/>
        <v>37159.774311121269</v>
      </c>
      <c r="AB82" s="36"/>
      <c r="AC82" s="36"/>
      <c r="AD82" s="36"/>
      <c r="AE82" s="36"/>
      <c r="AF82" s="36"/>
      <c r="AG82" s="37"/>
      <c r="AH82" s="36"/>
      <c r="AI82" s="36"/>
    </row>
    <row r="83" spans="1:35" ht="13.5" customHeight="1">
      <c r="A83" s="290">
        <v>48</v>
      </c>
      <c r="B83" s="161">
        <v>42736</v>
      </c>
      <c r="C83" s="47">
        <f>'BENEFÍCIOS-SEM JRS E SEM CORREÇ'!C83</f>
        <v>937</v>
      </c>
      <c r="D83" s="308">
        <f>'base(indices)'!G88</f>
        <v>1.18344939</v>
      </c>
      <c r="E83" s="164">
        <f t="shared" si="30"/>
        <v>1108.8920784300001</v>
      </c>
      <c r="F83" s="363">
        <f>'base(indices)'!I88</f>
        <v>1.6775999999999999E-2</v>
      </c>
      <c r="G83" s="87">
        <f t="shared" si="31"/>
        <v>18.602773507741681</v>
      </c>
      <c r="H83" s="89">
        <f t="shared" si="32"/>
        <v>1127.4948519377417</v>
      </c>
      <c r="I83" s="300">
        <f t="shared" si="45"/>
        <v>57428.325964639298</v>
      </c>
      <c r="J83" s="123">
        <f>IF((I83-H$93+(H$93))+K83&gt;I149,I149-K83,(I83-H$93+(H$93)))</f>
        <v>57428.325964639298</v>
      </c>
      <c r="K83" s="123">
        <f t="shared" si="33"/>
        <v>3357.8313684845598</v>
      </c>
      <c r="L83" s="123">
        <f t="shared" si="23"/>
        <v>60786.157333123861</v>
      </c>
      <c r="M83" s="123">
        <f t="shared" si="24"/>
        <v>54556.909666407329</v>
      </c>
      <c r="N83" s="123">
        <f t="shared" si="21"/>
        <v>3189.9398000603314</v>
      </c>
      <c r="O83" s="123">
        <f t="shared" si="22"/>
        <v>57746.849466467662</v>
      </c>
      <c r="P83" s="100">
        <f t="shared" si="29"/>
        <v>51685.493368175368</v>
      </c>
      <c r="Q83" s="123">
        <f t="shared" si="34"/>
        <v>3022.048231636104</v>
      </c>
      <c r="R83" s="123">
        <f t="shared" si="35"/>
        <v>54707.541599811469</v>
      </c>
      <c r="S83" s="123">
        <f t="shared" si="36"/>
        <v>45942.660771711438</v>
      </c>
      <c r="T83" s="123">
        <f t="shared" si="37"/>
        <v>2686.2650947876482</v>
      </c>
      <c r="U83" s="123">
        <f t="shared" si="38"/>
        <v>48628.925866499085</v>
      </c>
      <c r="V83" s="123">
        <f t="shared" si="39"/>
        <v>40199.828175247509</v>
      </c>
      <c r="W83" s="123">
        <f t="shared" si="40"/>
        <v>2350.4819579391915</v>
      </c>
      <c r="X83" s="123">
        <f t="shared" si="41"/>
        <v>42550.3101331867</v>
      </c>
      <c r="Y83" s="123">
        <f t="shared" si="42"/>
        <v>34456.995578783579</v>
      </c>
      <c r="Z83" s="123">
        <f t="shared" si="43"/>
        <v>2014.6988210907357</v>
      </c>
      <c r="AA83" s="55">
        <f t="shared" si="44"/>
        <v>36471.694399874315</v>
      </c>
      <c r="AB83" s="18"/>
      <c r="AC83" s="18"/>
      <c r="AD83" s="18"/>
      <c r="AE83" s="18"/>
      <c r="AF83" s="18"/>
      <c r="AG83" s="19"/>
      <c r="AH83" s="18"/>
      <c r="AI83" s="18"/>
    </row>
    <row r="84" spans="1:35" s="30" customFormat="1" ht="13.5" customHeight="1">
      <c r="A84" s="287">
        <v>47</v>
      </c>
      <c r="B84" s="56">
        <v>42767</v>
      </c>
      <c r="C84" s="68">
        <f>'BENEFÍCIOS-SEM JRS E SEM CORREÇ'!C84</f>
        <v>937</v>
      </c>
      <c r="D84" s="318">
        <f>'base(indices)'!G89</f>
        <v>1.17979203</v>
      </c>
      <c r="E84" s="58">
        <f t="shared" si="30"/>
        <v>1105.46513211</v>
      </c>
      <c r="F84" s="364">
        <f>'base(indices)'!I89</f>
        <v>1.6775999999999999E-2</v>
      </c>
      <c r="G84" s="60">
        <f t="shared" si="31"/>
        <v>18.545283056277359</v>
      </c>
      <c r="H84" s="61">
        <f t="shared" si="32"/>
        <v>1124.0104151662774</v>
      </c>
      <c r="I84" s="301">
        <f t="shared" si="45"/>
        <v>56300.831112701555</v>
      </c>
      <c r="J84" s="102">
        <f>IF((I84-H$93+(H$93/12*11))+K84&gt;I149,I149-K84,(I84-H$93+(H$93/12*11)))</f>
        <v>56208.941521075001</v>
      </c>
      <c r="K84" s="102">
        <f t="shared" si="33"/>
        <v>3357.8313684845598</v>
      </c>
      <c r="L84" s="103">
        <f t="shared" si="23"/>
        <v>59566.772889559565</v>
      </c>
      <c r="M84" s="102">
        <f t="shared" si="24"/>
        <v>53398.49444502125</v>
      </c>
      <c r="N84" s="102">
        <f t="shared" si="21"/>
        <v>3189.9398000603314</v>
      </c>
      <c r="O84" s="102">
        <f t="shared" si="22"/>
        <v>56588.434245081582</v>
      </c>
      <c r="P84" s="102">
        <f t="shared" si="29"/>
        <v>50588.047368967505</v>
      </c>
      <c r="Q84" s="102">
        <f t="shared" si="34"/>
        <v>3022.048231636104</v>
      </c>
      <c r="R84" s="102">
        <f t="shared" si="35"/>
        <v>53610.095600603607</v>
      </c>
      <c r="S84" s="102">
        <f t="shared" si="36"/>
        <v>44967.153216860002</v>
      </c>
      <c r="T84" s="102">
        <f t="shared" si="37"/>
        <v>2686.2650947876482</v>
      </c>
      <c r="U84" s="102">
        <f t="shared" si="38"/>
        <v>47653.418311647649</v>
      </c>
      <c r="V84" s="102">
        <f t="shared" si="39"/>
        <v>39346.259064752499</v>
      </c>
      <c r="W84" s="102">
        <f t="shared" si="40"/>
        <v>2350.4819579391915</v>
      </c>
      <c r="X84" s="102">
        <f t="shared" si="41"/>
        <v>41696.741022691691</v>
      </c>
      <c r="Y84" s="102">
        <f t="shared" si="42"/>
        <v>33725.364912644996</v>
      </c>
      <c r="Z84" s="102">
        <f t="shared" si="43"/>
        <v>2014.6988210907357</v>
      </c>
      <c r="AA84" s="66">
        <f t="shared" si="44"/>
        <v>35740.063733735733</v>
      </c>
      <c r="AB84" s="36"/>
      <c r="AC84" s="36"/>
      <c r="AD84" s="36"/>
      <c r="AE84" s="36"/>
      <c r="AF84" s="36"/>
      <c r="AG84" s="37"/>
      <c r="AH84" s="36"/>
      <c r="AI84" s="36"/>
    </row>
    <row r="85" spans="1:35" ht="13.5" customHeight="1">
      <c r="A85" s="287">
        <v>46</v>
      </c>
      <c r="B85" s="46">
        <v>42795</v>
      </c>
      <c r="C85" s="68">
        <f>'BENEFÍCIOS-SEM JRS E SEM CORREÇ'!C85</f>
        <v>937</v>
      </c>
      <c r="D85" s="318">
        <f>'base(indices)'!G90</f>
        <v>1.1734553700000001</v>
      </c>
      <c r="E85" s="69">
        <f t="shared" si="30"/>
        <v>1099.52768169</v>
      </c>
      <c r="F85" s="364">
        <f>'base(indices)'!I90</f>
        <v>1.6775999999999999E-2</v>
      </c>
      <c r="G85" s="70">
        <f t="shared" si="31"/>
        <v>18.44567638803144</v>
      </c>
      <c r="H85" s="71">
        <f t="shared" si="32"/>
        <v>1117.9733580780314</v>
      </c>
      <c r="I85" s="302">
        <f t="shared" si="45"/>
        <v>55176.82069753528</v>
      </c>
      <c r="J85" s="122">
        <f>IF((I85-H$93+(H$93/12*10))+K85&gt;I149,I149-K85,(I85-H$93+(H$93/12*10)))</f>
        <v>54993.041514282166</v>
      </c>
      <c r="K85" s="122">
        <f t="shared" si="33"/>
        <v>3357.8313684845598</v>
      </c>
      <c r="L85" s="122">
        <f t="shared" si="23"/>
        <v>58350.872882766722</v>
      </c>
      <c r="M85" s="122">
        <f t="shared" si="24"/>
        <v>52243.389438568054</v>
      </c>
      <c r="N85" s="122">
        <f t="shared" si="21"/>
        <v>3189.9398000603314</v>
      </c>
      <c r="O85" s="122">
        <f t="shared" si="22"/>
        <v>55433.329238628387</v>
      </c>
      <c r="P85" s="104">
        <f t="shared" si="29"/>
        <v>49493.73736285395</v>
      </c>
      <c r="Q85" s="122">
        <f t="shared" si="34"/>
        <v>3022.048231636104</v>
      </c>
      <c r="R85" s="122">
        <f t="shared" si="35"/>
        <v>52515.785594490051</v>
      </c>
      <c r="S85" s="122">
        <f t="shared" si="36"/>
        <v>43994.433211425734</v>
      </c>
      <c r="T85" s="122">
        <f t="shared" si="37"/>
        <v>2686.2650947876482</v>
      </c>
      <c r="U85" s="122">
        <f t="shared" si="38"/>
        <v>46680.69830621338</v>
      </c>
      <c r="V85" s="122">
        <f t="shared" si="39"/>
        <v>38495.129059997511</v>
      </c>
      <c r="W85" s="122">
        <f t="shared" si="40"/>
        <v>2350.4819579391915</v>
      </c>
      <c r="X85" s="122">
        <f t="shared" si="41"/>
        <v>40845.611017936702</v>
      </c>
      <c r="Y85" s="122">
        <f t="shared" si="42"/>
        <v>32995.824908569295</v>
      </c>
      <c r="Z85" s="122">
        <f t="shared" si="43"/>
        <v>2014.6988210907357</v>
      </c>
      <c r="AA85" s="52">
        <f t="shared" si="44"/>
        <v>35010.523729660032</v>
      </c>
      <c r="AB85" s="18"/>
      <c r="AC85" s="18"/>
      <c r="AD85" s="18"/>
      <c r="AE85" s="18"/>
      <c r="AF85" s="18"/>
      <c r="AG85" s="19"/>
      <c r="AH85" s="18"/>
      <c r="AI85" s="18"/>
    </row>
    <row r="86" spans="1:35" s="30" customFormat="1" ht="13.5" customHeight="1">
      <c r="A86" s="287">
        <v>45</v>
      </c>
      <c r="B86" s="56">
        <v>42826</v>
      </c>
      <c r="C86" s="68">
        <f>'BENEFÍCIOS-SEM JRS E SEM CORREÇ'!C86</f>
        <v>937</v>
      </c>
      <c r="D86" s="318">
        <f>'base(indices)'!G91</f>
        <v>1.1716978300000001</v>
      </c>
      <c r="E86" s="58">
        <f t="shared" si="30"/>
        <v>1097.88086671</v>
      </c>
      <c r="F86" s="364">
        <f>'base(indices)'!I91</f>
        <v>1.6775999999999999E-2</v>
      </c>
      <c r="G86" s="60">
        <f t="shared" si="31"/>
        <v>18.418049419926959</v>
      </c>
      <c r="H86" s="61">
        <f t="shared" si="32"/>
        <v>1116.298916129927</v>
      </c>
      <c r="I86" s="301">
        <f t="shared" si="45"/>
        <v>54058.84733945725</v>
      </c>
      <c r="J86" s="102">
        <f>IF((I86-H$93+(H$93/12*9))+K86&gt;I149,I149-K86,(I86-H$93+(H$93/12*9)))</f>
        <v>53783.178564577582</v>
      </c>
      <c r="K86" s="102">
        <f t="shared" si="33"/>
        <v>3357.8313684845598</v>
      </c>
      <c r="L86" s="103">
        <f t="shared" si="23"/>
        <v>57141.009933062145</v>
      </c>
      <c r="M86" s="102">
        <f t="shared" si="24"/>
        <v>51094.019636348698</v>
      </c>
      <c r="N86" s="102">
        <f t="shared" ref="N86:N130" si="46">K86*M$9</f>
        <v>3189.9398000603314</v>
      </c>
      <c r="O86" s="102">
        <f t="shared" ref="O86:O130" si="47">M86+N86</f>
        <v>54283.95943640903</v>
      </c>
      <c r="P86" s="102">
        <f t="shared" si="29"/>
        <v>48404.860708119828</v>
      </c>
      <c r="Q86" s="102">
        <f t="shared" si="34"/>
        <v>3022.048231636104</v>
      </c>
      <c r="R86" s="102">
        <f t="shared" si="35"/>
        <v>51426.908939755929</v>
      </c>
      <c r="S86" s="102">
        <f t="shared" si="36"/>
        <v>43026.542851662067</v>
      </c>
      <c r="T86" s="102">
        <f t="shared" si="37"/>
        <v>2686.2650947876482</v>
      </c>
      <c r="U86" s="102">
        <f t="shared" si="38"/>
        <v>45712.807946449713</v>
      </c>
      <c r="V86" s="102">
        <f t="shared" si="39"/>
        <v>37648.224995204306</v>
      </c>
      <c r="W86" s="102">
        <f t="shared" si="40"/>
        <v>2350.4819579391915</v>
      </c>
      <c r="X86" s="102">
        <f t="shared" si="41"/>
        <v>39998.706953143497</v>
      </c>
      <c r="Y86" s="102">
        <f t="shared" si="42"/>
        <v>32269.907138746548</v>
      </c>
      <c r="Z86" s="102">
        <f t="shared" si="43"/>
        <v>2014.6988210907357</v>
      </c>
      <c r="AA86" s="66">
        <f t="shared" si="44"/>
        <v>34284.605959837281</v>
      </c>
      <c r="AB86" s="36"/>
      <c r="AC86" s="36"/>
      <c r="AD86" s="36"/>
      <c r="AE86" s="36"/>
      <c r="AF86" s="36"/>
      <c r="AG86" s="37"/>
      <c r="AH86" s="36"/>
      <c r="AI86" s="36"/>
    </row>
    <row r="87" spans="1:35" ht="13.5" customHeight="1">
      <c r="A87" s="287">
        <v>44</v>
      </c>
      <c r="B87" s="46">
        <v>42856</v>
      </c>
      <c r="C87" s="68">
        <f>'BENEFÍCIOS-SEM JRS E SEM CORREÇ'!C87</f>
        <v>937</v>
      </c>
      <c r="D87" s="318">
        <f>'base(indices)'!G92</f>
        <v>1.16924242</v>
      </c>
      <c r="E87" s="69">
        <f t="shared" si="30"/>
        <v>1095.5801475400001</v>
      </c>
      <c r="F87" s="364">
        <f>'base(indices)'!I92</f>
        <v>1.6775999999999999E-2</v>
      </c>
      <c r="G87" s="70">
        <f t="shared" si="31"/>
        <v>18.379452555131042</v>
      </c>
      <c r="H87" s="71">
        <f t="shared" si="32"/>
        <v>1113.9596000951312</v>
      </c>
      <c r="I87" s="302">
        <f t="shared" si="45"/>
        <v>52942.548423327324</v>
      </c>
      <c r="J87" s="122">
        <f>IF((I87-H$93+(H$93/12*8))+K87&gt;I149,I149-K87,(I87-H$93+(H$93/12*8)))</f>
        <v>52574.990056821101</v>
      </c>
      <c r="K87" s="122">
        <f t="shared" si="33"/>
        <v>3357.8313684845598</v>
      </c>
      <c r="L87" s="122">
        <f t="shared" ref="L87:L130" si="48">J87+K87</f>
        <v>55932.821425305665</v>
      </c>
      <c r="M87" s="122">
        <f t="shared" ref="M87:M130" si="49">J87*M$9</f>
        <v>49946.240553980046</v>
      </c>
      <c r="N87" s="122">
        <f t="shared" si="46"/>
        <v>3189.9398000603314</v>
      </c>
      <c r="O87" s="122">
        <f t="shared" si="47"/>
        <v>53136.180354040378</v>
      </c>
      <c r="P87" s="104">
        <f t="shared" si="29"/>
        <v>47317.49105113899</v>
      </c>
      <c r="Q87" s="122">
        <f t="shared" si="34"/>
        <v>3022.048231636104</v>
      </c>
      <c r="R87" s="122">
        <f t="shared" si="35"/>
        <v>50339.539282775091</v>
      </c>
      <c r="S87" s="122">
        <f t="shared" si="36"/>
        <v>42059.992045456886</v>
      </c>
      <c r="T87" s="122">
        <f t="shared" si="37"/>
        <v>2686.2650947876482</v>
      </c>
      <c r="U87" s="122">
        <f t="shared" si="38"/>
        <v>44746.257140244532</v>
      </c>
      <c r="V87" s="122">
        <f t="shared" si="39"/>
        <v>36802.493039774767</v>
      </c>
      <c r="W87" s="122">
        <f t="shared" si="40"/>
        <v>2350.4819579391915</v>
      </c>
      <c r="X87" s="122">
        <f t="shared" si="41"/>
        <v>39152.974997713958</v>
      </c>
      <c r="Y87" s="122">
        <f t="shared" si="42"/>
        <v>31544.994034092659</v>
      </c>
      <c r="Z87" s="122">
        <f t="shared" si="43"/>
        <v>2014.6988210907357</v>
      </c>
      <c r="AA87" s="52">
        <f t="shared" si="44"/>
        <v>33559.692855183392</v>
      </c>
      <c r="AB87" s="18"/>
      <c r="AC87" s="18"/>
      <c r="AD87" s="18"/>
      <c r="AE87" s="18"/>
      <c r="AF87" s="18"/>
      <c r="AG87" s="19"/>
      <c r="AH87" s="18"/>
      <c r="AI87" s="18"/>
    </row>
    <row r="88" spans="1:35" s="30" customFormat="1" ht="13.5" customHeight="1">
      <c r="A88" s="287">
        <v>43</v>
      </c>
      <c r="B88" s="56">
        <v>42887</v>
      </c>
      <c r="C88" s="68">
        <f>'BENEFÍCIOS-SEM JRS E SEM CORREÇ'!C88</f>
        <v>937</v>
      </c>
      <c r="D88" s="318">
        <f>'base(indices)'!G93</f>
        <v>1.1664429599999999</v>
      </c>
      <c r="E88" s="58">
        <f t="shared" si="30"/>
        <v>1092.9570535199998</v>
      </c>
      <c r="F88" s="364">
        <f>'base(indices)'!I93</f>
        <v>1.6775999999999999E-2</v>
      </c>
      <c r="G88" s="60">
        <f t="shared" si="31"/>
        <v>18.335447529851518</v>
      </c>
      <c r="H88" s="61">
        <f t="shared" si="32"/>
        <v>1111.2925010498514</v>
      </c>
      <c r="I88" s="301">
        <f t="shared" si="45"/>
        <v>51828.588823232196</v>
      </c>
      <c r="J88" s="102">
        <f>IF((I88-H$93+(H$93/12*7))+K88&gt;I149,I149-K88,(I88-H$93+(H$93/12*7)))</f>
        <v>51369.14086509942</v>
      </c>
      <c r="K88" s="102">
        <f t="shared" si="33"/>
        <v>3357.8313684845598</v>
      </c>
      <c r="L88" s="103">
        <f t="shared" si="48"/>
        <v>54726.972233583976</v>
      </c>
      <c r="M88" s="102">
        <f t="shared" si="49"/>
        <v>48800.683821844446</v>
      </c>
      <c r="N88" s="102">
        <f t="shared" si="46"/>
        <v>3189.9398000603314</v>
      </c>
      <c r="O88" s="102">
        <f t="shared" si="47"/>
        <v>51990.623621904779</v>
      </c>
      <c r="P88" s="102">
        <f t="shared" si="29"/>
        <v>46232.22677858948</v>
      </c>
      <c r="Q88" s="102">
        <f t="shared" si="34"/>
        <v>3022.048231636104</v>
      </c>
      <c r="R88" s="102">
        <f t="shared" si="35"/>
        <v>49254.275010225581</v>
      </c>
      <c r="S88" s="102">
        <f t="shared" si="36"/>
        <v>41095.31269207954</v>
      </c>
      <c r="T88" s="102">
        <f t="shared" si="37"/>
        <v>2686.2650947876482</v>
      </c>
      <c r="U88" s="102">
        <f t="shared" si="38"/>
        <v>43781.577786867187</v>
      </c>
      <c r="V88" s="102">
        <f t="shared" si="39"/>
        <v>35958.398605569593</v>
      </c>
      <c r="W88" s="102">
        <f t="shared" si="40"/>
        <v>2350.4819579391915</v>
      </c>
      <c r="X88" s="102">
        <f t="shared" si="41"/>
        <v>38308.880563508785</v>
      </c>
      <c r="Y88" s="102">
        <f t="shared" si="42"/>
        <v>30821.48451905965</v>
      </c>
      <c r="Z88" s="102">
        <f t="shared" si="43"/>
        <v>2014.6988210907357</v>
      </c>
      <c r="AA88" s="66">
        <f t="shared" si="44"/>
        <v>32836.183340150383</v>
      </c>
      <c r="AB88" s="36"/>
      <c r="AC88" s="36"/>
      <c r="AD88" s="36"/>
      <c r="AE88" s="36"/>
      <c r="AF88" s="36"/>
      <c r="AG88" s="37"/>
      <c r="AH88" s="36"/>
      <c r="AI88" s="36"/>
    </row>
    <row r="89" spans="1:35" ht="13.5" customHeight="1">
      <c r="A89" s="287">
        <v>42</v>
      </c>
      <c r="B89" s="46">
        <v>42917</v>
      </c>
      <c r="C89" s="68">
        <f>'BENEFÍCIOS-SEM JRS E SEM CORREÇ'!C89</f>
        <v>937</v>
      </c>
      <c r="D89" s="318">
        <f>'base(indices)'!G94</f>
        <v>1.16457963</v>
      </c>
      <c r="E89" s="69">
        <f t="shared" si="30"/>
        <v>1091.21111331</v>
      </c>
      <c r="F89" s="364">
        <f>'base(indices)'!I94</f>
        <v>1.6775999999999999E-2</v>
      </c>
      <c r="G89" s="70">
        <f t="shared" si="31"/>
        <v>18.30615763688856</v>
      </c>
      <c r="H89" s="71">
        <f t="shared" si="32"/>
        <v>1109.5172709468886</v>
      </c>
      <c r="I89" s="302">
        <f t="shared" si="45"/>
        <v>50717.296322182345</v>
      </c>
      <c r="J89" s="122">
        <f>IF((I89-H$93+(H$93/12*6))+K89&gt;I149,I149-K89,(I89-H$93+(H$93/12*6)))</f>
        <v>50165.958772423008</v>
      </c>
      <c r="K89" s="122">
        <f t="shared" si="33"/>
        <v>3357.8313684845598</v>
      </c>
      <c r="L89" s="122">
        <f t="shared" si="48"/>
        <v>53523.790140907571</v>
      </c>
      <c r="M89" s="122">
        <f t="shared" si="49"/>
        <v>47657.660833801856</v>
      </c>
      <c r="N89" s="122">
        <f t="shared" si="46"/>
        <v>3189.9398000603314</v>
      </c>
      <c r="O89" s="122">
        <f t="shared" si="47"/>
        <v>50847.600633862188</v>
      </c>
      <c r="P89" s="104">
        <f t="shared" si="29"/>
        <v>45149.362895180711</v>
      </c>
      <c r="Q89" s="122">
        <f t="shared" si="34"/>
        <v>3022.048231636104</v>
      </c>
      <c r="R89" s="122">
        <f t="shared" si="35"/>
        <v>48171.411126816813</v>
      </c>
      <c r="S89" s="122">
        <f t="shared" si="36"/>
        <v>40132.767017938408</v>
      </c>
      <c r="T89" s="122">
        <f t="shared" si="37"/>
        <v>2686.2650947876482</v>
      </c>
      <c r="U89" s="122">
        <f t="shared" si="38"/>
        <v>42819.032112726054</v>
      </c>
      <c r="V89" s="122">
        <f t="shared" si="39"/>
        <v>35116.171140696104</v>
      </c>
      <c r="W89" s="122">
        <f t="shared" si="40"/>
        <v>2350.4819579391915</v>
      </c>
      <c r="X89" s="122">
        <f t="shared" si="41"/>
        <v>37466.653098635295</v>
      </c>
      <c r="Y89" s="122">
        <f t="shared" si="42"/>
        <v>30099.575263453804</v>
      </c>
      <c r="Z89" s="122">
        <f t="shared" si="43"/>
        <v>2014.6988210907357</v>
      </c>
      <c r="AA89" s="52">
        <f t="shared" si="44"/>
        <v>32114.274084544541</v>
      </c>
      <c r="AB89" s="18"/>
      <c r="AC89" s="18"/>
      <c r="AD89" s="18"/>
      <c r="AE89" s="18"/>
      <c r="AF89" s="18"/>
      <c r="AG89" s="19"/>
      <c r="AH89" s="18"/>
      <c r="AI89" s="18"/>
    </row>
    <row r="90" spans="1:35" s="30" customFormat="1" ht="13.5" customHeight="1">
      <c r="A90" s="287">
        <v>41</v>
      </c>
      <c r="B90" s="56">
        <v>42948</v>
      </c>
      <c r="C90" s="68">
        <f>'BENEFÍCIOS-SEM JRS E SEM CORREÇ'!C90</f>
        <v>937</v>
      </c>
      <c r="D90" s="318">
        <f>'base(indices)'!G95</f>
        <v>1.1666796500000001</v>
      </c>
      <c r="E90" s="58">
        <f t="shared" si="30"/>
        <v>1093.17883205</v>
      </c>
      <c r="F90" s="364">
        <f>'base(indices)'!I95</f>
        <v>1.6775999999999999E-2</v>
      </c>
      <c r="G90" s="60">
        <f t="shared" si="31"/>
        <v>18.339168086470799</v>
      </c>
      <c r="H90" s="61">
        <f t="shared" si="32"/>
        <v>1111.5180001364708</v>
      </c>
      <c r="I90" s="301">
        <f t="shared" si="45"/>
        <v>49607.779051235455</v>
      </c>
      <c r="J90" s="102">
        <f>IF((I90-H$93+(H$93/12*5))+K90&gt;I149,I149-K90,(I90-H$93+(H$93/12*5)))</f>
        <v>48964.551909849564</v>
      </c>
      <c r="K90" s="102">
        <f t="shared" si="33"/>
        <v>3357.8313684845598</v>
      </c>
      <c r="L90" s="103">
        <f t="shared" si="48"/>
        <v>52322.38327833412</v>
      </c>
      <c r="M90" s="102">
        <f t="shared" si="49"/>
        <v>46516.324314357087</v>
      </c>
      <c r="N90" s="102">
        <f t="shared" si="46"/>
        <v>3189.9398000603314</v>
      </c>
      <c r="O90" s="102">
        <f t="shared" si="47"/>
        <v>49706.264114417419</v>
      </c>
      <c r="P90" s="102">
        <f t="shared" si="29"/>
        <v>44068.09671886461</v>
      </c>
      <c r="Q90" s="102">
        <f t="shared" si="34"/>
        <v>3022.048231636104</v>
      </c>
      <c r="R90" s="102">
        <f t="shared" si="35"/>
        <v>47090.144950500711</v>
      </c>
      <c r="S90" s="102">
        <f t="shared" si="36"/>
        <v>39171.641527879656</v>
      </c>
      <c r="T90" s="102">
        <f t="shared" si="37"/>
        <v>2686.2650947876482</v>
      </c>
      <c r="U90" s="102">
        <f t="shared" si="38"/>
        <v>41857.906622667302</v>
      </c>
      <c r="V90" s="102">
        <f t="shared" si="39"/>
        <v>34275.186336894694</v>
      </c>
      <c r="W90" s="102">
        <f t="shared" si="40"/>
        <v>2350.4819579391915</v>
      </c>
      <c r="X90" s="102">
        <f t="shared" si="41"/>
        <v>36625.668294833886</v>
      </c>
      <c r="Y90" s="102">
        <f t="shared" si="42"/>
        <v>29378.731145909736</v>
      </c>
      <c r="Z90" s="102">
        <f t="shared" si="43"/>
        <v>2014.6988210907357</v>
      </c>
      <c r="AA90" s="66">
        <f t="shared" si="44"/>
        <v>31393.429967000473</v>
      </c>
      <c r="AB90" s="36"/>
      <c r="AC90" s="36"/>
      <c r="AD90" s="36"/>
      <c r="AE90" s="36"/>
      <c r="AF90" s="36"/>
      <c r="AG90" s="37"/>
      <c r="AH90" s="36"/>
      <c r="AI90" s="36"/>
    </row>
    <row r="91" spans="1:35" ht="13.5" customHeight="1">
      <c r="A91" s="287">
        <v>40</v>
      </c>
      <c r="B91" s="46">
        <v>42979</v>
      </c>
      <c r="C91" s="68">
        <f>'BENEFÍCIOS-SEM JRS E SEM CORREÇ'!C91</f>
        <v>937</v>
      </c>
      <c r="D91" s="318">
        <f>'base(indices)'!G96</f>
        <v>1.1626105099999999</v>
      </c>
      <c r="E91" s="69">
        <f t="shared" si="30"/>
        <v>1089.3660478699999</v>
      </c>
      <c r="F91" s="364">
        <f>'base(indices)'!I96</f>
        <v>1.6775999999999999E-2</v>
      </c>
      <c r="G91" s="70">
        <f t="shared" si="31"/>
        <v>18.275204819067117</v>
      </c>
      <c r="H91" s="71">
        <f t="shared" si="32"/>
        <v>1107.641252689067</v>
      </c>
      <c r="I91" s="302">
        <f t="shared" si="45"/>
        <v>48496.261051098983</v>
      </c>
      <c r="J91" s="122">
        <f>IF((I91-H$93+(H$93/12*4))+K91&gt;I149,I149-K91,(I91-H$93+(H$93/12*4)))</f>
        <v>47761.144318086539</v>
      </c>
      <c r="K91" s="122">
        <f t="shared" si="33"/>
        <v>3357.8313684845598</v>
      </c>
      <c r="L91" s="122">
        <f t="shared" si="48"/>
        <v>51118.975686571095</v>
      </c>
      <c r="M91" s="122">
        <f t="shared" si="49"/>
        <v>45373.087102182209</v>
      </c>
      <c r="N91" s="122">
        <f t="shared" si="46"/>
        <v>3189.9398000603314</v>
      </c>
      <c r="O91" s="122">
        <f t="shared" si="47"/>
        <v>48563.026902242542</v>
      </c>
      <c r="P91" s="104">
        <f t="shared" si="29"/>
        <v>42985.029886277887</v>
      </c>
      <c r="Q91" s="122">
        <f t="shared" si="34"/>
        <v>3022.048231636104</v>
      </c>
      <c r="R91" s="122">
        <f t="shared" si="35"/>
        <v>46007.078117913989</v>
      </c>
      <c r="S91" s="122">
        <f t="shared" si="36"/>
        <v>38208.915454469236</v>
      </c>
      <c r="T91" s="122">
        <f t="shared" si="37"/>
        <v>2686.2650947876482</v>
      </c>
      <c r="U91" s="122">
        <f t="shared" si="38"/>
        <v>40895.180549256882</v>
      </c>
      <c r="V91" s="122">
        <f t="shared" si="39"/>
        <v>33432.801022660577</v>
      </c>
      <c r="W91" s="122">
        <f t="shared" si="40"/>
        <v>2350.4819579391915</v>
      </c>
      <c r="X91" s="122">
        <f t="shared" si="41"/>
        <v>35783.282980599768</v>
      </c>
      <c r="Y91" s="122">
        <f t="shared" si="42"/>
        <v>28656.686590851921</v>
      </c>
      <c r="Z91" s="122">
        <f t="shared" si="43"/>
        <v>2014.6988210907357</v>
      </c>
      <c r="AA91" s="52">
        <f t="shared" si="44"/>
        <v>30671.385411942658</v>
      </c>
      <c r="AB91" s="18"/>
      <c r="AC91" s="18"/>
      <c r="AD91" s="18"/>
      <c r="AE91" s="18"/>
      <c r="AF91" s="18"/>
      <c r="AG91" s="19"/>
      <c r="AH91" s="18"/>
      <c r="AI91" s="18"/>
    </row>
    <row r="92" spans="1:35" s="30" customFormat="1" ht="13.5" customHeight="1">
      <c r="A92" s="287">
        <v>39</v>
      </c>
      <c r="B92" s="56">
        <v>43009</v>
      </c>
      <c r="C92" s="68">
        <f>'BENEFÍCIOS-SEM JRS E SEM CORREÇ'!C92</f>
        <v>937</v>
      </c>
      <c r="D92" s="318">
        <f>'base(indices)'!G97</f>
        <v>1.1613330500000001</v>
      </c>
      <c r="E92" s="58">
        <f t="shared" si="30"/>
        <v>1088.1690678500001</v>
      </c>
      <c r="F92" s="364">
        <f>'base(indices)'!I97</f>
        <v>1.6775999999999999E-2</v>
      </c>
      <c r="G92" s="60">
        <f t="shared" si="31"/>
        <v>18.2551242822516</v>
      </c>
      <c r="H92" s="61">
        <f t="shared" si="32"/>
        <v>1106.4241921322518</v>
      </c>
      <c r="I92" s="301">
        <f t="shared" si="45"/>
        <v>47388.61979840992</v>
      </c>
      <c r="J92" s="102">
        <f>IF((I92-H$93+(H$93/12*3))+K92&gt;I149,I149-K92,(I92-H$93+(H$93/12*3)))</f>
        <v>46561.613473770922</v>
      </c>
      <c r="K92" s="102">
        <f t="shared" si="33"/>
        <v>3357.8313684845598</v>
      </c>
      <c r="L92" s="103">
        <f t="shared" si="48"/>
        <v>49919.444842255485</v>
      </c>
      <c r="M92" s="102">
        <f t="shared" si="49"/>
        <v>44233.532800082372</v>
      </c>
      <c r="N92" s="102">
        <f t="shared" si="46"/>
        <v>3189.9398000603314</v>
      </c>
      <c r="O92" s="102">
        <f t="shared" si="47"/>
        <v>47423.472600142704</v>
      </c>
      <c r="P92" s="102">
        <f t="shared" si="29"/>
        <v>41905.45212639383</v>
      </c>
      <c r="Q92" s="102">
        <f t="shared" si="34"/>
        <v>3022.048231636104</v>
      </c>
      <c r="R92" s="102">
        <f t="shared" si="35"/>
        <v>44927.500358029931</v>
      </c>
      <c r="S92" s="102">
        <f t="shared" si="36"/>
        <v>37249.290779016737</v>
      </c>
      <c r="T92" s="102">
        <f t="shared" si="37"/>
        <v>2686.2650947876482</v>
      </c>
      <c r="U92" s="102">
        <f t="shared" si="38"/>
        <v>39935.555873804384</v>
      </c>
      <c r="V92" s="102">
        <f t="shared" si="39"/>
        <v>32593.129431639642</v>
      </c>
      <c r="W92" s="102">
        <f t="shared" si="40"/>
        <v>2350.4819579391915</v>
      </c>
      <c r="X92" s="102">
        <f t="shared" si="41"/>
        <v>34943.611389578829</v>
      </c>
      <c r="Y92" s="102">
        <f t="shared" si="42"/>
        <v>27936.968084262553</v>
      </c>
      <c r="Z92" s="102">
        <f t="shared" si="43"/>
        <v>2014.6988210907357</v>
      </c>
      <c r="AA92" s="66">
        <f t="shared" si="44"/>
        <v>29951.66690535329</v>
      </c>
      <c r="AB92" s="36"/>
      <c r="AC92" s="36"/>
      <c r="AD92" s="36"/>
      <c r="AE92" s="36"/>
      <c r="AF92" s="36"/>
      <c r="AG92" s="37"/>
      <c r="AH92" s="36"/>
      <c r="AI92" s="36"/>
    </row>
    <row r="93" spans="1:35" ht="13.5" customHeight="1">
      <c r="A93" s="287">
        <v>38</v>
      </c>
      <c r="B93" s="46">
        <v>43040</v>
      </c>
      <c r="C93" s="68">
        <f>'BENEFÍCIOS-SEM JRS E SEM CORREÇ'!C93</f>
        <v>937</v>
      </c>
      <c r="D93" s="318">
        <f>'base(indices)'!G98</f>
        <v>1.1573979000000001</v>
      </c>
      <c r="E93" s="69">
        <f t="shared" si="30"/>
        <v>1084.4818323000002</v>
      </c>
      <c r="F93" s="364">
        <f>'base(indices)'!I98</f>
        <v>1.6775999999999999E-2</v>
      </c>
      <c r="G93" s="70">
        <f t="shared" si="31"/>
        <v>18.193267218664801</v>
      </c>
      <c r="H93" s="71">
        <f t="shared" si="32"/>
        <v>1102.6750995186649</v>
      </c>
      <c r="I93" s="302">
        <f t="shared" si="45"/>
        <v>46282.195606277666</v>
      </c>
      <c r="J93" s="122">
        <f>IF((I93-H$93+(H$93/12*2))+K93&gt;I149,I149-K93,(I93-H$93+(H$93/12*2)))</f>
        <v>45363.299690012107</v>
      </c>
      <c r="K93" s="122">
        <f t="shared" si="33"/>
        <v>3357.8313684845598</v>
      </c>
      <c r="L93" s="122">
        <f t="shared" si="48"/>
        <v>48721.13105849667</v>
      </c>
      <c r="M93" s="122">
        <f t="shared" si="49"/>
        <v>43095.134705511497</v>
      </c>
      <c r="N93" s="122">
        <f t="shared" si="46"/>
        <v>3189.9398000603314</v>
      </c>
      <c r="O93" s="122">
        <f t="shared" si="47"/>
        <v>46285.074505571829</v>
      </c>
      <c r="P93" s="104">
        <f t="shared" si="29"/>
        <v>40826.969721010901</v>
      </c>
      <c r="Q93" s="122">
        <f t="shared" si="34"/>
        <v>3022.048231636104</v>
      </c>
      <c r="R93" s="122">
        <f t="shared" si="35"/>
        <v>43849.017952647002</v>
      </c>
      <c r="S93" s="122">
        <f t="shared" si="36"/>
        <v>36290.639752009687</v>
      </c>
      <c r="T93" s="122">
        <f t="shared" si="37"/>
        <v>2686.2650947876482</v>
      </c>
      <c r="U93" s="122">
        <f t="shared" si="38"/>
        <v>38976.904846797333</v>
      </c>
      <c r="V93" s="122">
        <f t="shared" si="39"/>
        <v>31754.309783008473</v>
      </c>
      <c r="W93" s="122">
        <f t="shared" si="40"/>
        <v>2350.4819579391915</v>
      </c>
      <c r="X93" s="122">
        <f t="shared" si="41"/>
        <v>34104.791740947665</v>
      </c>
      <c r="Y93" s="122">
        <f t="shared" si="42"/>
        <v>27217.979814007263</v>
      </c>
      <c r="Z93" s="122">
        <f t="shared" si="43"/>
        <v>2014.6988210907357</v>
      </c>
      <c r="AA93" s="52">
        <f t="shared" si="44"/>
        <v>29232.678635098</v>
      </c>
      <c r="AB93" s="18"/>
      <c r="AC93" s="18"/>
      <c r="AD93" s="18"/>
      <c r="AE93" s="18"/>
      <c r="AF93" s="18"/>
      <c r="AG93" s="19"/>
      <c r="AH93" s="18"/>
      <c r="AI93" s="18"/>
    </row>
    <row r="94" spans="1:35" s="30" customFormat="1" ht="13.5" customHeight="1" thickBot="1">
      <c r="A94" s="288">
        <v>37</v>
      </c>
      <c r="B94" s="76">
        <v>43070</v>
      </c>
      <c r="C94" s="77">
        <f>'BENEFÍCIOS-SEM JRS E SEM CORREÇ'!C94</f>
        <v>1874</v>
      </c>
      <c r="D94" s="319">
        <f>'base(indices)'!G99</f>
        <v>1.1537060400000001</v>
      </c>
      <c r="E94" s="281">
        <f t="shared" si="30"/>
        <v>2162.0451189600003</v>
      </c>
      <c r="F94" s="365">
        <f>'base(indices)'!I99</f>
        <v>1.6775999999999999E-2</v>
      </c>
      <c r="G94" s="234">
        <f t="shared" si="31"/>
        <v>36.270468915672964</v>
      </c>
      <c r="H94" s="289">
        <f t="shared" si="32"/>
        <v>2198.3155878756734</v>
      </c>
      <c r="I94" s="303">
        <f t="shared" si="45"/>
        <v>45179.520506759</v>
      </c>
      <c r="J94" s="95">
        <f>IF((I94-H$93+(H$93/12*1))+K94&gt;I149,I149-K94,(I94-H$93+(H$93/12*1)))</f>
        <v>44168.734998866887</v>
      </c>
      <c r="K94" s="95">
        <f t="shared" si="33"/>
        <v>3357.8313684845598</v>
      </c>
      <c r="L94" s="237">
        <f t="shared" si="48"/>
        <v>47526.56636735145</v>
      </c>
      <c r="M94" s="95">
        <f t="shared" si="49"/>
        <v>41960.298248923544</v>
      </c>
      <c r="N94" s="95">
        <f t="shared" si="46"/>
        <v>3189.9398000603314</v>
      </c>
      <c r="O94" s="95">
        <f t="shared" si="47"/>
        <v>45150.238048983876</v>
      </c>
      <c r="P94" s="95">
        <f t="shared" si="29"/>
        <v>39751.861498980201</v>
      </c>
      <c r="Q94" s="95">
        <f t="shared" si="34"/>
        <v>3022.048231636104</v>
      </c>
      <c r="R94" s="95">
        <f t="shared" si="35"/>
        <v>42773.909730616302</v>
      </c>
      <c r="S94" s="95">
        <f>J94*S$9</f>
        <v>35334.987999093508</v>
      </c>
      <c r="T94" s="95">
        <f t="shared" si="37"/>
        <v>2686.2650947876482</v>
      </c>
      <c r="U94" s="95">
        <f>S94+T94</f>
        <v>38021.253093881154</v>
      </c>
      <c r="V94" s="95">
        <f t="shared" si="39"/>
        <v>30918.114499206818</v>
      </c>
      <c r="W94" s="95">
        <f t="shared" si="40"/>
        <v>2350.4819579391915</v>
      </c>
      <c r="X94" s="95">
        <f t="shared" si="41"/>
        <v>33268.596457146006</v>
      </c>
      <c r="Y94" s="95">
        <f t="shared" si="42"/>
        <v>26501.240999320133</v>
      </c>
      <c r="Z94" s="95">
        <f t="shared" si="43"/>
        <v>2014.6988210907357</v>
      </c>
      <c r="AA94" s="238">
        <f t="shared" si="44"/>
        <v>28515.939820410869</v>
      </c>
      <c r="AB94" s="36"/>
      <c r="AC94" s="36"/>
      <c r="AD94" s="36"/>
      <c r="AE94" s="36"/>
      <c r="AF94" s="36"/>
      <c r="AG94" s="37"/>
      <c r="AH94" s="36"/>
      <c r="AI94" s="36"/>
    </row>
    <row r="95" spans="1:35" s="30" customFormat="1" ht="13.5" customHeight="1">
      <c r="A95" s="290">
        <v>36</v>
      </c>
      <c r="B95" s="161">
        <v>43101</v>
      </c>
      <c r="C95" s="47">
        <f>'BENEFÍCIOS-SEM JRS E SEM CORREÇ'!C95</f>
        <v>954</v>
      </c>
      <c r="D95" s="308">
        <f>'base(indices)'!G100</f>
        <v>1.1496821500000001</v>
      </c>
      <c r="E95" s="284">
        <f t="shared" si="30"/>
        <v>1096.7967711000001</v>
      </c>
      <c r="F95" s="363">
        <f>'base(indices)'!I100</f>
        <v>1.6775999999999999E-2</v>
      </c>
      <c r="G95" s="285">
        <f t="shared" si="31"/>
        <v>18.399862631973601</v>
      </c>
      <c r="H95" s="291">
        <f t="shared" si="32"/>
        <v>1115.1966337319736</v>
      </c>
      <c r="I95" s="300">
        <f t="shared" si="45"/>
        <v>42981.204918883326</v>
      </c>
      <c r="J95" s="123">
        <f>IF((I95-H$93+(H$93))+K95&gt;$I$149,$I$149-K95,(I95-H$93+(H$93)))</f>
        <v>42981.204918883326</v>
      </c>
      <c r="K95" s="123">
        <f t="shared" si="33"/>
        <v>3357.8313684845598</v>
      </c>
      <c r="L95" s="123">
        <f t="shared" si="48"/>
        <v>46339.036287367882</v>
      </c>
      <c r="M95" s="123">
        <f t="shared" si="49"/>
        <v>40832.144672939161</v>
      </c>
      <c r="N95" s="123">
        <f t="shared" si="46"/>
        <v>3189.9398000603314</v>
      </c>
      <c r="O95" s="123">
        <f t="shared" si="47"/>
        <v>44022.084472999493</v>
      </c>
      <c r="P95" s="100">
        <f t="shared" si="29"/>
        <v>38683.084426994996</v>
      </c>
      <c r="Q95" s="123">
        <f t="shared" si="34"/>
        <v>3022.048231636104</v>
      </c>
      <c r="R95" s="123">
        <f t="shared" si="35"/>
        <v>41705.132658631097</v>
      </c>
      <c r="S95" s="123">
        <f t="shared" ref="S95:S105" si="50">J95*S$9</f>
        <v>34384.963935106665</v>
      </c>
      <c r="T95" s="123">
        <f t="shared" si="37"/>
        <v>2686.2650947876482</v>
      </c>
      <c r="U95" s="123">
        <f t="shared" ref="U95:U105" si="51">S95+T95</f>
        <v>37071.229029894312</v>
      </c>
      <c r="V95" s="123">
        <f t="shared" si="39"/>
        <v>30086.843443218328</v>
      </c>
      <c r="W95" s="123">
        <f t="shared" si="40"/>
        <v>2350.4819579391915</v>
      </c>
      <c r="X95" s="123">
        <f t="shared" si="41"/>
        <v>32437.325401157519</v>
      </c>
      <c r="Y95" s="123">
        <f t="shared" si="42"/>
        <v>25788.722951329994</v>
      </c>
      <c r="Z95" s="123">
        <f t="shared" si="43"/>
        <v>2014.6988210907357</v>
      </c>
      <c r="AA95" s="55">
        <f t="shared" si="44"/>
        <v>27803.42177242073</v>
      </c>
      <c r="AB95" s="36"/>
      <c r="AC95" s="36"/>
      <c r="AD95" s="36"/>
      <c r="AE95" s="36"/>
      <c r="AF95" s="36"/>
      <c r="AG95" s="37"/>
      <c r="AH95" s="36"/>
      <c r="AI95" s="36"/>
    </row>
    <row r="96" spans="1:35" s="30" customFormat="1" ht="13.5" customHeight="1">
      <c r="A96" s="287">
        <v>35</v>
      </c>
      <c r="B96" s="56">
        <v>43132</v>
      </c>
      <c r="C96" s="68">
        <f>'BENEFÍCIOS-SEM JRS E SEM CORREÇ'!C96</f>
        <v>954</v>
      </c>
      <c r="D96" s="318">
        <f>'base(indices)'!G101</f>
        <v>1.1452158100000001</v>
      </c>
      <c r="E96" s="58">
        <f t="shared" si="30"/>
        <v>1092.53588274</v>
      </c>
      <c r="F96" s="364">
        <f>'base(indices)'!I101</f>
        <v>1.6775999999999999E-2</v>
      </c>
      <c r="G96" s="60">
        <f t="shared" si="31"/>
        <v>18.328381968846241</v>
      </c>
      <c r="H96" s="61">
        <f t="shared" si="32"/>
        <v>1110.8642647088463</v>
      </c>
      <c r="I96" s="301">
        <f t="shared" si="45"/>
        <v>41866.008285151351</v>
      </c>
      <c r="J96" s="102">
        <f>IF((I96-H$93+(H$93/12*11))+K96&gt;$I$149,$I$149-K96,(I96-H$93+(H$93/12*11)))</f>
        <v>41774.118693524797</v>
      </c>
      <c r="K96" s="102">
        <f t="shared" si="33"/>
        <v>3357.8313684845598</v>
      </c>
      <c r="L96" s="103">
        <f t="shared" si="48"/>
        <v>45131.95006200936</v>
      </c>
      <c r="M96" s="102">
        <f t="shared" si="49"/>
        <v>39685.412758848557</v>
      </c>
      <c r="N96" s="102">
        <f t="shared" si="46"/>
        <v>3189.9398000603314</v>
      </c>
      <c r="O96" s="102">
        <f t="shared" si="47"/>
        <v>42875.352558908889</v>
      </c>
      <c r="P96" s="102">
        <f t="shared" si="29"/>
        <v>37596.706824172317</v>
      </c>
      <c r="Q96" s="102">
        <f t="shared" si="34"/>
        <v>3022.048231636104</v>
      </c>
      <c r="R96" s="102">
        <f t="shared" si="35"/>
        <v>40618.755055808419</v>
      </c>
      <c r="S96" s="102">
        <f t="shared" si="50"/>
        <v>33419.294954819838</v>
      </c>
      <c r="T96" s="102">
        <f t="shared" si="37"/>
        <v>2686.2650947876482</v>
      </c>
      <c r="U96" s="102">
        <f t="shared" si="51"/>
        <v>36105.560049607484</v>
      </c>
      <c r="V96" s="102">
        <f t="shared" si="39"/>
        <v>29241.883085467354</v>
      </c>
      <c r="W96" s="102">
        <f t="shared" si="40"/>
        <v>2350.4819579391915</v>
      </c>
      <c r="X96" s="102">
        <f t="shared" si="41"/>
        <v>31592.365043406546</v>
      </c>
      <c r="Y96" s="102">
        <f t="shared" si="42"/>
        <v>25064.471216114878</v>
      </c>
      <c r="Z96" s="102">
        <f t="shared" si="43"/>
        <v>2014.6988210907357</v>
      </c>
      <c r="AA96" s="66">
        <f t="shared" si="44"/>
        <v>27079.170037205615</v>
      </c>
      <c r="AB96" s="36"/>
      <c r="AC96" s="36"/>
      <c r="AD96" s="36"/>
      <c r="AE96" s="36"/>
      <c r="AF96" s="36"/>
      <c r="AG96" s="37"/>
      <c r="AH96" s="36"/>
      <c r="AI96" s="36"/>
    </row>
    <row r="97" spans="1:35" s="30" customFormat="1" ht="13.5" customHeight="1">
      <c r="A97" s="287">
        <v>34</v>
      </c>
      <c r="B97" s="46">
        <v>43160</v>
      </c>
      <c r="C97" s="68">
        <f>'BENEFÍCIOS-SEM JRS E SEM CORREÇ'!C97</f>
        <v>954</v>
      </c>
      <c r="D97" s="318">
        <f>'base(indices)'!G102</f>
        <v>1.14088046</v>
      </c>
      <c r="E97" s="58">
        <f t="shared" si="30"/>
        <v>1088.39995884</v>
      </c>
      <c r="F97" s="364">
        <f>'base(indices)'!I102</f>
        <v>1.6775999999999999E-2</v>
      </c>
      <c r="G97" s="60">
        <f t="shared" si="31"/>
        <v>18.258997709499837</v>
      </c>
      <c r="H97" s="61">
        <f t="shared" si="32"/>
        <v>1106.6589565494999</v>
      </c>
      <c r="I97" s="302">
        <f t="shared" si="45"/>
        <v>40755.144020442502</v>
      </c>
      <c r="J97" s="122">
        <f>IF((I97-H$93+(H$93/12*10))+K97&gt;$I$149,$I$149-K97,(I97-H$93+(H$93/12*10)))</f>
        <v>40571.364837189387</v>
      </c>
      <c r="K97" s="122">
        <f t="shared" si="33"/>
        <v>3357.8313684845598</v>
      </c>
      <c r="L97" s="122">
        <f t="shared" si="48"/>
        <v>43929.196205673943</v>
      </c>
      <c r="M97" s="122">
        <f t="shared" si="49"/>
        <v>38542.796595329914</v>
      </c>
      <c r="N97" s="122">
        <f t="shared" si="46"/>
        <v>3189.9398000603314</v>
      </c>
      <c r="O97" s="122">
        <f t="shared" si="47"/>
        <v>41732.736395390246</v>
      </c>
      <c r="P97" s="104">
        <f t="shared" si="29"/>
        <v>36514.228353470447</v>
      </c>
      <c r="Q97" s="122">
        <f t="shared" si="34"/>
        <v>3022.048231636104</v>
      </c>
      <c r="R97" s="122">
        <f t="shared" si="35"/>
        <v>39536.276585106549</v>
      </c>
      <c r="S97" s="122">
        <f t="shared" si="50"/>
        <v>32457.091869751512</v>
      </c>
      <c r="T97" s="122">
        <f t="shared" si="37"/>
        <v>2686.2650947876482</v>
      </c>
      <c r="U97" s="122">
        <f t="shared" si="51"/>
        <v>35143.356964539162</v>
      </c>
      <c r="V97" s="122">
        <f t="shared" si="39"/>
        <v>28399.955386032569</v>
      </c>
      <c r="W97" s="122">
        <f t="shared" si="40"/>
        <v>2350.4819579391915</v>
      </c>
      <c r="X97" s="122">
        <f t="shared" si="41"/>
        <v>30750.43734397176</v>
      </c>
      <c r="Y97" s="122">
        <f t="shared" si="42"/>
        <v>24342.818902313633</v>
      </c>
      <c r="Z97" s="122">
        <f t="shared" si="43"/>
        <v>2014.6988210907357</v>
      </c>
      <c r="AA97" s="52">
        <f t="shared" si="44"/>
        <v>26357.517723404369</v>
      </c>
      <c r="AB97" s="36"/>
      <c r="AC97" s="36"/>
      <c r="AD97" s="36"/>
      <c r="AE97" s="36"/>
      <c r="AF97" s="36"/>
      <c r="AG97" s="37"/>
      <c r="AH97" s="36"/>
      <c r="AI97" s="36"/>
    </row>
    <row r="98" spans="1:35" s="30" customFormat="1" ht="13.5" customHeight="1">
      <c r="A98" s="287">
        <v>33</v>
      </c>
      <c r="B98" s="56">
        <v>43191</v>
      </c>
      <c r="C98" s="68">
        <f>'BENEFÍCIOS-SEM JRS E SEM CORREÇ'!C98</f>
        <v>954</v>
      </c>
      <c r="D98" s="318">
        <f>'base(indices)'!G103</f>
        <v>1.13974072</v>
      </c>
      <c r="E98" s="58">
        <f t="shared" si="30"/>
        <v>1087.3126468800001</v>
      </c>
      <c r="F98" s="364">
        <f>'base(indices)'!I103</f>
        <v>1.6775999999999999E-2</v>
      </c>
      <c r="G98" s="60">
        <f t="shared" si="31"/>
        <v>18.240756964058882</v>
      </c>
      <c r="H98" s="61">
        <f t="shared" si="32"/>
        <v>1105.5534038440589</v>
      </c>
      <c r="I98" s="301">
        <f t="shared" si="45"/>
        <v>39648.485063893</v>
      </c>
      <c r="J98" s="102">
        <f>IF((I98-H$93+(H$93/12*9))+K98&gt;$I$149,$I$149-K98,(I98-H$93+(H$93/12*9)))</f>
        <v>39372.816289013332</v>
      </c>
      <c r="K98" s="102">
        <f t="shared" si="33"/>
        <v>3357.8313684845598</v>
      </c>
      <c r="L98" s="103">
        <f t="shared" si="48"/>
        <v>42730.647657497888</v>
      </c>
      <c r="M98" s="102">
        <f t="shared" si="49"/>
        <v>37404.17547456266</v>
      </c>
      <c r="N98" s="102">
        <f t="shared" si="46"/>
        <v>3189.9398000603314</v>
      </c>
      <c r="O98" s="102">
        <f t="shared" si="47"/>
        <v>40594.115274622993</v>
      </c>
      <c r="P98" s="102">
        <f t="shared" si="29"/>
        <v>35435.534660111996</v>
      </c>
      <c r="Q98" s="102">
        <f t="shared" si="34"/>
        <v>3022.048231636104</v>
      </c>
      <c r="R98" s="102">
        <f t="shared" si="35"/>
        <v>38457.582891748098</v>
      </c>
      <c r="S98" s="102">
        <f t="shared" si="50"/>
        <v>31498.253031210668</v>
      </c>
      <c r="T98" s="102">
        <f t="shared" si="37"/>
        <v>2686.2650947876482</v>
      </c>
      <c r="U98" s="102">
        <f t="shared" si="51"/>
        <v>34184.518125998315</v>
      </c>
      <c r="V98" s="102">
        <f t="shared" si="39"/>
        <v>27560.971402309329</v>
      </c>
      <c r="W98" s="102">
        <f t="shared" si="40"/>
        <v>2350.4819579391915</v>
      </c>
      <c r="X98" s="102">
        <f t="shared" si="41"/>
        <v>29911.453360248521</v>
      </c>
      <c r="Y98" s="102">
        <f t="shared" si="42"/>
        <v>23623.689773407998</v>
      </c>
      <c r="Z98" s="102">
        <f t="shared" si="43"/>
        <v>2014.6988210907357</v>
      </c>
      <c r="AA98" s="66">
        <f t="shared" si="44"/>
        <v>25638.388594498734</v>
      </c>
      <c r="AB98" s="36"/>
      <c r="AC98" s="36"/>
      <c r="AD98" s="36"/>
      <c r="AE98" s="36"/>
      <c r="AF98" s="36"/>
      <c r="AG98" s="37"/>
      <c r="AH98" s="36"/>
      <c r="AI98" s="36"/>
    </row>
    <row r="99" spans="1:35" s="30" customFormat="1" ht="13.5" customHeight="1">
      <c r="A99" s="287">
        <v>32</v>
      </c>
      <c r="B99" s="46">
        <v>43221</v>
      </c>
      <c r="C99" s="68">
        <f>'BENEFÍCIOS-SEM JRS E SEM CORREÇ'!C99</f>
        <v>954</v>
      </c>
      <c r="D99" s="318">
        <f>'base(indices)'!G104</f>
        <v>1.13735228</v>
      </c>
      <c r="E99" s="58">
        <f t="shared" si="30"/>
        <v>1085.0340751199999</v>
      </c>
      <c r="F99" s="364">
        <f>'base(indices)'!I104</f>
        <v>1.6775999999999999E-2</v>
      </c>
      <c r="G99" s="60">
        <f t="shared" si="31"/>
        <v>18.202531644213117</v>
      </c>
      <c r="H99" s="61">
        <f t="shared" si="32"/>
        <v>1103.2366067642131</v>
      </c>
      <c r="I99" s="302">
        <f t="shared" si="45"/>
        <v>38542.93166004894</v>
      </c>
      <c r="J99" s="122">
        <f>IF((I99-H$93+(H$93/12*8))+K99&gt;$I$149,$I$149-K99,(I99-H$93+(H$93/12*8)))</f>
        <v>38175.373293542718</v>
      </c>
      <c r="K99" s="122">
        <f t="shared" si="33"/>
        <v>3357.8313684845598</v>
      </c>
      <c r="L99" s="122">
        <f t="shared" si="48"/>
        <v>41533.204662027274</v>
      </c>
      <c r="M99" s="122">
        <f t="shared" si="49"/>
        <v>36266.604628865578</v>
      </c>
      <c r="N99" s="122">
        <f t="shared" si="46"/>
        <v>3189.9398000603314</v>
      </c>
      <c r="O99" s="122">
        <f t="shared" si="47"/>
        <v>39456.54442892591</v>
      </c>
      <c r="P99" s="104">
        <f t="shared" si="29"/>
        <v>34357.835964188445</v>
      </c>
      <c r="Q99" s="122">
        <f t="shared" si="34"/>
        <v>3022.048231636104</v>
      </c>
      <c r="R99" s="122">
        <f t="shared" si="35"/>
        <v>37379.884195824547</v>
      </c>
      <c r="S99" s="122">
        <f t="shared" si="50"/>
        <v>30540.298634834176</v>
      </c>
      <c r="T99" s="122">
        <f t="shared" si="37"/>
        <v>2686.2650947876482</v>
      </c>
      <c r="U99" s="122">
        <f t="shared" si="51"/>
        <v>33226.563729621826</v>
      </c>
      <c r="V99" s="122">
        <f t="shared" si="39"/>
        <v>26722.7613054799</v>
      </c>
      <c r="W99" s="122">
        <f t="shared" si="40"/>
        <v>2350.4819579391915</v>
      </c>
      <c r="X99" s="122">
        <f t="shared" si="41"/>
        <v>29073.243263419092</v>
      </c>
      <c r="Y99" s="122">
        <f t="shared" si="42"/>
        <v>22905.223976125631</v>
      </c>
      <c r="Z99" s="122">
        <f t="shared" si="43"/>
        <v>2014.6988210907357</v>
      </c>
      <c r="AA99" s="52">
        <f t="shared" si="44"/>
        <v>24919.922797216368</v>
      </c>
      <c r="AB99" s="36"/>
      <c r="AC99" s="36"/>
      <c r="AD99" s="36"/>
      <c r="AE99" s="36"/>
      <c r="AF99" s="36"/>
      <c r="AG99" s="37"/>
      <c r="AH99" s="36"/>
      <c r="AI99" s="36"/>
    </row>
    <row r="100" spans="1:35" s="30" customFormat="1" ht="13.5" customHeight="1">
      <c r="A100" s="287">
        <v>31</v>
      </c>
      <c r="B100" s="56">
        <v>43252</v>
      </c>
      <c r="C100" s="68">
        <f>'BENEFÍCIOS-SEM JRS E SEM CORREÇ'!C100</f>
        <v>954</v>
      </c>
      <c r="D100" s="318">
        <f>'base(indices)'!G105</f>
        <v>1.13576221</v>
      </c>
      <c r="E100" s="58">
        <f t="shared" si="30"/>
        <v>1083.5171483399999</v>
      </c>
      <c r="F100" s="364">
        <f>'base(indices)'!I105</f>
        <v>1.6775999999999999E-2</v>
      </c>
      <c r="G100" s="60">
        <f t="shared" si="31"/>
        <v>18.177083680551839</v>
      </c>
      <c r="H100" s="61">
        <f t="shared" si="32"/>
        <v>1101.6942320205517</v>
      </c>
      <c r="I100" s="301">
        <f t="shared" si="45"/>
        <v>37439.695053284726</v>
      </c>
      <c r="J100" s="102">
        <f>IF((I100-H$93+(H$93/12*7))+K100&gt;$I$149,$I$149-K100,(I100-H$93+(H$93/12*7)))</f>
        <v>36980.24709515195</v>
      </c>
      <c r="K100" s="102">
        <f t="shared" si="33"/>
        <v>3357.8313684845598</v>
      </c>
      <c r="L100" s="103">
        <f t="shared" si="48"/>
        <v>40338.078463636513</v>
      </c>
      <c r="M100" s="102">
        <f t="shared" si="49"/>
        <v>35131.23474039435</v>
      </c>
      <c r="N100" s="102">
        <f t="shared" si="46"/>
        <v>3189.9398000603314</v>
      </c>
      <c r="O100" s="102">
        <f t="shared" si="47"/>
        <v>38321.174540454682</v>
      </c>
      <c r="P100" s="102">
        <f t="shared" si="29"/>
        <v>33282.222385636756</v>
      </c>
      <c r="Q100" s="102">
        <f t="shared" si="34"/>
        <v>3022.048231636104</v>
      </c>
      <c r="R100" s="102">
        <f t="shared" si="35"/>
        <v>36304.270617272858</v>
      </c>
      <c r="S100" s="102">
        <f t="shared" si="50"/>
        <v>29584.197676121563</v>
      </c>
      <c r="T100" s="102">
        <f t="shared" si="37"/>
        <v>2686.2650947876482</v>
      </c>
      <c r="U100" s="102">
        <f t="shared" si="51"/>
        <v>32270.462770909209</v>
      </c>
      <c r="V100" s="102">
        <f t="shared" si="39"/>
        <v>25886.172966606362</v>
      </c>
      <c r="W100" s="102">
        <f t="shared" si="40"/>
        <v>2350.4819579391915</v>
      </c>
      <c r="X100" s="102">
        <f t="shared" si="41"/>
        <v>28236.654924545554</v>
      </c>
      <c r="Y100" s="102">
        <f t="shared" si="42"/>
        <v>22188.148257091168</v>
      </c>
      <c r="Z100" s="102">
        <f t="shared" si="43"/>
        <v>2014.6988210907357</v>
      </c>
      <c r="AA100" s="66">
        <f t="shared" si="44"/>
        <v>24202.847078181905</v>
      </c>
      <c r="AB100" s="36"/>
      <c r="AC100" s="36"/>
      <c r="AD100" s="36"/>
      <c r="AE100" s="36"/>
      <c r="AF100" s="36"/>
      <c r="AG100" s="37"/>
      <c r="AH100" s="36"/>
      <c r="AI100" s="36"/>
    </row>
    <row r="101" spans="1:35" s="30" customFormat="1" ht="13.5" customHeight="1">
      <c r="A101" s="287">
        <v>30</v>
      </c>
      <c r="B101" s="46">
        <v>43282</v>
      </c>
      <c r="C101" s="68">
        <f>'BENEFÍCIOS-SEM JRS E SEM CORREÇ'!C101</f>
        <v>954</v>
      </c>
      <c r="D101" s="318">
        <f>'base(indices)'!G106</f>
        <v>1.1232936499999999</v>
      </c>
      <c r="E101" s="58">
        <f t="shared" si="30"/>
        <v>1071.6221421</v>
      </c>
      <c r="F101" s="364">
        <f>'base(indices)'!I106</f>
        <v>1.6775999999999999E-2</v>
      </c>
      <c r="G101" s="60">
        <f t="shared" si="31"/>
        <v>17.9775330558696</v>
      </c>
      <c r="H101" s="61">
        <f t="shared" si="32"/>
        <v>1089.5996751558696</v>
      </c>
      <c r="I101" s="302">
        <f t="shared" si="45"/>
        <v>36338.000821264177</v>
      </c>
      <c r="J101" s="122">
        <f>IF((I101-H$93+(H$93/12*6))+K101&gt;$I$149,$I$149-K101,(I101-H$93+(H$93/12*6)))</f>
        <v>35786.66327150484</v>
      </c>
      <c r="K101" s="122">
        <f t="shared" si="33"/>
        <v>3357.8313684845598</v>
      </c>
      <c r="L101" s="122">
        <f t="shared" si="48"/>
        <v>39144.494639989396</v>
      </c>
      <c r="M101" s="122">
        <f t="shared" si="49"/>
        <v>33997.3301079296</v>
      </c>
      <c r="N101" s="122">
        <f t="shared" si="46"/>
        <v>3189.9398000603314</v>
      </c>
      <c r="O101" s="122">
        <f t="shared" si="47"/>
        <v>37187.269907989932</v>
      </c>
      <c r="P101" s="104">
        <f t="shared" si="29"/>
        <v>32207.996944354356</v>
      </c>
      <c r="Q101" s="122">
        <f t="shared" si="34"/>
        <v>3022.048231636104</v>
      </c>
      <c r="R101" s="122">
        <f t="shared" si="35"/>
        <v>35230.045175990461</v>
      </c>
      <c r="S101" s="122">
        <f t="shared" si="50"/>
        <v>28629.330617203872</v>
      </c>
      <c r="T101" s="122">
        <f t="shared" si="37"/>
        <v>2686.2650947876482</v>
      </c>
      <c r="U101" s="122">
        <f t="shared" si="51"/>
        <v>31315.595711991518</v>
      </c>
      <c r="V101" s="122">
        <f t="shared" si="39"/>
        <v>25050.664290053388</v>
      </c>
      <c r="W101" s="122">
        <f t="shared" si="40"/>
        <v>2350.4819579391915</v>
      </c>
      <c r="X101" s="122">
        <f t="shared" si="41"/>
        <v>27401.146247992579</v>
      </c>
      <c r="Y101" s="122">
        <f t="shared" si="42"/>
        <v>21471.997962902904</v>
      </c>
      <c r="Z101" s="122">
        <f t="shared" si="43"/>
        <v>2014.6988210907357</v>
      </c>
      <c r="AA101" s="52">
        <f t="shared" si="44"/>
        <v>23486.696783993641</v>
      </c>
      <c r="AB101" s="36"/>
      <c r="AC101" s="36"/>
      <c r="AD101" s="36"/>
      <c r="AE101" s="36"/>
      <c r="AF101" s="36"/>
      <c r="AG101" s="37"/>
      <c r="AH101" s="36"/>
      <c r="AI101" s="36"/>
    </row>
    <row r="102" spans="1:35" s="30" customFormat="1" ht="13.5" customHeight="1">
      <c r="A102" s="287">
        <v>29</v>
      </c>
      <c r="B102" s="56">
        <v>43313</v>
      </c>
      <c r="C102" s="68">
        <f>'BENEFÍCIOS-SEM JRS E SEM CORREÇ'!C102</f>
        <v>954</v>
      </c>
      <c r="D102" s="318">
        <f>'base(indices)'!G107</f>
        <v>1.11615029</v>
      </c>
      <c r="E102" s="58">
        <f t="shared" si="30"/>
        <v>1064.80737666</v>
      </c>
      <c r="F102" s="364">
        <f>'base(indices)'!I107</f>
        <v>1.6775999999999999E-2</v>
      </c>
      <c r="G102" s="60">
        <f t="shared" si="31"/>
        <v>17.86320855084816</v>
      </c>
      <c r="H102" s="61">
        <f t="shared" si="32"/>
        <v>1082.6705852108482</v>
      </c>
      <c r="I102" s="301">
        <f t="shared" si="45"/>
        <v>35248.401146108306</v>
      </c>
      <c r="J102" s="102">
        <f>IF((I102-H$93+(H$93/12*5))+K102&gt;$I$149,$I$149-K102,(I102-H$93+(H$93/12*5)))</f>
        <v>34605.174004722416</v>
      </c>
      <c r="K102" s="102">
        <f t="shared" si="33"/>
        <v>3357.8313684845598</v>
      </c>
      <c r="L102" s="103">
        <f t="shared" si="48"/>
        <v>37963.005373206979</v>
      </c>
      <c r="M102" s="102">
        <f t="shared" si="49"/>
        <v>32874.915304486291</v>
      </c>
      <c r="N102" s="102">
        <f t="shared" si="46"/>
        <v>3189.9398000603314</v>
      </c>
      <c r="O102" s="102">
        <f t="shared" si="47"/>
        <v>36064.855104546623</v>
      </c>
      <c r="P102" s="102">
        <f t="shared" si="29"/>
        <v>31144.656604250176</v>
      </c>
      <c r="Q102" s="102">
        <f t="shared" si="34"/>
        <v>3022.048231636104</v>
      </c>
      <c r="R102" s="102">
        <f t="shared" si="35"/>
        <v>34166.704835886281</v>
      </c>
      <c r="S102" s="102">
        <f t="shared" si="50"/>
        <v>27684.139203777933</v>
      </c>
      <c r="T102" s="102">
        <f t="shared" si="37"/>
        <v>2686.2650947876482</v>
      </c>
      <c r="U102" s="102">
        <f t="shared" si="51"/>
        <v>30370.404298565583</v>
      </c>
      <c r="V102" s="102">
        <f t="shared" si="39"/>
        <v>24223.62180330569</v>
      </c>
      <c r="W102" s="102">
        <f t="shared" si="40"/>
        <v>2350.4819579391915</v>
      </c>
      <c r="X102" s="102">
        <f t="shared" si="41"/>
        <v>26574.103761244882</v>
      </c>
      <c r="Y102" s="102">
        <f t="shared" si="42"/>
        <v>20763.104402833447</v>
      </c>
      <c r="Z102" s="102">
        <f t="shared" si="43"/>
        <v>2014.6988210907357</v>
      </c>
      <c r="AA102" s="66">
        <f t="shared" si="44"/>
        <v>22777.803223924184</v>
      </c>
      <c r="AB102" s="36"/>
      <c r="AC102" s="36"/>
      <c r="AD102" s="36"/>
      <c r="AE102" s="36"/>
      <c r="AF102" s="36"/>
      <c r="AG102" s="37"/>
      <c r="AH102" s="36"/>
      <c r="AI102" s="36"/>
    </row>
    <row r="103" spans="1:35" s="30" customFormat="1" ht="13.5" customHeight="1">
      <c r="A103" s="287">
        <v>28</v>
      </c>
      <c r="B103" s="46">
        <v>43344</v>
      </c>
      <c r="C103" s="68">
        <f>'BENEFÍCIOS-SEM JRS E SEM CORREÇ'!C103</f>
        <v>954</v>
      </c>
      <c r="D103" s="318">
        <f>'base(indices)'!G108</f>
        <v>1.11470118</v>
      </c>
      <c r="E103" s="58">
        <f t="shared" si="30"/>
        <v>1063.4249257199999</v>
      </c>
      <c r="F103" s="364">
        <f>'base(indices)'!I108</f>
        <v>1.6775999999999999E-2</v>
      </c>
      <c r="G103" s="60">
        <f t="shared" si="31"/>
        <v>17.840016553878719</v>
      </c>
      <c r="H103" s="61">
        <f t="shared" si="32"/>
        <v>1081.2649422738787</v>
      </c>
      <c r="I103" s="302">
        <f t="shared" si="45"/>
        <v>34165.730560897457</v>
      </c>
      <c r="J103" s="122">
        <f>IF((I103-H$93+(H$93/12*4))+K103&gt;$I$149,$I$149-K103,(I103-H$93+(H$93/12*4)))</f>
        <v>33430.613827885012</v>
      </c>
      <c r="K103" s="122">
        <f t="shared" si="33"/>
        <v>3357.8313684845598</v>
      </c>
      <c r="L103" s="122">
        <f t="shared" si="48"/>
        <v>36788.445196369576</v>
      </c>
      <c r="M103" s="122">
        <f t="shared" si="49"/>
        <v>31759.083136490761</v>
      </c>
      <c r="N103" s="122">
        <f t="shared" si="46"/>
        <v>3189.9398000603314</v>
      </c>
      <c r="O103" s="122">
        <f t="shared" si="47"/>
        <v>34949.02293655109</v>
      </c>
      <c r="P103" s="104">
        <f t="shared" si="29"/>
        <v>30087.552445096513</v>
      </c>
      <c r="Q103" s="122">
        <f t="shared" si="34"/>
        <v>3022.048231636104</v>
      </c>
      <c r="R103" s="122">
        <f t="shared" si="35"/>
        <v>33109.600676732618</v>
      </c>
      <c r="S103" s="122">
        <f t="shared" si="50"/>
        <v>26744.49106230801</v>
      </c>
      <c r="T103" s="122">
        <f t="shared" si="37"/>
        <v>2686.2650947876482</v>
      </c>
      <c r="U103" s="122">
        <f t="shared" si="51"/>
        <v>29430.75615709566</v>
      </c>
      <c r="V103" s="122">
        <f t="shared" si="39"/>
        <v>23401.429679519508</v>
      </c>
      <c r="W103" s="122">
        <f t="shared" si="40"/>
        <v>2350.4819579391915</v>
      </c>
      <c r="X103" s="122">
        <f t="shared" si="41"/>
        <v>25751.911637458699</v>
      </c>
      <c r="Y103" s="122">
        <f t="shared" si="42"/>
        <v>20058.368296731005</v>
      </c>
      <c r="Z103" s="122">
        <f t="shared" si="43"/>
        <v>2014.6988210907357</v>
      </c>
      <c r="AA103" s="52">
        <f t="shared" si="44"/>
        <v>22073.067117821742</v>
      </c>
      <c r="AB103" s="36"/>
      <c r="AC103" s="36"/>
      <c r="AD103" s="36"/>
      <c r="AE103" s="36"/>
      <c r="AF103" s="36"/>
      <c r="AG103" s="37"/>
      <c r="AH103" s="36"/>
      <c r="AI103" s="36"/>
    </row>
    <row r="104" spans="1:35" s="30" customFormat="1" ht="13.5" customHeight="1">
      <c r="A104" s="287">
        <v>27</v>
      </c>
      <c r="B104" s="56">
        <v>43374</v>
      </c>
      <c r="C104" s="68">
        <f>'BENEFÍCIOS-SEM JRS E SEM CORREÇ'!C104</f>
        <v>954</v>
      </c>
      <c r="D104" s="318">
        <f>'base(indices)'!G109</f>
        <v>1.11369885</v>
      </c>
      <c r="E104" s="58">
        <f t="shared" si="30"/>
        <v>1062.4687028999999</v>
      </c>
      <c r="F104" s="364">
        <f>'base(indices)'!I109</f>
        <v>1.6775999999999999E-2</v>
      </c>
      <c r="G104" s="60">
        <f t="shared" si="31"/>
        <v>17.823974959850396</v>
      </c>
      <c r="H104" s="61">
        <f t="shared" si="32"/>
        <v>1080.2926778598503</v>
      </c>
      <c r="I104" s="301">
        <f t="shared" si="45"/>
        <v>33084.465618623581</v>
      </c>
      <c r="J104" s="102">
        <f>IF((I104-H$93+(H$93/12*3))+K104&gt;$I$149,$I$149-K104,(I104-H$93+(H$93/12*3)))</f>
        <v>32257.459293984579</v>
      </c>
      <c r="K104" s="102">
        <f t="shared" si="33"/>
        <v>3357.8313684845598</v>
      </c>
      <c r="L104" s="103">
        <f t="shared" si="48"/>
        <v>35615.290662469139</v>
      </c>
      <c r="M104" s="102">
        <f t="shared" si="49"/>
        <v>30644.58632928535</v>
      </c>
      <c r="N104" s="102">
        <f t="shared" si="46"/>
        <v>3189.9398000603314</v>
      </c>
      <c r="O104" s="102">
        <f t="shared" si="47"/>
        <v>33834.526129345679</v>
      </c>
      <c r="P104" s="102">
        <f t="shared" si="29"/>
        <v>29031.713364586121</v>
      </c>
      <c r="Q104" s="102">
        <f t="shared" si="34"/>
        <v>3022.048231636104</v>
      </c>
      <c r="R104" s="102">
        <f t="shared" si="35"/>
        <v>32053.761596222226</v>
      </c>
      <c r="S104" s="102">
        <f t="shared" si="50"/>
        <v>25805.967435187664</v>
      </c>
      <c r="T104" s="102">
        <f t="shared" si="37"/>
        <v>2686.2650947876482</v>
      </c>
      <c r="U104" s="102">
        <f t="shared" si="51"/>
        <v>28492.232529975314</v>
      </c>
      <c r="V104" s="102">
        <f t="shared" si="39"/>
        <v>22580.221505789203</v>
      </c>
      <c r="W104" s="102">
        <f t="shared" si="40"/>
        <v>2350.4819579391915</v>
      </c>
      <c r="X104" s="102">
        <f t="shared" si="41"/>
        <v>24930.703463728394</v>
      </c>
      <c r="Y104" s="102">
        <f t="shared" si="42"/>
        <v>19354.475576390745</v>
      </c>
      <c r="Z104" s="102">
        <f t="shared" si="43"/>
        <v>2014.6988210907357</v>
      </c>
      <c r="AA104" s="66">
        <f t="shared" si="44"/>
        <v>21369.174397481482</v>
      </c>
      <c r="AB104" s="36"/>
      <c r="AC104" s="36"/>
      <c r="AD104" s="36"/>
      <c r="AE104" s="36"/>
      <c r="AF104" s="36"/>
      <c r="AG104" s="37"/>
      <c r="AH104" s="36"/>
      <c r="AI104" s="36"/>
    </row>
    <row r="105" spans="1:35" s="30" customFormat="1" ht="13.5" customHeight="1">
      <c r="A105" s="287">
        <v>26</v>
      </c>
      <c r="B105" s="46">
        <v>43405</v>
      </c>
      <c r="C105" s="68">
        <f>'BENEFÍCIOS-SEM JRS E SEM CORREÇ'!C105</f>
        <v>954</v>
      </c>
      <c r="D105" s="318">
        <f>'base(indices)'!G110</f>
        <v>1.10727665</v>
      </c>
      <c r="E105" s="58">
        <f t="shared" si="30"/>
        <v>1056.3419240999999</v>
      </c>
      <c r="F105" s="364">
        <f>'base(indices)'!I110</f>
        <v>1.6775999999999999E-2</v>
      </c>
      <c r="G105" s="60">
        <f t="shared" si="31"/>
        <v>17.721192118701598</v>
      </c>
      <c r="H105" s="61">
        <f t="shared" si="32"/>
        <v>1074.0631162187015</v>
      </c>
      <c r="I105" s="302">
        <f t="shared" si="45"/>
        <v>32004.172940763732</v>
      </c>
      <c r="J105" s="122">
        <f>IF((I105-H$93+(H$93/12*2))+K105&gt;$I$149,$I$149-K105,(I105-H$93+(H$93/12*2)))</f>
        <v>31085.277024498177</v>
      </c>
      <c r="K105" s="122">
        <f t="shared" si="33"/>
        <v>3357.8313684845598</v>
      </c>
      <c r="L105" s="122">
        <f t="shared" si="48"/>
        <v>34443.108392982736</v>
      </c>
      <c r="M105" s="122">
        <f t="shared" si="49"/>
        <v>29531.013173273266</v>
      </c>
      <c r="N105" s="122">
        <f t="shared" si="46"/>
        <v>3189.9398000603314</v>
      </c>
      <c r="O105" s="122">
        <f t="shared" si="47"/>
        <v>32720.952973333598</v>
      </c>
      <c r="P105" s="104">
        <f t="shared" si="29"/>
        <v>27976.749322048359</v>
      </c>
      <c r="Q105" s="122">
        <f t="shared" si="34"/>
        <v>3022.048231636104</v>
      </c>
      <c r="R105" s="122">
        <f t="shared" si="35"/>
        <v>30998.797553684464</v>
      </c>
      <c r="S105" s="122">
        <f t="shared" si="50"/>
        <v>24868.221619598542</v>
      </c>
      <c r="T105" s="122">
        <f t="shared" si="37"/>
        <v>2686.2650947876482</v>
      </c>
      <c r="U105" s="122">
        <f t="shared" si="51"/>
        <v>27554.486714386192</v>
      </c>
      <c r="V105" s="122">
        <f t="shared" si="39"/>
        <v>21759.693917148721</v>
      </c>
      <c r="W105" s="122">
        <f t="shared" si="40"/>
        <v>2350.4819579391915</v>
      </c>
      <c r="X105" s="122">
        <f t="shared" si="41"/>
        <v>24110.175875087913</v>
      </c>
      <c r="Y105" s="122">
        <f t="shared" si="42"/>
        <v>18651.166214698904</v>
      </c>
      <c r="Z105" s="122">
        <f t="shared" si="43"/>
        <v>2014.6988210907357</v>
      </c>
      <c r="AA105" s="52">
        <f t="shared" si="44"/>
        <v>20665.86503578964</v>
      </c>
      <c r="AB105" s="36"/>
      <c r="AC105" s="36"/>
      <c r="AD105" s="36"/>
      <c r="AE105" s="36"/>
      <c r="AF105" s="36"/>
      <c r="AG105" s="37"/>
      <c r="AH105" s="36"/>
      <c r="AI105" s="36"/>
    </row>
    <row r="106" spans="1:35" s="30" customFormat="1" ht="13.5" customHeight="1" thickBot="1">
      <c r="A106" s="288">
        <v>25</v>
      </c>
      <c r="B106" s="76">
        <v>43435</v>
      </c>
      <c r="C106" s="77">
        <f>'BENEFÍCIOS-SEM JRS E SEM CORREÇ'!C106</f>
        <v>1908</v>
      </c>
      <c r="D106" s="319">
        <f>'base(indices)'!G111</f>
        <v>1.1051768099999999</v>
      </c>
      <c r="E106" s="281">
        <f t="shared" si="30"/>
        <v>2108.67735348</v>
      </c>
      <c r="F106" s="365">
        <f>'base(indices)'!I111</f>
        <v>1.6775999999999999E-2</v>
      </c>
      <c r="G106" s="234">
        <f t="shared" si="31"/>
        <v>35.375171281980478</v>
      </c>
      <c r="H106" s="289">
        <f t="shared" si="32"/>
        <v>2144.0525247619803</v>
      </c>
      <c r="I106" s="303">
        <f t="shared" si="45"/>
        <v>30930.10982454503</v>
      </c>
      <c r="J106" s="95">
        <f>IF((I106-H$93+(H$93/12*1))+K106&gt;$I$149,$I$149-K106,(I106-H$93+(H$93/12*1)))</f>
        <v>29919.324316652921</v>
      </c>
      <c r="K106" s="95">
        <f t="shared" si="33"/>
        <v>3357.8313684845598</v>
      </c>
      <c r="L106" s="237">
        <f t="shared" si="48"/>
        <v>33277.155685137477</v>
      </c>
      <c r="M106" s="95">
        <f t="shared" si="49"/>
        <v>28423.358100820275</v>
      </c>
      <c r="N106" s="95">
        <f t="shared" si="46"/>
        <v>3189.9398000603314</v>
      </c>
      <c r="O106" s="95">
        <f t="shared" si="47"/>
        <v>31613.297900880607</v>
      </c>
      <c r="P106" s="95">
        <f t="shared" si="29"/>
        <v>26927.391884987628</v>
      </c>
      <c r="Q106" s="95">
        <f t="shared" si="34"/>
        <v>3022.048231636104</v>
      </c>
      <c r="R106" s="95">
        <f t="shared" si="35"/>
        <v>29949.440116623733</v>
      </c>
      <c r="S106" s="95">
        <f>J106*S$9</f>
        <v>23935.459453322339</v>
      </c>
      <c r="T106" s="95">
        <f t="shared" si="37"/>
        <v>2686.2650947876482</v>
      </c>
      <c r="U106" s="95">
        <f>S106+T106</f>
        <v>26621.724548109989</v>
      </c>
      <c r="V106" s="95">
        <f t="shared" si="39"/>
        <v>20943.527021657042</v>
      </c>
      <c r="W106" s="95">
        <f t="shared" si="40"/>
        <v>2350.4819579391915</v>
      </c>
      <c r="X106" s="95">
        <f t="shared" si="41"/>
        <v>23294.008979596234</v>
      </c>
      <c r="Y106" s="95">
        <f t="shared" si="42"/>
        <v>17951.594589991753</v>
      </c>
      <c r="Z106" s="95">
        <f t="shared" si="43"/>
        <v>2014.6988210907357</v>
      </c>
      <c r="AA106" s="238">
        <f t="shared" si="44"/>
        <v>19966.29341108249</v>
      </c>
      <c r="AB106" s="36"/>
      <c r="AC106" s="36"/>
      <c r="AD106" s="36"/>
      <c r="AE106" s="36"/>
      <c r="AF106" s="36"/>
      <c r="AG106" s="37"/>
      <c r="AH106" s="36"/>
      <c r="AI106" s="36"/>
    </row>
    <row r="107" spans="1:35" ht="13.5" customHeight="1">
      <c r="A107" s="290">
        <v>24</v>
      </c>
      <c r="B107" s="161">
        <v>43466</v>
      </c>
      <c r="C107" s="165">
        <f>'BENEFÍCIOS-SEM JRS E SEM CORREÇ'!C107</f>
        <v>998</v>
      </c>
      <c r="D107" s="308">
        <f>'base(indices)'!G112</f>
        <v>1.10694793</v>
      </c>
      <c r="E107" s="164">
        <f t="shared" si="30"/>
        <v>1104.7340341399999</v>
      </c>
      <c r="F107" s="363">
        <f>'base(indices)'!I112</f>
        <v>1.6775999999999999E-2</v>
      </c>
      <c r="G107" s="87">
        <f t="shared" si="31"/>
        <v>18.533018156732638</v>
      </c>
      <c r="H107" s="89">
        <f t="shared" si="32"/>
        <v>1123.2670522967326</v>
      </c>
      <c r="I107" s="300">
        <f t="shared" si="45"/>
        <v>28786.05729978305</v>
      </c>
      <c r="J107" s="123">
        <f>IF((I107-H$117+(H$117))+K107&gt;I149,I149-K107,(I107-H$117+(H$117)))</f>
        <v>28786.05729978305</v>
      </c>
      <c r="K107" s="123">
        <f t="shared" si="33"/>
        <v>3357.8313684845598</v>
      </c>
      <c r="L107" s="123">
        <f t="shared" si="48"/>
        <v>32143.888668267609</v>
      </c>
      <c r="M107" s="123">
        <f t="shared" si="49"/>
        <v>27346.754434793897</v>
      </c>
      <c r="N107" s="123">
        <f t="shared" si="46"/>
        <v>3189.9398000603314</v>
      </c>
      <c r="O107" s="123">
        <f t="shared" si="47"/>
        <v>30536.694234854229</v>
      </c>
      <c r="P107" s="100">
        <f t="shared" si="29"/>
        <v>25907.451569804743</v>
      </c>
      <c r="Q107" s="123">
        <f t="shared" si="34"/>
        <v>3022.048231636104</v>
      </c>
      <c r="R107" s="123">
        <f t="shared" si="35"/>
        <v>28929.499801440848</v>
      </c>
      <c r="S107" s="123">
        <f>J107*S$9</f>
        <v>23028.845839826441</v>
      </c>
      <c r="T107" s="123">
        <f t="shared" si="37"/>
        <v>2686.2650947876482</v>
      </c>
      <c r="U107" s="123">
        <f>S107+T107</f>
        <v>25715.110934614087</v>
      </c>
      <c r="V107" s="123">
        <f t="shared" si="39"/>
        <v>20150.240109848135</v>
      </c>
      <c r="W107" s="123">
        <f t="shared" si="40"/>
        <v>2350.4819579391915</v>
      </c>
      <c r="X107" s="123">
        <f t="shared" si="41"/>
        <v>22500.722067787327</v>
      </c>
      <c r="Y107" s="123">
        <f t="shared" si="42"/>
        <v>17271.634379869829</v>
      </c>
      <c r="Z107" s="123">
        <f t="shared" si="43"/>
        <v>2014.6988210907357</v>
      </c>
      <c r="AA107" s="55">
        <f t="shared" si="44"/>
        <v>19286.333200960566</v>
      </c>
    </row>
    <row r="108" spans="1:35" ht="13.5" customHeight="1">
      <c r="A108" s="287">
        <v>23</v>
      </c>
      <c r="B108" s="56">
        <v>43497</v>
      </c>
      <c r="C108" s="57">
        <f>'BENEFÍCIOS-SEM JRS E SEM CORREÇ'!C108</f>
        <v>998</v>
      </c>
      <c r="D108" s="318">
        <f>'base(indices)'!G113</f>
        <v>1.1036370200000001</v>
      </c>
      <c r="E108" s="58">
        <f t="shared" si="30"/>
        <v>1101.42974596</v>
      </c>
      <c r="F108" s="364">
        <f>'base(indices)'!I113</f>
        <v>1.6775999999999999E-2</v>
      </c>
      <c r="G108" s="60">
        <f t="shared" si="31"/>
        <v>18.477585418224958</v>
      </c>
      <c r="H108" s="61">
        <f t="shared" si="32"/>
        <v>1119.9073313782249</v>
      </c>
      <c r="I108" s="301">
        <f t="shared" si="45"/>
        <v>27662.790247486319</v>
      </c>
      <c r="J108" s="102">
        <f>IF((I108-H$117+(H$117/12*11))+K108&gt;I149,I149-K108,(I108-H$117+(H$117/12*11)))</f>
        <v>27571.636420458854</v>
      </c>
      <c r="K108" s="102">
        <f t="shared" si="33"/>
        <v>3357.8313684845598</v>
      </c>
      <c r="L108" s="103">
        <f t="shared" si="48"/>
        <v>30929.467788943413</v>
      </c>
      <c r="M108" s="102">
        <f t="shared" si="49"/>
        <v>26193.054599435909</v>
      </c>
      <c r="N108" s="102">
        <f t="shared" si="46"/>
        <v>3189.9398000603314</v>
      </c>
      <c r="O108" s="102">
        <f t="shared" si="47"/>
        <v>29382.994399496241</v>
      </c>
      <c r="P108" s="102">
        <f t="shared" si="29"/>
        <v>24814.472778412968</v>
      </c>
      <c r="Q108" s="102">
        <f t="shared" si="34"/>
        <v>3022.048231636104</v>
      </c>
      <c r="R108" s="102">
        <f t="shared" si="35"/>
        <v>27836.521010049073</v>
      </c>
      <c r="S108" s="102">
        <f t="shared" ref="S108:S130" si="52">J108*S$9</f>
        <v>22057.309136367083</v>
      </c>
      <c r="T108" s="102">
        <f t="shared" si="37"/>
        <v>2686.2650947876482</v>
      </c>
      <c r="U108" s="102">
        <f t="shared" ref="U108:U130" si="53">S108+T108</f>
        <v>24743.574231154729</v>
      </c>
      <c r="V108" s="102">
        <f t="shared" si="39"/>
        <v>19300.145494321197</v>
      </c>
      <c r="W108" s="102">
        <f t="shared" si="40"/>
        <v>2350.4819579391915</v>
      </c>
      <c r="X108" s="102">
        <f t="shared" si="41"/>
        <v>21650.627452260389</v>
      </c>
      <c r="Y108" s="102">
        <f t="shared" si="42"/>
        <v>16542.981852275312</v>
      </c>
      <c r="Z108" s="102">
        <f t="shared" si="43"/>
        <v>2014.6988210907357</v>
      </c>
      <c r="AA108" s="66">
        <f t="shared" si="44"/>
        <v>18557.680673366049</v>
      </c>
    </row>
    <row r="109" spans="1:35" ht="13.5" customHeight="1">
      <c r="A109" s="287">
        <v>22</v>
      </c>
      <c r="B109" s="46">
        <v>43525</v>
      </c>
      <c r="C109" s="57">
        <f>'BENEFÍCIOS-SEM JRS E SEM CORREÇ'!C109</f>
        <v>998</v>
      </c>
      <c r="D109" s="318">
        <f>'base(indices)'!G114</f>
        <v>1.0998973700000001</v>
      </c>
      <c r="E109" s="69">
        <f t="shared" si="30"/>
        <v>1097.6975752600001</v>
      </c>
      <c r="F109" s="364">
        <f>'base(indices)'!I114</f>
        <v>1.6775999999999999E-2</v>
      </c>
      <c r="G109" s="70">
        <f t="shared" si="31"/>
        <v>18.41497452256176</v>
      </c>
      <c r="H109" s="71">
        <f t="shared" si="32"/>
        <v>1116.1125497825619</v>
      </c>
      <c r="I109" s="302">
        <f t="shared" si="45"/>
        <v>26542.882916108094</v>
      </c>
      <c r="J109" s="122">
        <f>IF((I109-H$117+(H$117/12*10))+K109&gt;I149,I149-K109,(I109-H$117+(H$117/12*10)))</f>
        <v>26360.575262053164</v>
      </c>
      <c r="K109" s="122">
        <f t="shared" si="33"/>
        <v>3357.8313684845598</v>
      </c>
      <c r="L109" s="122">
        <f t="shared" si="48"/>
        <v>29718.406630537724</v>
      </c>
      <c r="M109" s="122">
        <f t="shared" si="49"/>
        <v>25042.546498950505</v>
      </c>
      <c r="N109" s="122">
        <f t="shared" si="46"/>
        <v>3189.9398000603314</v>
      </c>
      <c r="O109" s="122">
        <f t="shared" si="47"/>
        <v>28232.486299010838</v>
      </c>
      <c r="P109" s="104">
        <f t="shared" si="29"/>
        <v>23724.517735847847</v>
      </c>
      <c r="Q109" s="122">
        <f t="shared" si="34"/>
        <v>3022.048231636104</v>
      </c>
      <c r="R109" s="122">
        <f t="shared" si="35"/>
        <v>26746.565967483952</v>
      </c>
      <c r="S109" s="122">
        <f t="shared" si="52"/>
        <v>21088.460209642533</v>
      </c>
      <c r="T109" s="122">
        <f t="shared" si="37"/>
        <v>2686.2650947876482</v>
      </c>
      <c r="U109" s="122">
        <f t="shared" si="53"/>
        <v>23774.725304430183</v>
      </c>
      <c r="V109" s="122">
        <f t="shared" si="39"/>
        <v>18452.402683437213</v>
      </c>
      <c r="W109" s="122">
        <f t="shared" si="40"/>
        <v>2350.4819579391915</v>
      </c>
      <c r="X109" s="122">
        <f t="shared" si="41"/>
        <v>20802.884641376404</v>
      </c>
      <c r="Y109" s="122">
        <f t="shared" si="42"/>
        <v>15816.345157231897</v>
      </c>
      <c r="Z109" s="122">
        <f t="shared" si="43"/>
        <v>2014.6988210907357</v>
      </c>
      <c r="AA109" s="52">
        <f t="shared" si="44"/>
        <v>17831.043978322632</v>
      </c>
    </row>
    <row r="110" spans="1:35" ht="13.5" customHeight="1">
      <c r="A110" s="287">
        <v>21</v>
      </c>
      <c r="B110" s="56">
        <v>43556</v>
      </c>
      <c r="C110" s="57">
        <f>'BENEFÍCIOS-SEM JRS E SEM CORREÇ'!C110</f>
        <v>998</v>
      </c>
      <c r="D110" s="318">
        <f>'base(indices)'!G115</f>
        <v>1.09398982</v>
      </c>
      <c r="E110" s="58">
        <f t="shared" si="30"/>
        <v>1091.8018403599999</v>
      </c>
      <c r="F110" s="364">
        <f>'base(indices)'!I115</f>
        <v>1.6775999999999999E-2</v>
      </c>
      <c r="G110" s="60">
        <f t="shared" si="31"/>
        <v>18.316067673879356</v>
      </c>
      <c r="H110" s="61">
        <f t="shared" si="32"/>
        <v>1110.1179080338793</v>
      </c>
      <c r="I110" s="301">
        <f t="shared" si="45"/>
        <v>25426.770366325531</v>
      </c>
      <c r="J110" s="102">
        <f>IF((I110-H$117+(H$117/12*9))+K110&gt;I149,I149-K110,(I110-H$117+(H$117/12*9)))</f>
        <v>25153.308885243136</v>
      </c>
      <c r="K110" s="102">
        <f t="shared" si="33"/>
        <v>3357.8313684845598</v>
      </c>
      <c r="L110" s="103">
        <f t="shared" si="48"/>
        <v>28511.140253727695</v>
      </c>
      <c r="M110" s="102">
        <f t="shared" si="49"/>
        <v>23895.643440980977</v>
      </c>
      <c r="N110" s="102">
        <f t="shared" si="46"/>
        <v>3189.9398000603314</v>
      </c>
      <c r="O110" s="102">
        <f t="shared" si="47"/>
        <v>27085.58324104131</v>
      </c>
      <c r="P110" s="102">
        <f t="shared" si="29"/>
        <v>22637.977996718822</v>
      </c>
      <c r="Q110" s="102">
        <f t="shared" si="34"/>
        <v>3022.048231636104</v>
      </c>
      <c r="R110" s="102">
        <f t="shared" si="35"/>
        <v>25660.026228354927</v>
      </c>
      <c r="S110" s="102">
        <f t="shared" si="52"/>
        <v>20122.647108194509</v>
      </c>
      <c r="T110" s="102">
        <f t="shared" si="37"/>
        <v>2686.2650947876482</v>
      </c>
      <c r="U110" s="102">
        <f t="shared" si="53"/>
        <v>22808.912202982159</v>
      </c>
      <c r="V110" s="102">
        <f t="shared" si="39"/>
        <v>17607.316219670192</v>
      </c>
      <c r="W110" s="102">
        <f t="shared" si="40"/>
        <v>2350.4819579391915</v>
      </c>
      <c r="X110" s="102">
        <f t="shared" si="41"/>
        <v>19957.798177609384</v>
      </c>
      <c r="Y110" s="102">
        <f t="shared" si="42"/>
        <v>15091.985331145881</v>
      </c>
      <c r="Z110" s="102">
        <f t="shared" si="43"/>
        <v>2014.6988210907357</v>
      </c>
      <c r="AA110" s="66">
        <f t="shared" si="44"/>
        <v>17106.684152236616</v>
      </c>
    </row>
    <row r="111" spans="1:35" ht="13.5" customHeight="1">
      <c r="A111" s="287">
        <v>20</v>
      </c>
      <c r="B111" s="46">
        <v>43586</v>
      </c>
      <c r="C111" s="57">
        <f>'BENEFÍCIOS-SEM JRS E SEM CORREÇ'!C111</f>
        <v>998</v>
      </c>
      <c r="D111" s="318">
        <f>'base(indices)'!G116</f>
        <v>1.0861694</v>
      </c>
      <c r="E111" s="69">
        <f t="shared" si="30"/>
        <v>1083.9970612</v>
      </c>
      <c r="F111" s="364">
        <f>'base(indices)'!I116</f>
        <v>1.6775999999999999E-2</v>
      </c>
      <c r="G111" s="70">
        <f t="shared" si="31"/>
        <v>18.185134698691197</v>
      </c>
      <c r="H111" s="71">
        <f t="shared" si="32"/>
        <v>1102.1821958986911</v>
      </c>
      <c r="I111" s="302">
        <f t="shared" si="45"/>
        <v>24316.65245829165</v>
      </c>
      <c r="J111" s="122">
        <f>IF((I111-H$117+(H$117/12*8))+K111&gt;I149,I149-K111,(I111-H$117+(H$117/12*8)))</f>
        <v>23952.03715018179</v>
      </c>
      <c r="K111" s="122">
        <f t="shared" si="33"/>
        <v>3357.8313684845598</v>
      </c>
      <c r="L111" s="122">
        <f t="shared" si="48"/>
        <v>27309.86851866635</v>
      </c>
      <c r="M111" s="122">
        <f t="shared" si="49"/>
        <v>22754.435292672701</v>
      </c>
      <c r="N111" s="122">
        <f t="shared" si="46"/>
        <v>3189.9398000603314</v>
      </c>
      <c r="O111" s="122">
        <f t="shared" si="47"/>
        <v>25944.375092733033</v>
      </c>
      <c r="P111" s="104">
        <f t="shared" si="29"/>
        <v>21556.833435163611</v>
      </c>
      <c r="Q111" s="122">
        <f t="shared" si="34"/>
        <v>3022.048231636104</v>
      </c>
      <c r="R111" s="122">
        <f t="shared" si="35"/>
        <v>24578.881666799716</v>
      </c>
      <c r="S111" s="122">
        <f t="shared" si="52"/>
        <v>19161.629720145433</v>
      </c>
      <c r="T111" s="122">
        <f t="shared" si="37"/>
        <v>2686.2650947876482</v>
      </c>
      <c r="U111" s="122">
        <f t="shared" si="53"/>
        <v>21847.894814933083</v>
      </c>
      <c r="V111" s="122">
        <f t="shared" si="39"/>
        <v>16766.42600512725</v>
      </c>
      <c r="W111" s="122">
        <f t="shared" si="40"/>
        <v>2350.4819579391915</v>
      </c>
      <c r="X111" s="122">
        <f t="shared" si="41"/>
        <v>19116.907963066442</v>
      </c>
      <c r="Y111" s="122">
        <f t="shared" si="42"/>
        <v>14371.222290109074</v>
      </c>
      <c r="Z111" s="122">
        <f t="shared" si="43"/>
        <v>2014.6988210907357</v>
      </c>
      <c r="AA111" s="52">
        <f t="shared" si="44"/>
        <v>16385.921111199808</v>
      </c>
    </row>
    <row r="112" spans="1:35" ht="13.5" customHeight="1">
      <c r="A112" s="287">
        <v>19</v>
      </c>
      <c r="B112" s="56">
        <v>43617</v>
      </c>
      <c r="C112" s="57">
        <f>'BENEFÍCIOS-SEM JRS E SEM CORREÇ'!C112</f>
        <v>998</v>
      </c>
      <c r="D112" s="318">
        <f>'base(indices)'!G117</f>
        <v>1.0823810700000001</v>
      </c>
      <c r="E112" s="58">
        <f t="shared" si="30"/>
        <v>1080.2163078600001</v>
      </c>
      <c r="F112" s="364">
        <f>'base(indices)'!I117</f>
        <v>1.6775999999999999E-2</v>
      </c>
      <c r="G112" s="60">
        <f t="shared" si="31"/>
        <v>18.121708780659361</v>
      </c>
      <c r="H112" s="61">
        <f t="shared" si="32"/>
        <v>1098.3380166406596</v>
      </c>
      <c r="I112" s="301">
        <f t="shared" si="45"/>
        <v>23214.470262392959</v>
      </c>
      <c r="J112" s="102">
        <f>IF((I112-H$117+(H$117/12*7))+K112&gt;I149,I149-K112,(I112-H$117+(H$117/12*7)))</f>
        <v>22758.701127255634</v>
      </c>
      <c r="K112" s="102">
        <f t="shared" si="33"/>
        <v>3357.8313684845598</v>
      </c>
      <c r="L112" s="103">
        <f t="shared" si="48"/>
        <v>26116.532495740194</v>
      </c>
      <c r="M112" s="102">
        <f t="shared" si="49"/>
        <v>21620.766070892852</v>
      </c>
      <c r="N112" s="102">
        <f t="shared" si="46"/>
        <v>3189.9398000603314</v>
      </c>
      <c r="O112" s="102">
        <f t="shared" si="47"/>
        <v>24810.705870953185</v>
      </c>
      <c r="P112" s="102">
        <f t="shared" si="29"/>
        <v>20482.831014530071</v>
      </c>
      <c r="Q112" s="102">
        <f t="shared" si="34"/>
        <v>3022.048231636104</v>
      </c>
      <c r="R112" s="102">
        <f t="shared" si="35"/>
        <v>23504.879246166176</v>
      </c>
      <c r="S112" s="102">
        <f t="shared" si="52"/>
        <v>18206.960901804508</v>
      </c>
      <c r="T112" s="102">
        <f t="shared" si="37"/>
        <v>2686.2650947876482</v>
      </c>
      <c r="U112" s="102">
        <f t="shared" si="53"/>
        <v>20893.225996592155</v>
      </c>
      <c r="V112" s="102">
        <f t="shared" si="39"/>
        <v>15931.090789078942</v>
      </c>
      <c r="W112" s="102">
        <f t="shared" si="40"/>
        <v>2350.4819579391915</v>
      </c>
      <c r="X112" s="102">
        <f t="shared" si="41"/>
        <v>18281.572747018134</v>
      </c>
      <c r="Y112" s="102">
        <f t="shared" si="42"/>
        <v>13655.22067635338</v>
      </c>
      <c r="Z112" s="102">
        <f t="shared" si="43"/>
        <v>2014.6988210907357</v>
      </c>
      <c r="AA112" s="66">
        <f t="shared" si="44"/>
        <v>15669.919497444116</v>
      </c>
    </row>
    <row r="113" spans="1:27" ht="13.5" customHeight="1">
      <c r="A113" s="287">
        <v>18</v>
      </c>
      <c r="B113" s="46">
        <v>43647</v>
      </c>
      <c r="C113" s="57">
        <f>'BENEFÍCIOS-SEM JRS E SEM CORREÇ'!C113</f>
        <v>998</v>
      </c>
      <c r="D113" s="318">
        <f>'base(indices)'!G118</f>
        <v>1.08173203</v>
      </c>
      <c r="E113" s="69">
        <f t="shared" si="30"/>
        <v>1079.5685659399999</v>
      </c>
      <c r="F113" s="364">
        <f>'base(indices)'!I118</f>
        <v>1.6775999999999999E-2</v>
      </c>
      <c r="G113" s="70">
        <f t="shared" si="31"/>
        <v>18.110842262209438</v>
      </c>
      <c r="H113" s="71">
        <f t="shared" si="32"/>
        <v>1097.6794082022093</v>
      </c>
      <c r="I113" s="302">
        <f t="shared" si="45"/>
        <v>22116.132245752298</v>
      </c>
      <c r="J113" s="122">
        <f>IF((I113-H$117+(H$117/12*6))+K113&gt;I149,I149-K113,(I113-H$117+(H$117/12*6)))</f>
        <v>21569.209283587508</v>
      </c>
      <c r="K113" s="122">
        <f t="shared" si="33"/>
        <v>3357.8313684845598</v>
      </c>
      <c r="L113" s="122">
        <f t="shared" si="48"/>
        <v>24927.040652072068</v>
      </c>
      <c r="M113" s="122">
        <f t="shared" si="49"/>
        <v>20490.748819408131</v>
      </c>
      <c r="N113" s="122">
        <f t="shared" si="46"/>
        <v>3189.9398000603314</v>
      </c>
      <c r="O113" s="122">
        <f t="shared" si="47"/>
        <v>23680.688619468463</v>
      </c>
      <c r="P113" s="104">
        <f t="shared" si="29"/>
        <v>19412.288355228757</v>
      </c>
      <c r="Q113" s="122">
        <f t="shared" si="34"/>
        <v>3022.048231636104</v>
      </c>
      <c r="R113" s="122">
        <f t="shared" si="35"/>
        <v>22434.336586864862</v>
      </c>
      <c r="S113" s="122">
        <f t="shared" si="52"/>
        <v>17255.367426870009</v>
      </c>
      <c r="T113" s="122">
        <f t="shared" si="37"/>
        <v>2686.2650947876482</v>
      </c>
      <c r="U113" s="122">
        <f t="shared" si="53"/>
        <v>19941.632521657659</v>
      </c>
      <c r="V113" s="122">
        <f t="shared" si="39"/>
        <v>15098.446498511255</v>
      </c>
      <c r="W113" s="122">
        <f t="shared" si="40"/>
        <v>2350.4819579391915</v>
      </c>
      <c r="X113" s="122">
        <f t="shared" si="41"/>
        <v>17448.928456450449</v>
      </c>
      <c r="Y113" s="122">
        <f t="shared" si="42"/>
        <v>12941.525570152504</v>
      </c>
      <c r="Z113" s="122">
        <f t="shared" si="43"/>
        <v>2014.6988210907357</v>
      </c>
      <c r="AA113" s="52">
        <f t="shared" si="44"/>
        <v>14956.224391243239</v>
      </c>
    </row>
    <row r="114" spans="1:27" ht="13.5" customHeight="1">
      <c r="A114" s="287">
        <v>17</v>
      </c>
      <c r="B114" s="56">
        <v>43678</v>
      </c>
      <c r="C114" s="57">
        <f>'BENEFÍCIOS-SEM JRS E SEM CORREÇ'!C114</f>
        <v>998</v>
      </c>
      <c r="D114" s="318">
        <f>'base(indices)'!G119</f>
        <v>1.08075934</v>
      </c>
      <c r="E114" s="58">
        <f t="shared" si="30"/>
        <v>1078.5978213199999</v>
      </c>
      <c r="F114" s="364">
        <f>'base(indices)'!I119</f>
        <v>1.6775999999999999E-2</v>
      </c>
      <c r="G114" s="60">
        <f t="shared" si="31"/>
        <v>18.094557050464317</v>
      </c>
      <c r="H114" s="61">
        <f t="shared" si="32"/>
        <v>1096.6923783704642</v>
      </c>
      <c r="I114" s="301">
        <f t="shared" si="45"/>
        <v>21018.452837550089</v>
      </c>
      <c r="J114" s="102">
        <f>IF((I114-H$117+(H$117/12*5))+K114&gt;I149,I149-K114,(I114-H$117+(H$117/12*5)))</f>
        <v>20380.376048357833</v>
      </c>
      <c r="K114" s="102">
        <f t="shared" si="33"/>
        <v>3357.8313684845598</v>
      </c>
      <c r="L114" s="103">
        <f t="shared" si="48"/>
        <v>23738.207416842393</v>
      </c>
      <c r="M114" s="102">
        <f t="shared" si="49"/>
        <v>19361.35724593994</v>
      </c>
      <c r="N114" s="102">
        <f t="shared" si="46"/>
        <v>3189.9398000603314</v>
      </c>
      <c r="O114" s="102">
        <f t="shared" si="47"/>
        <v>22551.297046000273</v>
      </c>
      <c r="P114" s="102">
        <f t="shared" si="29"/>
        <v>18342.338443522051</v>
      </c>
      <c r="Q114" s="102">
        <f t="shared" si="34"/>
        <v>3022.048231636104</v>
      </c>
      <c r="R114" s="102">
        <f t="shared" si="35"/>
        <v>21364.386675158155</v>
      </c>
      <c r="S114" s="102">
        <f t="shared" si="52"/>
        <v>16304.300838686268</v>
      </c>
      <c r="T114" s="102">
        <f t="shared" si="37"/>
        <v>2686.2650947876482</v>
      </c>
      <c r="U114" s="102">
        <f t="shared" si="53"/>
        <v>18990.565933473918</v>
      </c>
      <c r="V114" s="102">
        <f t="shared" si="39"/>
        <v>14266.263233850483</v>
      </c>
      <c r="W114" s="102">
        <f t="shared" si="40"/>
        <v>2350.4819579391915</v>
      </c>
      <c r="X114" s="102">
        <f t="shared" si="41"/>
        <v>16616.745191789676</v>
      </c>
      <c r="Y114" s="102">
        <f t="shared" si="42"/>
        <v>12228.2256290147</v>
      </c>
      <c r="Z114" s="102">
        <f t="shared" si="43"/>
        <v>2014.6988210907357</v>
      </c>
      <c r="AA114" s="66">
        <f t="shared" si="44"/>
        <v>14242.924450105435</v>
      </c>
    </row>
    <row r="115" spans="1:27" ht="13.5" customHeight="1">
      <c r="A115" s="287">
        <v>16</v>
      </c>
      <c r="B115" s="46">
        <v>43709</v>
      </c>
      <c r="C115" s="57">
        <f>'BENEFÍCIOS-SEM JRS E SEM CORREÇ'!C115</f>
        <v>998</v>
      </c>
      <c r="D115" s="318">
        <f>'base(indices)'!G120</f>
        <v>1.0798954300000001</v>
      </c>
      <c r="E115" s="69">
        <f t="shared" si="30"/>
        <v>1077.7356391400001</v>
      </c>
      <c r="F115" s="364">
        <f>'base(indices)'!I120</f>
        <v>1.6775999999999999E-2</v>
      </c>
      <c r="G115" s="70">
        <f t="shared" si="31"/>
        <v>18.080093082212642</v>
      </c>
      <c r="H115" s="71">
        <f t="shared" si="32"/>
        <v>1095.8157322222128</v>
      </c>
      <c r="I115" s="302">
        <f t="shared" si="45"/>
        <v>19921.760459179626</v>
      </c>
      <c r="J115" s="122">
        <f>IF((I115-H$117+(H$117/12*4))+K115&gt;I149,I149-K115,(I115-H$117+(H$117/12*4)))</f>
        <v>19192.529842959906</v>
      </c>
      <c r="K115" s="122">
        <f t="shared" si="33"/>
        <v>3357.8313684845598</v>
      </c>
      <c r="L115" s="122">
        <f t="shared" si="48"/>
        <v>22550.361211444466</v>
      </c>
      <c r="M115" s="122">
        <f t="shared" si="49"/>
        <v>18232.90335081191</v>
      </c>
      <c r="N115" s="122">
        <f t="shared" si="46"/>
        <v>3189.9398000603314</v>
      </c>
      <c r="O115" s="122">
        <f t="shared" si="47"/>
        <v>21422.843150872242</v>
      </c>
      <c r="P115" s="104">
        <f t="shared" si="29"/>
        <v>17273.276858663918</v>
      </c>
      <c r="Q115" s="122">
        <f t="shared" si="34"/>
        <v>3022.048231636104</v>
      </c>
      <c r="R115" s="122">
        <f t="shared" si="35"/>
        <v>20295.325090300023</v>
      </c>
      <c r="S115" s="122">
        <f t="shared" si="52"/>
        <v>15354.023874367926</v>
      </c>
      <c r="T115" s="122">
        <f t="shared" si="37"/>
        <v>2686.2650947876482</v>
      </c>
      <c r="U115" s="122">
        <f t="shared" si="53"/>
        <v>18040.288969155576</v>
      </c>
      <c r="V115" s="122">
        <f t="shared" si="39"/>
        <v>13434.770890071934</v>
      </c>
      <c r="W115" s="122">
        <f t="shared" si="40"/>
        <v>2350.4819579391915</v>
      </c>
      <c r="X115" s="122">
        <f t="shared" si="41"/>
        <v>15785.252848011125</v>
      </c>
      <c r="Y115" s="122">
        <f t="shared" si="42"/>
        <v>11515.517905775943</v>
      </c>
      <c r="Z115" s="122">
        <f t="shared" si="43"/>
        <v>2014.6988210907357</v>
      </c>
      <c r="AA115" s="52">
        <f t="shared" si="44"/>
        <v>13530.216726866678</v>
      </c>
    </row>
    <row r="116" spans="1:27" ht="13.5" customHeight="1">
      <c r="A116" s="287">
        <v>15</v>
      </c>
      <c r="B116" s="56">
        <v>43739</v>
      </c>
      <c r="C116" s="57">
        <f>'BENEFÍCIOS-SEM JRS E SEM CORREÇ'!C116</f>
        <v>998</v>
      </c>
      <c r="D116" s="318">
        <f>'base(indices)'!G121</f>
        <v>1.0789244</v>
      </c>
      <c r="E116" s="58">
        <f t="shared" si="30"/>
        <v>1076.7665512000001</v>
      </c>
      <c r="F116" s="364">
        <f>'base(indices)'!I121</f>
        <v>1.6775999999999999E-2</v>
      </c>
      <c r="G116" s="60">
        <f t="shared" si="31"/>
        <v>18.063835662931201</v>
      </c>
      <c r="H116" s="61">
        <f t="shared" si="32"/>
        <v>1094.8303868629314</v>
      </c>
      <c r="I116" s="301">
        <f t="shared" si="45"/>
        <v>18825.944726957412</v>
      </c>
      <c r="J116" s="102">
        <f>IF((I116-H$117+(H$117/12*3))+K116&gt;I149,I149-K116,(I116-H$117+(H$117/12*3)))</f>
        <v>18005.560283710227</v>
      </c>
      <c r="K116" s="102">
        <f t="shared" si="33"/>
        <v>3357.8313684845598</v>
      </c>
      <c r="L116" s="103">
        <f t="shared" si="48"/>
        <v>21363.391652194787</v>
      </c>
      <c r="M116" s="102">
        <f t="shared" si="49"/>
        <v>17105.282269524716</v>
      </c>
      <c r="N116" s="102">
        <f t="shared" si="46"/>
        <v>3189.9398000603314</v>
      </c>
      <c r="O116" s="102">
        <f t="shared" si="47"/>
        <v>20295.222069585048</v>
      </c>
      <c r="P116" s="102">
        <f t="shared" si="29"/>
        <v>16205.004255339205</v>
      </c>
      <c r="Q116" s="102">
        <f t="shared" si="34"/>
        <v>3022.048231636104</v>
      </c>
      <c r="R116" s="102">
        <f t="shared" si="35"/>
        <v>19227.05248697531</v>
      </c>
      <c r="S116" s="102">
        <f t="shared" si="52"/>
        <v>14404.448226968183</v>
      </c>
      <c r="T116" s="102">
        <f t="shared" si="37"/>
        <v>2686.2650947876482</v>
      </c>
      <c r="U116" s="102">
        <f t="shared" si="53"/>
        <v>17090.713321755829</v>
      </c>
      <c r="V116" s="102">
        <f t="shared" si="39"/>
        <v>12603.892198597157</v>
      </c>
      <c r="W116" s="102">
        <f t="shared" si="40"/>
        <v>2350.4819579391915</v>
      </c>
      <c r="X116" s="102">
        <f t="shared" si="41"/>
        <v>14954.374156536349</v>
      </c>
      <c r="Y116" s="102">
        <f t="shared" si="42"/>
        <v>10803.336170226135</v>
      </c>
      <c r="Z116" s="102">
        <f t="shared" si="43"/>
        <v>2014.6988210907357</v>
      </c>
      <c r="AA116" s="66">
        <f t="shared" si="44"/>
        <v>12818.034991316872</v>
      </c>
    </row>
    <row r="117" spans="1:27" ht="13.5" customHeight="1">
      <c r="A117" s="287">
        <v>14</v>
      </c>
      <c r="B117" s="46">
        <v>43770</v>
      </c>
      <c r="C117" s="57">
        <f>'BENEFÍCIOS-SEM JRS E SEM CORREÇ'!C117</f>
        <v>998</v>
      </c>
      <c r="D117" s="318">
        <f>'base(indices)'!G122</f>
        <v>1.07795424</v>
      </c>
      <c r="E117" s="69">
        <f t="shared" si="30"/>
        <v>1075.7983315199999</v>
      </c>
      <c r="F117" s="364">
        <f>'base(indices)'!I122</f>
        <v>1.6775999999999999E-2</v>
      </c>
      <c r="G117" s="70">
        <f t="shared" si="31"/>
        <v>18.047592809579516</v>
      </c>
      <c r="H117" s="71">
        <f t="shared" si="32"/>
        <v>1093.8459243295795</v>
      </c>
      <c r="I117" s="302">
        <f t="shared" si="45"/>
        <v>17731.114340094482</v>
      </c>
      <c r="J117" s="122">
        <f>IF((I117-H$117+(H$117/12*2))+K117&gt;I149,I149-K117,(I117-H$117+(H$117/12*2)))</f>
        <v>16819.576069819832</v>
      </c>
      <c r="K117" s="122">
        <f t="shared" si="33"/>
        <v>3357.8313684845598</v>
      </c>
      <c r="L117" s="122">
        <f t="shared" si="48"/>
        <v>20177.407438304392</v>
      </c>
      <c r="M117" s="122">
        <f t="shared" si="49"/>
        <v>15978.597266328839</v>
      </c>
      <c r="N117" s="122">
        <f t="shared" si="46"/>
        <v>3189.9398000603314</v>
      </c>
      <c r="O117" s="122">
        <f t="shared" si="47"/>
        <v>19168.53706638917</v>
      </c>
      <c r="P117" s="104">
        <f t="shared" si="29"/>
        <v>15137.618462837849</v>
      </c>
      <c r="Q117" s="122">
        <f t="shared" si="34"/>
        <v>3022.048231636104</v>
      </c>
      <c r="R117" s="122">
        <f t="shared" si="35"/>
        <v>18159.666694473952</v>
      </c>
      <c r="S117" s="122">
        <f t="shared" si="52"/>
        <v>13455.660855855866</v>
      </c>
      <c r="T117" s="122">
        <f t="shared" si="37"/>
        <v>2686.2650947876482</v>
      </c>
      <c r="U117" s="122">
        <f t="shared" si="53"/>
        <v>16141.925950643514</v>
      </c>
      <c r="V117" s="122">
        <f t="shared" si="39"/>
        <v>11773.703248873882</v>
      </c>
      <c r="W117" s="122">
        <f t="shared" si="40"/>
        <v>2350.4819579391915</v>
      </c>
      <c r="X117" s="122">
        <f t="shared" si="41"/>
        <v>14124.185206813074</v>
      </c>
      <c r="Y117" s="122">
        <f t="shared" si="42"/>
        <v>10091.745641891899</v>
      </c>
      <c r="Z117" s="122">
        <f t="shared" si="43"/>
        <v>2014.6988210907357</v>
      </c>
      <c r="AA117" s="52">
        <f t="shared" si="44"/>
        <v>12106.444462982636</v>
      </c>
    </row>
    <row r="118" spans="1:27" ht="13.5" customHeight="1" thickBot="1">
      <c r="A118" s="288">
        <v>13</v>
      </c>
      <c r="B118" s="286">
        <v>43800</v>
      </c>
      <c r="C118" s="232">
        <f>'BENEFÍCIOS-SEM JRS E SEM CORREÇ'!C118</f>
        <v>1996</v>
      </c>
      <c r="D118" s="319">
        <f>'base(indices)'!G123</f>
        <v>1.07644721</v>
      </c>
      <c r="E118" s="234">
        <f t="shared" si="30"/>
        <v>2148.5886311599997</v>
      </c>
      <c r="F118" s="365">
        <f>'base(indices)'!I123</f>
        <v>1.6775999999999999E-2</v>
      </c>
      <c r="G118" s="234">
        <f t="shared" si="31"/>
        <v>36.044722876340153</v>
      </c>
      <c r="H118" s="232">
        <f t="shared" si="32"/>
        <v>2184.6333540363398</v>
      </c>
      <c r="I118" s="303">
        <f t="shared" si="45"/>
        <v>16637.268415764902</v>
      </c>
      <c r="J118" s="95">
        <f>IF((I118-H$117+(H$117/12*1))+K118&gt;I149,I149-K118,(I118-H$117+(H$117/12*1)))</f>
        <v>15634.576318462787</v>
      </c>
      <c r="K118" s="95">
        <f t="shared" si="33"/>
        <v>3357.8313684845598</v>
      </c>
      <c r="L118" s="237">
        <f t="shared" si="48"/>
        <v>18992.407686947347</v>
      </c>
      <c r="M118" s="95">
        <f t="shared" si="49"/>
        <v>14852.847502539647</v>
      </c>
      <c r="N118" s="95">
        <f t="shared" si="46"/>
        <v>3189.9398000603314</v>
      </c>
      <c r="O118" s="95">
        <f t="shared" si="47"/>
        <v>18042.78730259998</v>
      </c>
      <c r="P118" s="95">
        <f t="shared" si="29"/>
        <v>14071.118686616508</v>
      </c>
      <c r="Q118" s="95">
        <f t="shared" si="34"/>
        <v>3022.048231636104</v>
      </c>
      <c r="R118" s="95">
        <f t="shared" si="35"/>
        <v>17093.166918252613</v>
      </c>
      <c r="S118" s="95">
        <f t="shared" si="52"/>
        <v>12507.661054770229</v>
      </c>
      <c r="T118" s="95">
        <f t="shared" si="37"/>
        <v>2686.2650947876482</v>
      </c>
      <c r="U118" s="95">
        <f t="shared" si="53"/>
        <v>15193.926149557878</v>
      </c>
      <c r="V118" s="95">
        <f t="shared" si="39"/>
        <v>10944.203422923951</v>
      </c>
      <c r="W118" s="95">
        <f t="shared" si="40"/>
        <v>2350.4819579391915</v>
      </c>
      <c r="X118" s="95">
        <f t="shared" si="41"/>
        <v>13294.685380863142</v>
      </c>
      <c r="Y118" s="95">
        <f t="shared" si="42"/>
        <v>9380.745791077672</v>
      </c>
      <c r="Z118" s="95">
        <f t="shared" si="43"/>
        <v>2014.6988210907357</v>
      </c>
      <c r="AA118" s="238">
        <f t="shared" si="44"/>
        <v>11395.444612168409</v>
      </c>
    </row>
    <row r="119" spans="1:27" ht="13.5" customHeight="1">
      <c r="A119" s="211">
        <v>12</v>
      </c>
      <c r="B119" s="212">
        <v>43831</v>
      </c>
      <c r="C119" s="203">
        <f>'BENEFÍCIOS-SEM JRS E SEM CORREÇ'!C119</f>
        <v>1039</v>
      </c>
      <c r="D119" s="318">
        <f>'base(indices)'!G124</f>
        <v>1.06526196</v>
      </c>
      <c r="E119" s="204">
        <f t="shared" si="30"/>
        <v>1106.8071764399999</v>
      </c>
      <c r="F119" s="364">
        <f>'base(indices)'!I124</f>
        <v>1.6775999999999999E-2</v>
      </c>
      <c r="G119" s="204">
        <f t="shared" si="31"/>
        <v>18.567797191957439</v>
      </c>
      <c r="H119" s="205">
        <f t="shared" si="32"/>
        <v>1125.3749736319573</v>
      </c>
      <c r="I119" s="304">
        <f t="shared" si="45"/>
        <v>14452.635061728563</v>
      </c>
      <c r="J119" s="206">
        <f>IF((I119-H$129+(H$129/12*12))+K119&gt;I$149,I$149-K119,(I119-H$129+(H$129/12*12)))</f>
        <v>14452.635061728563</v>
      </c>
      <c r="K119" s="206">
        <f t="shared" si="33"/>
        <v>3357.8313684845598</v>
      </c>
      <c r="L119" s="206">
        <f t="shared" si="48"/>
        <v>17810.46643021312</v>
      </c>
      <c r="M119" s="206">
        <f t="shared" si="49"/>
        <v>13730.003308642134</v>
      </c>
      <c r="N119" s="206">
        <f t="shared" si="46"/>
        <v>3189.9398000603314</v>
      </c>
      <c r="O119" s="206">
        <f t="shared" si="47"/>
        <v>16919.943108702464</v>
      </c>
      <c r="P119" s="198">
        <f t="shared" si="29"/>
        <v>13007.371555555706</v>
      </c>
      <c r="Q119" s="206">
        <f t="shared" si="34"/>
        <v>3022.048231636104</v>
      </c>
      <c r="R119" s="206">
        <f t="shared" si="35"/>
        <v>16029.419787191811</v>
      </c>
      <c r="S119" s="206">
        <f t="shared" si="52"/>
        <v>11562.10804938285</v>
      </c>
      <c r="T119" s="206">
        <f t="shared" si="37"/>
        <v>2686.2650947876482</v>
      </c>
      <c r="U119" s="206">
        <f t="shared" si="53"/>
        <v>14248.373144170499</v>
      </c>
      <c r="V119" s="206">
        <f t="shared" si="39"/>
        <v>10116.844543209992</v>
      </c>
      <c r="W119" s="206">
        <f t="shared" si="40"/>
        <v>2350.4819579391915</v>
      </c>
      <c r="X119" s="206">
        <f t="shared" si="41"/>
        <v>12467.326501149184</v>
      </c>
      <c r="Y119" s="206">
        <f t="shared" si="42"/>
        <v>8671.5810370371364</v>
      </c>
      <c r="Z119" s="206">
        <f t="shared" si="43"/>
        <v>2014.6988210907357</v>
      </c>
      <c r="AA119" s="206">
        <f t="shared" si="44"/>
        <v>10686.279858127873</v>
      </c>
    </row>
    <row r="120" spans="1:27" ht="13.5" customHeight="1">
      <c r="A120" s="183">
        <v>11</v>
      </c>
      <c r="B120" s="119">
        <v>43862</v>
      </c>
      <c r="C120" s="57">
        <f>'BENEFÍCIOS-SEM JRS E SEM CORREÇ'!C120</f>
        <v>1045</v>
      </c>
      <c r="D120" s="318">
        <f>'base(indices)'!G125</f>
        <v>1.0577519200000001</v>
      </c>
      <c r="E120" s="60">
        <f t="shared" si="30"/>
        <v>1105.3507564000001</v>
      </c>
      <c r="F120" s="364">
        <f>'base(indices)'!I125</f>
        <v>1.6775999999999999E-2</v>
      </c>
      <c r="G120" s="60">
        <f t="shared" si="31"/>
        <v>18.543364289366401</v>
      </c>
      <c r="H120" s="57">
        <f t="shared" si="32"/>
        <v>1123.8941206893664</v>
      </c>
      <c r="I120" s="301">
        <f t="shared" si="45"/>
        <v>13327.260088096606</v>
      </c>
      <c r="J120" s="102">
        <f>IF((I120-H$129+(H$129/12*11))+K120&gt;I$149,I$149-K120,(I120-H$129+(H$129/12*11)))</f>
        <v>13236.058648038421</v>
      </c>
      <c r="K120" s="102">
        <f t="shared" si="33"/>
        <v>3357.8313684845598</v>
      </c>
      <c r="L120" s="103">
        <f t="shared" si="48"/>
        <v>16593.890016522979</v>
      </c>
      <c r="M120" s="102">
        <f t="shared" si="49"/>
        <v>12574.2557156365</v>
      </c>
      <c r="N120" s="102">
        <f t="shared" si="46"/>
        <v>3189.9398000603314</v>
      </c>
      <c r="O120" s="102">
        <f t="shared" si="47"/>
        <v>15764.195515696832</v>
      </c>
      <c r="P120" s="102">
        <f t="shared" si="29"/>
        <v>11912.452783234579</v>
      </c>
      <c r="Q120" s="102">
        <f t="shared" si="34"/>
        <v>3022.048231636104</v>
      </c>
      <c r="R120" s="102">
        <f t="shared" si="35"/>
        <v>14934.501014870682</v>
      </c>
      <c r="S120" s="102">
        <f t="shared" si="52"/>
        <v>10588.846918430738</v>
      </c>
      <c r="T120" s="102">
        <f t="shared" si="37"/>
        <v>2686.2650947876482</v>
      </c>
      <c r="U120" s="102">
        <f t="shared" si="53"/>
        <v>13275.112013218386</v>
      </c>
      <c r="V120" s="102">
        <f t="shared" si="39"/>
        <v>9265.2410536268944</v>
      </c>
      <c r="W120" s="102">
        <f t="shared" si="40"/>
        <v>2350.4819579391915</v>
      </c>
      <c r="X120" s="102">
        <f t="shared" si="41"/>
        <v>11615.723011566086</v>
      </c>
      <c r="Y120" s="102">
        <f t="shared" si="42"/>
        <v>7941.635188823052</v>
      </c>
      <c r="Z120" s="102">
        <f t="shared" si="43"/>
        <v>2014.6988210907357</v>
      </c>
      <c r="AA120" s="102">
        <f t="shared" si="44"/>
        <v>9956.3340099137877</v>
      </c>
    </row>
    <row r="121" spans="1:27" ht="13.5" customHeight="1">
      <c r="A121" s="183">
        <v>10</v>
      </c>
      <c r="B121" s="120">
        <v>43891</v>
      </c>
      <c r="C121" s="57">
        <f>'BENEFÍCIOS-SEM JRS E SEM CORREÇ'!C121</f>
        <v>1045</v>
      </c>
      <c r="D121" s="318">
        <f>'base(indices)'!G126</f>
        <v>1.05542998</v>
      </c>
      <c r="E121" s="70">
        <f t="shared" si="30"/>
        <v>1102.9243291</v>
      </c>
      <c r="F121" s="364">
        <f>'base(indices)'!I126</f>
        <v>1.6775999999999999E-2</v>
      </c>
      <c r="G121" s="70">
        <f t="shared" si="31"/>
        <v>18.5026585449816</v>
      </c>
      <c r="H121" s="68">
        <f t="shared" si="32"/>
        <v>1121.4269876449816</v>
      </c>
      <c r="I121" s="302">
        <f t="shared" si="45"/>
        <v>12203.365967407239</v>
      </c>
      <c r="J121" s="122">
        <f>IF((I121-H$129+(H$129/12*10))+K121&gt;I$149,I$149-K121,(I121-H$129+(H$129/12*10)))</f>
        <v>12020.963087290867</v>
      </c>
      <c r="K121" s="122">
        <f t="shared" si="33"/>
        <v>3357.8313684845598</v>
      </c>
      <c r="L121" s="122">
        <f t="shared" si="48"/>
        <v>15378.794455775427</v>
      </c>
      <c r="M121" s="122">
        <f t="shared" si="49"/>
        <v>11419.914932926324</v>
      </c>
      <c r="N121" s="122">
        <f t="shared" si="46"/>
        <v>3189.9398000603314</v>
      </c>
      <c r="O121" s="122">
        <f t="shared" si="47"/>
        <v>14609.854732986656</v>
      </c>
      <c r="P121" s="104">
        <f t="shared" si="29"/>
        <v>10818.866778561782</v>
      </c>
      <c r="Q121" s="122">
        <f t="shared" si="34"/>
        <v>3022.048231636104</v>
      </c>
      <c r="R121" s="122">
        <f t="shared" si="35"/>
        <v>13840.915010197885</v>
      </c>
      <c r="S121" s="122">
        <f t="shared" si="52"/>
        <v>9616.7704698326943</v>
      </c>
      <c r="T121" s="122">
        <f t="shared" si="37"/>
        <v>2686.2650947876482</v>
      </c>
      <c r="U121" s="122">
        <f t="shared" si="53"/>
        <v>12303.035564620342</v>
      </c>
      <c r="V121" s="122">
        <f t="shared" si="39"/>
        <v>8414.6741611036068</v>
      </c>
      <c r="W121" s="122">
        <f t="shared" si="40"/>
        <v>2350.4819579391915</v>
      </c>
      <c r="X121" s="122">
        <f t="shared" si="41"/>
        <v>10765.156119042798</v>
      </c>
      <c r="Y121" s="122">
        <f t="shared" si="42"/>
        <v>7212.5778523745203</v>
      </c>
      <c r="Z121" s="122">
        <f t="shared" si="43"/>
        <v>2014.6988210907357</v>
      </c>
      <c r="AA121" s="122">
        <f t="shared" si="44"/>
        <v>9227.276673465256</v>
      </c>
    </row>
    <row r="122" spans="1:27" ht="13.5" customHeight="1">
      <c r="A122" s="183">
        <v>9</v>
      </c>
      <c r="B122" s="119">
        <v>43922</v>
      </c>
      <c r="C122" s="57">
        <f>'BENEFÍCIOS-SEM JRS E SEM CORREÇ'!C122</f>
        <v>1045</v>
      </c>
      <c r="D122" s="318">
        <f>'base(indices)'!G127</f>
        <v>1.0552189300000001</v>
      </c>
      <c r="E122" s="60">
        <f t="shared" si="30"/>
        <v>1102.70378185</v>
      </c>
      <c r="F122" s="364">
        <f>'base(indices)'!I127</f>
        <v>1.6775999999999999E-2</v>
      </c>
      <c r="G122" s="60">
        <f t="shared" si="31"/>
        <v>18.4989586443156</v>
      </c>
      <c r="H122" s="57">
        <f t="shared" si="32"/>
        <v>1121.2027404943155</v>
      </c>
      <c r="I122" s="301">
        <f t="shared" si="45"/>
        <v>11081.938979762257</v>
      </c>
      <c r="J122" s="102">
        <f>IF((I122-H$129+(H$129/12*9))+K122&gt;I$149,I$149-K122,(I122-H$129+(H$129/12*9)))</f>
        <v>10808.334659587701</v>
      </c>
      <c r="K122" s="102">
        <f t="shared" si="33"/>
        <v>3357.8313684845598</v>
      </c>
      <c r="L122" s="103">
        <f t="shared" si="48"/>
        <v>14166.166028072261</v>
      </c>
      <c r="M122" s="102">
        <f t="shared" si="49"/>
        <v>10267.917926608316</v>
      </c>
      <c r="N122" s="102">
        <f t="shared" si="46"/>
        <v>3189.9398000603314</v>
      </c>
      <c r="O122" s="102">
        <f t="shared" si="47"/>
        <v>13457.857726668648</v>
      </c>
      <c r="P122" s="102">
        <f t="shared" si="29"/>
        <v>9727.501193628932</v>
      </c>
      <c r="Q122" s="102">
        <f t="shared" si="34"/>
        <v>3022.048231636104</v>
      </c>
      <c r="R122" s="102">
        <f t="shared" si="35"/>
        <v>12749.549425265035</v>
      </c>
      <c r="S122" s="102">
        <f t="shared" si="52"/>
        <v>8646.6677276701612</v>
      </c>
      <c r="T122" s="102">
        <f t="shared" si="37"/>
        <v>2686.2650947876482</v>
      </c>
      <c r="U122" s="102">
        <f t="shared" si="53"/>
        <v>11332.932822457809</v>
      </c>
      <c r="V122" s="102">
        <f t="shared" si="39"/>
        <v>7565.8342617113904</v>
      </c>
      <c r="W122" s="102">
        <f t="shared" si="40"/>
        <v>2350.4819579391915</v>
      </c>
      <c r="X122" s="102">
        <f t="shared" si="41"/>
        <v>9916.3162196505818</v>
      </c>
      <c r="Y122" s="102">
        <f t="shared" si="42"/>
        <v>6485.0007957526204</v>
      </c>
      <c r="Z122" s="102">
        <f t="shared" si="43"/>
        <v>2014.6988210907357</v>
      </c>
      <c r="AA122" s="102">
        <f t="shared" si="44"/>
        <v>8499.6996168433561</v>
      </c>
    </row>
    <row r="123" spans="1:27" ht="13.5" customHeight="1">
      <c r="A123" s="183">
        <v>8</v>
      </c>
      <c r="B123" s="120">
        <v>43952</v>
      </c>
      <c r="C123" s="57">
        <f>'BENEFÍCIOS-SEM JRS E SEM CORREÇ'!C123</f>
        <v>1045</v>
      </c>
      <c r="D123" s="318">
        <f>'base(indices)'!G128</f>
        <v>1.05532447</v>
      </c>
      <c r="E123" s="70">
        <f t="shared" si="30"/>
        <v>1102.81407115</v>
      </c>
      <c r="F123" s="364">
        <f>'base(indices)'!I128</f>
        <v>1.4614E-2</v>
      </c>
      <c r="G123" s="70">
        <f t="shared" si="31"/>
        <v>16.116524835786102</v>
      </c>
      <c r="H123" s="68">
        <f t="shared" si="32"/>
        <v>1118.9305959857861</v>
      </c>
      <c r="I123" s="302">
        <f t="shared" si="45"/>
        <v>9960.7362392679424</v>
      </c>
      <c r="J123" s="122">
        <f>IF((I123-H$129+(H$129/12*8))+K123&gt;I$149,I$149-K123,(I123-H$117+(H$129/12*8)))</f>
        <v>9596.5018354038439</v>
      </c>
      <c r="K123" s="122">
        <f t="shared" si="33"/>
        <v>3357.8313684845598</v>
      </c>
      <c r="L123" s="122">
        <f t="shared" si="48"/>
        <v>12954.333203888404</v>
      </c>
      <c r="M123" s="122">
        <f t="shared" si="49"/>
        <v>9116.6767436336504</v>
      </c>
      <c r="N123" s="122">
        <f t="shared" si="46"/>
        <v>3189.9398000603314</v>
      </c>
      <c r="O123" s="122">
        <f t="shared" si="47"/>
        <v>12306.616543693981</v>
      </c>
      <c r="P123" s="104">
        <f t="shared" si="29"/>
        <v>8636.8516518634606</v>
      </c>
      <c r="Q123" s="122">
        <f t="shared" si="34"/>
        <v>3022.048231636104</v>
      </c>
      <c r="R123" s="122">
        <f t="shared" si="35"/>
        <v>11658.899883499565</v>
      </c>
      <c r="S123" s="122">
        <f t="shared" si="52"/>
        <v>7677.2014683230755</v>
      </c>
      <c r="T123" s="122">
        <f t="shared" si="37"/>
        <v>2686.2650947876482</v>
      </c>
      <c r="U123" s="122">
        <f t="shared" si="53"/>
        <v>10363.466563110724</v>
      </c>
      <c r="V123" s="122">
        <f t="shared" si="39"/>
        <v>6717.5512847826903</v>
      </c>
      <c r="W123" s="122">
        <f t="shared" si="40"/>
        <v>2350.4819579391915</v>
      </c>
      <c r="X123" s="122">
        <f t="shared" si="41"/>
        <v>9068.0332427218818</v>
      </c>
      <c r="Y123" s="122">
        <f t="shared" si="42"/>
        <v>5757.9011012423061</v>
      </c>
      <c r="Z123" s="122">
        <f t="shared" si="43"/>
        <v>2014.6988210907357</v>
      </c>
      <c r="AA123" s="122">
        <f t="shared" si="44"/>
        <v>7772.5999223330418</v>
      </c>
    </row>
    <row r="124" spans="1:27" ht="13.5" customHeight="1">
      <c r="A124" s="183">
        <v>7</v>
      </c>
      <c r="B124" s="119">
        <v>43983</v>
      </c>
      <c r="C124" s="57">
        <f>'BENEFÍCIOS-SEM JRS E SEM CORREÇ'!C124</f>
        <v>1045</v>
      </c>
      <c r="D124" s="318">
        <f>'base(indices)'!G129</f>
        <v>1.0615878299999999</v>
      </c>
      <c r="E124" s="60">
        <f t="shared" si="30"/>
        <v>1109.3592823499998</v>
      </c>
      <c r="F124" s="364">
        <f>'base(indices)'!I129</f>
        <v>1.2452E-2</v>
      </c>
      <c r="G124" s="60">
        <f t="shared" si="31"/>
        <v>13.813741783822197</v>
      </c>
      <c r="H124" s="57">
        <f t="shared" si="32"/>
        <v>1123.1730241338221</v>
      </c>
      <c r="I124" s="301">
        <f t="shared" si="45"/>
        <v>8841.8056432821559</v>
      </c>
      <c r="J124" s="102">
        <f>IF((I124-H$129+(H$129/12*7))+K124&gt;I$149,I$149-K124,(I124-H$129+(H$129/12*7)))</f>
        <v>8385.7984429912303</v>
      </c>
      <c r="K124" s="102">
        <f t="shared" si="33"/>
        <v>3357.8313684845598</v>
      </c>
      <c r="L124" s="103">
        <f t="shared" si="48"/>
        <v>11743.62981147579</v>
      </c>
      <c r="M124" s="102">
        <f t="shared" si="49"/>
        <v>7966.5085208416685</v>
      </c>
      <c r="N124" s="102">
        <f t="shared" si="46"/>
        <v>3189.9398000603314</v>
      </c>
      <c r="O124" s="102">
        <f t="shared" si="47"/>
        <v>11156.448320902</v>
      </c>
      <c r="P124" s="102">
        <f t="shared" si="29"/>
        <v>7547.2185986921077</v>
      </c>
      <c r="Q124" s="102">
        <f t="shared" si="34"/>
        <v>3022.048231636104</v>
      </c>
      <c r="R124" s="102">
        <f t="shared" si="35"/>
        <v>10569.266830328212</v>
      </c>
      <c r="S124" s="102">
        <f t="shared" si="52"/>
        <v>6708.638754392985</v>
      </c>
      <c r="T124" s="102">
        <f t="shared" si="37"/>
        <v>2686.2650947876482</v>
      </c>
      <c r="U124" s="102">
        <f t="shared" si="53"/>
        <v>9394.9038491806332</v>
      </c>
      <c r="V124" s="102">
        <f t="shared" si="39"/>
        <v>5870.0589100938605</v>
      </c>
      <c r="W124" s="102">
        <f t="shared" si="40"/>
        <v>2350.4819579391915</v>
      </c>
      <c r="X124" s="102">
        <f t="shared" si="41"/>
        <v>8220.5408680330511</v>
      </c>
      <c r="Y124" s="102">
        <f t="shared" si="42"/>
        <v>5031.4790657947378</v>
      </c>
      <c r="Z124" s="102">
        <f t="shared" si="43"/>
        <v>2014.6988210907357</v>
      </c>
      <c r="AA124" s="102">
        <f t="shared" si="44"/>
        <v>7046.1778868854735</v>
      </c>
    </row>
    <row r="125" spans="1:27" ht="13.5" customHeight="1">
      <c r="A125" s="183">
        <v>6</v>
      </c>
      <c r="B125" s="120">
        <v>44013</v>
      </c>
      <c r="C125" s="57">
        <f>'BENEFÍCIOS-SEM JRS E SEM CORREÇ'!C125</f>
        <v>1045</v>
      </c>
      <c r="D125" s="318">
        <f>'base(indices)'!G130</f>
        <v>1.0613755600000001</v>
      </c>
      <c r="E125" s="70">
        <f t="shared" si="30"/>
        <v>1109.1374602000001</v>
      </c>
      <c r="F125" s="364">
        <f>'base(indices)'!I130</f>
        <v>1.0718999999999999E-2</v>
      </c>
      <c r="G125" s="70">
        <f t="shared" si="31"/>
        <v>11.888844435883801</v>
      </c>
      <c r="H125" s="68">
        <f t="shared" si="32"/>
        <v>1121.0263046358839</v>
      </c>
      <c r="I125" s="302">
        <f t="shared" si="45"/>
        <v>7718.632619148334</v>
      </c>
      <c r="J125" s="122">
        <f>IF((I125-H$129+(H$129/12*6))+K125&gt;I$149,I$149-K125,(I125-H$117+(H$129/12*6)))</f>
        <v>7171.995335167866</v>
      </c>
      <c r="K125" s="122">
        <f t="shared" si="33"/>
        <v>3357.8313684845598</v>
      </c>
      <c r="L125" s="122">
        <f t="shared" si="48"/>
        <v>10529.826703652427</v>
      </c>
      <c r="M125" s="122">
        <f t="shared" si="49"/>
        <v>6813.3955684094726</v>
      </c>
      <c r="N125" s="122">
        <f t="shared" si="46"/>
        <v>3189.9398000603314</v>
      </c>
      <c r="O125" s="122">
        <f t="shared" si="47"/>
        <v>10003.335368469805</v>
      </c>
      <c r="P125" s="104">
        <f t="shared" si="29"/>
        <v>6454.7958016510793</v>
      </c>
      <c r="Q125" s="122">
        <f t="shared" si="34"/>
        <v>3022.048231636104</v>
      </c>
      <c r="R125" s="122">
        <f t="shared" si="35"/>
        <v>9476.8440332871833</v>
      </c>
      <c r="S125" s="122">
        <f t="shared" si="52"/>
        <v>5737.5962681342935</v>
      </c>
      <c r="T125" s="122">
        <f t="shared" si="37"/>
        <v>2686.2650947876482</v>
      </c>
      <c r="U125" s="122">
        <f t="shared" si="53"/>
        <v>8423.8613629219417</v>
      </c>
      <c r="V125" s="122">
        <f t="shared" si="39"/>
        <v>5020.3967346175059</v>
      </c>
      <c r="W125" s="122">
        <f t="shared" si="40"/>
        <v>2350.4819579391915</v>
      </c>
      <c r="X125" s="122">
        <f t="shared" si="41"/>
        <v>7370.8786925566974</v>
      </c>
      <c r="Y125" s="122">
        <f t="shared" si="42"/>
        <v>4303.1972011007192</v>
      </c>
      <c r="Z125" s="122">
        <f t="shared" si="43"/>
        <v>2014.6988210907357</v>
      </c>
      <c r="AA125" s="122">
        <f t="shared" si="44"/>
        <v>6317.8960221914549</v>
      </c>
    </row>
    <row r="126" spans="1:27" ht="13.5" customHeight="1">
      <c r="A126" s="183">
        <v>5</v>
      </c>
      <c r="B126" s="119">
        <v>44044</v>
      </c>
      <c r="C126" s="57">
        <f>'BENEFÍCIOS-SEM JRS E SEM CORREÇ'!C126</f>
        <v>1045</v>
      </c>
      <c r="D126" s="318">
        <f>'base(indices)'!G131</f>
        <v>1.05820096</v>
      </c>
      <c r="E126" s="60">
        <f t="shared" si="30"/>
        <v>1105.8200032</v>
      </c>
      <c r="F126" s="364">
        <f>'base(indices)'!I131</f>
        <v>9.4160000000000008E-3</v>
      </c>
      <c r="G126" s="60">
        <f t="shared" si="31"/>
        <v>10.412401150131201</v>
      </c>
      <c r="H126" s="57">
        <f t="shared" si="32"/>
        <v>1116.2324043501312</v>
      </c>
      <c r="I126" s="301">
        <f t="shared" si="45"/>
        <v>6597.6063145124499</v>
      </c>
      <c r="J126" s="102">
        <f>IF((I126-H$129+(H$129/12*5))+K126&gt;I$149,I$149-K126,(I126-H$129+(H$129/12*5)))</f>
        <v>5959.1962341051531</v>
      </c>
      <c r="K126" s="102">
        <f t="shared" si="33"/>
        <v>3357.8313684845598</v>
      </c>
      <c r="L126" s="103">
        <f t="shared" si="48"/>
        <v>9317.0276025897128</v>
      </c>
      <c r="M126" s="102">
        <f t="shared" si="49"/>
        <v>5661.2364223998948</v>
      </c>
      <c r="N126" s="102">
        <f t="shared" si="46"/>
        <v>3189.9398000603314</v>
      </c>
      <c r="O126" s="102">
        <f t="shared" si="47"/>
        <v>8851.1762224602262</v>
      </c>
      <c r="P126" s="102">
        <f t="shared" si="29"/>
        <v>5363.2766106946383</v>
      </c>
      <c r="Q126" s="102">
        <f t="shared" si="34"/>
        <v>3022.048231636104</v>
      </c>
      <c r="R126" s="102">
        <f t="shared" si="35"/>
        <v>8385.3248423307414</v>
      </c>
      <c r="S126" s="102">
        <f t="shared" si="52"/>
        <v>4767.3569872841226</v>
      </c>
      <c r="T126" s="102">
        <f t="shared" si="37"/>
        <v>2686.2650947876482</v>
      </c>
      <c r="U126" s="102">
        <f t="shared" si="53"/>
        <v>7453.6220820717708</v>
      </c>
      <c r="V126" s="102">
        <f t="shared" si="39"/>
        <v>4171.437363873607</v>
      </c>
      <c r="W126" s="102">
        <f t="shared" si="40"/>
        <v>2350.4819579391915</v>
      </c>
      <c r="X126" s="102">
        <f t="shared" si="41"/>
        <v>6521.9193218127984</v>
      </c>
      <c r="Y126" s="102">
        <f t="shared" si="42"/>
        <v>3575.5177404630917</v>
      </c>
      <c r="Z126" s="102">
        <f t="shared" si="43"/>
        <v>2014.6988210907357</v>
      </c>
      <c r="AA126" s="102">
        <f t="shared" si="44"/>
        <v>5590.216561553827</v>
      </c>
    </row>
    <row r="127" spans="1:27" ht="13.5" customHeight="1">
      <c r="A127" s="183">
        <v>4</v>
      </c>
      <c r="B127" s="120">
        <v>44075</v>
      </c>
      <c r="C127" s="57">
        <f>'BENEFÍCIOS-SEM JRS E SEM CORREÇ'!C127</f>
        <v>1045</v>
      </c>
      <c r="D127" s="318">
        <f>'base(indices)'!G132</f>
        <v>1.05577268</v>
      </c>
      <c r="E127" s="70">
        <f t="shared" si="30"/>
        <v>1103.2824505999999</v>
      </c>
      <c r="F127" s="364">
        <f>'base(indices)'!I132</f>
        <v>8.1130000000000004E-3</v>
      </c>
      <c r="G127" s="70">
        <f t="shared" si="31"/>
        <v>8.9509305217177992</v>
      </c>
      <c r="H127" s="68">
        <f t="shared" si="32"/>
        <v>1112.2333811217177</v>
      </c>
      <c r="I127" s="302">
        <f t="shared" si="45"/>
        <v>5481.3739101623187</v>
      </c>
      <c r="J127" s="122">
        <f>IF((I127-H$129+(H$129/12*4))+K127&gt;I$149,I$149-K127,(I127-H$117+(H$129/12*4)))</f>
        <v>4752.3337460654802</v>
      </c>
      <c r="K127" s="122">
        <f t="shared" si="33"/>
        <v>3357.8313684845598</v>
      </c>
      <c r="L127" s="122">
        <f t="shared" si="48"/>
        <v>8110.16511455004</v>
      </c>
      <c r="M127" s="122">
        <f t="shared" si="49"/>
        <v>4514.7170587622059</v>
      </c>
      <c r="N127" s="122">
        <f t="shared" si="46"/>
        <v>3189.9398000603314</v>
      </c>
      <c r="O127" s="122">
        <f t="shared" si="47"/>
        <v>7704.6568588225373</v>
      </c>
      <c r="P127" s="104">
        <f t="shared" si="29"/>
        <v>4277.1003714589324</v>
      </c>
      <c r="Q127" s="122">
        <f t="shared" si="34"/>
        <v>3022.048231636104</v>
      </c>
      <c r="R127" s="122">
        <f t="shared" si="35"/>
        <v>7299.1486030950364</v>
      </c>
      <c r="S127" s="122">
        <f t="shared" si="52"/>
        <v>3801.8669968523845</v>
      </c>
      <c r="T127" s="122">
        <f t="shared" si="37"/>
        <v>2686.2650947876482</v>
      </c>
      <c r="U127" s="122">
        <f t="shared" si="53"/>
        <v>6488.1320916400327</v>
      </c>
      <c r="V127" s="122">
        <f t="shared" si="39"/>
        <v>3326.6336222458358</v>
      </c>
      <c r="W127" s="122">
        <f t="shared" si="40"/>
        <v>2350.4819579391915</v>
      </c>
      <c r="X127" s="122">
        <f t="shared" si="41"/>
        <v>5677.1155801850273</v>
      </c>
      <c r="Y127" s="122">
        <f t="shared" si="42"/>
        <v>2851.400247639288</v>
      </c>
      <c r="Z127" s="122">
        <f t="shared" si="43"/>
        <v>2014.6988210907357</v>
      </c>
      <c r="AA127" s="122">
        <f t="shared" si="44"/>
        <v>4866.0990687300236</v>
      </c>
    </row>
    <row r="128" spans="1:27" ht="13.5" customHeight="1">
      <c r="A128" s="183">
        <v>3</v>
      </c>
      <c r="B128" s="119">
        <v>44105</v>
      </c>
      <c r="C128" s="57">
        <f>'BENEFÍCIOS-SEM JRS E SEM CORREÇ'!C128</f>
        <v>1045</v>
      </c>
      <c r="D128" s="318">
        <f>'base(indices)'!G133</f>
        <v>1.0510429800000001</v>
      </c>
      <c r="E128" s="60">
        <f t="shared" si="30"/>
        <v>1098.3399141</v>
      </c>
      <c r="F128" s="364">
        <f>'base(indices)'!I133</f>
        <v>6.9540000000000001E-3</v>
      </c>
      <c r="G128" s="60">
        <f t="shared" si="31"/>
        <v>7.6378557626513999</v>
      </c>
      <c r="H128" s="57">
        <f t="shared" si="32"/>
        <v>1105.9777698626515</v>
      </c>
      <c r="I128" s="301">
        <f t="shared" si="45"/>
        <v>4369.140529040601</v>
      </c>
      <c r="J128" s="102">
        <f>IF((I128-H$129+(H$129/12*3))+K128&gt;I$149,I$149-K128,(I128-H$129+(H$129/12*3)))</f>
        <v>3548.3275685169342</v>
      </c>
      <c r="K128" s="102">
        <f t="shared" si="33"/>
        <v>3357.8313684845598</v>
      </c>
      <c r="L128" s="103">
        <f t="shared" si="48"/>
        <v>6906.1589370014935</v>
      </c>
      <c r="M128" s="102">
        <f t="shared" si="49"/>
        <v>3370.9111900910875</v>
      </c>
      <c r="N128" s="102">
        <f t="shared" si="46"/>
        <v>3189.9398000603314</v>
      </c>
      <c r="O128" s="102">
        <f t="shared" si="47"/>
        <v>6560.850990151419</v>
      </c>
      <c r="P128" s="102">
        <f t="shared" si="29"/>
        <v>3193.4948116652408</v>
      </c>
      <c r="Q128" s="102">
        <f t="shared" si="34"/>
        <v>3022.048231636104</v>
      </c>
      <c r="R128" s="102">
        <f t="shared" si="35"/>
        <v>6215.5430433013444</v>
      </c>
      <c r="S128" s="102">
        <f t="shared" si="52"/>
        <v>2838.6620548135475</v>
      </c>
      <c r="T128" s="102">
        <f t="shared" si="37"/>
        <v>2686.2650947876482</v>
      </c>
      <c r="U128" s="102">
        <f t="shared" si="53"/>
        <v>5524.9271496011952</v>
      </c>
      <c r="V128" s="102">
        <f t="shared" si="39"/>
        <v>2483.8292979618536</v>
      </c>
      <c r="W128" s="102">
        <f t="shared" si="40"/>
        <v>2350.4819579391915</v>
      </c>
      <c r="X128" s="102">
        <f t="shared" si="41"/>
        <v>4834.3112559010451</v>
      </c>
      <c r="Y128" s="102">
        <f t="shared" si="42"/>
        <v>2128.9965411101603</v>
      </c>
      <c r="Z128" s="102">
        <f t="shared" si="43"/>
        <v>2014.6988210907357</v>
      </c>
      <c r="AA128" s="102">
        <f t="shared" si="44"/>
        <v>4143.6953622008959</v>
      </c>
    </row>
    <row r="129" spans="1:35" ht="13.5" customHeight="1">
      <c r="A129" s="183">
        <v>2</v>
      </c>
      <c r="B129" s="120">
        <v>44136</v>
      </c>
      <c r="C129" s="57">
        <f>'BENEFÍCIOS-SEM JRS E SEM CORREÇ'!C129</f>
        <v>1045</v>
      </c>
      <c r="D129" s="318">
        <f>'base(indices)'!G134</f>
        <v>1.04125519</v>
      </c>
      <c r="E129" s="70">
        <f t="shared" si="30"/>
        <v>1088.11167355</v>
      </c>
      <c r="F129" s="364">
        <f>'base(indices)'!I134</f>
        <v>5.7949999999999998E-3</v>
      </c>
      <c r="G129" s="70">
        <f t="shared" si="31"/>
        <v>6.3056071482222498</v>
      </c>
      <c r="H129" s="68">
        <f t="shared" si="32"/>
        <v>1094.4172806982222</v>
      </c>
      <c r="I129" s="302">
        <f t="shared" si="45"/>
        <v>3263.1627591779497</v>
      </c>
      <c r="J129" s="122">
        <f>IF((I129-H$129+(H$129/12*2))+K129&gt;I$149,I$149-K129,(I129-H$117+(H$129/12*2)))</f>
        <v>2351.7197149647409</v>
      </c>
      <c r="K129" s="122">
        <f t="shared" si="33"/>
        <v>3357.8313684845598</v>
      </c>
      <c r="L129" s="122">
        <f t="shared" si="48"/>
        <v>5709.5510834493007</v>
      </c>
      <c r="M129" s="122">
        <f t="shared" si="49"/>
        <v>2234.1337292165035</v>
      </c>
      <c r="N129" s="122">
        <f t="shared" si="46"/>
        <v>3189.9398000603314</v>
      </c>
      <c r="O129" s="122">
        <f t="shared" si="47"/>
        <v>5424.073529276835</v>
      </c>
      <c r="P129" s="104">
        <f t="shared" si="29"/>
        <v>2116.5477434682671</v>
      </c>
      <c r="Q129" s="122">
        <f t="shared" si="34"/>
        <v>3022.048231636104</v>
      </c>
      <c r="R129" s="122">
        <f t="shared" si="35"/>
        <v>5138.5959751043711</v>
      </c>
      <c r="S129" s="122">
        <f t="shared" si="52"/>
        <v>1881.3757719717928</v>
      </c>
      <c r="T129" s="122">
        <f t="shared" si="37"/>
        <v>2686.2650947876482</v>
      </c>
      <c r="U129" s="122">
        <f t="shared" si="53"/>
        <v>4567.6408667594405</v>
      </c>
      <c r="V129" s="122">
        <f t="shared" si="39"/>
        <v>1646.2038004753185</v>
      </c>
      <c r="W129" s="122">
        <f t="shared" si="40"/>
        <v>2350.4819579391915</v>
      </c>
      <c r="X129" s="122">
        <f t="shared" si="41"/>
        <v>3996.68575841451</v>
      </c>
      <c r="Y129" s="122">
        <f t="shared" si="42"/>
        <v>1411.0318289788445</v>
      </c>
      <c r="Z129" s="122">
        <f t="shared" si="43"/>
        <v>2014.6988210907357</v>
      </c>
      <c r="AA129" s="122">
        <f t="shared" si="44"/>
        <v>3425.7306500695804</v>
      </c>
    </row>
    <row r="130" spans="1:35" ht="13.5" customHeight="1" thickBot="1">
      <c r="A130" s="269">
        <v>1</v>
      </c>
      <c r="B130" s="270">
        <v>44166</v>
      </c>
      <c r="C130" s="175">
        <f>'BENEFÍCIOS-SEM JRS E SEM CORREÇ'!C130</f>
        <v>2090</v>
      </c>
      <c r="D130" s="320">
        <f>'base(indices)'!G135</f>
        <v>1.0328887899999999</v>
      </c>
      <c r="E130" s="248">
        <f t="shared" si="30"/>
        <v>2158.7375711</v>
      </c>
      <c r="F130" s="366">
        <f>'base(indices)'!I135</f>
        <v>4.6360000000000004E-3</v>
      </c>
      <c r="G130" s="248">
        <f t="shared" si="31"/>
        <v>10.007907379619601</v>
      </c>
      <c r="H130" s="175">
        <f t="shared" si="32"/>
        <v>2168.7454784796196</v>
      </c>
      <c r="I130" s="305">
        <f t="shared" si="45"/>
        <v>2168.7454784797274</v>
      </c>
      <c r="J130" s="102">
        <f>IF((I130-H$129+(H$129/12*1))+K130&gt;I$149,I$149-K130,(I130-H$129+(H$129/12*1)))</f>
        <v>1165.5296378396904</v>
      </c>
      <c r="K130" s="102">
        <f t="shared" si="33"/>
        <v>3357.8313684845598</v>
      </c>
      <c r="L130" s="103">
        <f t="shared" si="48"/>
        <v>4523.3610063242504</v>
      </c>
      <c r="M130" s="102">
        <f t="shared" si="49"/>
        <v>1107.2531559477059</v>
      </c>
      <c r="N130" s="102">
        <f t="shared" si="46"/>
        <v>3189.9398000603314</v>
      </c>
      <c r="O130" s="102">
        <f t="shared" si="47"/>
        <v>4297.1929560080371</v>
      </c>
      <c r="P130" s="102">
        <f t="shared" si="29"/>
        <v>1048.9766740557213</v>
      </c>
      <c r="Q130" s="102">
        <f t="shared" si="34"/>
        <v>3022.048231636104</v>
      </c>
      <c r="R130" s="102">
        <f t="shared" si="35"/>
        <v>4071.0249056918256</v>
      </c>
      <c r="S130" s="102">
        <f t="shared" si="52"/>
        <v>932.42371027175238</v>
      </c>
      <c r="T130" s="102">
        <f t="shared" si="37"/>
        <v>2686.2650947876482</v>
      </c>
      <c r="U130" s="102">
        <f t="shared" si="53"/>
        <v>3618.6888050594007</v>
      </c>
      <c r="V130" s="102">
        <f t="shared" si="39"/>
        <v>815.87074648778321</v>
      </c>
      <c r="W130" s="102">
        <f t="shared" si="40"/>
        <v>2350.4819579391915</v>
      </c>
      <c r="X130" s="102">
        <f t="shared" si="41"/>
        <v>3166.3527044269749</v>
      </c>
      <c r="Y130" s="102">
        <f t="shared" si="42"/>
        <v>699.31778270381426</v>
      </c>
      <c r="Z130" s="102">
        <f t="shared" si="43"/>
        <v>2014.6988210907357</v>
      </c>
      <c r="AA130" s="102">
        <f t="shared" si="44"/>
        <v>2714.0166037945501</v>
      </c>
    </row>
    <row r="131" spans="1:35" ht="12.75" customHeight="1" thickBot="1">
      <c r="A131" s="249"/>
      <c r="B131" s="250" t="s">
        <v>170</v>
      </c>
      <c r="C131" s="250"/>
      <c r="D131" s="309"/>
      <c r="E131" s="252"/>
      <c r="F131" s="448">
        <f>'BENEFÍCIOS-SEM JRS E SEM CORREÇ'!F131:G131</f>
        <v>44287</v>
      </c>
      <c r="G131" s="448"/>
      <c r="H131" s="421">
        <f>SUM(H11:H130)</f>
        <v>131649.47755573707</v>
      </c>
      <c r="I131" s="422"/>
      <c r="K131" s="41"/>
      <c r="L131" s="41"/>
      <c r="M131" s="42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Y131" s="38"/>
      <c r="Z131" s="38"/>
    </row>
    <row r="132" spans="1:35" ht="12" customHeight="1">
      <c r="A132" s="245"/>
      <c r="B132" s="159"/>
      <c r="C132" s="159"/>
      <c r="D132" s="310"/>
      <c r="E132" s="160"/>
      <c r="F132" s="196"/>
      <c r="G132" s="196"/>
      <c r="H132" s="192"/>
      <c r="I132" s="192"/>
      <c r="J132" s="265"/>
      <c r="K132" s="266"/>
      <c r="L132" s="266"/>
      <c r="M132" s="267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5"/>
      <c r="Y132" s="268"/>
      <c r="Z132" s="268"/>
      <c r="AA132" s="265"/>
    </row>
    <row r="133" spans="1:35" ht="2.25" customHeight="1" thickBot="1">
      <c r="A133" s="245"/>
      <c r="B133" s="159"/>
      <c r="C133" s="159"/>
      <c r="D133" s="310"/>
      <c r="E133" s="160"/>
      <c r="F133" s="196"/>
      <c r="G133" s="196"/>
      <c r="H133" s="192"/>
      <c r="I133" s="192"/>
      <c r="J133" s="265"/>
      <c r="K133" s="266"/>
      <c r="L133" s="266"/>
      <c r="M133" s="267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  <c r="X133" s="265"/>
      <c r="Y133" s="268"/>
      <c r="Z133" s="268"/>
      <c r="AA133" s="265"/>
    </row>
    <row r="134" spans="1:35" ht="14.25" customHeight="1">
      <c r="A134" s="239">
        <v>1</v>
      </c>
      <c r="B134" s="161">
        <v>44197</v>
      </c>
      <c r="C134" s="139">
        <f>'BENEFÍCIOS-SEM JRS E SEM CORREÇ'!C134</f>
        <v>1100</v>
      </c>
      <c r="D134" s="321">
        <f>'base(indices)'!G136</f>
        <v>1.0220549999999999</v>
      </c>
      <c r="E134" s="144">
        <f>C134*D134</f>
        <v>1124.2604999999999</v>
      </c>
      <c r="F134" s="321">
        <f>'base(indices)'!I136</f>
        <v>3.4770000000000001E-3</v>
      </c>
      <c r="G134" s="87">
        <f t="shared" ref="G134:G145" si="54">E134*F134</f>
        <v>3.9090537584999998</v>
      </c>
      <c r="H134" s="89">
        <f>E134+G134</f>
        <v>1128.1695537584999</v>
      </c>
      <c r="I134" s="90">
        <f>I148</f>
        <v>3357.8313684845598</v>
      </c>
      <c r="J134" s="128">
        <v>0</v>
      </c>
      <c r="K134" s="100">
        <f t="shared" ref="K134:K144" si="55">I134</f>
        <v>3357.8313684845598</v>
      </c>
      <c r="L134" s="101">
        <f t="shared" ref="L134:L144" si="56">J134+K134</f>
        <v>3357.8313684845598</v>
      </c>
      <c r="M134" s="54">
        <f>$J134*M$9</f>
        <v>0</v>
      </c>
      <c r="N134" s="54">
        <f>$K134*M$9</f>
        <v>3189.9398000603314</v>
      </c>
      <c r="O134" s="55">
        <f>M134+N134</f>
        <v>3189.9398000603314</v>
      </c>
      <c r="P134" s="54">
        <f>$J134*P$9</f>
        <v>0</v>
      </c>
      <c r="Q134" s="166">
        <f>$K134*P$9</f>
        <v>3022.048231636104</v>
      </c>
      <c r="R134" s="167">
        <f>P134+Q134</f>
        <v>3022.048231636104</v>
      </c>
      <c r="S134" s="54">
        <f>$J134*S$9</f>
        <v>0</v>
      </c>
      <c r="T134" s="166">
        <f>$K134*S$9</f>
        <v>2686.2650947876482</v>
      </c>
      <c r="U134" s="167">
        <f>S134+T134</f>
        <v>2686.2650947876482</v>
      </c>
      <c r="V134" s="54">
        <f>$J134*V$9</f>
        <v>0</v>
      </c>
      <c r="W134" s="166">
        <f>$K134*V$9</f>
        <v>2350.4819579391915</v>
      </c>
      <c r="X134" s="55">
        <f>V134+W134</f>
        <v>2350.4819579391915</v>
      </c>
      <c r="Y134" s="54">
        <f>$J134*Y$9</f>
        <v>0</v>
      </c>
      <c r="Z134" s="166">
        <f>$K134*Y$9</f>
        <v>2014.6988210907357</v>
      </c>
      <c r="AA134" s="55">
        <f>Y134+Z134</f>
        <v>2014.6988210907357</v>
      </c>
      <c r="AB134" s="18"/>
      <c r="AC134" s="18"/>
      <c r="AD134" s="18"/>
      <c r="AE134" s="18"/>
      <c r="AF134" s="18"/>
      <c r="AG134" s="19"/>
      <c r="AH134" s="18"/>
      <c r="AI134" s="18"/>
    </row>
    <row r="135" spans="1:35" s="30" customFormat="1" ht="14.25" customHeight="1">
      <c r="A135" s="118">
        <v>2</v>
      </c>
      <c r="B135" s="56">
        <v>44228</v>
      </c>
      <c r="C135" s="68">
        <f>'BENEFÍCIOS-SEM JRS E SEM CORREÇ'!C135</f>
        <v>1100</v>
      </c>
      <c r="D135" s="307">
        <f>'base(indices)'!G137</f>
        <v>1.01414468</v>
      </c>
      <c r="E135" s="70">
        <f>C135*D135</f>
        <v>1115.5591480000001</v>
      </c>
      <c r="F135" s="223">
        <f>'base(indices)'!I137</f>
        <v>2.3180000000000002E-3</v>
      </c>
      <c r="G135" s="60">
        <f t="shared" si="54"/>
        <v>2.5858661050640004</v>
      </c>
      <c r="H135" s="61">
        <f>E135+G135</f>
        <v>1118.1450141050641</v>
      </c>
      <c r="I135" s="62">
        <f t="shared" ref="I135:I145" si="57">I134-H134</f>
        <v>2229.6618147260597</v>
      </c>
      <c r="J135" s="63">
        <v>0</v>
      </c>
      <c r="K135" s="102">
        <f t="shared" si="55"/>
        <v>2229.6618147260597</v>
      </c>
      <c r="L135" s="103">
        <f t="shared" si="56"/>
        <v>2229.6618147260597</v>
      </c>
      <c r="M135" s="65">
        <f t="shared" ref="M135:M145" si="58">$J135*M$9</f>
        <v>0</v>
      </c>
      <c r="N135" s="65">
        <f t="shared" ref="N135:N140" si="59">$K135*M$9</f>
        <v>2118.1787239897567</v>
      </c>
      <c r="O135" s="66">
        <f t="shared" ref="O135:O140" si="60">M135+N135</f>
        <v>2118.1787239897567</v>
      </c>
      <c r="P135" s="65">
        <f t="shared" ref="P135:P145" si="61">$J135*P$9</f>
        <v>0</v>
      </c>
      <c r="Q135" s="63">
        <f t="shared" ref="Q135:Q140" si="62">$K135*P$9</f>
        <v>2006.6956332534537</v>
      </c>
      <c r="R135" s="67">
        <f t="shared" ref="R135:R140" si="63">P135+Q135</f>
        <v>2006.6956332534537</v>
      </c>
      <c r="S135" s="65">
        <f t="shared" ref="S135:S145" si="64">$J135*S$9</f>
        <v>0</v>
      </c>
      <c r="T135" s="63">
        <f t="shared" ref="T135:T140" si="65">$K135*S$9</f>
        <v>1783.7294517808477</v>
      </c>
      <c r="U135" s="67">
        <f t="shared" ref="U135:U140" si="66">S135+T135</f>
        <v>1783.7294517808477</v>
      </c>
      <c r="V135" s="65">
        <f t="shared" ref="V135:V145" si="67">$J135*V$9</f>
        <v>0</v>
      </c>
      <c r="W135" s="63">
        <f t="shared" ref="W135:W140" si="68">$K135*V$9</f>
        <v>1560.7632703082418</v>
      </c>
      <c r="X135" s="66">
        <f t="shared" ref="X135:X140" si="69">V135+W135</f>
        <v>1560.7632703082418</v>
      </c>
      <c r="Y135" s="65">
        <f t="shared" ref="Y135:Y145" si="70">$J135*Y$9</f>
        <v>0</v>
      </c>
      <c r="Z135" s="63">
        <f t="shared" ref="Z135:Z144" si="71">$K135*Y$9</f>
        <v>1337.7970888356358</v>
      </c>
      <c r="AA135" s="66">
        <f t="shared" ref="AA135:AA144" si="72">Y135+Z135</f>
        <v>1337.7970888356358</v>
      </c>
      <c r="AB135" s="36"/>
      <c r="AC135" s="36"/>
      <c r="AD135" s="36"/>
      <c r="AE135" s="36"/>
      <c r="AF135" s="36"/>
      <c r="AG135" s="37"/>
      <c r="AH135" s="36"/>
      <c r="AI135" s="36"/>
    </row>
    <row r="136" spans="1:35" ht="14.25" customHeight="1">
      <c r="A136" s="117">
        <v>3</v>
      </c>
      <c r="B136" s="46">
        <v>44256</v>
      </c>
      <c r="C136" s="68">
        <f>'BENEFÍCIOS-SEM JRS E SEM CORREÇ'!C136</f>
        <v>1100</v>
      </c>
      <c r="D136" s="307">
        <f>'base(indices)'!G138</f>
        <v>1.0093000400000001</v>
      </c>
      <c r="E136" s="70">
        <f>C136*D136</f>
        <v>1110.2300440000001</v>
      </c>
      <c r="F136" s="223">
        <f>'base(indices)'!I138</f>
        <v>1.1590000000000001E-3</v>
      </c>
      <c r="G136" s="70">
        <f t="shared" si="54"/>
        <v>1.2867566209960002</v>
      </c>
      <c r="H136" s="71">
        <f>E136+G136</f>
        <v>1111.516800620996</v>
      </c>
      <c r="I136" s="72">
        <f t="shared" si="57"/>
        <v>1111.5168006209956</v>
      </c>
      <c r="J136" s="73">
        <v>0</v>
      </c>
      <c r="K136" s="104">
        <f t="shared" si="55"/>
        <v>1111.5168006209956</v>
      </c>
      <c r="L136" s="105">
        <f>J136+K136</f>
        <v>1111.5168006209956</v>
      </c>
      <c r="M136" s="51">
        <f t="shared" si="58"/>
        <v>0</v>
      </c>
      <c r="N136" s="51">
        <f t="shared" si="59"/>
        <v>1055.9409605899457</v>
      </c>
      <c r="O136" s="52">
        <f t="shared" si="60"/>
        <v>1055.9409605899457</v>
      </c>
      <c r="P136" s="51">
        <f t="shared" si="61"/>
        <v>0</v>
      </c>
      <c r="Q136" s="49">
        <f t="shared" si="62"/>
        <v>1000.365120558896</v>
      </c>
      <c r="R136" s="53">
        <f t="shared" si="63"/>
        <v>1000.365120558896</v>
      </c>
      <c r="S136" s="51">
        <f t="shared" si="64"/>
        <v>0</v>
      </c>
      <c r="T136" s="49">
        <f t="shared" si="65"/>
        <v>889.21344049679647</v>
      </c>
      <c r="U136" s="53">
        <f t="shared" si="66"/>
        <v>889.21344049679647</v>
      </c>
      <c r="V136" s="51">
        <f t="shared" si="67"/>
        <v>0</v>
      </c>
      <c r="W136" s="49">
        <f t="shared" si="68"/>
        <v>778.06176043469691</v>
      </c>
      <c r="X136" s="52">
        <f t="shared" si="69"/>
        <v>778.06176043469691</v>
      </c>
      <c r="Y136" s="51">
        <f t="shared" si="70"/>
        <v>0</v>
      </c>
      <c r="Z136" s="49">
        <f t="shared" si="71"/>
        <v>666.91008037259735</v>
      </c>
      <c r="AA136" s="52">
        <f t="shared" si="72"/>
        <v>666.91008037259735</v>
      </c>
      <c r="AB136" s="18"/>
      <c r="AC136" s="18"/>
      <c r="AD136" s="18"/>
      <c r="AE136" s="18"/>
      <c r="AF136" s="18"/>
      <c r="AG136" s="19"/>
      <c r="AH136" s="18"/>
      <c r="AI136" s="18"/>
    </row>
    <row r="137" spans="1:35" s="30" customFormat="1" ht="14.25" customHeight="1">
      <c r="A137" s="118">
        <v>4</v>
      </c>
      <c r="B137" s="56">
        <v>44287</v>
      </c>
      <c r="C137" s="68">
        <f>'BENEFÍCIOS-SEM JRS E SEM CORREÇ'!C137</f>
        <v>0</v>
      </c>
      <c r="D137" s="307">
        <f>'base(indices)'!G139</f>
        <v>0</v>
      </c>
      <c r="E137" s="70">
        <f>C137*D137</f>
        <v>0</v>
      </c>
      <c r="F137" s="307">
        <f>'base(indices)'!I139</f>
        <v>0</v>
      </c>
      <c r="G137" s="60">
        <f t="shared" si="54"/>
        <v>0</v>
      </c>
      <c r="H137" s="61">
        <f t="shared" ref="H137:H145" si="73">E137+G137</f>
        <v>0</v>
      </c>
      <c r="I137" s="62">
        <f t="shared" si="57"/>
        <v>0</v>
      </c>
      <c r="J137" s="63">
        <v>0</v>
      </c>
      <c r="K137" s="102">
        <f t="shared" si="55"/>
        <v>0</v>
      </c>
      <c r="L137" s="103">
        <f t="shared" si="56"/>
        <v>0</v>
      </c>
      <c r="M137" s="65">
        <f t="shared" si="58"/>
        <v>0</v>
      </c>
      <c r="N137" s="65">
        <f t="shared" si="59"/>
        <v>0</v>
      </c>
      <c r="O137" s="66">
        <f t="shared" si="60"/>
        <v>0</v>
      </c>
      <c r="P137" s="65">
        <f t="shared" si="61"/>
        <v>0</v>
      </c>
      <c r="Q137" s="63">
        <f t="shared" si="62"/>
        <v>0</v>
      </c>
      <c r="R137" s="67">
        <f t="shared" si="63"/>
        <v>0</v>
      </c>
      <c r="S137" s="65">
        <f t="shared" si="64"/>
        <v>0</v>
      </c>
      <c r="T137" s="63">
        <f t="shared" si="65"/>
        <v>0</v>
      </c>
      <c r="U137" s="67">
        <f t="shared" si="66"/>
        <v>0</v>
      </c>
      <c r="V137" s="65">
        <f t="shared" si="67"/>
        <v>0</v>
      </c>
      <c r="W137" s="63">
        <f t="shared" si="68"/>
        <v>0</v>
      </c>
      <c r="X137" s="66">
        <f t="shared" si="69"/>
        <v>0</v>
      </c>
      <c r="Y137" s="65">
        <f t="shared" si="70"/>
        <v>0</v>
      </c>
      <c r="Z137" s="63">
        <f t="shared" si="71"/>
        <v>0</v>
      </c>
      <c r="AA137" s="66">
        <f t="shared" si="72"/>
        <v>0</v>
      </c>
      <c r="AB137" s="36"/>
      <c r="AC137" s="36"/>
      <c r="AD137" s="36"/>
      <c r="AE137" s="36"/>
      <c r="AF137" s="36"/>
      <c r="AG137" s="37"/>
      <c r="AH137" s="36"/>
      <c r="AI137" s="36"/>
    </row>
    <row r="138" spans="1:35" ht="14.25" customHeight="1">
      <c r="A138" s="118">
        <v>5</v>
      </c>
      <c r="B138" s="46">
        <v>44317</v>
      </c>
      <c r="C138" s="68">
        <f>'BENEFÍCIOS-SEM JRS E SEM CORREÇ'!C138</f>
        <v>0</v>
      </c>
      <c r="D138" s="307">
        <f>'base(indices)'!G140</f>
        <v>0</v>
      </c>
      <c r="E138" s="70">
        <f>C138*D138</f>
        <v>0</v>
      </c>
      <c r="F138" s="307">
        <f>'base(indices)'!I140</f>
        <v>0</v>
      </c>
      <c r="G138" s="70">
        <f t="shared" si="54"/>
        <v>0</v>
      </c>
      <c r="H138" s="71">
        <f t="shared" si="73"/>
        <v>0</v>
      </c>
      <c r="I138" s="92">
        <f t="shared" si="57"/>
        <v>0</v>
      </c>
      <c r="J138" s="73">
        <v>0</v>
      </c>
      <c r="K138" s="104">
        <f t="shared" si="55"/>
        <v>0</v>
      </c>
      <c r="L138" s="105">
        <f t="shared" si="56"/>
        <v>0</v>
      </c>
      <c r="M138" s="51">
        <f t="shared" si="58"/>
        <v>0</v>
      </c>
      <c r="N138" s="51">
        <f t="shared" si="59"/>
        <v>0</v>
      </c>
      <c r="O138" s="52">
        <f t="shared" si="60"/>
        <v>0</v>
      </c>
      <c r="P138" s="51">
        <f t="shared" si="61"/>
        <v>0</v>
      </c>
      <c r="Q138" s="49">
        <f t="shared" si="62"/>
        <v>0</v>
      </c>
      <c r="R138" s="53">
        <f t="shared" si="63"/>
        <v>0</v>
      </c>
      <c r="S138" s="51">
        <f t="shared" si="64"/>
        <v>0</v>
      </c>
      <c r="T138" s="49">
        <f t="shared" si="65"/>
        <v>0</v>
      </c>
      <c r="U138" s="53">
        <f t="shared" si="66"/>
        <v>0</v>
      </c>
      <c r="V138" s="51">
        <f t="shared" si="67"/>
        <v>0</v>
      </c>
      <c r="W138" s="49">
        <f t="shared" si="68"/>
        <v>0</v>
      </c>
      <c r="X138" s="52">
        <f t="shared" si="69"/>
        <v>0</v>
      </c>
      <c r="Y138" s="51">
        <f t="shared" si="70"/>
        <v>0</v>
      </c>
      <c r="Z138" s="49">
        <f t="shared" si="71"/>
        <v>0</v>
      </c>
      <c r="AA138" s="52">
        <f t="shared" si="72"/>
        <v>0</v>
      </c>
      <c r="AB138" s="18"/>
      <c r="AC138" s="18"/>
      <c r="AD138" s="18"/>
      <c r="AE138" s="18"/>
      <c r="AF138" s="18"/>
      <c r="AG138" s="19"/>
      <c r="AH138" s="18"/>
      <c r="AI138" s="18"/>
    </row>
    <row r="139" spans="1:35" s="30" customFormat="1" ht="14.25" customHeight="1">
      <c r="A139" s="117">
        <v>6</v>
      </c>
      <c r="B139" s="56">
        <v>44348</v>
      </c>
      <c r="C139" s="68">
        <f>'BENEFÍCIOS-SEM JRS E SEM CORREÇ'!C139</f>
        <v>0</v>
      </c>
      <c r="D139" s="307">
        <f>'base(indices)'!G141</f>
        <v>0</v>
      </c>
      <c r="E139" s="70">
        <f t="shared" ref="E139:E145" si="74">C139*D139</f>
        <v>0</v>
      </c>
      <c r="F139" s="307">
        <f>'base(indices)'!I141</f>
        <v>0</v>
      </c>
      <c r="G139" s="60">
        <f t="shared" si="54"/>
        <v>0</v>
      </c>
      <c r="H139" s="61">
        <f t="shared" si="73"/>
        <v>0</v>
      </c>
      <c r="I139" s="62">
        <f t="shared" si="57"/>
        <v>0</v>
      </c>
      <c r="J139" s="63">
        <v>0</v>
      </c>
      <c r="K139" s="102">
        <f t="shared" si="55"/>
        <v>0</v>
      </c>
      <c r="L139" s="103">
        <f t="shared" si="56"/>
        <v>0</v>
      </c>
      <c r="M139" s="65">
        <f t="shared" si="58"/>
        <v>0</v>
      </c>
      <c r="N139" s="65">
        <f t="shared" si="59"/>
        <v>0</v>
      </c>
      <c r="O139" s="66">
        <f t="shared" si="60"/>
        <v>0</v>
      </c>
      <c r="P139" s="65">
        <f t="shared" si="61"/>
        <v>0</v>
      </c>
      <c r="Q139" s="63">
        <f t="shared" si="62"/>
        <v>0</v>
      </c>
      <c r="R139" s="67">
        <f t="shared" si="63"/>
        <v>0</v>
      </c>
      <c r="S139" s="65">
        <f t="shared" si="64"/>
        <v>0</v>
      </c>
      <c r="T139" s="63">
        <f t="shared" si="65"/>
        <v>0</v>
      </c>
      <c r="U139" s="67">
        <f t="shared" si="66"/>
        <v>0</v>
      </c>
      <c r="V139" s="65">
        <f t="shared" si="67"/>
        <v>0</v>
      </c>
      <c r="W139" s="63">
        <f t="shared" si="68"/>
        <v>0</v>
      </c>
      <c r="X139" s="66">
        <f t="shared" si="69"/>
        <v>0</v>
      </c>
      <c r="Y139" s="65">
        <f t="shared" si="70"/>
        <v>0</v>
      </c>
      <c r="Z139" s="63">
        <f t="shared" si="71"/>
        <v>0</v>
      </c>
      <c r="AA139" s="66">
        <f t="shared" si="72"/>
        <v>0</v>
      </c>
      <c r="AB139" s="36"/>
      <c r="AC139" s="36"/>
      <c r="AD139" s="36"/>
      <c r="AE139" s="36"/>
      <c r="AF139" s="36"/>
      <c r="AG139" s="37"/>
      <c r="AH139" s="36"/>
      <c r="AI139" s="36"/>
    </row>
    <row r="140" spans="1:35" ht="14.25" customHeight="1">
      <c r="A140" s="118">
        <v>7</v>
      </c>
      <c r="B140" s="46">
        <v>44378</v>
      </c>
      <c r="C140" s="68">
        <f>'BENEFÍCIOS-SEM JRS E SEM CORREÇ'!C140</f>
        <v>0</v>
      </c>
      <c r="D140" s="307">
        <f>'base(indices)'!G142</f>
        <v>0</v>
      </c>
      <c r="E140" s="70">
        <f t="shared" si="74"/>
        <v>0</v>
      </c>
      <c r="F140" s="307">
        <f>'base(indices)'!I142</f>
        <v>0</v>
      </c>
      <c r="G140" s="70">
        <f t="shared" si="54"/>
        <v>0</v>
      </c>
      <c r="H140" s="61">
        <f t="shared" si="73"/>
        <v>0</v>
      </c>
      <c r="I140" s="72">
        <f t="shared" si="57"/>
        <v>0</v>
      </c>
      <c r="J140" s="73">
        <v>0</v>
      </c>
      <c r="K140" s="104">
        <f t="shared" si="55"/>
        <v>0</v>
      </c>
      <c r="L140" s="105">
        <f t="shared" si="56"/>
        <v>0</v>
      </c>
      <c r="M140" s="51">
        <f t="shared" si="58"/>
        <v>0</v>
      </c>
      <c r="N140" s="51">
        <f t="shared" si="59"/>
        <v>0</v>
      </c>
      <c r="O140" s="52">
        <f t="shared" si="60"/>
        <v>0</v>
      </c>
      <c r="P140" s="51">
        <f t="shared" si="61"/>
        <v>0</v>
      </c>
      <c r="Q140" s="49">
        <f t="shared" si="62"/>
        <v>0</v>
      </c>
      <c r="R140" s="53">
        <f t="shared" si="63"/>
        <v>0</v>
      </c>
      <c r="S140" s="51">
        <f t="shared" si="64"/>
        <v>0</v>
      </c>
      <c r="T140" s="49">
        <f t="shared" si="65"/>
        <v>0</v>
      </c>
      <c r="U140" s="53">
        <f t="shared" si="66"/>
        <v>0</v>
      </c>
      <c r="V140" s="51">
        <f t="shared" si="67"/>
        <v>0</v>
      </c>
      <c r="W140" s="49">
        <f t="shared" si="68"/>
        <v>0</v>
      </c>
      <c r="X140" s="52">
        <f t="shared" si="69"/>
        <v>0</v>
      </c>
      <c r="Y140" s="51">
        <f t="shared" si="70"/>
        <v>0</v>
      </c>
      <c r="Z140" s="49">
        <f t="shared" si="71"/>
        <v>0</v>
      </c>
      <c r="AA140" s="52">
        <f t="shared" si="72"/>
        <v>0</v>
      </c>
      <c r="AB140" s="18"/>
      <c r="AC140" s="18"/>
      <c r="AD140" s="18"/>
      <c r="AE140" s="18"/>
      <c r="AF140" s="18"/>
      <c r="AG140" s="19"/>
      <c r="AH140" s="18"/>
      <c r="AI140" s="18"/>
    </row>
    <row r="141" spans="1:35" s="30" customFormat="1" ht="14.25" customHeight="1">
      <c r="A141" s="118">
        <v>8</v>
      </c>
      <c r="B141" s="56">
        <v>44409</v>
      </c>
      <c r="C141" s="68">
        <f>'BENEFÍCIOS-SEM JRS E SEM CORREÇ'!C141</f>
        <v>0</v>
      </c>
      <c r="D141" s="307">
        <f>'base(indices)'!G143</f>
        <v>0</v>
      </c>
      <c r="E141" s="70">
        <f t="shared" si="74"/>
        <v>0</v>
      </c>
      <c r="F141" s="307">
        <f>'base(indices)'!I143</f>
        <v>0</v>
      </c>
      <c r="G141" s="70">
        <f t="shared" si="54"/>
        <v>0</v>
      </c>
      <c r="H141" s="61">
        <f t="shared" si="73"/>
        <v>0</v>
      </c>
      <c r="I141" s="62">
        <f t="shared" si="57"/>
        <v>0</v>
      </c>
      <c r="J141" s="63">
        <v>0</v>
      </c>
      <c r="K141" s="102">
        <f t="shared" si="55"/>
        <v>0</v>
      </c>
      <c r="L141" s="103">
        <f t="shared" si="56"/>
        <v>0</v>
      </c>
      <c r="M141" s="65">
        <f t="shared" si="58"/>
        <v>0</v>
      </c>
      <c r="N141" s="65">
        <f>$K141*M$9</f>
        <v>0</v>
      </c>
      <c r="O141" s="66">
        <f>M141+N141</f>
        <v>0</v>
      </c>
      <c r="P141" s="65">
        <f t="shared" si="61"/>
        <v>0</v>
      </c>
      <c r="Q141" s="63">
        <f>$K141*P$9</f>
        <v>0</v>
      </c>
      <c r="R141" s="67">
        <f>P141+Q141</f>
        <v>0</v>
      </c>
      <c r="S141" s="65">
        <f t="shared" si="64"/>
        <v>0</v>
      </c>
      <c r="T141" s="63">
        <f>$K141*S$9</f>
        <v>0</v>
      </c>
      <c r="U141" s="67">
        <f>S141+T141</f>
        <v>0</v>
      </c>
      <c r="V141" s="65">
        <f t="shared" si="67"/>
        <v>0</v>
      </c>
      <c r="W141" s="63">
        <f>$K141*V$9</f>
        <v>0</v>
      </c>
      <c r="X141" s="66">
        <f>V141+W141</f>
        <v>0</v>
      </c>
      <c r="Y141" s="65">
        <f t="shared" si="70"/>
        <v>0</v>
      </c>
      <c r="Z141" s="63">
        <f t="shared" si="71"/>
        <v>0</v>
      </c>
      <c r="AA141" s="66">
        <f t="shared" si="72"/>
        <v>0</v>
      </c>
      <c r="AB141" s="36"/>
      <c r="AC141" s="36"/>
      <c r="AD141" s="36"/>
      <c r="AE141" s="36"/>
      <c r="AF141" s="36"/>
      <c r="AG141" s="37"/>
      <c r="AH141" s="36"/>
      <c r="AI141" s="36"/>
    </row>
    <row r="142" spans="1:35" ht="14.25" customHeight="1">
      <c r="A142" s="117">
        <v>9</v>
      </c>
      <c r="B142" s="46">
        <v>44440</v>
      </c>
      <c r="C142" s="68">
        <f>'BENEFÍCIOS-SEM JRS E SEM CORREÇ'!C142</f>
        <v>0</v>
      </c>
      <c r="D142" s="307">
        <f>'base(indices)'!G144</f>
        <v>0</v>
      </c>
      <c r="E142" s="70">
        <f t="shared" si="74"/>
        <v>0</v>
      </c>
      <c r="F142" s="307">
        <f>'base(indices)'!I144</f>
        <v>0</v>
      </c>
      <c r="G142" s="70">
        <f t="shared" si="54"/>
        <v>0</v>
      </c>
      <c r="H142" s="61">
        <f t="shared" si="73"/>
        <v>0</v>
      </c>
      <c r="I142" s="72">
        <f t="shared" si="57"/>
        <v>0</v>
      </c>
      <c r="J142" s="73">
        <v>0</v>
      </c>
      <c r="K142" s="104">
        <f t="shared" si="55"/>
        <v>0</v>
      </c>
      <c r="L142" s="105">
        <f t="shared" si="56"/>
        <v>0</v>
      </c>
      <c r="M142" s="51">
        <f t="shared" si="58"/>
        <v>0</v>
      </c>
      <c r="N142" s="51">
        <f>$K142*M$9</f>
        <v>0</v>
      </c>
      <c r="O142" s="52">
        <f>M142+N142</f>
        <v>0</v>
      </c>
      <c r="P142" s="51">
        <f t="shared" si="61"/>
        <v>0</v>
      </c>
      <c r="Q142" s="49">
        <f>$K142*P$9</f>
        <v>0</v>
      </c>
      <c r="R142" s="53">
        <f>P142+Q142</f>
        <v>0</v>
      </c>
      <c r="S142" s="51">
        <f t="shared" si="64"/>
        <v>0</v>
      </c>
      <c r="T142" s="49">
        <f>$K142*S$9</f>
        <v>0</v>
      </c>
      <c r="U142" s="53">
        <f>S142+T142</f>
        <v>0</v>
      </c>
      <c r="V142" s="51">
        <f t="shared" si="67"/>
        <v>0</v>
      </c>
      <c r="W142" s="49">
        <f>$K142*V$9</f>
        <v>0</v>
      </c>
      <c r="X142" s="52">
        <f>V142+W142</f>
        <v>0</v>
      </c>
      <c r="Y142" s="51">
        <f t="shared" si="70"/>
        <v>0</v>
      </c>
      <c r="Z142" s="49">
        <f t="shared" si="71"/>
        <v>0</v>
      </c>
      <c r="AA142" s="52">
        <f t="shared" si="72"/>
        <v>0</v>
      </c>
      <c r="AB142" s="18"/>
      <c r="AC142" s="18"/>
      <c r="AD142" s="18"/>
      <c r="AE142" s="18"/>
      <c r="AF142" s="18"/>
      <c r="AG142" s="19"/>
      <c r="AH142" s="18"/>
      <c r="AI142" s="18"/>
    </row>
    <row r="143" spans="1:35" s="30" customFormat="1" ht="14.25" customHeight="1">
      <c r="A143" s="118">
        <v>10</v>
      </c>
      <c r="B143" s="56">
        <v>44470</v>
      </c>
      <c r="C143" s="68">
        <f>'BENEFÍCIOS-SEM JRS E SEM CORREÇ'!C143</f>
        <v>0</v>
      </c>
      <c r="D143" s="307">
        <f>'base(indices)'!G145</f>
        <v>0</v>
      </c>
      <c r="E143" s="70">
        <f t="shared" si="74"/>
        <v>0</v>
      </c>
      <c r="F143" s="307">
        <f>'base(indices)'!I145</f>
        <v>0</v>
      </c>
      <c r="G143" s="70">
        <f t="shared" si="54"/>
        <v>0</v>
      </c>
      <c r="H143" s="61">
        <f t="shared" si="73"/>
        <v>0</v>
      </c>
      <c r="I143" s="62">
        <f t="shared" si="57"/>
        <v>0</v>
      </c>
      <c r="J143" s="63">
        <v>0</v>
      </c>
      <c r="K143" s="102">
        <f t="shared" si="55"/>
        <v>0</v>
      </c>
      <c r="L143" s="103">
        <f t="shared" si="56"/>
        <v>0</v>
      </c>
      <c r="M143" s="65">
        <f t="shared" si="58"/>
        <v>0</v>
      </c>
      <c r="N143" s="65">
        <f>$K143*M$9</f>
        <v>0</v>
      </c>
      <c r="O143" s="66">
        <f>M143+N143</f>
        <v>0</v>
      </c>
      <c r="P143" s="65">
        <f t="shared" si="61"/>
        <v>0</v>
      </c>
      <c r="Q143" s="63">
        <f>$K143*P$9</f>
        <v>0</v>
      </c>
      <c r="R143" s="67">
        <f>P143+Q143</f>
        <v>0</v>
      </c>
      <c r="S143" s="65">
        <f t="shared" si="64"/>
        <v>0</v>
      </c>
      <c r="T143" s="63">
        <f>$K143*S$9</f>
        <v>0</v>
      </c>
      <c r="U143" s="67">
        <f>S143+T143</f>
        <v>0</v>
      </c>
      <c r="V143" s="65">
        <f t="shared" si="67"/>
        <v>0</v>
      </c>
      <c r="W143" s="63">
        <f>$K143*V$9</f>
        <v>0</v>
      </c>
      <c r="X143" s="66">
        <f>V143+W143</f>
        <v>0</v>
      </c>
      <c r="Y143" s="65">
        <f t="shared" si="70"/>
        <v>0</v>
      </c>
      <c r="Z143" s="63">
        <f t="shared" si="71"/>
        <v>0</v>
      </c>
      <c r="AA143" s="66">
        <f t="shared" si="72"/>
        <v>0</v>
      </c>
      <c r="AB143" s="36"/>
      <c r="AC143" s="36"/>
      <c r="AD143" s="36"/>
      <c r="AE143" s="36"/>
      <c r="AF143" s="36"/>
      <c r="AG143" s="37"/>
      <c r="AH143" s="36"/>
      <c r="AI143" s="36"/>
    </row>
    <row r="144" spans="1:35" ht="14.25" customHeight="1">
      <c r="A144" s="118">
        <v>11</v>
      </c>
      <c r="B144" s="46">
        <v>44501</v>
      </c>
      <c r="C144" s="68">
        <f>'BENEFÍCIOS-SEM JRS E SEM CORREÇ'!C144</f>
        <v>0</v>
      </c>
      <c r="D144" s="307">
        <f>'base(indices)'!G146</f>
        <v>0</v>
      </c>
      <c r="E144" s="70">
        <f t="shared" si="74"/>
        <v>0</v>
      </c>
      <c r="F144" s="307">
        <f>'base(indices)'!I146</f>
        <v>0</v>
      </c>
      <c r="G144" s="70">
        <f t="shared" si="54"/>
        <v>0</v>
      </c>
      <c r="H144" s="61">
        <f t="shared" si="73"/>
        <v>0</v>
      </c>
      <c r="I144" s="72">
        <f t="shared" si="57"/>
        <v>0</v>
      </c>
      <c r="J144" s="73">
        <v>0</v>
      </c>
      <c r="K144" s="104">
        <f t="shared" si="55"/>
        <v>0</v>
      </c>
      <c r="L144" s="105">
        <f t="shared" si="56"/>
        <v>0</v>
      </c>
      <c r="M144" s="51">
        <f t="shared" si="58"/>
        <v>0</v>
      </c>
      <c r="N144" s="51">
        <f>$K144*M$9</f>
        <v>0</v>
      </c>
      <c r="O144" s="52">
        <f>M144+N144</f>
        <v>0</v>
      </c>
      <c r="P144" s="51">
        <f t="shared" si="61"/>
        <v>0</v>
      </c>
      <c r="Q144" s="49">
        <f>$K144*P$9</f>
        <v>0</v>
      </c>
      <c r="R144" s="53">
        <f>P144+Q144</f>
        <v>0</v>
      </c>
      <c r="S144" s="51">
        <f t="shared" si="64"/>
        <v>0</v>
      </c>
      <c r="T144" s="49">
        <f>$K144*S$9</f>
        <v>0</v>
      </c>
      <c r="U144" s="53">
        <f>S144+T144</f>
        <v>0</v>
      </c>
      <c r="V144" s="51">
        <f t="shared" si="67"/>
        <v>0</v>
      </c>
      <c r="W144" s="49">
        <f>$K144*V$9</f>
        <v>0</v>
      </c>
      <c r="X144" s="52">
        <f>V144+W144</f>
        <v>0</v>
      </c>
      <c r="Y144" s="51">
        <f t="shared" si="70"/>
        <v>0</v>
      </c>
      <c r="Z144" s="49">
        <f t="shared" si="71"/>
        <v>0</v>
      </c>
      <c r="AA144" s="52">
        <f t="shared" si="72"/>
        <v>0</v>
      </c>
      <c r="AB144" s="18"/>
      <c r="AC144" s="18"/>
      <c r="AD144" s="18"/>
      <c r="AE144" s="18"/>
      <c r="AF144" s="18"/>
      <c r="AG144" s="19"/>
      <c r="AH144" s="18"/>
      <c r="AI144" s="18"/>
    </row>
    <row r="145" spans="1:37" ht="14.25" customHeight="1">
      <c r="A145" s="124">
        <v>12</v>
      </c>
      <c r="B145" s="56">
        <v>44531</v>
      </c>
      <c r="C145" s="68">
        <f>'BENEFÍCIOS-SEM JRS E SEM CORREÇ'!C145</f>
        <v>0</v>
      </c>
      <c r="D145" s="307">
        <f>'base(indices)'!G147</f>
        <v>0</v>
      </c>
      <c r="E145" s="70">
        <f t="shared" si="74"/>
        <v>0</v>
      </c>
      <c r="F145" s="307">
        <f>'base(indices)'!I147</f>
        <v>0</v>
      </c>
      <c r="G145" s="70">
        <f t="shared" si="54"/>
        <v>0</v>
      </c>
      <c r="H145" s="61">
        <f t="shared" si="73"/>
        <v>0</v>
      </c>
      <c r="I145" s="62">
        <f t="shared" si="57"/>
        <v>0</v>
      </c>
      <c r="J145" s="63">
        <v>0</v>
      </c>
      <c r="K145" s="102">
        <f>I145</f>
        <v>0</v>
      </c>
      <c r="L145" s="103">
        <f>J145+K145</f>
        <v>0</v>
      </c>
      <c r="M145" s="65">
        <f t="shared" si="58"/>
        <v>0</v>
      </c>
      <c r="N145" s="65">
        <f>$K145*M$9</f>
        <v>0</v>
      </c>
      <c r="O145" s="66">
        <f>M145+N145</f>
        <v>0</v>
      </c>
      <c r="P145" s="65">
        <f t="shared" si="61"/>
        <v>0</v>
      </c>
      <c r="Q145" s="63">
        <f>$K145*P$9</f>
        <v>0</v>
      </c>
      <c r="R145" s="67">
        <f>P145+Q145</f>
        <v>0</v>
      </c>
      <c r="S145" s="65">
        <f t="shared" si="64"/>
        <v>0</v>
      </c>
      <c r="T145" s="63">
        <f>$K145*S$9</f>
        <v>0</v>
      </c>
      <c r="U145" s="67">
        <f>S145+T145</f>
        <v>0</v>
      </c>
      <c r="V145" s="65">
        <f t="shared" si="67"/>
        <v>0</v>
      </c>
      <c r="W145" s="63">
        <f>$K145*V$9</f>
        <v>0</v>
      </c>
      <c r="X145" s="66">
        <f>V145+W145</f>
        <v>0</v>
      </c>
      <c r="Y145" s="65">
        <f t="shared" si="70"/>
        <v>0</v>
      </c>
      <c r="Z145" s="63">
        <f>$K145*Y$9</f>
        <v>0</v>
      </c>
      <c r="AA145" s="66">
        <f>Y145+Z145</f>
        <v>0</v>
      </c>
      <c r="AB145" s="18"/>
      <c r="AC145" s="18"/>
      <c r="AD145" s="18"/>
      <c r="AE145" s="18"/>
      <c r="AF145" s="18"/>
      <c r="AG145" s="19"/>
      <c r="AH145" s="18"/>
      <c r="AI145" s="18"/>
    </row>
    <row r="146" spans="1:37" ht="13.5" customHeight="1" thickBot="1">
      <c r="A146" s="116"/>
      <c r="B146" s="76"/>
      <c r="C146" s="77"/>
      <c r="D146" s="244"/>
      <c r="E146" s="80"/>
      <c r="F146" s="79"/>
      <c r="G146" s="80"/>
      <c r="H146" s="81"/>
      <c r="I146" s="93"/>
      <c r="J146" s="94"/>
      <c r="K146" s="95"/>
      <c r="L146" s="95"/>
      <c r="M146" s="83"/>
      <c r="N146" s="83"/>
      <c r="O146" s="83"/>
      <c r="P146" s="83"/>
      <c r="Q146" s="83"/>
      <c r="R146" s="83"/>
      <c r="S146" s="83"/>
      <c r="T146" s="83"/>
      <c r="U146" s="84"/>
      <c r="V146" s="85"/>
      <c r="W146" s="83"/>
      <c r="X146" s="86"/>
      <c r="Y146" s="85"/>
      <c r="Z146" s="83"/>
      <c r="AA146" s="86"/>
      <c r="AB146" s="18"/>
      <c r="AC146" s="20"/>
    </row>
    <row r="147" spans="1:37" ht="14.2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14"/>
      <c r="AC147" s="14"/>
    </row>
    <row r="148" spans="1:37" ht="14.25" customHeight="1">
      <c r="B148" s="43" t="s">
        <v>40</v>
      </c>
      <c r="C148" s="43"/>
      <c r="F148" s="436">
        <f>'BENEFÍCIOS-SEM JRS E SEM CORREÇ'!F148</f>
        <v>44287</v>
      </c>
      <c r="G148" s="436"/>
      <c r="H148" s="436"/>
      <c r="I148" s="425">
        <f>SUM(H134:H147)</f>
        <v>3357.8313684845598</v>
      </c>
      <c r="J148" s="425"/>
      <c r="K148" s="32"/>
      <c r="L148" s="32"/>
      <c r="M148" s="32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1:37">
      <c r="B149" s="24"/>
      <c r="C149" s="32" t="s">
        <v>163</v>
      </c>
      <c r="E149" s="214"/>
      <c r="F149" s="214"/>
      <c r="G149" s="25"/>
      <c r="I149" s="214">
        <v>66000</v>
      </c>
      <c r="J149" s="24"/>
      <c r="K149" s="24"/>
      <c r="L149" s="24"/>
      <c r="M149" s="24"/>
      <c r="N149" s="24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spans="1:37">
      <c r="B150" s="24"/>
      <c r="C150" s="32"/>
      <c r="E150" s="214"/>
      <c r="F150" s="214"/>
      <c r="G150" s="25"/>
      <c r="H150" s="362"/>
      <c r="I150" s="362"/>
      <c r="J150" s="24"/>
      <c r="K150" s="24"/>
      <c r="L150" s="24"/>
      <c r="M150" s="24"/>
      <c r="N150" s="24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spans="1:37">
      <c r="B151" s="28" t="s">
        <v>167</v>
      </c>
      <c r="C151"/>
      <c r="L151" s="33"/>
      <c r="M151" s="7"/>
      <c r="N151" s="7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13.5">
      <c r="B152" s="29"/>
      <c r="D152" s="8"/>
      <c r="E152" s="8"/>
      <c r="F152" s="8"/>
      <c r="G152" s="8"/>
      <c r="H152" s="17"/>
      <c r="I152" s="8"/>
      <c r="J152" s="8"/>
      <c r="K152" s="8"/>
      <c r="L152" s="9"/>
      <c r="M152" s="9"/>
      <c r="N152" s="9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C152" s="8"/>
      <c r="AD152" s="9"/>
      <c r="AE152" s="9"/>
      <c r="AF152" s="9"/>
      <c r="AG152" s="11"/>
      <c r="AH152" s="12"/>
      <c r="AI152" s="10"/>
      <c r="AJ152" s="12"/>
      <c r="AK152" s="13"/>
    </row>
    <row r="153" spans="1:37" ht="13.5">
      <c r="B153" s="8"/>
      <c r="C153" s="8"/>
      <c r="D153" s="8"/>
      <c r="E153" s="8"/>
      <c r="F153" s="8"/>
      <c r="G153" s="8"/>
      <c r="H153" s="17"/>
      <c r="I153" s="8"/>
      <c r="J153" s="8"/>
      <c r="K153" s="8"/>
      <c r="L153" s="9"/>
      <c r="M153" s="9"/>
      <c r="N153" s="9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C153" s="8"/>
      <c r="AD153" s="9"/>
      <c r="AE153" s="9"/>
      <c r="AF153" s="9"/>
      <c r="AG153" s="11"/>
      <c r="AH153" s="12"/>
      <c r="AI153" s="10"/>
      <c r="AJ153" s="12"/>
      <c r="AK153" s="13"/>
    </row>
  </sheetData>
  <mergeCells count="22">
    <mergeCell ref="A9:A10"/>
    <mergeCell ref="B9:B10"/>
    <mergeCell ref="C9:C10"/>
    <mergeCell ref="D9:D10"/>
    <mergeCell ref="E9:E10"/>
    <mergeCell ref="K7:L7"/>
    <mergeCell ref="W7:X7"/>
    <mergeCell ref="I9:I10"/>
    <mergeCell ref="J9:L9"/>
    <mergeCell ref="M9:O9"/>
    <mergeCell ref="P9:R9"/>
    <mergeCell ref="S9:U9"/>
    <mergeCell ref="V9:X9"/>
    <mergeCell ref="I8:J8"/>
    <mergeCell ref="Y9:AA9"/>
    <mergeCell ref="F131:G131"/>
    <mergeCell ref="H131:I131"/>
    <mergeCell ref="F148:H148"/>
    <mergeCell ref="I148:J148"/>
    <mergeCell ref="F9:F10"/>
    <mergeCell ref="G9:G10"/>
    <mergeCell ref="H9:H10"/>
  </mergeCells>
  <conditionalFormatting sqref="H147:X147 G11:H86 E11:E86 F131:F133">
    <cfRule type="cellIs" dxfId="1571" priority="316" stopIfTrue="1" operator="notEqual">
      <formula>""</formula>
    </cfRule>
  </conditionalFormatting>
  <conditionalFormatting sqref="D11:D130">
    <cfRule type="cellIs" dxfId="1570" priority="315" stopIfTrue="1" operator="equal">
      <formula>"Total"</formula>
    </cfRule>
  </conditionalFormatting>
  <conditionalFormatting sqref="G87:H89">
    <cfRule type="cellIs" dxfId="1569" priority="314" stopIfTrue="1" operator="notEqual">
      <formula>""</formula>
    </cfRule>
  </conditionalFormatting>
  <conditionalFormatting sqref="G87:H89">
    <cfRule type="cellIs" dxfId="1568" priority="313" stopIfTrue="1" operator="notEqual">
      <formula>""</formula>
    </cfRule>
  </conditionalFormatting>
  <conditionalFormatting sqref="E134">
    <cfRule type="cellIs" dxfId="1567" priority="304" stopIfTrue="1" operator="notEqual">
      <formula>""</formula>
    </cfRule>
  </conditionalFormatting>
  <conditionalFormatting sqref="G90:H90">
    <cfRule type="cellIs" dxfId="1566" priority="312" stopIfTrue="1" operator="notEqual">
      <formula>""</formula>
    </cfRule>
  </conditionalFormatting>
  <conditionalFormatting sqref="G90:H90">
    <cfRule type="cellIs" dxfId="1565" priority="311" stopIfTrue="1" operator="notEqual">
      <formula>""</formula>
    </cfRule>
  </conditionalFormatting>
  <conditionalFormatting sqref="G91:H106">
    <cfRule type="cellIs" dxfId="1564" priority="309" stopIfTrue="1" operator="notEqual">
      <formula>""</formula>
    </cfRule>
  </conditionalFormatting>
  <conditionalFormatting sqref="G94:H106">
    <cfRule type="cellIs" dxfId="1563" priority="308" stopIfTrue="1" operator="notEqual">
      <formula>""</formula>
    </cfRule>
  </conditionalFormatting>
  <conditionalFormatting sqref="G94:H106">
    <cfRule type="cellIs" dxfId="1562" priority="307" stopIfTrue="1" operator="notEqual">
      <formula>""</formula>
    </cfRule>
  </conditionalFormatting>
  <conditionalFormatting sqref="G91:H106">
    <cfRule type="cellIs" dxfId="1561" priority="310" stopIfTrue="1" operator="notEqual">
      <formula>""</formula>
    </cfRule>
  </conditionalFormatting>
  <conditionalFormatting sqref="E134">
    <cfRule type="cellIs" dxfId="1560" priority="302" stopIfTrue="1" operator="notEqual">
      <formula>""</formula>
    </cfRule>
  </conditionalFormatting>
  <conditionalFormatting sqref="E134">
    <cfRule type="cellIs" dxfId="1559" priority="303" stopIfTrue="1" operator="notEqual">
      <formula>""</formula>
    </cfRule>
  </conditionalFormatting>
  <conditionalFormatting sqref="F148">
    <cfRule type="cellIs" dxfId="1558" priority="306" stopIfTrue="1" operator="notEqual">
      <formula>""</formula>
    </cfRule>
  </conditionalFormatting>
  <conditionalFormatting sqref="F148 E146:H146">
    <cfRule type="cellIs" dxfId="1557" priority="305" stopIfTrue="1" operator="notEqual">
      <formula>""</formula>
    </cfRule>
  </conditionalFormatting>
  <conditionalFormatting sqref="E90">
    <cfRule type="cellIs" dxfId="1556" priority="296" stopIfTrue="1" operator="notEqual">
      <formula>""</formula>
    </cfRule>
  </conditionalFormatting>
  <conditionalFormatting sqref="E90">
    <cfRule type="cellIs" dxfId="1555" priority="297" stopIfTrue="1" operator="notEqual">
      <formula>""</formula>
    </cfRule>
  </conditionalFormatting>
  <conditionalFormatting sqref="E90">
    <cfRule type="cellIs" dxfId="1554" priority="298" stopIfTrue="1" operator="notEqual">
      <formula>""</formula>
    </cfRule>
  </conditionalFormatting>
  <conditionalFormatting sqref="E87:E89">
    <cfRule type="cellIs" dxfId="1553" priority="299" stopIfTrue="1" operator="notEqual">
      <formula>""</formula>
    </cfRule>
  </conditionalFormatting>
  <conditionalFormatting sqref="E91:E106">
    <cfRule type="cellIs" dxfId="1552" priority="295" stopIfTrue="1" operator="notEqual">
      <formula>""</formula>
    </cfRule>
  </conditionalFormatting>
  <conditionalFormatting sqref="E87:E89">
    <cfRule type="cellIs" dxfId="1551" priority="301" stopIfTrue="1" operator="notEqual">
      <formula>""</formula>
    </cfRule>
  </conditionalFormatting>
  <conditionalFormatting sqref="E91:E106">
    <cfRule type="cellIs" dxfId="1550" priority="293" stopIfTrue="1" operator="notEqual">
      <formula>""</formula>
    </cfRule>
  </conditionalFormatting>
  <conditionalFormatting sqref="E94:E106">
    <cfRule type="cellIs" dxfId="1549" priority="291" stopIfTrue="1" operator="notEqual">
      <formula>""</formula>
    </cfRule>
  </conditionalFormatting>
  <conditionalFormatting sqref="E87:E89">
    <cfRule type="cellIs" dxfId="1548" priority="300" stopIfTrue="1" operator="notEqual">
      <formula>""</formula>
    </cfRule>
  </conditionalFormatting>
  <conditionalFormatting sqref="E91:E106">
    <cfRule type="cellIs" dxfId="1547" priority="294" stopIfTrue="1" operator="notEqual">
      <formula>""</formula>
    </cfRule>
  </conditionalFormatting>
  <conditionalFormatting sqref="E94:E106">
    <cfRule type="cellIs" dxfId="1546" priority="292" stopIfTrue="1" operator="notEqual">
      <formula>""</formula>
    </cfRule>
  </conditionalFormatting>
  <conditionalFormatting sqref="E94:E106">
    <cfRule type="cellIs" dxfId="1545" priority="290" stopIfTrue="1" operator="notEqual">
      <formula>""</formula>
    </cfRule>
  </conditionalFormatting>
  <conditionalFormatting sqref="E107:E108">
    <cfRule type="cellIs" dxfId="1544" priority="285" stopIfTrue="1" operator="notEqual">
      <formula>""</formula>
    </cfRule>
  </conditionalFormatting>
  <conditionalFormatting sqref="E108 G108:H108">
    <cfRule type="cellIs" dxfId="1543" priority="283" stopIfTrue="1" operator="notEqual">
      <formula>""</formula>
    </cfRule>
  </conditionalFormatting>
  <conditionalFormatting sqref="E109:E110">
    <cfRule type="cellIs" dxfId="1542" priority="274" stopIfTrue="1" operator="notEqual">
      <formula>""</formula>
    </cfRule>
  </conditionalFormatting>
  <conditionalFormatting sqref="E107:E108 G107:H108">
    <cfRule type="cellIs" dxfId="1541" priority="287" stopIfTrue="1" operator="notEqual">
      <formula>""</formula>
    </cfRule>
  </conditionalFormatting>
  <conditionalFormatting sqref="E108 G108:H108">
    <cfRule type="cellIs" dxfId="1540" priority="282" stopIfTrue="1" operator="notEqual">
      <formula>""</formula>
    </cfRule>
  </conditionalFormatting>
  <conditionalFormatting sqref="E109:E110 G109:H110">
    <cfRule type="cellIs" dxfId="1539" priority="276" stopIfTrue="1" operator="notEqual">
      <formula>""</formula>
    </cfRule>
  </conditionalFormatting>
  <conditionalFormatting sqref="E109:E110 G109:H110">
    <cfRule type="cellIs" dxfId="1538" priority="275" stopIfTrue="1" operator="notEqual">
      <formula>""</formula>
    </cfRule>
  </conditionalFormatting>
  <conditionalFormatting sqref="E107:E108 G107:H108">
    <cfRule type="cellIs" dxfId="1537" priority="286" stopIfTrue="1" operator="notEqual">
      <formula>""</formula>
    </cfRule>
  </conditionalFormatting>
  <conditionalFormatting sqref="E108">
    <cfRule type="cellIs" dxfId="1536" priority="281" stopIfTrue="1" operator="notEqual">
      <formula>""</formula>
    </cfRule>
  </conditionalFormatting>
  <conditionalFormatting sqref="E110 G110:H110">
    <cfRule type="cellIs" dxfId="1535" priority="272" stopIfTrue="1" operator="notEqual">
      <formula>""</formula>
    </cfRule>
  </conditionalFormatting>
  <conditionalFormatting sqref="E111:E112">
    <cfRule type="cellIs" dxfId="1534" priority="263" stopIfTrue="1" operator="notEqual">
      <formula>""</formula>
    </cfRule>
  </conditionalFormatting>
  <conditionalFormatting sqref="E110 G110:H110">
    <cfRule type="cellIs" dxfId="1533" priority="271" stopIfTrue="1" operator="notEqual">
      <formula>""</formula>
    </cfRule>
  </conditionalFormatting>
  <conditionalFormatting sqref="E111:E112 G111:H112">
    <cfRule type="cellIs" dxfId="1532" priority="265" stopIfTrue="1" operator="notEqual">
      <formula>""</formula>
    </cfRule>
  </conditionalFormatting>
  <conditionalFormatting sqref="E111:E112 G111:H112">
    <cfRule type="cellIs" dxfId="1531" priority="264" stopIfTrue="1" operator="notEqual">
      <formula>""</formula>
    </cfRule>
  </conditionalFormatting>
  <conditionalFormatting sqref="E110">
    <cfRule type="cellIs" dxfId="1530" priority="270" stopIfTrue="1" operator="notEqual">
      <formula>""</formula>
    </cfRule>
  </conditionalFormatting>
  <conditionalFormatting sqref="E112 G112:H112">
    <cfRule type="cellIs" dxfId="1529" priority="261" stopIfTrue="1" operator="notEqual">
      <formula>""</formula>
    </cfRule>
  </conditionalFormatting>
  <conditionalFormatting sqref="E113:E114">
    <cfRule type="cellIs" dxfId="1528" priority="252" stopIfTrue="1" operator="notEqual">
      <formula>""</formula>
    </cfRule>
  </conditionalFormatting>
  <conditionalFormatting sqref="E112 G112:H112">
    <cfRule type="cellIs" dxfId="1527" priority="260" stopIfTrue="1" operator="notEqual">
      <formula>""</formula>
    </cfRule>
  </conditionalFormatting>
  <conditionalFormatting sqref="E113:E114 G113:H114">
    <cfRule type="cellIs" dxfId="1526" priority="254" stopIfTrue="1" operator="notEqual">
      <formula>""</formula>
    </cfRule>
  </conditionalFormatting>
  <conditionalFormatting sqref="E113:E114 G113:H114">
    <cfRule type="cellIs" dxfId="1525" priority="253" stopIfTrue="1" operator="notEqual">
      <formula>""</formula>
    </cfRule>
  </conditionalFormatting>
  <conditionalFormatting sqref="E112">
    <cfRule type="cellIs" dxfId="1524" priority="259" stopIfTrue="1" operator="notEqual">
      <formula>""</formula>
    </cfRule>
  </conditionalFormatting>
  <conditionalFormatting sqref="E114 G114:H114">
    <cfRule type="cellIs" dxfId="1523" priority="250" stopIfTrue="1" operator="notEqual">
      <formula>""</formula>
    </cfRule>
  </conditionalFormatting>
  <conditionalFormatting sqref="E115:E116">
    <cfRule type="cellIs" dxfId="1522" priority="241" stopIfTrue="1" operator="notEqual">
      <formula>""</formula>
    </cfRule>
  </conditionalFormatting>
  <conditionalFormatting sqref="E114 G114:H114">
    <cfRule type="cellIs" dxfId="1521" priority="249" stopIfTrue="1" operator="notEqual">
      <formula>""</formula>
    </cfRule>
  </conditionalFormatting>
  <conditionalFormatting sqref="E115:E116 G115:H116">
    <cfRule type="cellIs" dxfId="1520" priority="243" stopIfTrue="1" operator="notEqual">
      <formula>""</formula>
    </cfRule>
  </conditionalFormatting>
  <conditionalFormatting sqref="E115:E116 G115:H116">
    <cfRule type="cellIs" dxfId="1519" priority="242" stopIfTrue="1" operator="notEqual">
      <formula>""</formula>
    </cfRule>
  </conditionalFormatting>
  <conditionalFormatting sqref="E114">
    <cfRule type="cellIs" dxfId="1518" priority="248" stopIfTrue="1" operator="notEqual">
      <formula>""</formula>
    </cfRule>
  </conditionalFormatting>
  <conditionalFormatting sqref="E116 G116:H116">
    <cfRule type="cellIs" dxfId="1517" priority="239" stopIfTrue="1" operator="notEqual">
      <formula>""</formula>
    </cfRule>
  </conditionalFormatting>
  <conditionalFormatting sqref="E117:E118">
    <cfRule type="cellIs" dxfId="1516" priority="230" stopIfTrue="1" operator="notEqual">
      <formula>""</formula>
    </cfRule>
  </conditionalFormatting>
  <conditionalFormatting sqref="E116 G116:H116">
    <cfRule type="cellIs" dxfId="1515" priority="238" stopIfTrue="1" operator="notEqual">
      <formula>""</formula>
    </cfRule>
  </conditionalFormatting>
  <conditionalFormatting sqref="E117:E118 G117:H118">
    <cfRule type="cellIs" dxfId="1514" priority="232" stopIfTrue="1" operator="notEqual">
      <formula>""</formula>
    </cfRule>
  </conditionalFormatting>
  <conditionalFormatting sqref="E117:E118 G117:H118">
    <cfRule type="cellIs" dxfId="1513" priority="231" stopIfTrue="1" operator="notEqual">
      <formula>""</formula>
    </cfRule>
  </conditionalFormatting>
  <conditionalFormatting sqref="E116">
    <cfRule type="cellIs" dxfId="1512" priority="237" stopIfTrue="1" operator="notEqual">
      <formula>""</formula>
    </cfRule>
  </conditionalFormatting>
  <conditionalFormatting sqref="E118 G118:H118">
    <cfRule type="cellIs" dxfId="1511" priority="228" stopIfTrue="1" operator="notEqual">
      <formula>""</formula>
    </cfRule>
  </conditionalFormatting>
  <conditionalFormatting sqref="E118 G118:H118">
    <cfRule type="cellIs" dxfId="1510" priority="227" stopIfTrue="1" operator="notEqual">
      <formula>""</formula>
    </cfRule>
  </conditionalFormatting>
  <conditionalFormatting sqref="C134:C146">
    <cfRule type="cellIs" dxfId="1509" priority="220" stopIfTrue="1" operator="notEqual">
      <formula>""</formula>
    </cfRule>
  </conditionalFormatting>
  <conditionalFormatting sqref="B146">
    <cfRule type="cellIs" dxfId="1508" priority="218" stopIfTrue="1" operator="notEqual">
      <formula>""</formula>
    </cfRule>
  </conditionalFormatting>
  <conditionalFormatting sqref="E118">
    <cfRule type="cellIs" dxfId="1507" priority="226" stopIfTrue="1" operator="notEqual">
      <formula>""</formula>
    </cfRule>
  </conditionalFormatting>
  <conditionalFormatting sqref="Y147:AA147">
    <cfRule type="cellIs" dxfId="1506" priority="222" stopIfTrue="1" operator="notEqual">
      <formula>""</formula>
    </cfRule>
  </conditionalFormatting>
  <conditionalFormatting sqref="C134:C145">
    <cfRule type="cellIs" dxfId="1505" priority="221" stopIfTrue="1" operator="notEqual">
      <formula>""</formula>
    </cfRule>
  </conditionalFormatting>
  <conditionalFormatting sqref="D146">
    <cfRule type="cellIs" dxfId="1504" priority="219" stopIfTrue="1" operator="equal">
      <formula>"Total"</formula>
    </cfRule>
  </conditionalFormatting>
  <conditionalFormatting sqref="C83">
    <cfRule type="cellIs" dxfId="1503" priority="81" stopIfTrue="1" operator="notEqual">
      <formula>""</formula>
    </cfRule>
  </conditionalFormatting>
  <conditionalFormatting sqref="D9">
    <cfRule type="cellIs" dxfId="1502" priority="217" stopIfTrue="1" operator="equal">
      <formula>"Total"</formula>
    </cfRule>
  </conditionalFormatting>
  <conditionalFormatting sqref="D9">
    <cfRule type="cellIs" dxfId="1501" priority="216" stopIfTrue="1" operator="equal">
      <formula>"Total"</formula>
    </cfRule>
  </conditionalFormatting>
  <conditionalFormatting sqref="G140:G145">
    <cfRule type="cellIs" dxfId="1500" priority="207" stopIfTrue="1" operator="notEqual">
      <formula>""</formula>
    </cfRule>
  </conditionalFormatting>
  <conditionalFormatting sqref="G139:H139 H140:H145">
    <cfRule type="cellIs" dxfId="1499" priority="208" stopIfTrue="1" operator="notEqual">
      <formula>""</formula>
    </cfRule>
  </conditionalFormatting>
  <conditionalFormatting sqref="G135:H135">
    <cfRule type="cellIs" dxfId="1498" priority="212" stopIfTrue="1" operator="notEqual">
      <formula>""</formula>
    </cfRule>
  </conditionalFormatting>
  <conditionalFormatting sqref="G134:H134">
    <cfRule type="cellIs" dxfId="1497" priority="214" stopIfTrue="1" operator="notEqual">
      <formula>""</formula>
    </cfRule>
  </conditionalFormatting>
  <conditionalFormatting sqref="G134:H134">
    <cfRule type="cellIs" dxfId="1496" priority="215" stopIfTrue="1" operator="notEqual">
      <formula>""</formula>
    </cfRule>
  </conditionalFormatting>
  <conditionalFormatting sqref="G135:H135">
    <cfRule type="cellIs" dxfId="1495" priority="213" stopIfTrue="1" operator="notEqual">
      <formula>""</formula>
    </cfRule>
  </conditionalFormatting>
  <conditionalFormatting sqref="G136:H138">
    <cfRule type="cellIs" dxfId="1494" priority="210" stopIfTrue="1" operator="notEqual">
      <formula>""</formula>
    </cfRule>
  </conditionalFormatting>
  <conditionalFormatting sqref="G136:H138">
    <cfRule type="cellIs" dxfId="1493" priority="211" stopIfTrue="1" operator="notEqual">
      <formula>""</formula>
    </cfRule>
  </conditionalFormatting>
  <conditionalFormatting sqref="G140:G145">
    <cfRule type="cellIs" dxfId="1492" priority="206" stopIfTrue="1" operator="notEqual">
      <formula>""</formula>
    </cfRule>
  </conditionalFormatting>
  <conditionalFormatting sqref="G139:H139 H140:H145">
    <cfRule type="cellIs" dxfId="1491" priority="209" stopIfTrue="1" operator="notEqual">
      <formula>""</formula>
    </cfRule>
  </conditionalFormatting>
  <conditionalFormatting sqref="D134">
    <cfRule type="cellIs" dxfId="1490" priority="201" stopIfTrue="1" operator="notEqual">
      <formula>""</formula>
    </cfRule>
  </conditionalFormatting>
  <conditionalFormatting sqref="D134">
    <cfRule type="cellIs" dxfId="1489" priority="200" stopIfTrue="1" operator="notEqual">
      <formula>""</formula>
    </cfRule>
  </conditionalFormatting>
  <conditionalFormatting sqref="E135">
    <cfRule type="cellIs" dxfId="1488" priority="199" stopIfTrue="1" operator="notEqual">
      <formula>""</formula>
    </cfRule>
  </conditionalFormatting>
  <conditionalFormatting sqref="D134">
    <cfRule type="cellIs" dxfId="1487" priority="202" stopIfTrue="1" operator="notEqual">
      <formula>""</formula>
    </cfRule>
  </conditionalFormatting>
  <conditionalFormatting sqref="E135">
    <cfRule type="cellIs" dxfId="1486" priority="197" stopIfTrue="1" operator="notEqual">
      <formula>""</formula>
    </cfRule>
  </conditionalFormatting>
  <conditionalFormatting sqref="E135">
    <cfRule type="cellIs" dxfId="1485" priority="198" stopIfTrue="1" operator="notEqual">
      <formula>""</formula>
    </cfRule>
  </conditionalFormatting>
  <conditionalFormatting sqref="E136:E137">
    <cfRule type="cellIs" dxfId="1484" priority="196" stopIfTrue="1" operator="notEqual">
      <formula>""</formula>
    </cfRule>
  </conditionalFormatting>
  <conditionalFormatting sqref="E136:E137">
    <cfRule type="cellIs" dxfId="1483" priority="194" stopIfTrue="1" operator="notEqual">
      <formula>""</formula>
    </cfRule>
  </conditionalFormatting>
  <conditionalFormatting sqref="E136:E137">
    <cfRule type="cellIs" dxfId="1482" priority="195" stopIfTrue="1" operator="notEqual">
      <formula>""</formula>
    </cfRule>
  </conditionalFormatting>
  <conditionalFormatting sqref="E138">
    <cfRule type="cellIs" dxfId="1481" priority="193" stopIfTrue="1" operator="notEqual">
      <formula>""</formula>
    </cfRule>
  </conditionalFormatting>
  <conditionalFormatting sqref="E138">
    <cfRule type="cellIs" dxfId="1480" priority="191" stopIfTrue="1" operator="notEqual">
      <formula>""</formula>
    </cfRule>
  </conditionalFormatting>
  <conditionalFormatting sqref="E138">
    <cfRule type="cellIs" dxfId="1479" priority="192" stopIfTrue="1" operator="notEqual">
      <formula>""</formula>
    </cfRule>
  </conditionalFormatting>
  <conditionalFormatting sqref="E139:E145">
    <cfRule type="cellIs" dxfId="1478" priority="190" stopIfTrue="1" operator="notEqual">
      <formula>""</formula>
    </cfRule>
  </conditionalFormatting>
  <conditionalFormatting sqref="E139:E145">
    <cfRule type="cellIs" dxfId="1477" priority="188" stopIfTrue="1" operator="notEqual">
      <formula>""</formula>
    </cfRule>
  </conditionalFormatting>
  <conditionalFormatting sqref="E139:E145">
    <cfRule type="cellIs" dxfId="1476" priority="189" stopIfTrue="1" operator="notEqual">
      <formula>""</formula>
    </cfRule>
  </conditionalFormatting>
  <conditionalFormatting sqref="C107:C117">
    <cfRule type="cellIs" dxfId="1475" priority="28" stopIfTrue="1" operator="notEqual">
      <formula>""</formula>
    </cfRule>
  </conditionalFormatting>
  <conditionalFormatting sqref="C108:C117">
    <cfRule type="cellIs" dxfId="1474" priority="26" stopIfTrue="1" operator="notEqual">
      <formula>""</formula>
    </cfRule>
  </conditionalFormatting>
  <conditionalFormatting sqref="C106 C11:C94">
    <cfRule type="cellIs" dxfId="1473" priority="187" stopIfTrue="1" operator="notEqual">
      <formula>""</formula>
    </cfRule>
  </conditionalFormatting>
  <conditionalFormatting sqref="C22">
    <cfRule type="cellIs" dxfId="1472" priority="186" stopIfTrue="1" operator="notEqual">
      <formula>""</formula>
    </cfRule>
  </conditionalFormatting>
  <conditionalFormatting sqref="C13:C33">
    <cfRule type="cellIs" dxfId="1471" priority="185" stopIfTrue="1" operator="notEqual">
      <formula>""</formula>
    </cfRule>
  </conditionalFormatting>
  <conditionalFormatting sqref="C106 C84:C94">
    <cfRule type="cellIs" dxfId="1470" priority="184" stopIfTrue="1" operator="notEqual">
      <formula>""</formula>
    </cfRule>
  </conditionalFormatting>
  <conditionalFormatting sqref="C83">
    <cfRule type="cellIs" dxfId="1469" priority="183" stopIfTrue="1" operator="notEqual">
      <formula>""</formula>
    </cfRule>
  </conditionalFormatting>
  <conditionalFormatting sqref="C83">
    <cfRule type="cellIs" dxfId="1468" priority="182" stopIfTrue="1" operator="notEqual">
      <formula>""</formula>
    </cfRule>
  </conditionalFormatting>
  <conditionalFormatting sqref="C84:C93">
    <cfRule type="cellIs" dxfId="1467" priority="178" stopIfTrue="1" operator="notEqual">
      <formula>""</formula>
    </cfRule>
  </conditionalFormatting>
  <conditionalFormatting sqref="C11:C22">
    <cfRule type="cellIs" dxfId="1466" priority="181" stopIfTrue="1" operator="notEqual">
      <formula>""</formula>
    </cfRule>
  </conditionalFormatting>
  <conditionalFormatting sqref="C72:C82">
    <cfRule type="cellIs" dxfId="1465" priority="180" stopIfTrue="1" operator="notEqual">
      <formula>""</formula>
    </cfRule>
  </conditionalFormatting>
  <conditionalFormatting sqref="C84:C93">
    <cfRule type="cellIs" dxfId="1464" priority="179" stopIfTrue="1" operator="notEqual">
      <formula>""</formula>
    </cfRule>
  </conditionalFormatting>
  <conditionalFormatting sqref="C83">
    <cfRule type="cellIs" dxfId="1463" priority="177" stopIfTrue="1" operator="notEqual">
      <formula>""</formula>
    </cfRule>
  </conditionalFormatting>
  <conditionalFormatting sqref="C83">
    <cfRule type="cellIs" dxfId="1462" priority="176" stopIfTrue="1" operator="notEqual">
      <formula>""</formula>
    </cfRule>
  </conditionalFormatting>
  <conditionalFormatting sqref="C72:C82">
    <cfRule type="cellIs" dxfId="1461" priority="175" stopIfTrue="1" operator="notEqual">
      <formula>""</formula>
    </cfRule>
  </conditionalFormatting>
  <conditionalFormatting sqref="C71">
    <cfRule type="cellIs" dxfId="1460" priority="174" stopIfTrue="1" operator="notEqual">
      <formula>""</formula>
    </cfRule>
  </conditionalFormatting>
  <conditionalFormatting sqref="C71">
    <cfRule type="cellIs" dxfId="1459" priority="173" stopIfTrue="1" operator="notEqual">
      <formula>""</formula>
    </cfRule>
  </conditionalFormatting>
  <conditionalFormatting sqref="C72:C81">
    <cfRule type="cellIs" dxfId="1458" priority="170" stopIfTrue="1" operator="notEqual">
      <formula>""</formula>
    </cfRule>
  </conditionalFormatting>
  <conditionalFormatting sqref="C60:C70">
    <cfRule type="cellIs" dxfId="1457" priority="172" stopIfTrue="1" operator="notEqual">
      <formula>""</formula>
    </cfRule>
  </conditionalFormatting>
  <conditionalFormatting sqref="C72:C81">
    <cfRule type="cellIs" dxfId="1456" priority="171" stopIfTrue="1" operator="notEqual">
      <formula>""</formula>
    </cfRule>
  </conditionalFormatting>
  <conditionalFormatting sqref="C84:C93">
    <cfRule type="cellIs" dxfId="1455" priority="169" stopIfTrue="1" operator="notEqual">
      <formula>""</formula>
    </cfRule>
  </conditionalFormatting>
  <conditionalFormatting sqref="C84:C93">
    <cfRule type="cellIs" dxfId="1454" priority="168" stopIfTrue="1" operator="notEqual">
      <formula>""</formula>
    </cfRule>
  </conditionalFormatting>
  <conditionalFormatting sqref="C83:C93">
    <cfRule type="cellIs" dxfId="1453" priority="167" stopIfTrue="1" operator="notEqual">
      <formula>""</formula>
    </cfRule>
  </conditionalFormatting>
  <conditionalFormatting sqref="C83:C93">
    <cfRule type="cellIs" dxfId="1452" priority="166" stopIfTrue="1" operator="notEqual">
      <formula>""</formula>
    </cfRule>
  </conditionalFormatting>
  <conditionalFormatting sqref="C11:C21">
    <cfRule type="cellIs" dxfId="1451" priority="165" stopIfTrue="1" operator="notEqual">
      <formula>""</formula>
    </cfRule>
  </conditionalFormatting>
  <conditionalFormatting sqref="C72:C82">
    <cfRule type="cellIs" dxfId="1450" priority="164" stopIfTrue="1" operator="notEqual">
      <formula>""</formula>
    </cfRule>
  </conditionalFormatting>
  <conditionalFormatting sqref="C71">
    <cfRule type="cellIs" dxfId="1449" priority="163" stopIfTrue="1" operator="notEqual">
      <formula>""</formula>
    </cfRule>
  </conditionalFormatting>
  <conditionalFormatting sqref="C71">
    <cfRule type="cellIs" dxfId="1448" priority="162" stopIfTrue="1" operator="notEqual">
      <formula>""</formula>
    </cfRule>
  </conditionalFormatting>
  <conditionalFormatting sqref="C72:C81">
    <cfRule type="cellIs" dxfId="1447" priority="159" stopIfTrue="1" operator="notEqual">
      <formula>""</formula>
    </cfRule>
  </conditionalFormatting>
  <conditionalFormatting sqref="C60:C70">
    <cfRule type="cellIs" dxfId="1446" priority="161" stopIfTrue="1" operator="notEqual">
      <formula>""</formula>
    </cfRule>
  </conditionalFormatting>
  <conditionalFormatting sqref="C72:C81">
    <cfRule type="cellIs" dxfId="1445" priority="160" stopIfTrue="1" operator="notEqual">
      <formula>""</formula>
    </cfRule>
  </conditionalFormatting>
  <conditionalFormatting sqref="C71">
    <cfRule type="cellIs" dxfId="1444" priority="158" stopIfTrue="1" operator="notEqual">
      <formula>""</formula>
    </cfRule>
  </conditionalFormatting>
  <conditionalFormatting sqref="C71">
    <cfRule type="cellIs" dxfId="1443" priority="157" stopIfTrue="1" operator="notEqual">
      <formula>""</formula>
    </cfRule>
  </conditionalFormatting>
  <conditionalFormatting sqref="C60:C70">
    <cfRule type="cellIs" dxfId="1442" priority="156" stopIfTrue="1" operator="notEqual">
      <formula>""</formula>
    </cfRule>
  </conditionalFormatting>
  <conditionalFormatting sqref="C59">
    <cfRule type="cellIs" dxfId="1441" priority="155" stopIfTrue="1" operator="notEqual">
      <formula>""</formula>
    </cfRule>
  </conditionalFormatting>
  <conditionalFormatting sqref="C59">
    <cfRule type="cellIs" dxfId="1440" priority="154" stopIfTrue="1" operator="notEqual">
      <formula>""</formula>
    </cfRule>
  </conditionalFormatting>
  <conditionalFormatting sqref="C60:C69">
    <cfRule type="cellIs" dxfId="1439" priority="151" stopIfTrue="1" operator="notEqual">
      <formula>""</formula>
    </cfRule>
  </conditionalFormatting>
  <conditionalFormatting sqref="C48:C58">
    <cfRule type="cellIs" dxfId="1438" priority="153" stopIfTrue="1" operator="notEqual">
      <formula>""</formula>
    </cfRule>
  </conditionalFormatting>
  <conditionalFormatting sqref="C60:C69">
    <cfRule type="cellIs" dxfId="1437" priority="152" stopIfTrue="1" operator="notEqual">
      <formula>""</formula>
    </cfRule>
  </conditionalFormatting>
  <conditionalFormatting sqref="C72:C81">
    <cfRule type="cellIs" dxfId="1436" priority="150" stopIfTrue="1" operator="notEqual">
      <formula>""</formula>
    </cfRule>
  </conditionalFormatting>
  <conditionalFormatting sqref="C72:C81">
    <cfRule type="cellIs" dxfId="1435" priority="149" stopIfTrue="1" operator="notEqual">
      <formula>""</formula>
    </cfRule>
  </conditionalFormatting>
  <conditionalFormatting sqref="B106 B11:B94">
    <cfRule type="cellIs" dxfId="1434" priority="148" stopIfTrue="1" operator="notEqual">
      <formula>""</formula>
    </cfRule>
  </conditionalFormatting>
  <conditionalFormatting sqref="C83:C93">
    <cfRule type="cellIs" dxfId="1433" priority="147" stopIfTrue="1" operator="notEqual">
      <formula>""</formula>
    </cfRule>
  </conditionalFormatting>
  <conditionalFormatting sqref="C83:C93">
    <cfRule type="cellIs" dxfId="1432" priority="146" stopIfTrue="1" operator="notEqual">
      <formula>""</formula>
    </cfRule>
  </conditionalFormatting>
  <conditionalFormatting sqref="C11:C21">
    <cfRule type="cellIs" dxfId="1431" priority="145" stopIfTrue="1" operator="notEqual">
      <formula>""</formula>
    </cfRule>
  </conditionalFormatting>
  <conditionalFormatting sqref="C72:C82">
    <cfRule type="cellIs" dxfId="1430" priority="144" stopIfTrue="1" operator="notEqual">
      <formula>""</formula>
    </cfRule>
  </conditionalFormatting>
  <conditionalFormatting sqref="C71">
    <cfRule type="cellIs" dxfId="1429" priority="143" stopIfTrue="1" operator="notEqual">
      <formula>""</formula>
    </cfRule>
  </conditionalFormatting>
  <conditionalFormatting sqref="C71">
    <cfRule type="cellIs" dxfId="1428" priority="142" stopIfTrue="1" operator="notEqual">
      <formula>""</formula>
    </cfRule>
  </conditionalFormatting>
  <conditionalFormatting sqref="C72:C81">
    <cfRule type="cellIs" dxfId="1427" priority="139" stopIfTrue="1" operator="notEqual">
      <formula>""</formula>
    </cfRule>
  </conditionalFormatting>
  <conditionalFormatting sqref="C60:C70">
    <cfRule type="cellIs" dxfId="1426" priority="141" stopIfTrue="1" operator="notEqual">
      <formula>""</formula>
    </cfRule>
  </conditionalFormatting>
  <conditionalFormatting sqref="C72:C81">
    <cfRule type="cellIs" dxfId="1425" priority="140" stopIfTrue="1" operator="notEqual">
      <formula>""</formula>
    </cfRule>
  </conditionalFormatting>
  <conditionalFormatting sqref="C71">
    <cfRule type="cellIs" dxfId="1424" priority="138" stopIfTrue="1" operator="notEqual">
      <formula>""</formula>
    </cfRule>
  </conditionalFormatting>
  <conditionalFormatting sqref="C71">
    <cfRule type="cellIs" dxfId="1423" priority="137" stopIfTrue="1" operator="notEqual">
      <formula>""</formula>
    </cfRule>
  </conditionalFormatting>
  <conditionalFormatting sqref="C60:C70">
    <cfRule type="cellIs" dxfId="1422" priority="136" stopIfTrue="1" operator="notEqual">
      <formula>""</formula>
    </cfRule>
  </conditionalFormatting>
  <conditionalFormatting sqref="C59">
    <cfRule type="cellIs" dxfId="1421" priority="135" stopIfTrue="1" operator="notEqual">
      <formula>""</formula>
    </cfRule>
  </conditionalFormatting>
  <conditionalFormatting sqref="C59">
    <cfRule type="cellIs" dxfId="1420" priority="134" stopIfTrue="1" operator="notEqual">
      <formula>""</formula>
    </cfRule>
  </conditionalFormatting>
  <conditionalFormatting sqref="C60:C69">
    <cfRule type="cellIs" dxfId="1419" priority="131" stopIfTrue="1" operator="notEqual">
      <formula>""</formula>
    </cfRule>
  </conditionalFormatting>
  <conditionalFormatting sqref="C48:C58">
    <cfRule type="cellIs" dxfId="1418" priority="133" stopIfTrue="1" operator="notEqual">
      <formula>""</formula>
    </cfRule>
  </conditionalFormatting>
  <conditionalFormatting sqref="C60:C69">
    <cfRule type="cellIs" dxfId="1417" priority="132" stopIfTrue="1" operator="notEqual">
      <formula>""</formula>
    </cfRule>
  </conditionalFormatting>
  <conditionalFormatting sqref="C72:C81">
    <cfRule type="cellIs" dxfId="1416" priority="130" stopIfTrue="1" operator="notEqual">
      <formula>""</formula>
    </cfRule>
  </conditionalFormatting>
  <conditionalFormatting sqref="C72:C81">
    <cfRule type="cellIs" dxfId="1415" priority="129" stopIfTrue="1" operator="notEqual">
      <formula>""</formula>
    </cfRule>
  </conditionalFormatting>
  <conditionalFormatting sqref="C71:C81">
    <cfRule type="cellIs" dxfId="1414" priority="128" stopIfTrue="1" operator="notEqual">
      <formula>""</formula>
    </cfRule>
  </conditionalFormatting>
  <conditionalFormatting sqref="C71:C81">
    <cfRule type="cellIs" dxfId="1413" priority="127" stopIfTrue="1" operator="notEqual">
      <formula>""</formula>
    </cfRule>
  </conditionalFormatting>
  <conditionalFormatting sqref="C60:C70">
    <cfRule type="cellIs" dxfId="1412" priority="126" stopIfTrue="1" operator="notEqual">
      <formula>""</formula>
    </cfRule>
  </conditionalFormatting>
  <conditionalFormatting sqref="C59">
    <cfRule type="cellIs" dxfId="1411" priority="125" stopIfTrue="1" operator="notEqual">
      <formula>""</formula>
    </cfRule>
  </conditionalFormatting>
  <conditionalFormatting sqref="C59">
    <cfRule type="cellIs" dxfId="1410" priority="124" stopIfTrue="1" operator="notEqual">
      <formula>""</formula>
    </cfRule>
  </conditionalFormatting>
  <conditionalFormatting sqref="C60:C69">
    <cfRule type="cellIs" dxfId="1409" priority="121" stopIfTrue="1" operator="notEqual">
      <formula>""</formula>
    </cfRule>
  </conditionalFormatting>
  <conditionalFormatting sqref="C48:C58">
    <cfRule type="cellIs" dxfId="1408" priority="123" stopIfTrue="1" operator="notEqual">
      <formula>""</formula>
    </cfRule>
  </conditionalFormatting>
  <conditionalFormatting sqref="C60:C69">
    <cfRule type="cellIs" dxfId="1407" priority="122" stopIfTrue="1" operator="notEqual">
      <formula>""</formula>
    </cfRule>
  </conditionalFormatting>
  <conditionalFormatting sqref="C59">
    <cfRule type="cellIs" dxfId="1406" priority="120" stopIfTrue="1" operator="notEqual">
      <formula>""</formula>
    </cfRule>
  </conditionalFormatting>
  <conditionalFormatting sqref="C59">
    <cfRule type="cellIs" dxfId="1405" priority="119" stopIfTrue="1" operator="notEqual">
      <formula>""</formula>
    </cfRule>
  </conditionalFormatting>
  <conditionalFormatting sqref="C48:C58">
    <cfRule type="cellIs" dxfId="1404" priority="118" stopIfTrue="1" operator="notEqual">
      <formula>""</formula>
    </cfRule>
  </conditionalFormatting>
  <conditionalFormatting sqref="C47">
    <cfRule type="cellIs" dxfId="1403" priority="117" stopIfTrue="1" operator="notEqual">
      <formula>""</formula>
    </cfRule>
  </conditionalFormatting>
  <conditionalFormatting sqref="C47">
    <cfRule type="cellIs" dxfId="1402" priority="116" stopIfTrue="1" operator="notEqual">
      <formula>""</formula>
    </cfRule>
  </conditionalFormatting>
  <conditionalFormatting sqref="C48:C57">
    <cfRule type="cellIs" dxfId="1401" priority="113" stopIfTrue="1" operator="notEqual">
      <formula>""</formula>
    </cfRule>
  </conditionalFormatting>
  <conditionalFormatting sqref="C36:C46">
    <cfRule type="cellIs" dxfId="1400" priority="115" stopIfTrue="1" operator="notEqual">
      <formula>""</formula>
    </cfRule>
  </conditionalFormatting>
  <conditionalFormatting sqref="C48:C57">
    <cfRule type="cellIs" dxfId="1399" priority="114" stopIfTrue="1" operator="notEqual">
      <formula>""</formula>
    </cfRule>
  </conditionalFormatting>
  <conditionalFormatting sqref="C60:C69">
    <cfRule type="cellIs" dxfId="1398" priority="112" stopIfTrue="1" operator="notEqual">
      <formula>""</formula>
    </cfRule>
  </conditionalFormatting>
  <conditionalFormatting sqref="C60:C69">
    <cfRule type="cellIs" dxfId="1397" priority="111" stopIfTrue="1" operator="notEqual">
      <formula>""</formula>
    </cfRule>
  </conditionalFormatting>
  <conditionalFormatting sqref="C106 C84:C94">
    <cfRule type="cellIs" dxfId="1396" priority="110" stopIfTrue="1" operator="notEqual">
      <formula>""</formula>
    </cfRule>
  </conditionalFormatting>
  <conditionalFormatting sqref="C106 C84:C94">
    <cfRule type="cellIs" dxfId="1395" priority="109" stopIfTrue="1" operator="notEqual">
      <formula>""</formula>
    </cfRule>
  </conditionalFormatting>
  <conditionalFormatting sqref="C83">
    <cfRule type="cellIs" dxfId="1394" priority="108" stopIfTrue="1" operator="notEqual">
      <formula>""</formula>
    </cfRule>
  </conditionalFormatting>
  <conditionalFormatting sqref="C83">
    <cfRule type="cellIs" dxfId="1393" priority="107" stopIfTrue="1" operator="notEqual">
      <formula>""</formula>
    </cfRule>
  </conditionalFormatting>
  <conditionalFormatting sqref="C84:C93">
    <cfRule type="cellIs" dxfId="1392" priority="104" stopIfTrue="1" operator="notEqual">
      <formula>""</formula>
    </cfRule>
  </conditionalFormatting>
  <conditionalFormatting sqref="C72:C82">
    <cfRule type="cellIs" dxfId="1391" priority="106" stopIfTrue="1" operator="notEqual">
      <formula>""</formula>
    </cfRule>
  </conditionalFormatting>
  <conditionalFormatting sqref="C84:C93">
    <cfRule type="cellIs" dxfId="1390" priority="105" stopIfTrue="1" operator="notEqual">
      <formula>""</formula>
    </cfRule>
  </conditionalFormatting>
  <conditionalFormatting sqref="C106 C84:C94">
    <cfRule type="cellIs" dxfId="1389" priority="103" stopIfTrue="1" operator="notEqual">
      <formula>""</formula>
    </cfRule>
  </conditionalFormatting>
  <conditionalFormatting sqref="C83">
    <cfRule type="cellIs" dxfId="1388" priority="102" stopIfTrue="1" operator="notEqual">
      <formula>""</formula>
    </cfRule>
  </conditionalFormatting>
  <conditionalFormatting sqref="C83">
    <cfRule type="cellIs" dxfId="1387" priority="101" stopIfTrue="1" operator="notEqual">
      <formula>""</formula>
    </cfRule>
  </conditionalFormatting>
  <conditionalFormatting sqref="C84:C93">
    <cfRule type="cellIs" dxfId="1386" priority="98" stopIfTrue="1" operator="notEqual">
      <formula>""</formula>
    </cfRule>
  </conditionalFormatting>
  <conditionalFormatting sqref="C72:C82">
    <cfRule type="cellIs" dxfId="1385" priority="100" stopIfTrue="1" operator="notEqual">
      <formula>""</formula>
    </cfRule>
  </conditionalFormatting>
  <conditionalFormatting sqref="C84:C93">
    <cfRule type="cellIs" dxfId="1384" priority="99" stopIfTrue="1" operator="notEqual">
      <formula>""</formula>
    </cfRule>
  </conditionalFormatting>
  <conditionalFormatting sqref="C83">
    <cfRule type="cellIs" dxfId="1383" priority="97" stopIfTrue="1" operator="notEqual">
      <formula>""</formula>
    </cfRule>
  </conditionalFormatting>
  <conditionalFormatting sqref="C83">
    <cfRule type="cellIs" dxfId="1382" priority="96" stopIfTrue="1" operator="notEqual">
      <formula>""</formula>
    </cfRule>
  </conditionalFormatting>
  <conditionalFormatting sqref="C72:C82">
    <cfRule type="cellIs" dxfId="1381" priority="95" stopIfTrue="1" operator="notEqual">
      <formula>""</formula>
    </cfRule>
  </conditionalFormatting>
  <conditionalFormatting sqref="C71">
    <cfRule type="cellIs" dxfId="1380" priority="94" stopIfTrue="1" operator="notEqual">
      <formula>""</formula>
    </cfRule>
  </conditionalFormatting>
  <conditionalFormatting sqref="C71">
    <cfRule type="cellIs" dxfId="1379" priority="93" stopIfTrue="1" operator="notEqual">
      <formula>""</formula>
    </cfRule>
  </conditionalFormatting>
  <conditionalFormatting sqref="C72:C81">
    <cfRule type="cellIs" dxfId="1378" priority="90" stopIfTrue="1" operator="notEqual">
      <formula>""</formula>
    </cfRule>
  </conditionalFormatting>
  <conditionalFormatting sqref="C60:C70">
    <cfRule type="cellIs" dxfId="1377" priority="92" stopIfTrue="1" operator="notEqual">
      <formula>""</formula>
    </cfRule>
  </conditionalFormatting>
  <conditionalFormatting sqref="C72:C81">
    <cfRule type="cellIs" dxfId="1376" priority="91" stopIfTrue="1" operator="notEqual">
      <formula>""</formula>
    </cfRule>
  </conditionalFormatting>
  <conditionalFormatting sqref="C84:C93">
    <cfRule type="cellIs" dxfId="1375" priority="89" stopIfTrue="1" operator="notEqual">
      <formula>""</formula>
    </cfRule>
  </conditionalFormatting>
  <conditionalFormatting sqref="C84:C93">
    <cfRule type="cellIs" dxfId="1374" priority="88" stopIfTrue="1" operator="notEqual">
      <formula>""</formula>
    </cfRule>
  </conditionalFormatting>
  <conditionalFormatting sqref="C106 C84:C94">
    <cfRule type="cellIs" dxfId="1373" priority="87" stopIfTrue="1" operator="notEqual">
      <formula>""</formula>
    </cfRule>
  </conditionalFormatting>
  <conditionalFormatting sqref="C83">
    <cfRule type="cellIs" dxfId="1372" priority="86" stopIfTrue="1" operator="notEqual">
      <formula>""</formula>
    </cfRule>
  </conditionalFormatting>
  <conditionalFormatting sqref="C83">
    <cfRule type="cellIs" dxfId="1371" priority="85" stopIfTrue="1" operator="notEqual">
      <formula>""</formula>
    </cfRule>
  </conditionalFormatting>
  <conditionalFormatting sqref="C84:C93">
    <cfRule type="cellIs" dxfId="1370" priority="82" stopIfTrue="1" operator="notEqual">
      <formula>""</formula>
    </cfRule>
  </conditionalFormatting>
  <conditionalFormatting sqref="C72:C82">
    <cfRule type="cellIs" dxfId="1369" priority="84" stopIfTrue="1" operator="notEqual">
      <formula>""</formula>
    </cfRule>
  </conditionalFormatting>
  <conditionalFormatting sqref="C84:C93">
    <cfRule type="cellIs" dxfId="1368" priority="83" stopIfTrue="1" operator="notEqual">
      <formula>""</formula>
    </cfRule>
  </conditionalFormatting>
  <conditionalFormatting sqref="C83">
    <cfRule type="cellIs" dxfId="1367" priority="80" stopIfTrue="1" operator="notEqual">
      <formula>""</formula>
    </cfRule>
  </conditionalFormatting>
  <conditionalFormatting sqref="C72:C82">
    <cfRule type="cellIs" dxfId="1366" priority="79" stopIfTrue="1" operator="notEqual">
      <formula>""</formula>
    </cfRule>
  </conditionalFormatting>
  <conditionalFormatting sqref="C71">
    <cfRule type="cellIs" dxfId="1365" priority="78" stopIfTrue="1" operator="notEqual">
      <formula>""</formula>
    </cfRule>
  </conditionalFormatting>
  <conditionalFormatting sqref="C71">
    <cfRule type="cellIs" dxfId="1364" priority="77" stopIfTrue="1" operator="notEqual">
      <formula>""</formula>
    </cfRule>
  </conditionalFormatting>
  <conditionalFormatting sqref="C72:C81">
    <cfRule type="cellIs" dxfId="1363" priority="74" stopIfTrue="1" operator="notEqual">
      <formula>""</formula>
    </cfRule>
  </conditionalFormatting>
  <conditionalFormatting sqref="C60:C70">
    <cfRule type="cellIs" dxfId="1362" priority="76" stopIfTrue="1" operator="notEqual">
      <formula>""</formula>
    </cfRule>
  </conditionalFormatting>
  <conditionalFormatting sqref="C72:C81">
    <cfRule type="cellIs" dxfId="1361" priority="75" stopIfTrue="1" operator="notEqual">
      <formula>""</formula>
    </cfRule>
  </conditionalFormatting>
  <conditionalFormatting sqref="C84:C93">
    <cfRule type="cellIs" dxfId="1360" priority="73" stopIfTrue="1" operator="notEqual">
      <formula>""</formula>
    </cfRule>
  </conditionalFormatting>
  <conditionalFormatting sqref="C84:C93">
    <cfRule type="cellIs" dxfId="1359" priority="72" stopIfTrue="1" operator="notEqual">
      <formula>""</formula>
    </cfRule>
  </conditionalFormatting>
  <conditionalFormatting sqref="C83:C93">
    <cfRule type="cellIs" dxfId="1358" priority="71" stopIfTrue="1" operator="notEqual">
      <formula>""</formula>
    </cfRule>
  </conditionalFormatting>
  <conditionalFormatting sqref="C83:C93">
    <cfRule type="cellIs" dxfId="1357" priority="70" stopIfTrue="1" operator="notEqual">
      <formula>""</formula>
    </cfRule>
  </conditionalFormatting>
  <conditionalFormatting sqref="C72:C82">
    <cfRule type="cellIs" dxfId="1356" priority="69" stopIfTrue="1" operator="notEqual">
      <formula>""</formula>
    </cfRule>
  </conditionalFormatting>
  <conditionalFormatting sqref="C71">
    <cfRule type="cellIs" dxfId="1355" priority="68" stopIfTrue="1" operator="notEqual">
      <formula>""</formula>
    </cfRule>
  </conditionalFormatting>
  <conditionalFormatting sqref="C71">
    <cfRule type="cellIs" dxfId="1354" priority="67" stopIfTrue="1" operator="notEqual">
      <formula>""</formula>
    </cfRule>
  </conditionalFormatting>
  <conditionalFormatting sqref="C72:C81">
    <cfRule type="cellIs" dxfId="1353" priority="64" stopIfTrue="1" operator="notEqual">
      <formula>""</formula>
    </cfRule>
  </conditionalFormatting>
  <conditionalFormatting sqref="C60:C70">
    <cfRule type="cellIs" dxfId="1352" priority="66" stopIfTrue="1" operator="notEqual">
      <formula>""</formula>
    </cfRule>
  </conditionalFormatting>
  <conditionalFormatting sqref="C72:C81">
    <cfRule type="cellIs" dxfId="1351" priority="65" stopIfTrue="1" operator="notEqual">
      <formula>""</formula>
    </cfRule>
  </conditionalFormatting>
  <conditionalFormatting sqref="C71">
    <cfRule type="cellIs" dxfId="1350" priority="63" stopIfTrue="1" operator="notEqual">
      <formula>""</formula>
    </cfRule>
  </conditionalFormatting>
  <conditionalFormatting sqref="C71">
    <cfRule type="cellIs" dxfId="1349" priority="62" stopIfTrue="1" operator="notEqual">
      <formula>""</formula>
    </cfRule>
  </conditionalFormatting>
  <conditionalFormatting sqref="C60:C70">
    <cfRule type="cellIs" dxfId="1348" priority="61" stopIfTrue="1" operator="notEqual">
      <formula>""</formula>
    </cfRule>
  </conditionalFormatting>
  <conditionalFormatting sqref="C59">
    <cfRule type="cellIs" dxfId="1347" priority="60" stopIfTrue="1" operator="notEqual">
      <formula>""</formula>
    </cfRule>
  </conditionalFormatting>
  <conditionalFormatting sqref="C59">
    <cfRule type="cellIs" dxfId="1346" priority="59" stopIfTrue="1" operator="notEqual">
      <formula>""</formula>
    </cfRule>
  </conditionalFormatting>
  <conditionalFormatting sqref="C60:C69">
    <cfRule type="cellIs" dxfId="1345" priority="56" stopIfTrue="1" operator="notEqual">
      <formula>""</formula>
    </cfRule>
  </conditionalFormatting>
  <conditionalFormatting sqref="C48:C58">
    <cfRule type="cellIs" dxfId="1344" priority="58" stopIfTrue="1" operator="notEqual">
      <formula>""</formula>
    </cfRule>
  </conditionalFormatting>
  <conditionalFormatting sqref="C60:C69">
    <cfRule type="cellIs" dxfId="1343" priority="57" stopIfTrue="1" operator="notEqual">
      <formula>""</formula>
    </cfRule>
  </conditionalFormatting>
  <conditionalFormatting sqref="C72:C81">
    <cfRule type="cellIs" dxfId="1342" priority="55" stopIfTrue="1" operator="notEqual">
      <formula>""</formula>
    </cfRule>
  </conditionalFormatting>
  <conditionalFormatting sqref="C72:C81">
    <cfRule type="cellIs" dxfId="1341" priority="54" stopIfTrue="1" operator="notEqual">
      <formula>""</formula>
    </cfRule>
  </conditionalFormatting>
  <conditionalFormatting sqref="C95">
    <cfRule type="cellIs" dxfId="1340" priority="53" stopIfTrue="1" operator="notEqual">
      <formula>""</formula>
    </cfRule>
  </conditionalFormatting>
  <conditionalFormatting sqref="C95:C105">
    <cfRule type="cellIs" dxfId="1339" priority="52" stopIfTrue="1" operator="notEqual">
      <formula>""</formula>
    </cfRule>
  </conditionalFormatting>
  <conditionalFormatting sqref="C95:C105">
    <cfRule type="cellIs" dxfId="1338" priority="51" stopIfTrue="1" operator="notEqual">
      <formula>""</formula>
    </cfRule>
  </conditionalFormatting>
  <conditionalFormatting sqref="B95:B105">
    <cfRule type="cellIs" dxfId="1337" priority="50" stopIfTrue="1" operator="notEqual">
      <formula>""</formula>
    </cfRule>
  </conditionalFormatting>
  <conditionalFormatting sqref="C96:C105">
    <cfRule type="cellIs" dxfId="1336" priority="49" stopIfTrue="1" operator="notEqual">
      <formula>""</formula>
    </cfRule>
  </conditionalFormatting>
  <conditionalFormatting sqref="C95">
    <cfRule type="cellIs" dxfId="1335" priority="48" stopIfTrue="1" operator="notEqual">
      <formula>""</formula>
    </cfRule>
  </conditionalFormatting>
  <conditionalFormatting sqref="C95">
    <cfRule type="cellIs" dxfId="1334" priority="47" stopIfTrue="1" operator="notEqual">
      <formula>""</formula>
    </cfRule>
  </conditionalFormatting>
  <conditionalFormatting sqref="C96:C105">
    <cfRule type="cellIs" dxfId="1333" priority="45" stopIfTrue="1" operator="notEqual">
      <formula>""</formula>
    </cfRule>
  </conditionalFormatting>
  <conditionalFormatting sqref="C96:C105">
    <cfRule type="cellIs" dxfId="1332" priority="46" stopIfTrue="1" operator="notEqual">
      <formula>""</formula>
    </cfRule>
  </conditionalFormatting>
  <conditionalFormatting sqref="C95">
    <cfRule type="cellIs" dxfId="1331" priority="44" stopIfTrue="1" operator="notEqual">
      <formula>""</formula>
    </cfRule>
  </conditionalFormatting>
  <conditionalFormatting sqref="C95">
    <cfRule type="cellIs" dxfId="1330" priority="43" stopIfTrue="1" operator="notEqual">
      <formula>""</formula>
    </cfRule>
  </conditionalFormatting>
  <conditionalFormatting sqref="C96:C105">
    <cfRule type="cellIs" dxfId="1329" priority="42" stopIfTrue="1" operator="notEqual">
      <formula>""</formula>
    </cfRule>
  </conditionalFormatting>
  <conditionalFormatting sqref="C96:C105">
    <cfRule type="cellIs" dxfId="1328" priority="41" stopIfTrue="1" operator="notEqual">
      <formula>""</formula>
    </cfRule>
  </conditionalFormatting>
  <conditionalFormatting sqref="C95:C105">
    <cfRule type="cellIs" dxfId="1327" priority="40" stopIfTrue="1" operator="notEqual">
      <formula>""</formula>
    </cfRule>
  </conditionalFormatting>
  <conditionalFormatting sqref="C95:C105">
    <cfRule type="cellIs" dxfId="1326" priority="39" stopIfTrue="1" operator="notEqual">
      <formula>""</formula>
    </cfRule>
  </conditionalFormatting>
  <conditionalFormatting sqref="C95:C105">
    <cfRule type="cellIs" dxfId="1325" priority="38" stopIfTrue="1" operator="notEqual">
      <formula>""</formula>
    </cfRule>
  </conditionalFormatting>
  <conditionalFormatting sqref="C95:C105">
    <cfRule type="cellIs" dxfId="1324" priority="37" stopIfTrue="1" operator="notEqual">
      <formula>""</formula>
    </cfRule>
  </conditionalFormatting>
  <conditionalFormatting sqref="C96:C105">
    <cfRule type="cellIs" dxfId="1323" priority="36" stopIfTrue="1" operator="notEqual">
      <formula>""</formula>
    </cfRule>
  </conditionalFormatting>
  <conditionalFormatting sqref="C96:C105">
    <cfRule type="cellIs" dxfId="1322" priority="35" stopIfTrue="1" operator="notEqual">
      <formula>""</formula>
    </cfRule>
  </conditionalFormatting>
  <conditionalFormatting sqref="C96:C105">
    <cfRule type="cellIs" dxfId="1321" priority="34" stopIfTrue="1" operator="notEqual">
      <formula>""</formula>
    </cfRule>
  </conditionalFormatting>
  <conditionalFormatting sqref="C96:C105">
    <cfRule type="cellIs" dxfId="1320" priority="33" stopIfTrue="1" operator="notEqual">
      <formula>""</formula>
    </cfRule>
  </conditionalFormatting>
  <conditionalFormatting sqref="C96:C105">
    <cfRule type="cellIs" dxfId="1319" priority="32" stopIfTrue="1" operator="notEqual">
      <formula>""</formula>
    </cfRule>
  </conditionalFormatting>
  <conditionalFormatting sqref="C118">
    <cfRule type="cellIs" dxfId="1318" priority="31" stopIfTrue="1" operator="notEqual">
      <formula>""</formula>
    </cfRule>
  </conditionalFormatting>
  <conditionalFormatting sqref="C118">
    <cfRule type="cellIs" dxfId="1317" priority="30" stopIfTrue="1" operator="notEqual">
      <formula>""</formula>
    </cfRule>
  </conditionalFormatting>
  <conditionalFormatting sqref="C107:C117">
    <cfRule type="cellIs" dxfId="1316" priority="29" stopIfTrue="1" operator="notEqual">
      <formula>""</formula>
    </cfRule>
  </conditionalFormatting>
  <conditionalFormatting sqref="C108:C117">
    <cfRule type="cellIs" dxfId="1315" priority="27" stopIfTrue="1" operator="notEqual">
      <formula>""</formula>
    </cfRule>
  </conditionalFormatting>
  <conditionalFormatting sqref="B107:B118">
    <cfRule type="cellIs" dxfId="1314" priority="24" stopIfTrue="1" operator="notEqual">
      <formula>""</formula>
    </cfRule>
  </conditionalFormatting>
  <conditionalFormatting sqref="B107:B118">
    <cfRule type="cellIs" dxfId="1313" priority="25" stopIfTrue="1" operator="notEqual">
      <formula>""</formula>
    </cfRule>
  </conditionalFormatting>
  <conditionalFormatting sqref="D135:D145">
    <cfRule type="cellIs" dxfId="1312" priority="23" stopIfTrue="1" operator="equal">
      <formula>"Total"</formula>
    </cfRule>
  </conditionalFormatting>
  <conditionalFormatting sqref="E120 E122 E124 E126 E128 E130 G120:H120 G122:H122 G124:H124 G126:H126 G128:H128 G130:H130">
    <cfRule type="cellIs" dxfId="1311" priority="17" stopIfTrue="1" operator="notEqual">
      <formula>""</formula>
    </cfRule>
  </conditionalFormatting>
  <conditionalFormatting sqref="E119:E130">
    <cfRule type="cellIs" dxfId="1310" priority="19" stopIfTrue="1" operator="notEqual">
      <formula>""</formula>
    </cfRule>
  </conditionalFormatting>
  <conditionalFormatting sqref="E119:E130 G119:H130">
    <cfRule type="cellIs" dxfId="1309" priority="21" stopIfTrue="1" operator="notEqual">
      <formula>""</formula>
    </cfRule>
  </conditionalFormatting>
  <conditionalFormatting sqref="E120 E122 E124 E126 E128 E130 G120:H120 G122:H122 G124:H124 G126:H126 G128:H128 G130:H130">
    <cfRule type="cellIs" dxfId="1308" priority="16" stopIfTrue="1" operator="notEqual">
      <formula>""</formula>
    </cfRule>
  </conditionalFormatting>
  <conditionalFormatting sqref="B119:B130">
    <cfRule type="cellIs" dxfId="1307" priority="9" stopIfTrue="1" operator="notEqual">
      <formula>""</formula>
    </cfRule>
  </conditionalFormatting>
  <conditionalFormatting sqref="E119:E130 G119:H130">
    <cfRule type="cellIs" dxfId="1306" priority="20" stopIfTrue="1" operator="notEqual">
      <formula>""</formula>
    </cfRule>
  </conditionalFormatting>
  <conditionalFormatting sqref="E120 E122 E124 E126 E128 E130">
    <cfRule type="cellIs" dxfId="1305" priority="15" stopIfTrue="1" operator="notEqual">
      <formula>""</formula>
    </cfRule>
  </conditionalFormatting>
  <conditionalFormatting sqref="B119:B130">
    <cfRule type="cellIs" dxfId="1304" priority="8" stopIfTrue="1" operator="notEqual">
      <formula>""</formula>
    </cfRule>
  </conditionalFormatting>
  <conditionalFormatting sqref="B134:B145">
    <cfRule type="cellIs" dxfId="1303" priority="7" stopIfTrue="1" operator="notEqual">
      <formula>""</formula>
    </cfRule>
  </conditionalFormatting>
  <conditionalFormatting sqref="C119:C130">
    <cfRule type="cellIs" dxfId="1302" priority="11" stopIfTrue="1" operator="notEqual">
      <formula>""</formula>
    </cfRule>
  </conditionalFormatting>
  <conditionalFormatting sqref="C119:C130">
    <cfRule type="cellIs" dxfId="1301" priority="10" stopIfTrue="1" operator="notEqual">
      <formula>""</formula>
    </cfRule>
  </conditionalFormatting>
  <conditionalFormatting sqref="B134:B145">
    <cfRule type="cellIs" dxfId="1300" priority="6" stopIfTrue="1" operator="notEqual">
      <formula>""</formula>
    </cfRule>
  </conditionalFormatting>
  <conditionalFormatting sqref="F11:F130">
    <cfRule type="cellIs" dxfId="1299" priority="5" stopIfTrue="1" operator="equal">
      <formula>"Total"</formula>
    </cfRule>
  </conditionalFormatting>
  <conditionalFormatting sqref="F134">
    <cfRule type="cellIs" dxfId="1298" priority="2" stopIfTrue="1" operator="notEqual">
      <formula>""</formula>
    </cfRule>
  </conditionalFormatting>
  <conditionalFormatting sqref="F134">
    <cfRule type="cellIs" dxfId="1297" priority="4" stopIfTrue="1" operator="notEqual">
      <formula>""</formula>
    </cfRule>
  </conditionalFormatting>
  <conditionalFormatting sqref="F134">
    <cfRule type="cellIs" dxfId="1296" priority="3" stopIfTrue="1" operator="notEqual">
      <formula>""</formula>
    </cfRule>
  </conditionalFormatting>
  <conditionalFormatting sqref="F135:F145">
    <cfRule type="cellIs" dxfId="1295" priority="1" stopIfTrue="1" operator="equal">
      <formula>"Total"</formula>
    </cfRule>
  </conditionalFormatting>
  <pageMargins left="0.19685039370078741" right="7.874015748031496E-2" top="0.31496062992125984" bottom="0.27559055118110237" header="0.15748031496062992" footer="0.31496062992125984"/>
  <pageSetup paperSize="9" scale="86" orientation="landscape" horizontalDpi="4294967294" vertic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AH208"/>
  <sheetViews>
    <sheetView view="pageBreakPreview" zoomScale="110" zoomScaleNormal="110" zoomScaleSheetLayoutView="110" workbookViewId="0">
      <pane ySplit="10" topLeftCell="A124" activePane="bottomLeft" state="frozen"/>
      <selection pane="bottomLeft" activeCell="I52" sqref="I52"/>
    </sheetView>
  </sheetViews>
  <sheetFormatPr defaultRowHeight="12.75"/>
  <cols>
    <col min="1" max="1" width="2.7109375" customWidth="1"/>
    <col min="2" max="2" width="5" style="1" customWidth="1"/>
    <col min="3" max="3" width="5.7109375" style="1" customWidth="1"/>
    <col min="4" max="4" width="6" style="1" customWidth="1"/>
    <col min="5" max="5" width="5" style="1" customWidth="1"/>
    <col min="6" max="6" width="6" style="1" customWidth="1"/>
    <col min="7" max="7" width="3.42578125" style="1" customWidth="1"/>
    <col min="8" max="8" width="6" style="1" customWidth="1"/>
    <col min="9" max="9" width="7.5703125" style="1" customWidth="1"/>
    <col min="10" max="10" width="6.42578125" style="1" customWidth="1"/>
    <col min="11" max="11" width="6.28515625" style="1" customWidth="1"/>
    <col min="12" max="12" width="6.42578125" style="1" customWidth="1"/>
    <col min="13" max="13" width="6.7109375" style="1" customWidth="1"/>
    <col min="14" max="14" width="6.28515625" style="1" customWidth="1"/>
    <col min="15" max="15" width="6.42578125" style="1" customWidth="1"/>
    <col min="16" max="19" width="6.42578125" customWidth="1"/>
    <col min="20" max="20" width="6.140625" customWidth="1"/>
    <col min="21" max="22" width="6.42578125" customWidth="1"/>
    <col min="23" max="23" width="5.85546875" customWidth="1"/>
    <col min="24" max="25" width="6.42578125" customWidth="1"/>
    <col min="26" max="26" width="5.85546875" customWidth="1"/>
    <col min="27" max="27" width="6.42578125" customWidth="1"/>
    <col min="28" max="28" width="0.42578125" hidden="1" customWidth="1"/>
    <col min="29" max="29" width="0.28515625" hidden="1" customWidth="1"/>
    <col min="30" max="34" width="0.42578125" hidden="1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174</v>
      </c>
      <c r="L4" s="2"/>
      <c r="M4" s="2"/>
    </row>
    <row r="5" spans="1:27">
      <c r="I5" s="4" t="s">
        <v>1</v>
      </c>
    </row>
    <row r="6" spans="1:27" ht="2.25" customHeight="1"/>
    <row r="7" spans="1:27" ht="15">
      <c r="B7" s="114" t="s">
        <v>191</v>
      </c>
      <c r="C7" s="113"/>
      <c r="D7" s="45"/>
      <c r="E7" s="45"/>
      <c r="F7" s="45"/>
      <c r="G7" s="45"/>
      <c r="H7" s="45"/>
      <c r="I7" s="45"/>
      <c r="J7" s="45"/>
      <c r="K7" s="465" t="s">
        <v>190</v>
      </c>
      <c r="L7" s="465"/>
      <c r="M7" s="367">
        <f>'base(indices)'!K1</f>
        <v>43922</v>
      </c>
      <c r="O7" s="441" t="s">
        <v>192</v>
      </c>
      <c r="P7" s="441"/>
      <c r="T7" s="115" t="s">
        <v>156</v>
      </c>
      <c r="U7" s="21"/>
      <c r="V7" s="21"/>
      <c r="W7" s="393">
        <f>'base(indices)'!H1</f>
        <v>44287</v>
      </c>
      <c r="X7" s="393"/>
    </row>
    <row r="8" spans="1:27" ht="13.5" thickBot="1">
      <c r="B8" s="6" t="str">
        <f>'BENEFÍCIOS-SEM JRS E SEM CORREÇ'!B8</f>
        <v>Obs: D.I.P. (Data Início Pgto-Adm) em:</v>
      </c>
      <c r="I8" s="437">
        <f>'BENEFÍCIOS-SEM JRS E SEM CORREÇ'!I8:I8</f>
        <v>44287</v>
      </c>
      <c r="J8" s="437"/>
      <c r="K8" s="275"/>
      <c r="L8" s="109"/>
      <c r="M8" s="110"/>
      <c r="N8" s="111"/>
      <c r="O8" s="110"/>
      <c r="P8" s="110"/>
    </row>
    <row r="9" spans="1:27" ht="12.75" customHeight="1" thickBot="1">
      <c r="A9" s="395" t="s">
        <v>42</v>
      </c>
      <c r="B9" s="463" t="s">
        <v>4</v>
      </c>
      <c r="C9" s="399" t="s">
        <v>36</v>
      </c>
      <c r="D9" s="401" t="s">
        <v>37</v>
      </c>
      <c r="E9" s="401" t="s">
        <v>43</v>
      </c>
      <c r="F9" s="417" t="s">
        <v>164</v>
      </c>
      <c r="G9" s="417" t="s">
        <v>165</v>
      </c>
      <c r="H9" s="409" t="s">
        <v>157</v>
      </c>
      <c r="I9" s="430" t="s">
        <v>159</v>
      </c>
      <c r="J9" s="443" t="s">
        <v>155</v>
      </c>
      <c r="K9" s="454"/>
      <c r="L9" s="455"/>
      <c r="M9" s="438">
        <v>0.95</v>
      </c>
      <c r="N9" s="439"/>
      <c r="O9" s="440"/>
      <c r="P9" s="433">
        <v>0.9</v>
      </c>
      <c r="Q9" s="434"/>
      <c r="R9" s="435"/>
      <c r="S9" s="438">
        <v>0.8</v>
      </c>
      <c r="T9" s="439"/>
      <c r="U9" s="440"/>
      <c r="V9" s="433">
        <v>0.7</v>
      </c>
      <c r="W9" s="434"/>
      <c r="X9" s="435"/>
      <c r="Y9" s="433">
        <v>0.6</v>
      </c>
      <c r="Z9" s="434"/>
      <c r="AA9" s="435"/>
    </row>
    <row r="10" spans="1:27" ht="33.75" customHeight="1" thickBot="1">
      <c r="A10" s="462"/>
      <c r="B10" s="464"/>
      <c r="C10" s="400"/>
      <c r="D10" s="402"/>
      <c r="E10" s="402"/>
      <c r="F10" s="418"/>
      <c r="G10" s="418"/>
      <c r="H10" s="410"/>
      <c r="I10" s="431"/>
      <c r="J10" s="35" t="s">
        <v>38</v>
      </c>
      <c r="K10" s="201" t="s">
        <v>82</v>
      </c>
      <c r="L10" s="213" t="s">
        <v>0</v>
      </c>
      <c r="M10" s="361" t="s">
        <v>38</v>
      </c>
      <c r="N10" s="201" t="s">
        <v>82</v>
      </c>
      <c r="O10" s="361">
        <v>0.95</v>
      </c>
      <c r="P10" s="34" t="s">
        <v>38</v>
      </c>
      <c r="Q10" s="201" t="s">
        <v>82</v>
      </c>
      <c r="R10" s="202" t="s">
        <v>39</v>
      </c>
      <c r="S10" s="361" t="s">
        <v>38</v>
      </c>
      <c r="T10" s="201" t="s">
        <v>82</v>
      </c>
      <c r="U10" s="361" t="s">
        <v>46</v>
      </c>
      <c r="V10" s="361" t="s">
        <v>38</v>
      </c>
      <c r="W10" s="201" t="s">
        <v>82</v>
      </c>
      <c r="X10" s="361" t="s">
        <v>47</v>
      </c>
      <c r="Y10" s="361" t="s">
        <v>38</v>
      </c>
      <c r="Z10" s="201" t="s">
        <v>82</v>
      </c>
      <c r="AA10" s="361" t="s">
        <v>48</v>
      </c>
    </row>
    <row r="11" spans="1:27" ht="13.5" customHeight="1">
      <c r="A11" s="220">
        <v>120</v>
      </c>
      <c r="B11" s="161">
        <v>40544</v>
      </c>
      <c r="C11" s="47">
        <v>540</v>
      </c>
      <c r="D11" s="221">
        <f>'base(indices)'!G16</f>
        <v>1.3870944700000001</v>
      </c>
      <c r="E11" s="87">
        <f t="shared" ref="E11:E74" si="0">C11*D11</f>
        <v>749.0310138000001</v>
      </c>
      <c r="F11" s="363">
        <f>'base(indices)'!I16</f>
        <v>1.6775999999999999E-2</v>
      </c>
      <c r="G11" s="87">
        <f t="shared" ref="G11:G74" si="1">E11*F11</f>
        <v>12.565744287508801</v>
      </c>
      <c r="H11" s="47">
        <f t="shared" ref="H11:H74" si="2">E11+G11</f>
        <v>761.59675808750887</v>
      </c>
      <c r="I11" s="295">
        <f>H131</f>
        <v>121656.34326031654</v>
      </c>
      <c r="J11" s="123">
        <f>IF((I11)+K11&gt;I148,I148-K11,(I11))</f>
        <v>62642.168631515437</v>
      </c>
      <c r="K11" s="123">
        <f t="shared" ref="K11:K74" si="3">I$147</f>
        <v>3357.8313684845598</v>
      </c>
      <c r="L11" s="292">
        <f t="shared" ref="L11:L20" si="4">J11+K11</f>
        <v>66000</v>
      </c>
      <c r="M11" s="123">
        <f>$J$11*M$9</f>
        <v>59510.06019993966</v>
      </c>
      <c r="N11" s="123">
        <f t="shared" ref="N11:N20" si="5">K11*M$9</f>
        <v>3189.9398000603314</v>
      </c>
      <c r="O11" s="123">
        <f t="shared" ref="O11:O20" si="6">M11+N11</f>
        <v>62699.999999999993</v>
      </c>
      <c r="P11" s="100">
        <f t="shared" ref="P11:P29" si="7">J11*$P$9</f>
        <v>56377.951768363891</v>
      </c>
      <c r="Q11" s="123">
        <f t="shared" ref="Q11:Q74" si="8">K11*P$9</f>
        <v>3022.048231636104</v>
      </c>
      <c r="R11" s="123">
        <f t="shared" ref="R11:R36" si="9">P11+Q11</f>
        <v>59399.999999999993</v>
      </c>
      <c r="S11" s="123">
        <f t="shared" ref="S11:S74" si="10">J11*S$9</f>
        <v>50113.734905212354</v>
      </c>
      <c r="T11" s="123">
        <f t="shared" ref="T11:T74" si="11">K11*S$9</f>
        <v>2686.2650947876482</v>
      </c>
      <c r="U11" s="123">
        <f t="shared" ref="U11:U74" si="12">S11+T11</f>
        <v>52800</v>
      </c>
      <c r="V11" s="123">
        <f t="shared" ref="V11:V74" si="13">J11*V$9</f>
        <v>43849.518042060801</v>
      </c>
      <c r="W11" s="123">
        <f t="shared" ref="W11:W74" si="14">K11*V$9</f>
        <v>2350.4819579391915</v>
      </c>
      <c r="X11" s="123">
        <f t="shared" ref="X11:X74" si="15">V11+W11</f>
        <v>46199.999999999993</v>
      </c>
      <c r="Y11" s="123">
        <f t="shared" ref="Y11:Y74" si="16">J11*Y$9</f>
        <v>37585.301178909263</v>
      </c>
      <c r="Z11" s="123">
        <f t="shared" ref="Z11:Z74" si="17">K11*Y$9</f>
        <v>2014.6988210907357</v>
      </c>
      <c r="AA11" s="55">
        <f t="shared" ref="AA11:AA74" si="18">Y11+Z11</f>
        <v>39600</v>
      </c>
    </row>
    <row r="12" spans="1:27" ht="13.5" customHeight="1">
      <c r="A12" s="118">
        <v>119</v>
      </c>
      <c r="B12" s="56">
        <v>40575</v>
      </c>
      <c r="C12" s="68">
        <v>540</v>
      </c>
      <c r="D12" s="222">
        <f>'base(indices)'!G17</f>
        <v>1.3861034000000001</v>
      </c>
      <c r="E12" s="60">
        <f t="shared" si="0"/>
        <v>748.49583600000005</v>
      </c>
      <c r="F12" s="364">
        <f>'base(indices)'!I17</f>
        <v>1.6775999999999999E-2</v>
      </c>
      <c r="G12" s="60">
        <f t="shared" si="1"/>
        <v>12.556766144736001</v>
      </c>
      <c r="H12" s="57">
        <f t="shared" si="2"/>
        <v>761.05260214473606</v>
      </c>
      <c r="I12" s="296">
        <f>I11-H11</f>
        <v>120894.74650222903</v>
      </c>
      <c r="J12" s="102">
        <f>IF((I12)+K12&gt;I148,I148-K12,(I12))</f>
        <v>62642.168631515437</v>
      </c>
      <c r="K12" s="102">
        <f t="shared" si="3"/>
        <v>3357.8313684845598</v>
      </c>
      <c r="L12" s="185">
        <f t="shared" si="4"/>
        <v>66000</v>
      </c>
      <c r="M12" s="102">
        <f t="shared" ref="M12:M20" si="19">J12*M$9</f>
        <v>59510.06019993966</v>
      </c>
      <c r="N12" s="102">
        <f t="shared" si="5"/>
        <v>3189.9398000603314</v>
      </c>
      <c r="O12" s="102">
        <f t="shared" si="6"/>
        <v>62699.999999999993</v>
      </c>
      <c r="P12" s="102">
        <f t="shared" si="7"/>
        <v>56377.951768363891</v>
      </c>
      <c r="Q12" s="102">
        <f t="shared" si="8"/>
        <v>3022.048231636104</v>
      </c>
      <c r="R12" s="102">
        <f t="shared" si="9"/>
        <v>59399.999999999993</v>
      </c>
      <c r="S12" s="102">
        <f t="shared" si="10"/>
        <v>50113.734905212354</v>
      </c>
      <c r="T12" s="102">
        <f t="shared" si="11"/>
        <v>2686.2650947876482</v>
      </c>
      <c r="U12" s="102">
        <f t="shared" si="12"/>
        <v>52800</v>
      </c>
      <c r="V12" s="102">
        <f t="shared" si="13"/>
        <v>43849.518042060801</v>
      </c>
      <c r="W12" s="102">
        <f t="shared" si="14"/>
        <v>2350.4819579391915</v>
      </c>
      <c r="X12" s="102">
        <f t="shared" si="15"/>
        <v>46199.999999999993</v>
      </c>
      <c r="Y12" s="102">
        <f t="shared" si="16"/>
        <v>37585.301178909263</v>
      </c>
      <c r="Z12" s="102">
        <f t="shared" si="17"/>
        <v>2014.6988210907357</v>
      </c>
      <c r="AA12" s="66">
        <f t="shared" si="18"/>
        <v>39600</v>
      </c>
    </row>
    <row r="13" spans="1:27" ht="13.5" customHeight="1">
      <c r="A13" s="118">
        <v>118</v>
      </c>
      <c r="B13" s="46">
        <v>40603</v>
      </c>
      <c r="C13" s="68">
        <v>545</v>
      </c>
      <c r="D13" s="222">
        <f>'base(indices)'!G18</f>
        <v>1.3853774599999999</v>
      </c>
      <c r="E13" s="70">
        <f t="shared" si="0"/>
        <v>755.03071569999997</v>
      </c>
      <c r="F13" s="364">
        <f>'base(indices)'!I18</f>
        <v>1.6775999999999999E-2</v>
      </c>
      <c r="G13" s="70">
        <f t="shared" si="1"/>
        <v>12.666395286583199</v>
      </c>
      <c r="H13" s="68">
        <f t="shared" si="2"/>
        <v>767.6971109865832</v>
      </c>
      <c r="I13" s="297">
        <f t="shared" ref="I13:I76" si="20">I12-H12</f>
        <v>120133.6939000843</v>
      </c>
      <c r="J13" s="122">
        <f>IF((I13)+K13&gt;I148,I148-K13,(I13))</f>
        <v>62642.168631515437</v>
      </c>
      <c r="K13" s="122">
        <f t="shared" si="3"/>
        <v>3357.8313684845598</v>
      </c>
      <c r="L13" s="184">
        <f t="shared" si="4"/>
        <v>66000</v>
      </c>
      <c r="M13" s="122">
        <f t="shared" si="19"/>
        <v>59510.06019993966</v>
      </c>
      <c r="N13" s="122">
        <f t="shared" si="5"/>
        <v>3189.9398000603314</v>
      </c>
      <c r="O13" s="122">
        <f t="shared" si="6"/>
        <v>62699.999999999993</v>
      </c>
      <c r="P13" s="104">
        <f t="shared" si="7"/>
        <v>56377.951768363891</v>
      </c>
      <c r="Q13" s="122">
        <f t="shared" si="8"/>
        <v>3022.048231636104</v>
      </c>
      <c r="R13" s="122">
        <f t="shared" si="9"/>
        <v>59399.999999999993</v>
      </c>
      <c r="S13" s="122">
        <f t="shared" si="10"/>
        <v>50113.734905212354</v>
      </c>
      <c r="T13" s="122">
        <f t="shared" si="11"/>
        <v>2686.2650947876482</v>
      </c>
      <c r="U13" s="122">
        <f t="shared" si="12"/>
        <v>52800</v>
      </c>
      <c r="V13" s="122">
        <f t="shared" si="13"/>
        <v>43849.518042060801</v>
      </c>
      <c r="W13" s="122">
        <f t="shared" si="14"/>
        <v>2350.4819579391915</v>
      </c>
      <c r="X13" s="122">
        <f t="shared" si="15"/>
        <v>46199.999999999993</v>
      </c>
      <c r="Y13" s="122">
        <f t="shared" si="16"/>
        <v>37585.301178909263</v>
      </c>
      <c r="Z13" s="122">
        <f t="shared" si="17"/>
        <v>2014.6988210907357</v>
      </c>
      <c r="AA13" s="52">
        <f t="shared" si="18"/>
        <v>39600</v>
      </c>
    </row>
    <row r="14" spans="1:27" ht="13.5" customHeight="1">
      <c r="A14" s="118">
        <v>117</v>
      </c>
      <c r="B14" s="56">
        <v>40634</v>
      </c>
      <c r="C14" s="68">
        <v>545</v>
      </c>
      <c r="D14" s="222">
        <f>'base(indices)'!G19</f>
        <v>1.38370042</v>
      </c>
      <c r="E14" s="60">
        <f t="shared" si="0"/>
        <v>754.1167289</v>
      </c>
      <c r="F14" s="364">
        <f>'base(indices)'!I19</f>
        <v>1.6775999999999999E-2</v>
      </c>
      <c r="G14" s="60">
        <f t="shared" si="1"/>
        <v>12.651062244026399</v>
      </c>
      <c r="H14" s="57">
        <f t="shared" si="2"/>
        <v>766.76779114402643</v>
      </c>
      <c r="I14" s="296">
        <f t="shared" si="20"/>
        <v>119365.99678909771</v>
      </c>
      <c r="J14" s="102">
        <f>IF((I14)+K14&gt;I148,I148-K14,(I14))</f>
        <v>62642.168631515437</v>
      </c>
      <c r="K14" s="102">
        <f t="shared" si="3"/>
        <v>3357.8313684845598</v>
      </c>
      <c r="L14" s="185">
        <f t="shared" si="4"/>
        <v>66000</v>
      </c>
      <c r="M14" s="102">
        <f t="shared" si="19"/>
        <v>59510.06019993966</v>
      </c>
      <c r="N14" s="102">
        <f t="shared" si="5"/>
        <v>3189.9398000603314</v>
      </c>
      <c r="O14" s="102">
        <f t="shared" si="6"/>
        <v>62699.999999999993</v>
      </c>
      <c r="P14" s="102">
        <f t="shared" si="7"/>
        <v>56377.951768363891</v>
      </c>
      <c r="Q14" s="102">
        <f t="shared" si="8"/>
        <v>3022.048231636104</v>
      </c>
      <c r="R14" s="102">
        <f t="shared" si="9"/>
        <v>59399.999999999993</v>
      </c>
      <c r="S14" s="102">
        <f t="shared" si="10"/>
        <v>50113.734905212354</v>
      </c>
      <c r="T14" s="102">
        <f t="shared" si="11"/>
        <v>2686.2650947876482</v>
      </c>
      <c r="U14" s="102">
        <f t="shared" si="12"/>
        <v>52800</v>
      </c>
      <c r="V14" s="102">
        <f t="shared" si="13"/>
        <v>43849.518042060801</v>
      </c>
      <c r="W14" s="102">
        <f t="shared" si="14"/>
        <v>2350.4819579391915</v>
      </c>
      <c r="X14" s="102">
        <f t="shared" si="15"/>
        <v>46199.999999999993</v>
      </c>
      <c r="Y14" s="102">
        <f t="shared" si="16"/>
        <v>37585.301178909263</v>
      </c>
      <c r="Z14" s="102">
        <f t="shared" si="17"/>
        <v>2014.6988210907357</v>
      </c>
      <c r="AA14" s="66">
        <f t="shared" si="18"/>
        <v>39600</v>
      </c>
    </row>
    <row r="15" spans="1:27" ht="13.5" customHeight="1">
      <c r="A15" s="118">
        <v>116</v>
      </c>
      <c r="B15" s="46">
        <v>40664</v>
      </c>
      <c r="C15" s="68">
        <v>545</v>
      </c>
      <c r="D15" s="222">
        <f>'base(indices)'!G20</f>
        <v>1.38319002</v>
      </c>
      <c r="E15" s="70">
        <f t="shared" si="0"/>
        <v>753.83856090000006</v>
      </c>
      <c r="F15" s="364">
        <f>'base(indices)'!I20</f>
        <v>1.6775999999999999E-2</v>
      </c>
      <c r="G15" s="70">
        <f t="shared" si="1"/>
        <v>12.6463956976584</v>
      </c>
      <c r="H15" s="68">
        <f t="shared" si="2"/>
        <v>766.48495659765842</v>
      </c>
      <c r="I15" s="297">
        <f t="shared" si="20"/>
        <v>118599.22899795369</v>
      </c>
      <c r="J15" s="122">
        <f>IF((I15)+K15&gt;I148,I148-K15,(I15))</f>
        <v>62642.168631515437</v>
      </c>
      <c r="K15" s="122">
        <f t="shared" si="3"/>
        <v>3357.8313684845598</v>
      </c>
      <c r="L15" s="184">
        <f t="shared" si="4"/>
        <v>66000</v>
      </c>
      <c r="M15" s="122">
        <f t="shared" si="19"/>
        <v>59510.06019993966</v>
      </c>
      <c r="N15" s="122">
        <f t="shared" si="5"/>
        <v>3189.9398000603314</v>
      </c>
      <c r="O15" s="122">
        <f t="shared" si="6"/>
        <v>62699.999999999993</v>
      </c>
      <c r="P15" s="104">
        <f t="shared" si="7"/>
        <v>56377.951768363891</v>
      </c>
      <c r="Q15" s="122">
        <f t="shared" si="8"/>
        <v>3022.048231636104</v>
      </c>
      <c r="R15" s="122">
        <f t="shared" si="9"/>
        <v>59399.999999999993</v>
      </c>
      <c r="S15" s="122">
        <f t="shared" si="10"/>
        <v>50113.734905212354</v>
      </c>
      <c r="T15" s="122">
        <f t="shared" si="11"/>
        <v>2686.2650947876482</v>
      </c>
      <c r="U15" s="122">
        <f t="shared" si="12"/>
        <v>52800</v>
      </c>
      <c r="V15" s="122">
        <f t="shared" si="13"/>
        <v>43849.518042060801</v>
      </c>
      <c r="W15" s="122">
        <f t="shared" si="14"/>
        <v>2350.4819579391915</v>
      </c>
      <c r="X15" s="122">
        <f t="shared" si="15"/>
        <v>46199.999999999993</v>
      </c>
      <c r="Y15" s="122">
        <f t="shared" si="16"/>
        <v>37585.301178909263</v>
      </c>
      <c r="Z15" s="122">
        <f t="shared" si="17"/>
        <v>2014.6988210907357</v>
      </c>
      <c r="AA15" s="52">
        <f t="shared" si="18"/>
        <v>39600</v>
      </c>
    </row>
    <row r="16" spans="1:27" ht="13.5" customHeight="1">
      <c r="A16" s="118">
        <v>115</v>
      </c>
      <c r="B16" s="56">
        <v>40695</v>
      </c>
      <c r="C16" s="68">
        <v>545</v>
      </c>
      <c r="D16" s="222">
        <f>'base(indices)'!G21</f>
        <v>1.38102182</v>
      </c>
      <c r="E16" s="60">
        <f t="shared" si="0"/>
        <v>752.65689190000001</v>
      </c>
      <c r="F16" s="364">
        <f>'base(indices)'!I21</f>
        <v>1.6775999999999999E-2</v>
      </c>
      <c r="G16" s="60">
        <f t="shared" si="1"/>
        <v>12.6265720185144</v>
      </c>
      <c r="H16" s="57">
        <f t="shared" si="2"/>
        <v>765.28346391851437</v>
      </c>
      <c r="I16" s="296">
        <f t="shared" si="20"/>
        <v>117832.74404135603</v>
      </c>
      <c r="J16" s="102">
        <f>IF((I16)+K16&gt;I148,I148-K16,(I16))</f>
        <v>62642.168631515437</v>
      </c>
      <c r="K16" s="102">
        <f t="shared" si="3"/>
        <v>3357.8313684845598</v>
      </c>
      <c r="L16" s="185">
        <f t="shared" si="4"/>
        <v>66000</v>
      </c>
      <c r="M16" s="102">
        <f t="shared" si="19"/>
        <v>59510.06019993966</v>
      </c>
      <c r="N16" s="102">
        <f t="shared" si="5"/>
        <v>3189.9398000603314</v>
      </c>
      <c r="O16" s="102">
        <f t="shared" si="6"/>
        <v>62699.999999999993</v>
      </c>
      <c r="P16" s="102">
        <f t="shared" si="7"/>
        <v>56377.951768363891</v>
      </c>
      <c r="Q16" s="102">
        <f t="shared" si="8"/>
        <v>3022.048231636104</v>
      </c>
      <c r="R16" s="102">
        <f t="shared" si="9"/>
        <v>59399.999999999993</v>
      </c>
      <c r="S16" s="102">
        <f t="shared" si="10"/>
        <v>50113.734905212354</v>
      </c>
      <c r="T16" s="102">
        <f t="shared" si="11"/>
        <v>2686.2650947876482</v>
      </c>
      <c r="U16" s="102">
        <f t="shared" si="12"/>
        <v>52800</v>
      </c>
      <c r="V16" s="102">
        <f t="shared" si="13"/>
        <v>43849.518042060801</v>
      </c>
      <c r="W16" s="102">
        <f t="shared" si="14"/>
        <v>2350.4819579391915</v>
      </c>
      <c r="X16" s="102">
        <f t="shared" si="15"/>
        <v>46199.999999999993</v>
      </c>
      <c r="Y16" s="102">
        <f t="shared" si="16"/>
        <v>37585.301178909263</v>
      </c>
      <c r="Z16" s="102">
        <f t="shared" si="17"/>
        <v>2014.6988210907357</v>
      </c>
      <c r="AA16" s="66">
        <f t="shared" si="18"/>
        <v>39600</v>
      </c>
    </row>
    <row r="17" spans="1:27" ht="13.5" customHeight="1">
      <c r="A17" s="118">
        <v>114</v>
      </c>
      <c r="B17" s="46">
        <v>40725</v>
      </c>
      <c r="C17" s="68">
        <v>545</v>
      </c>
      <c r="D17" s="222">
        <f>'base(indices)'!G22</f>
        <v>1.3794850700000001</v>
      </c>
      <c r="E17" s="70">
        <f t="shared" si="0"/>
        <v>751.81936315000007</v>
      </c>
      <c r="F17" s="364">
        <f>'base(indices)'!I22</f>
        <v>1.6775999999999999E-2</v>
      </c>
      <c r="G17" s="70">
        <f t="shared" si="1"/>
        <v>12.6125216362044</v>
      </c>
      <c r="H17" s="68">
        <f t="shared" si="2"/>
        <v>764.43188478620448</v>
      </c>
      <c r="I17" s="297">
        <f t="shared" si="20"/>
        <v>117067.46057743751</v>
      </c>
      <c r="J17" s="122">
        <f>IF((I17)+K17&gt;I148,I148-K17,(I17))</f>
        <v>62642.168631515437</v>
      </c>
      <c r="K17" s="122">
        <f t="shared" si="3"/>
        <v>3357.8313684845598</v>
      </c>
      <c r="L17" s="184">
        <f t="shared" si="4"/>
        <v>66000</v>
      </c>
      <c r="M17" s="122">
        <f t="shared" si="19"/>
        <v>59510.06019993966</v>
      </c>
      <c r="N17" s="122">
        <f t="shared" si="5"/>
        <v>3189.9398000603314</v>
      </c>
      <c r="O17" s="122">
        <f t="shared" si="6"/>
        <v>62699.999999999993</v>
      </c>
      <c r="P17" s="104">
        <f t="shared" si="7"/>
        <v>56377.951768363891</v>
      </c>
      <c r="Q17" s="122">
        <f t="shared" si="8"/>
        <v>3022.048231636104</v>
      </c>
      <c r="R17" s="122">
        <f t="shared" si="9"/>
        <v>59399.999999999993</v>
      </c>
      <c r="S17" s="122">
        <f t="shared" si="10"/>
        <v>50113.734905212354</v>
      </c>
      <c r="T17" s="122">
        <f t="shared" si="11"/>
        <v>2686.2650947876482</v>
      </c>
      <c r="U17" s="122">
        <f t="shared" si="12"/>
        <v>52800</v>
      </c>
      <c r="V17" s="122">
        <f t="shared" si="13"/>
        <v>43849.518042060801</v>
      </c>
      <c r="W17" s="122">
        <f t="shared" si="14"/>
        <v>2350.4819579391915</v>
      </c>
      <c r="X17" s="122">
        <f t="shared" si="15"/>
        <v>46199.999999999993</v>
      </c>
      <c r="Y17" s="122">
        <f t="shared" si="16"/>
        <v>37585.301178909263</v>
      </c>
      <c r="Z17" s="122">
        <f t="shared" si="17"/>
        <v>2014.6988210907357</v>
      </c>
      <c r="AA17" s="52">
        <f t="shared" si="18"/>
        <v>39600</v>
      </c>
    </row>
    <row r="18" spans="1:27" ht="13.5" customHeight="1">
      <c r="A18" s="118">
        <v>113</v>
      </c>
      <c r="B18" s="56">
        <v>40756</v>
      </c>
      <c r="C18" s="68">
        <v>545</v>
      </c>
      <c r="D18" s="222">
        <f>'base(indices)'!G23</f>
        <v>1.37779176</v>
      </c>
      <c r="E18" s="60">
        <f t="shared" si="0"/>
        <v>750.89650919999997</v>
      </c>
      <c r="F18" s="364">
        <f>'base(indices)'!I23</f>
        <v>1.6775999999999999E-2</v>
      </c>
      <c r="G18" s="60">
        <f t="shared" si="1"/>
        <v>12.597039838339199</v>
      </c>
      <c r="H18" s="57">
        <f t="shared" si="2"/>
        <v>763.49354903833921</v>
      </c>
      <c r="I18" s="296">
        <f t="shared" si="20"/>
        <v>116303.02869265131</v>
      </c>
      <c r="J18" s="102">
        <f>IF((I18)+K18&gt;I148,I148-K18,(I18))</f>
        <v>62642.168631515437</v>
      </c>
      <c r="K18" s="102">
        <f t="shared" si="3"/>
        <v>3357.8313684845598</v>
      </c>
      <c r="L18" s="185">
        <f t="shared" si="4"/>
        <v>66000</v>
      </c>
      <c r="M18" s="102">
        <f t="shared" si="19"/>
        <v>59510.06019993966</v>
      </c>
      <c r="N18" s="102">
        <f t="shared" si="5"/>
        <v>3189.9398000603314</v>
      </c>
      <c r="O18" s="102">
        <f t="shared" si="6"/>
        <v>62699.999999999993</v>
      </c>
      <c r="P18" s="102">
        <f>J18*$P$9</f>
        <v>56377.951768363891</v>
      </c>
      <c r="Q18" s="102">
        <f t="shared" si="8"/>
        <v>3022.048231636104</v>
      </c>
      <c r="R18" s="102">
        <f t="shared" si="9"/>
        <v>59399.999999999993</v>
      </c>
      <c r="S18" s="102">
        <f t="shared" si="10"/>
        <v>50113.734905212354</v>
      </c>
      <c r="T18" s="102">
        <f t="shared" si="11"/>
        <v>2686.2650947876482</v>
      </c>
      <c r="U18" s="102">
        <f t="shared" si="12"/>
        <v>52800</v>
      </c>
      <c r="V18" s="102">
        <f t="shared" si="13"/>
        <v>43849.518042060801</v>
      </c>
      <c r="W18" s="102">
        <f t="shared" si="14"/>
        <v>2350.4819579391915</v>
      </c>
      <c r="X18" s="102">
        <f t="shared" si="15"/>
        <v>46199.999999999993</v>
      </c>
      <c r="Y18" s="102">
        <f t="shared" si="16"/>
        <v>37585.301178909263</v>
      </c>
      <c r="Z18" s="102">
        <f t="shared" si="17"/>
        <v>2014.6988210907357</v>
      </c>
      <c r="AA18" s="66">
        <f t="shared" si="18"/>
        <v>39600</v>
      </c>
    </row>
    <row r="19" spans="1:27" ht="13.5" customHeight="1">
      <c r="A19" s="118">
        <v>112</v>
      </c>
      <c r="B19" s="46">
        <v>40787</v>
      </c>
      <c r="C19" s="68">
        <v>545</v>
      </c>
      <c r="D19" s="222">
        <f>'base(indices)'!G24</f>
        <v>1.3749373899999999</v>
      </c>
      <c r="E19" s="70">
        <f t="shared" si="0"/>
        <v>749.34087754999996</v>
      </c>
      <c r="F19" s="364">
        <f>'base(indices)'!I24</f>
        <v>1.6775999999999999E-2</v>
      </c>
      <c r="G19" s="70">
        <f t="shared" si="1"/>
        <v>12.570942561778798</v>
      </c>
      <c r="H19" s="68">
        <f t="shared" si="2"/>
        <v>761.91182011177875</v>
      </c>
      <c r="I19" s="297">
        <f t="shared" si="20"/>
        <v>115539.53514361297</v>
      </c>
      <c r="J19" s="122">
        <f>IF((I19)+K19&gt;I148,I148-K19,(I19))</f>
        <v>62642.168631515437</v>
      </c>
      <c r="K19" s="122">
        <f t="shared" si="3"/>
        <v>3357.8313684845598</v>
      </c>
      <c r="L19" s="184">
        <f t="shared" si="4"/>
        <v>66000</v>
      </c>
      <c r="M19" s="122">
        <f t="shared" si="19"/>
        <v>59510.06019993966</v>
      </c>
      <c r="N19" s="122">
        <f t="shared" si="5"/>
        <v>3189.9398000603314</v>
      </c>
      <c r="O19" s="122">
        <f t="shared" si="6"/>
        <v>62699.999999999993</v>
      </c>
      <c r="P19" s="104">
        <f t="shared" si="7"/>
        <v>56377.951768363891</v>
      </c>
      <c r="Q19" s="122">
        <f t="shared" si="8"/>
        <v>3022.048231636104</v>
      </c>
      <c r="R19" s="122">
        <f t="shared" si="9"/>
        <v>59399.999999999993</v>
      </c>
      <c r="S19" s="122">
        <f t="shared" si="10"/>
        <v>50113.734905212354</v>
      </c>
      <c r="T19" s="122">
        <f t="shared" si="11"/>
        <v>2686.2650947876482</v>
      </c>
      <c r="U19" s="122">
        <f t="shared" si="12"/>
        <v>52800</v>
      </c>
      <c r="V19" s="122">
        <f t="shared" si="13"/>
        <v>43849.518042060801</v>
      </c>
      <c r="W19" s="122">
        <f t="shared" si="14"/>
        <v>2350.4819579391915</v>
      </c>
      <c r="X19" s="122">
        <f t="shared" si="15"/>
        <v>46199.999999999993</v>
      </c>
      <c r="Y19" s="122">
        <f t="shared" si="16"/>
        <v>37585.301178909263</v>
      </c>
      <c r="Z19" s="122">
        <f t="shared" si="17"/>
        <v>2014.6988210907357</v>
      </c>
      <c r="AA19" s="52">
        <f t="shared" si="18"/>
        <v>39600</v>
      </c>
    </row>
    <row r="20" spans="1:27" ht="13.5" customHeight="1">
      <c r="A20" s="118">
        <v>111</v>
      </c>
      <c r="B20" s="56">
        <v>40817</v>
      </c>
      <c r="C20" s="68">
        <v>545</v>
      </c>
      <c r="D20" s="222">
        <f>'base(indices)'!G25</f>
        <v>1.3735597100000001</v>
      </c>
      <c r="E20" s="60">
        <f t="shared" si="0"/>
        <v>748.59004195</v>
      </c>
      <c r="F20" s="364">
        <f>'base(indices)'!I25</f>
        <v>1.6775999999999999E-2</v>
      </c>
      <c r="G20" s="60">
        <f t="shared" si="1"/>
        <v>12.558346543753199</v>
      </c>
      <c r="H20" s="57">
        <f t="shared" si="2"/>
        <v>761.14838849375315</v>
      </c>
      <c r="I20" s="296">
        <f t="shared" si="20"/>
        <v>114777.62332350119</v>
      </c>
      <c r="J20" s="102">
        <f>IF((I20)+K20&gt;I148,I148-K20,(I20))</f>
        <v>62642.168631515437</v>
      </c>
      <c r="K20" s="102">
        <f t="shared" si="3"/>
        <v>3357.8313684845598</v>
      </c>
      <c r="L20" s="185">
        <f t="shared" si="4"/>
        <v>66000</v>
      </c>
      <c r="M20" s="102">
        <f t="shared" si="19"/>
        <v>59510.06019993966</v>
      </c>
      <c r="N20" s="102">
        <f t="shared" si="5"/>
        <v>3189.9398000603314</v>
      </c>
      <c r="O20" s="102">
        <f t="shared" si="6"/>
        <v>62699.999999999993</v>
      </c>
      <c r="P20" s="102">
        <f t="shared" si="7"/>
        <v>56377.951768363891</v>
      </c>
      <c r="Q20" s="102">
        <f t="shared" si="8"/>
        <v>3022.048231636104</v>
      </c>
      <c r="R20" s="102">
        <f t="shared" si="9"/>
        <v>59399.999999999993</v>
      </c>
      <c r="S20" s="102">
        <f t="shared" si="10"/>
        <v>50113.734905212354</v>
      </c>
      <c r="T20" s="102">
        <f t="shared" si="11"/>
        <v>2686.2650947876482</v>
      </c>
      <c r="U20" s="102">
        <f t="shared" si="12"/>
        <v>52800</v>
      </c>
      <c r="V20" s="102">
        <f t="shared" si="13"/>
        <v>43849.518042060801</v>
      </c>
      <c r="W20" s="102">
        <f t="shared" si="14"/>
        <v>2350.4819579391915</v>
      </c>
      <c r="X20" s="102">
        <f t="shared" si="15"/>
        <v>46199.999999999993</v>
      </c>
      <c r="Y20" s="102">
        <f t="shared" si="16"/>
        <v>37585.301178909263</v>
      </c>
      <c r="Z20" s="102">
        <f t="shared" si="17"/>
        <v>2014.6988210907357</v>
      </c>
      <c r="AA20" s="66">
        <f t="shared" si="18"/>
        <v>39600</v>
      </c>
    </row>
    <row r="21" spans="1:27" ht="13.5" customHeight="1">
      <c r="A21" s="118">
        <v>110</v>
      </c>
      <c r="B21" s="46">
        <v>40848</v>
      </c>
      <c r="C21" s="68">
        <v>545</v>
      </c>
      <c r="D21" s="222">
        <f>'base(indices)'!G26</f>
        <v>1.37270863</v>
      </c>
      <c r="E21" s="70">
        <f t="shared" si="0"/>
        <v>748.12620334999997</v>
      </c>
      <c r="F21" s="364">
        <f>'base(indices)'!I26</f>
        <v>1.6775999999999999E-2</v>
      </c>
      <c r="G21" s="70">
        <f t="shared" si="1"/>
        <v>12.550565187399599</v>
      </c>
      <c r="H21" s="68">
        <f t="shared" si="2"/>
        <v>760.67676853739954</v>
      </c>
      <c r="I21" s="297">
        <f t="shared" si="20"/>
        <v>114016.47493500744</v>
      </c>
      <c r="J21" s="122">
        <f>IF((I21)+K21&gt;I148,I148-K21,(I21))</f>
        <v>62642.168631515437</v>
      </c>
      <c r="K21" s="122">
        <f t="shared" si="3"/>
        <v>3357.8313684845598</v>
      </c>
      <c r="L21" s="184">
        <f>J21+K21</f>
        <v>66000</v>
      </c>
      <c r="M21" s="122">
        <f>J21*M$9</f>
        <v>59510.06019993966</v>
      </c>
      <c r="N21" s="122">
        <f>K21*M$9</f>
        <v>3189.9398000603314</v>
      </c>
      <c r="O21" s="122">
        <f>M21+N21</f>
        <v>62699.999999999993</v>
      </c>
      <c r="P21" s="104">
        <f t="shared" si="7"/>
        <v>56377.951768363891</v>
      </c>
      <c r="Q21" s="122">
        <f t="shared" si="8"/>
        <v>3022.048231636104</v>
      </c>
      <c r="R21" s="122">
        <f t="shared" si="9"/>
        <v>59399.999999999993</v>
      </c>
      <c r="S21" s="122">
        <f t="shared" si="10"/>
        <v>50113.734905212354</v>
      </c>
      <c r="T21" s="122">
        <f t="shared" si="11"/>
        <v>2686.2650947876482</v>
      </c>
      <c r="U21" s="122">
        <f t="shared" si="12"/>
        <v>52800</v>
      </c>
      <c r="V21" s="122">
        <f t="shared" si="13"/>
        <v>43849.518042060801</v>
      </c>
      <c r="W21" s="122">
        <f t="shared" si="14"/>
        <v>2350.4819579391915</v>
      </c>
      <c r="X21" s="122">
        <f t="shared" si="15"/>
        <v>46199.999999999993</v>
      </c>
      <c r="Y21" s="122">
        <f t="shared" si="16"/>
        <v>37585.301178909263</v>
      </c>
      <c r="Z21" s="122">
        <f t="shared" si="17"/>
        <v>2014.6988210907357</v>
      </c>
      <c r="AA21" s="52">
        <f t="shared" si="18"/>
        <v>39600</v>
      </c>
    </row>
    <row r="22" spans="1:27" ht="13.5" customHeight="1" thickBot="1">
      <c r="A22" s="230">
        <v>109</v>
      </c>
      <c r="B22" s="162">
        <v>40878</v>
      </c>
      <c r="C22" s="77">
        <v>545</v>
      </c>
      <c r="D22" s="233">
        <f>'base(indices)'!G27</f>
        <v>1.37182381</v>
      </c>
      <c r="E22" s="234">
        <f t="shared" si="0"/>
        <v>747.64397644999997</v>
      </c>
      <c r="F22" s="365">
        <f>'base(indices)'!I27</f>
        <v>1.6775999999999999E-2</v>
      </c>
      <c r="G22" s="234">
        <f t="shared" si="1"/>
        <v>12.542475348925199</v>
      </c>
      <c r="H22" s="232">
        <f t="shared" si="2"/>
        <v>760.18645179892519</v>
      </c>
      <c r="I22" s="298">
        <f t="shared" si="20"/>
        <v>113255.79816647005</v>
      </c>
      <c r="J22" s="95">
        <f>IF((I22)+K22&gt;I148,I148-K22,(I22))</f>
        <v>62642.168631515437</v>
      </c>
      <c r="K22" s="95">
        <f t="shared" si="3"/>
        <v>3357.8313684845598</v>
      </c>
      <c r="L22" s="293">
        <f>J22+K22</f>
        <v>66000</v>
      </c>
      <c r="M22" s="95">
        <f>J22*M$9</f>
        <v>59510.06019993966</v>
      </c>
      <c r="N22" s="95">
        <f t="shared" ref="N22:N85" si="21">K22*M$9</f>
        <v>3189.9398000603314</v>
      </c>
      <c r="O22" s="95">
        <f t="shared" ref="O22:O85" si="22">M22+N22</f>
        <v>62699.999999999993</v>
      </c>
      <c r="P22" s="95">
        <f t="shared" si="7"/>
        <v>56377.951768363891</v>
      </c>
      <c r="Q22" s="95">
        <f t="shared" si="8"/>
        <v>3022.048231636104</v>
      </c>
      <c r="R22" s="95">
        <f t="shared" si="9"/>
        <v>59399.999999999993</v>
      </c>
      <c r="S22" s="95">
        <f t="shared" si="10"/>
        <v>50113.734905212354</v>
      </c>
      <c r="T22" s="95">
        <f t="shared" si="11"/>
        <v>2686.2650947876482</v>
      </c>
      <c r="U22" s="95">
        <f t="shared" si="12"/>
        <v>52800</v>
      </c>
      <c r="V22" s="95">
        <f t="shared" si="13"/>
        <v>43849.518042060801</v>
      </c>
      <c r="W22" s="95">
        <f t="shared" si="14"/>
        <v>2350.4819579391915</v>
      </c>
      <c r="X22" s="95">
        <f t="shared" si="15"/>
        <v>46199.999999999993</v>
      </c>
      <c r="Y22" s="95">
        <f t="shared" si="16"/>
        <v>37585.301178909263</v>
      </c>
      <c r="Z22" s="95">
        <f t="shared" si="17"/>
        <v>2014.6988210907357</v>
      </c>
      <c r="AA22" s="238">
        <f t="shared" si="18"/>
        <v>39600</v>
      </c>
    </row>
    <row r="23" spans="1:27" ht="13.5" customHeight="1">
      <c r="A23" s="220">
        <v>108</v>
      </c>
      <c r="B23" s="161">
        <v>40909</v>
      </c>
      <c r="C23" s="47">
        <v>622</v>
      </c>
      <c r="D23" s="240">
        <f>'base(indices)'!G28</f>
        <v>1.37053961</v>
      </c>
      <c r="E23" s="87">
        <f t="shared" si="0"/>
        <v>852.47563742</v>
      </c>
      <c r="F23" s="363">
        <f>'base(indices)'!I28</f>
        <v>1.6775999999999999E-2</v>
      </c>
      <c r="G23" s="87">
        <f t="shared" si="1"/>
        <v>14.301131293357919</v>
      </c>
      <c r="H23" s="47">
        <f t="shared" si="2"/>
        <v>866.77676871335791</v>
      </c>
      <c r="I23" s="295">
        <f t="shared" si="20"/>
        <v>112495.61171467112</v>
      </c>
      <c r="J23" s="123">
        <f>IF((I23)+K23&gt;I148,I148-K23,(I23))</f>
        <v>62642.168631515437</v>
      </c>
      <c r="K23" s="123">
        <f t="shared" si="3"/>
        <v>3357.8313684845598</v>
      </c>
      <c r="L23" s="292">
        <f t="shared" ref="L23:L86" si="23">J23+K23</f>
        <v>66000</v>
      </c>
      <c r="M23" s="123">
        <f t="shared" ref="M23:M86" si="24">J23*M$9</f>
        <v>59510.06019993966</v>
      </c>
      <c r="N23" s="123">
        <f t="shared" si="21"/>
        <v>3189.9398000603314</v>
      </c>
      <c r="O23" s="123">
        <f t="shared" si="22"/>
        <v>62699.999999999993</v>
      </c>
      <c r="P23" s="100">
        <f>J23*$P$9</f>
        <v>56377.951768363891</v>
      </c>
      <c r="Q23" s="123">
        <f t="shared" si="8"/>
        <v>3022.048231636104</v>
      </c>
      <c r="R23" s="123">
        <f t="shared" si="9"/>
        <v>59399.999999999993</v>
      </c>
      <c r="S23" s="123">
        <f t="shared" si="10"/>
        <v>50113.734905212354</v>
      </c>
      <c r="T23" s="123">
        <f t="shared" si="11"/>
        <v>2686.2650947876482</v>
      </c>
      <c r="U23" s="123">
        <f t="shared" si="12"/>
        <v>52800</v>
      </c>
      <c r="V23" s="123">
        <f t="shared" si="13"/>
        <v>43849.518042060801</v>
      </c>
      <c r="W23" s="123">
        <f t="shared" si="14"/>
        <v>2350.4819579391915</v>
      </c>
      <c r="X23" s="123">
        <f t="shared" si="15"/>
        <v>46199.999999999993</v>
      </c>
      <c r="Y23" s="123">
        <f t="shared" si="16"/>
        <v>37585.301178909263</v>
      </c>
      <c r="Z23" s="123">
        <f t="shared" si="17"/>
        <v>2014.6988210907357</v>
      </c>
      <c r="AA23" s="55">
        <f t="shared" si="18"/>
        <v>39600</v>
      </c>
    </row>
    <row r="24" spans="1:27" ht="13.5" customHeight="1">
      <c r="A24" s="118">
        <v>107</v>
      </c>
      <c r="B24" s="56">
        <v>40940</v>
      </c>
      <c r="C24" s="68">
        <v>622</v>
      </c>
      <c r="D24" s="222">
        <f>'base(indices)'!G29</f>
        <v>1.3693564899999999</v>
      </c>
      <c r="E24" s="60">
        <f t="shared" si="0"/>
        <v>851.73973677999993</v>
      </c>
      <c r="F24" s="364">
        <f>'base(indices)'!I29</f>
        <v>1.6775999999999999E-2</v>
      </c>
      <c r="G24" s="60">
        <f t="shared" si="1"/>
        <v>14.288785824221279</v>
      </c>
      <c r="H24" s="57">
        <f t="shared" si="2"/>
        <v>866.02852260422117</v>
      </c>
      <c r="I24" s="296">
        <f t="shared" si="20"/>
        <v>111628.83494595776</v>
      </c>
      <c r="J24" s="102">
        <f>IF((I24)+K24&gt;I148,I148-K24,(I24))</f>
        <v>62642.168631515437</v>
      </c>
      <c r="K24" s="102">
        <f t="shared" si="3"/>
        <v>3357.8313684845598</v>
      </c>
      <c r="L24" s="185">
        <f t="shared" si="23"/>
        <v>66000</v>
      </c>
      <c r="M24" s="102">
        <f t="shared" si="24"/>
        <v>59510.06019993966</v>
      </c>
      <c r="N24" s="102">
        <f t="shared" si="21"/>
        <v>3189.9398000603314</v>
      </c>
      <c r="O24" s="102">
        <f t="shared" si="22"/>
        <v>62699.999999999993</v>
      </c>
      <c r="P24" s="102">
        <f t="shared" si="7"/>
        <v>56377.951768363891</v>
      </c>
      <c r="Q24" s="102">
        <f t="shared" si="8"/>
        <v>3022.048231636104</v>
      </c>
      <c r="R24" s="102">
        <f t="shared" si="9"/>
        <v>59399.999999999993</v>
      </c>
      <c r="S24" s="102">
        <f t="shared" si="10"/>
        <v>50113.734905212354</v>
      </c>
      <c r="T24" s="102">
        <f t="shared" si="11"/>
        <v>2686.2650947876482</v>
      </c>
      <c r="U24" s="102">
        <f t="shared" si="12"/>
        <v>52800</v>
      </c>
      <c r="V24" s="102">
        <f t="shared" si="13"/>
        <v>43849.518042060801</v>
      </c>
      <c r="W24" s="102">
        <f t="shared" si="14"/>
        <v>2350.4819579391915</v>
      </c>
      <c r="X24" s="102">
        <f t="shared" si="15"/>
        <v>46199.999999999993</v>
      </c>
      <c r="Y24" s="102">
        <f t="shared" si="16"/>
        <v>37585.301178909263</v>
      </c>
      <c r="Z24" s="102">
        <f t="shared" si="17"/>
        <v>2014.6988210907357</v>
      </c>
      <c r="AA24" s="66">
        <f t="shared" si="18"/>
        <v>39600</v>
      </c>
    </row>
    <row r="25" spans="1:27" ht="13.5" customHeight="1">
      <c r="A25" s="118">
        <v>106</v>
      </c>
      <c r="B25" s="56">
        <v>40969</v>
      </c>
      <c r="C25" s="68">
        <v>622</v>
      </c>
      <c r="D25" s="222">
        <f>'base(indices)'!G30</f>
        <v>1.3693564899999999</v>
      </c>
      <c r="E25" s="70">
        <f t="shared" si="0"/>
        <v>851.73973677999993</v>
      </c>
      <c r="F25" s="364">
        <f>'base(indices)'!I30</f>
        <v>1.6775999999999999E-2</v>
      </c>
      <c r="G25" s="70">
        <f t="shared" si="1"/>
        <v>14.288785824221279</v>
      </c>
      <c r="H25" s="68">
        <f t="shared" si="2"/>
        <v>866.02852260422117</v>
      </c>
      <c r="I25" s="297">
        <f t="shared" si="20"/>
        <v>110762.80642335354</v>
      </c>
      <c r="J25" s="122">
        <f>IF((I25)+K25&gt;I148,I148-K25,(I25))</f>
        <v>62642.168631515437</v>
      </c>
      <c r="K25" s="122">
        <f t="shared" si="3"/>
        <v>3357.8313684845598</v>
      </c>
      <c r="L25" s="184">
        <f t="shared" si="23"/>
        <v>66000</v>
      </c>
      <c r="M25" s="122">
        <f t="shared" si="24"/>
        <v>59510.06019993966</v>
      </c>
      <c r="N25" s="122">
        <f t="shared" si="21"/>
        <v>3189.9398000603314</v>
      </c>
      <c r="O25" s="122">
        <f t="shared" si="22"/>
        <v>62699.999999999993</v>
      </c>
      <c r="P25" s="104">
        <f t="shared" si="7"/>
        <v>56377.951768363891</v>
      </c>
      <c r="Q25" s="122">
        <f t="shared" si="8"/>
        <v>3022.048231636104</v>
      </c>
      <c r="R25" s="122">
        <f t="shared" si="9"/>
        <v>59399.999999999993</v>
      </c>
      <c r="S25" s="122">
        <f t="shared" si="10"/>
        <v>50113.734905212354</v>
      </c>
      <c r="T25" s="122">
        <f t="shared" si="11"/>
        <v>2686.2650947876482</v>
      </c>
      <c r="U25" s="122">
        <f t="shared" si="12"/>
        <v>52800</v>
      </c>
      <c r="V25" s="122">
        <f t="shared" si="13"/>
        <v>43849.518042060801</v>
      </c>
      <c r="W25" s="122">
        <f t="shared" si="14"/>
        <v>2350.4819579391915</v>
      </c>
      <c r="X25" s="122">
        <f t="shared" si="15"/>
        <v>46199.999999999993</v>
      </c>
      <c r="Y25" s="122">
        <f t="shared" si="16"/>
        <v>37585.301178909263</v>
      </c>
      <c r="Z25" s="122">
        <f t="shared" si="17"/>
        <v>2014.6988210907357</v>
      </c>
      <c r="AA25" s="52">
        <f t="shared" si="18"/>
        <v>39600</v>
      </c>
    </row>
    <row r="26" spans="1:27" ht="13.5" customHeight="1">
      <c r="A26" s="118">
        <v>105</v>
      </c>
      <c r="B26" s="46">
        <v>41000</v>
      </c>
      <c r="C26" s="68">
        <v>622</v>
      </c>
      <c r="D26" s="222">
        <f>'base(indices)'!G31</f>
        <v>1.3678955800000001</v>
      </c>
      <c r="E26" s="60">
        <f t="shared" si="0"/>
        <v>850.83105076000004</v>
      </c>
      <c r="F26" s="364">
        <f>'base(indices)'!I31</f>
        <v>1.6775999999999999E-2</v>
      </c>
      <c r="G26" s="60">
        <f t="shared" si="1"/>
        <v>14.273541707549761</v>
      </c>
      <c r="H26" s="57">
        <f t="shared" si="2"/>
        <v>865.10459246754976</v>
      </c>
      <c r="I26" s="296">
        <f t="shared" si="20"/>
        <v>109896.77790074932</v>
      </c>
      <c r="J26" s="102">
        <f>IF((I26)+K26&gt;I148,I148-K26,(I26))</f>
        <v>62642.168631515437</v>
      </c>
      <c r="K26" s="102">
        <f t="shared" si="3"/>
        <v>3357.8313684845598</v>
      </c>
      <c r="L26" s="185">
        <f t="shared" si="23"/>
        <v>66000</v>
      </c>
      <c r="M26" s="102">
        <f t="shared" si="24"/>
        <v>59510.06019993966</v>
      </c>
      <c r="N26" s="102">
        <f t="shared" si="21"/>
        <v>3189.9398000603314</v>
      </c>
      <c r="O26" s="102">
        <f t="shared" si="22"/>
        <v>62699.999999999993</v>
      </c>
      <c r="P26" s="102">
        <f t="shared" si="7"/>
        <v>56377.951768363891</v>
      </c>
      <c r="Q26" s="102">
        <f t="shared" si="8"/>
        <v>3022.048231636104</v>
      </c>
      <c r="R26" s="102">
        <f t="shared" si="9"/>
        <v>59399.999999999993</v>
      </c>
      <c r="S26" s="102">
        <f t="shared" si="10"/>
        <v>50113.734905212354</v>
      </c>
      <c r="T26" s="102">
        <f t="shared" si="11"/>
        <v>2686.2650947876482</v>
      </c>
      <c r="U26" s="102">
        <f t="shared" si="12"/>
        <v>52800</v>
      </c>
      <c r="V26" s="102">
        <f t="shared" si="13"/>
        <v>43849.518042060801</v>
      </c>
      <c r="W26" s="102">
        <f t="shared" si="14"/>
        <v>2350.4819579391915</v>
      </c>
      <c r="X26" s="102">
        <f t="shared" si="15"/>
        <v>46199.999999999993</v>
      </c>
      <c r="Y26" s="102">
        <f t="shared" si="16"/>
        <v>37585.301178909263</v>
      </c>
      <c r="Z26" s="102">
        <f t="shared" si="17"/>
        <v>2014.6988210907357</v>
      </c>
      <c r="AA26" s="66">
        <f t="shared" si="18"/>
        <v>39600</v>
      </c>
    </row>
    <row r="27" spans="1:27" ht="13.5" customHeight="1">
      <c r="A27" s="118">
        <v>104</v>
      </c>
      <c r="B27" s="56">
        <v>41030</v>
      </c>
      <c r="C27" s="68">
        <v>622</v>
      </c>
      <c r="D27" s="222">
        <f>'base(indices)'!G32</f>
        <v>1.3675851299999999</v>
      </c>
      <c r="E27" s="70">
        <f t="shared" si="0"/>
        <v>850.63795085999993</v>
      </c>
      <c r="F27" s="364">
        <f>'base(indices)'!I32</f>
        <v>1.6775999999999999E-2</v>
      </c>
      <c r="G27" s="70">
        <f t="shared" si="1"/>
        <v>14.270302263627359</v>
      </c>
      <c r="H27" s="68">
        <f t="shared" si="2"/>
        <v>864.90825312362733</v>
      </c>
      <c r="I27" s="297">
        <f t="shared" si="20"/>
        <v>109031.67330828177</v>
      </c>
      <c r="J27" s="122">
        <f>IF((I27)+K27&gt;I148,I148-K27,(I27))</f>
        <v>62642.168631515437</v>
      </c>
      <c r="K27" s="122">
        <f t="shared" si="3"/>
        <v>3357.8313684845598</v>
      </c>
      <c r="L27" s="184">
        <f t="shared" si="23"/>
        <v>66000</v>
      </c>
      <c r="M27" s="122">
        <f t="shared" si="24"/>
        <v>59510.06019993966</v>
      </c>
      <c r="N27" s="122">
        <f t="shared" si="21"/>
        <v>3189.9398000603314</v>
      </c>
      <c r="O27" s="122">
        <f t="shared" si="22"/>
        <v>62699.999999999993</v>
      </c>
      <c r="P27" s="104">
        <f t="shared" si="7"/>
        <v>56377.951768363891</v>
      </c>
      <c r="Q27" s="122">
        <f t="shared" si="8"/>
        <v>3022.048231636104</v>
      </c>
      <c r="R27" s="122">
        <f t="shared" si="9"/>
        <v>59399.999999999993</v>
      </c>
      <c r="S27" s="122">
        <f t="shared" si="10"/>
        <v>50113.734905212354</v>
      </c>
      <c r="T27" s="122">
        <f t="shared" si="11"/>
        <v>2686.2650947876482</v>
      </c>
      <c r="U27" s="122">
        <f t="shared" si="12"/>
        <v>52800</v>
      </c>
      <c r="V27" s="122">
        <f t="shared" si="13"/>
        <v>43849.518042060801</v>
      </c>
      <c r="W27" s="122">
        <f t="shared" si="14"/>
        <v>2350.4819579391915</v>
      </c>
      <c r="X27" s="122">
        <f t="shared" si="15"/>
        <v>46199.999999999993</v>
      </c>
      <c r="Y27" s="122">
        <f t="shared" si="16"/>
        <v>37585.301178909263</v>
      </c>
      <c r="Z27" s="122">
        <f t="shared" si="17"/>
        <v>2014.6988210907357</v>
      </c>
      <c r="AA27" s="52">
        <f t="shared" si="18"/>
        <v>39600</v>
      </c>
    </row>
    <row r="28" spans="1:27" ht="13.5" customHeight="1">
      <c r="A28" s="118">
        <v>103</v>
      </c>
      <c r="B28" s="46">
        <v>41061</v>
      </c>
      <c r="C28" s="68">
        <v>622</v>
      </c>
      <c r="D28" s="222">
        <f>'base(indices)'!G33</f>
        <v>1.3669454000000001</v>
      </c>
      <c r="E28" s="60">
        <f t="shared" si="0"/>
        <v>850.24003880000009</v>
      </c>
      <c r="F28" s="364">
        <f>'base(indices)'!I33</f>
        <v>1.6775999999999999E-2</v>
      </c>
      <c r="G28" s="60">
        <f t="shared" si="1"/>
        <v>14.263626890908801</v>
      </c>
      <c r="H28" s="57">
        <f t="shared" si="2"/>
        <v>864.50366569090886</v>
      </c>
      <c r="I28" s="296">
        <f t="shared" si="20"/>
        <v>108166.76505515813</v>
      </c>
      <c r="J28" s="102">
        <f>IF((I28)+K28&gt;I148,I148-K28,(I28))</f>
        <v>62642.168631515437</v>
      </c>
      <c r="K28" s="102">
        <f t="shared" si="3"/>
        <v>3357.8313684845598</v>
      </c>
      <c r="L28" s="185">
        <f t="shared" si="23"/>
        <v>66000</v>
      </c>
      <c r="M28" s="102">
        <f t="shared" si="24"/>
        <v>59510.06019993966</v>
      </c>
      <c r="N28" s="102">
        <f t="shared" si="21"/>
        <v>3189.9398000603314</v>
      </c>
      <c r="O28" s="102">
        <f t="shared" si="22"/>
        <v>62699.999999999993</v>
      </c>
      <c r="P28" s="102">
        <f t="shared" si="7"/>
        <v>56377.951768363891</v>
      </c>
      <c r="Q28" s="102">
        <f t="shared" si="8"/>
        <v>3022.048231636104</v>
      </c>
      <c r="R28" s="102">
        <f t="shared" si="9"/>
        <v>59399.999999999993</v>
      </c>
      <c r="S28" s="102">
        <f t="shared" si="10"/>
        <v>50113.734905212354</v>
      </c>
      <c r="T28" s="102">
        <f t="shared" si="11"/>
        <v>2686.2650947876482</v>
      </c>
      <c r="U28" s="102">
        <f t="shared" si="12"/>
        <v>52800</v>
      </c>
      <c r="V28" s="102">
        <f t="shared" si="13"/>
        <v>43849.518042060801</v>
      </c>
      <c r="W28" s="102">
        <f t="shared" si="14"/>
        <v>2350.4819579391915</v>
      </c>
      <c r="X28" s="102">
        <f t="shared" si="15"/>
        <v>46199.999999999993</v>
      </c>
      <c r="Y28" s="102">
        <f t="shared" si="16"/>
        <v>37585.301178909263</v>
      </c>
      <c r="Z28" s="102">
        <f t="shared" si="17"/>
        <v>2014.6988210907357</v>
      </c>
      <c r="AA28" s="66">
        <f t="shared" si="18"/>
        <v>39600</v>
      </c>
    </row>
    <row r="29" spans="1:27" ht="13.5" customHeight="1">
      <c r="A29" s="118">
        <v>102</v>
      </c>
      <c r="B29" s="56">
        <v>41091</v>
      </c>
      <c r="C29" s="68">
        <v>622</v>
      </c>
      <c r="D29" s="222">
        <f>'base(indices)'!G34</f>
        <v>1.3669454000000001</v>
      </c>
      <c r="E29" s="70">
        <f>C29*D29</f>
        <v>850.24003880000009</v>
      </c>
      <c r="F29" s="364">
        <f>'base(indices)'!I34</f>
        <v>1.6775999999999999E-2</v>
      </c>
      <c r="G29" s="70">
        <f t="shared" si="1"/>
        <v>14.263626890908801</v>
      </c>
      <c r="H29" s="68">
        <f t="shared" si="2"/>
        <v>864.50366569090886</v>
      </c>
      <c r="I29" s="297">
        <f t="shared" si="20"/>
        <v>107302.26138946722</v>
      </c>
      <c r="J29" s="122">
        <f>IF((I29)+K29&gt;I148,I148-K29,(I29))</f>
        <v>62642.168631515437</v>
      </c>
      <c r="K29" s="122">
        <f t="shared" si="3"/>
        <v>3357.8313684845598</v>
      </c>
      <c r="L29" s="184">
        <f t="shared" si="23"/>
        <v>66000</v>
      </c>
      <c r="M29" s="122">
        <f t="shared" si="24"/>
        <v>59510.06019993966</v>
      </c>
      <c r="N29" s="122">
        <f t="shared" si="21"/>
        <v>3189.9398000603314</v>
      </c>
      <c r="O29" s="122">
        <f t="shared" si="22"/>
        <v>62699.999999999993</v>
      </c>
      <c r="P29" s="104">
        <f t="shared" si="7"/>
        <v>56377.951768363891</v>
      </c>
      <c r="Q29" s="122">
        <f t="shared" si="8"/>
        <v>3022.048231636104</v>
      </c>
      <c r="R29" s="122">
        <f t="shared" si="9"/>
        <v>59399.999999999993</v>
      </c>
      <c r="S29" s="122">
        <f t="shared" si="10"/>
        <v>50113.734905212354</v>
      </c>
      <c r="T29" s="122">
        <f t="shared" si="11"/>
        <v>2686.2650947876482</v>
      </c>
      <c r="U29" s="122">
        <f t="shared" si="12"/>
        <v>52800</v>
      </c>
      <c r="V29" s="122">
        <f t="shared" si="13"/>
        <v>43849.518042060801</v>
      </c>
      <c r="W29" s="122">
        <f t="shared" si="14"/>
        <v>2350.4819579391915</v>
      </c>
      <c r="X29" s="122">
        <f t="shared" si="15"/>
        <v>46199.999999999993</v>
      </c>
      <c r="Y29" s="122">
        <f t="shared" si="16"/>
        <v>37585.301178909263</v>
      </c>
      <c r="Z29" s="122">
        <f t="shared" si="17"/>
        <v>2014.6988210907357</v>
      </c>
      <c r="AA29" s="52">
        <f t="shared" si="18"/>
        <v>39600</v>
      </c>
    </row>
    <row r="30" spans="1:27" ht="13.5" customHeight="1">
      <c r="A30" s="118">
        <v>101</v>
      </c>
      <c r="B30" s="46">
        <v>41122</v>
      </c>
      <c r="C30" s="68">
        <v>622</v>
      </c>
      <c r="D30" s="222">
        <f>'base(indices)'!G35</f>
        <v>1.36674859</v>
      </c>
      <c r="E30" s="60">
        <f t="shared" si="0"/>
        <v>850.11762298000008</v>
      </c>
      <c r="F30" s="364">
        <f>'base(indices)'!I35</f>
        <v>1.6775999999999999E-2</v>
      </c>
      <c r="G30" s="60">
        <f t="shared" si="1"/>
        <v>14.261573243112482</v>
      </c>
      <c r="H30" s="57">
        <f t="shared" si="2"/>
        <v>864.37919622311256</v>
      </c>
      <c r="I30" s="296">
        <f t="shared" si="20"/>
        <v>106437.75772377632</v>
      </c>
      <c r="J30" s="102">
        <f>IF((I30)+K30&gt;I148,I148-K30,(I30))</f>
        <v>62642.168631515437</v>
      </c>
      <c r="K30" s="102">
        <f t="shared" si="3"/>
        <v>3357.8313684845598</v>
      </c>
      <c r="L30" s="185">
        <f t="shared" si="23"/>
        <v>66000</v>
      </c>
      <c r="M30" s="102">
        <f t="shared" si="24"/>
        <v>59510.06019993966</v>
      </c>
      <c r="N30" s="102">
        <f t="shared" si="21"/>
        <v>3189.9398000603314</v>
      </c>
      <c r="O30" s="102">
        <f t="shared" si="22"/>
        <v>62699.999999999993</v>
      </c>
      <c r="P30" s="102">
        <f>J30*$P$9</f>
        <v>56377.951768363891</v>
      </c>
      <c r="Q30" s="102">
        <f t="shared" si="8"/>
        <v>3022.048231636104</v>
      </c>
      <c r="R30" s="102">
        <f t="shared" si="9"/>
        <v>59399.999999999993</v>
      </c>
      <c r="S30" s="102">
        <f t="shared" si="10"/>
        <v>50113.734905212354</v>
      </c>
      <c r="T30" s="102">
        <f t="shared" si="11"/>
        <v>2686.2650947876482</v>
      </c>
      <c r="U30" s="102">
        <f t="shared" si="12"/>
        <v>52800</v>
      </c>
      <c r="V30" s="102">
        <f t="shared" si="13"/>
        <v>43849.518042060801</v>
      </c>
      <c r="W30" s="102">
        <f t="shared" si="14"/>
        <v>2350.4819579391915</v>
      </c>
      <c r="X30" s="102">
        <f t="shared" si="15"/>
        <v>46199.999999999993</v>
      </c>
      <c r="Y30" s="102">
        <f t="shared" si="16"/>
        <v>37585.301178909263</v>
      </c>
      <c r="Z30" s="102">
        <f t="shared" si="17"/>
        <v>2014.6988210907357</v>
      </c>
      <c r="AA30" s="66">
        <f t="shared" si="18"/>
        <v>39600</v>
      </c>
    </row>
    <row r="31" spans="1:27" ht="13.5" customHeight="1">
      <c r="A31" s="118">
        <v>100</v>
      </c>
      <c r="B31" s="56">
        <v>41153</v>
      </c>
      <c r="C31" s="68">
        <v>622</v>
      </c>
      <c r="D31" s="222">
        <f>'base(indices)'!G36</f>
        <v>1.3665805</v>
      </c>
      <c r="E31" s="70">
        <f t="shared" si="0"/>
        <v>850.01307099999997</v>
      </c>
      <c r="F31" s="364">
        <f>'base(indices)'!I36</f>
        <v>1.6775999999999999E-2</v>
      </c>
      <c r="G31" s="70">
        <f t="shared" si="1"/>
        <v>14.259819279095998</v>
      </c>
      <c r="H31" s="68">
        <f t="shared" si="2"/>
        <v>864.27289027909592</v>
      </c>
      <c r="I31" s="297">
        <f t="shared" si="20"/>
        <v>105573.3785275532</v>
      </c>
      <c r="J31" s="122">
        <f>IF((I31)+K31&gt;I148,I148-K31,(I31))</f>
        <v>62642.168631515437</v>
      </c>
      <c r="K31" s="122">
        <f t="shared" si="3"/>
        <v>3357.8313684845598</v>
      </c>
      <c r="L31" s="184">
        <f t="shared" si="23"/>
        <v>66000</v>
      </c>
      <c r="M31" s="122">
        <f t="shared" si="24"/>
        <v>59510.06019993966</v>
      </c>
      <c r="N31" s="122">
        <f t="shared" si="21"/>
        <v>3189.9398000603314</v>
      </c>
      <c r="O31" s="122">
        <f t="shared" si="22"/>
        <v>62699.999999999993</v>
      </c>
      <c r="P31" s="104">
        <f>J31*$P$9</f>
        <v>56377.951768363891</v>
      </c>
      <c r="Q31" s="122">
        <f t="shared" si="8"/>
        <v>3022.048231636104</v>
      </c>
      <c r="R31" s="122">
        <f t="shared" si="9"/>
        <v>59399.999999999993</v>
      </c>
      <c r="S31" s="122">
        <f t="shared" si="10"/>
        <v>50113.734905212354</v>
      </c>
      <c r="T31" s="122">
        <f t="shared" si="11"/>
        <v>2686.2650947876482</v>
      </c>
      <c r="U31" s="122">
        <f t="shared" si="12"/>
        <v>52800</v>
      </c>
      <c r="V31" s="122">
        <f t="shared" si="13"/>
        <v>43849.518042060801</v>
      </c>
      <c r="W31" s="122">
        <f t="shared" si="14"/>
        <v>2350.4819579391915</v>
      </c>
      <c r="X31" s="122">
        <f t="shared" si="15"/>
        <v>46199.999999999993</v>
      </c>
      <c r="Y31" s="122">
        <f t="shared" si="16"/>
        <v>37585.301178909263</v>
      </c>
      <c r="Z31" s="122">
        <f t="shared" si="17"/>
        <v>2014.6988210907357</v>
      </c>
      <c r="AA31" s="52">
        <f t="shared" si="18"/>
        <v>39600</v>
      </c>
    </row>
    <row r="32" spans="1:27" ht="13.5" customHeight="1">
      <c r="A32" s="118">
        <v>99</v>
      </c>
      <c r="B32" s="46">
        <v>41183</v>
      </c>
      <c r="C32" s="68">
        <v>622</v>
      </c>
      <c r="D32" s="222">
        <f>'base(indices)'!G37</f>
        <v>1.3665805</v>
      </c>
      <c r="E32" s="60">
        <f t="shared" si="0"/>
        <v>850.01307099999997</v>
      </c>
      <c r="F32" s="364">
        <f>'base(indices)'!I37</f>
        <v>1.6775999999999999E-2</v>
      </c>
      <c r="G32" s="60">
        <f t="shared" si="1"/>
        <v>14.259819279095998</v>
      </c>
      <c r="H32" s="57">
        <f t="shared" si="2"/>
        <v>864.27289027909592</v>
      </c>
      <c r="I32" s="296">
        <f t="shared" si="20"/>
        <v>104709.1056372741</v>
      </c>
      <c r="J32" s="102">
        <f>IF((I32)+K32&gt;I148,I148-K32,(I32))</f>
        <v>62642.168631515437</v>
      </c>
      <c r="K32" s="102">
        <f t="shared" si="3"/>
        <v>3357.8313684845598</v>
      </c>
      <c r="L32" s="185">
        <f t="shared" si="23"/>
        <v>66000</v>
      </c>
      <c r="M32" s="102">
        <f t="shared" si="24"/>
        <v>59510.06019993966</v>
      </c>
      <c r="N32" s="102">
        <f t="shared" si="21"/>
        <v>3189.9398000603314</v>
      </c>
      <c r="O32" s="102">
        <f t="shared" si="22"/>
        <v>62699.999999999993</v>
      </c>
      <c r="P32" s="102">
        <f t="shared" ref="P32:P49" si="25">J32*$P$9</f>
        <v>56377.951768363891</v>
      </c>
      <c r="Q32" s="102">
        <f t="shared" si="8"/>
        <v>3022.048231636104</v>
      </c>
      <c r="R32" s="102">
        <f t="shared" si="9"/>
        <v>59399.999999999993</v>
      </c>
      <c r="S32" s="102">
        <f t="shared" si="10"/>
        <v>50113.734905212354</v>
      </c>
      <c r="T32" s="102">
        <f t="shared" si="11"/>
        <v>2686.2650947876482</v>
      </c>
      <c r="U32" s="102">
        <f t="shared" si="12"/>
        <v>52800</v>
      </c>
      <c r="V32" s="102">
        <f t="shared" si="13"/>
        <v>43849.518042060801</v>
      </c>
      <c r="W32" s="102">
        <f t="shared" si="14"/>
        <v>2350.4819579391915</v>
      </c>
      <c r="X32" s="102">
        <f t="shared" si="15"/>
        <v>46199.999999999993</v>
      </c>
      <c r="Y32" s="102">
        <f t="shared" si="16"/>
        <v>37585.301178909263</v>
      </c>
      <c r="Z32" s="102">
        <f t="shared" si="17"/>
        <v>2014.6988210907357</v>
      </c>
      <c r="AA32" s="66">
        <f t="shared" si="18"/>
        <v>39600</v>
      </c>
    </row>
    <row r="33" spans="1:27" ht="13.5" customHeight="1">
      <c r="A33" s="118">
        <v>98</v>
      </c>
      <c r="B33" s="56">
        <v>41214</v>
      </c>
      <c r="C33" s="68">
        <v>622</v>
      </c>
      <c r="D33" s="222">
        <f>'base(indices)'!G38</f>
        <v>1.3665805</v>
      </c>
      <c r="E33" s="70">
        <f t="shared" si="0"/>
        <v>850.01307099999997</v>
      </c>
      <c r="F33" s="364">
        <f>'base(indices)'!I38</f>
        <v>1.6775999999999999E-2</v>
      </c>
      <c r="G33" s="70">
        <f t="shared" si="1"/>
        <v>14.259819279095998</v>
      </c>
      <c r="H33" s="68">
        <f t="shared" si="2"/>
        <v>864.27289027909592</v>
      </c>
      <c r="I33" s="297">
        <f t="shared" si="20"/>
        <v>103844.832746995</v>
      </c>
      <c r="J33" s="122">
        <f>IF((I33)+K33&gt;I148,I148-K33,(I33))</f>
        <v>62642.168631515437</v>
      </c>
      <c r="K33" s="122">
        <f t="shared" si="3"/>
        <v>3357.8313684845598</v>
      </c>
      <c r="L33" s="184">
        <f t="shared" si="23"/>
        <v>66000</v>
      </c>
      <c r="M33" s="122">
        <f t="shared" si="24"/>
        <v>59510.06019993966</v>
      </c>
      <c r="N33" s="122">
        <f t="shared" si="21"/>
        <v>3189.9398000603314</v>
      </c>
      <c r="O33" s="122">
        <f t="shared" si="22"/>
        <v>62699.999999999993</v>
      </c>
      <c r="P33" s="104">
        <f t="shared" si="25"/>
        <v>56377.951768363891</v>
      </c>
      <c r="Q33" s="122">
        <f t="shared" si="8"/>
        <v>3022.048231636104</v>
      </c>
      <c r="R33" s="122">
        <f t="shared" si="9"/>
        <v>59399.999999999993</v>
      </c>
      <c r="S33" s="122">
        <f t="shared" si="10"/>
        <v>50113.734905212354</v>
      </c>
      <c r="T33" s="122">
        <f t="shared" si="11"/>
        <v>2686.2650947876482</v>
      </c>
      <c r="U33" s="122">
        <f t="shared" si="12"/>
        <v>52800</v>
      </c>
      <c r="V33" s="122">
        <f t="shared" si="13"/>
        <v>43849.518042060801</v>
      </c>
      <c r="W33" s="122">
        <f t="shared" si="14"/>
        <v>2350.4819579391915</v>
      </c>
      <c r="X33" s="122">
        <f t="shared" si="15"/>
        <v>46199.999999999993</v>
      </c>
      <c r="Y33" s="122">
        <f t="shared" si="16"/>
        <v>37585.301178909263</v>
      </c>
      <c r="Z33" s="122">
        <f t="shared" si="17"/>
        <v>2014.6988210907357</v>
      </c>
      <c r="AA33" s="52">
        <f t="shared" si="18"/>
        <v>39600</v>
      </c>
    </row>
    <row r="34" spans="1:27" ht="13.5" customHeight="1" thickBot="1">
      <c r="A34" s="230">
        <v>97</v>
      </c>
      <c r="B34" s="76">
        <v>41244</v>
      </c>
      <c r="C34" s="77">
        <v>622</v>
      </c>
      <c r="D34" s="233">
        <f>'base(indices)'!G39</f>
        <v>1.3665805</v>
      </c>
      <c r="E34" s="234">
        <f t="shared" si="0"/>
        <v>850.01307099999997</v>
      </c>
      <c r="F34" s="365">
        <f>'base(indices)'!I39</f>
        <v>1.6775999999999999E-2</v>
      </c>
      <c r="G34" s="234">
        <f t="shared" si="1"/>
        <v>14.259819279095998</v>
      </c>
      <c r="H34" s="232">
        <f t="shared" si="2"/>
        <v>864.27289027909592</v>
      </c>
      <c r="I34" s="298">
        <f t="shared" si="20"/>
        <v>102980.5598567159</v>
      </c>
      <c r="J34" s="95">
        <f>IF((I34)+K34&gt;I148,I148-K34,(I34))</f>
        <v>62642.168631515437</v>
      </c>
      <c r="K34" s="95">
        <f t="shared" si="3"/>
        <v>3357.8313684845598</v>
      </c>
      <c r="L34" s="293">
        <f t="shared" si="23"/>
        <v>66000</v>
      </c>
      <c r="M34" s="95">
        <f t="shared" si="24"/>
        <v>59510.06019993966</v>
      </c>
      <c r="N34" s="95">
        <f t="shared" si="21"/>
        <v>3189.9398000603314</v>
      </c>
      <c r="O34" s="95">
        <f t="shared" si="22"/>
        <v>62699.999999999993</v>
      </c>
      <c r="P34" s="95">
        <f t="shared" si="25"/>
        <v>56377.951768363891</v>
      </c>
      <c r="Q34" s="95">
        <f t="shared" si="8"/>
        <v>3022.048231636104</v>
      </c>
      <c r="R34" s="95">
        <f t="shared" si="9"/>
        <v>59399.999999999993</v>
      </c>
      <c r="S34" s="95">
        <f t="shared" si="10"/>
        <v>50113.734905212354</v>
      </c>
      <c r="T34" s="95">
        <f t="shared" si="11"/>
        <v>2686.2650947876482</v>
      </c>
      <c r="U34" s="95">
        <f t="shared" si="12"/>
        <v>52800</v>
      </c>
      <c r="V34" s="95">
        <f t="shared" si="13"/>
        <v>43849.518042060801</v>
      </c>
      <c r="W34" s="95">
        <f t="shared" si="14"/>
        <v>2350.4819579391915</v>
      </c>
      <c r="X34" s="95">
        <f t="shared" si="15"/>
        <v>46199.999999999993</v>
      </c>
      <c r="Y34" s="95">
        <f t="shared" si="16"/>
        <v>37585.301178909263</v>
      </c>
      <c r="Z34" s="95">
        <f t="shared" si="17"/>
        <v>2014.6988210907357</v>
      </c>
      <c r="AA34" s="238">
        <f t="shared" si="18"/>
        <v>39600</v>
      </c>
    </row>
    <row r="35" spans="1:27" ht="13.5" customHeight="1">
      <c r="A35" s="220">
        <v>96</v>
      </c>
      <c r="B35" s="342">
        <v>41275</v>
      </c>
      <c r="C35" s="47">
        <v>678</v>
      </c>
      <c r="D35" s="240">
        <f>'base(indices)'!G40</f>
        <v>1.3665805</v>
      </c>
      <c r="E35" s="87">
        <f t="shared" si="0"/>
        <v>926.54157899999996</v>
      </c>
      <c r="F35" s="363">
        <f>'base(indices)'!I40</f>
        <v>1.6775999999999999E-2</v>
      </c>
      <c r="G35" s="87">
        <f t="shared" si="1"/>
        <v>15.543661529303998</v>
      </c>
      <c r="H35" s="47">
        <f t="shared" si="2"/>
        <v>942.08524052930397</v>
      </c>
      <c r="I35" s="295">
        <f t="shared" si="20"/>
        <v>102116.2869664368</v>
      </c>
      <c r="J35" s="123">
        <f>IF((I35)+K35&gt;I148,I148-K35,(I35))</f>
        <v>62642.168631515437</v>
      </c>
      <c r="K35" s="123">
        <f t="shared" si="3"/>
        <v>3357.8313684845598</v>
      </c>
      <c r="L35" s="292">
        <f t="shared" si="23"/>
        <v>66000</v>
      </c>
      <c r="M35" s="123">
        <f t="shared" si="24"/>
        <v>59510.06019993966</v>
      </c>
      <c r="N35" s="123">
        <f t="shared" si="21"/>
        <v>3189.9398000603314</v>
      </c>
      <c r="O35" s="123">
        <f t="shared" si="22"/>
        <v>62699.999999999993</v>
      </c>
      <c r="P35" s="100">
        <f t="shared" si="25"/>
        <v>56377.951768363891</v>
      </c>
      <c r="Q35" s="123">
        <f t="shared" si="8"/>
        <v>3022.048231636104</v>
      </c>
      <c r="R35" s="123">
        <f t="shared" si="9"/>
        <v>59399.999999999993</v>
      </c>
      <c r="S35" s="123">
        <f t="shared" si="10"/>
        <v>50113.734905212354</v>
      </c>
      <c r="T35" s="123">
        <f t="shared" si="11"/>
        <v>2686.2650947876482</v>
      </c>
      <c r="U35" s="123">
        <f t="shared" si="12"/>
        <v>52800</v>
      </c>
      <c r="V35" s="123">
        <f t="shared" si="13"/>
        <v>43849.518042060801</v>
      </c>
      <c r="W35" s="123">
        <f t="shared" si="14"/>
        <v>2350.4819579391915</v>
      </c>
      <c r="X35" s="123">
        <f t="shared" si="15"/>
        <v>46199.999999999993</v>
      </c>
      <c r="Y35" s="123">
        <f t="shared" si="16"/>
        <v>37585.301178909263</v>
      </c>
      <c r="Z35" s="123">
        <f t="shared" si="17"/>
        <v>2014.6988210907357</v>
      </c>
      <c r="AA35" s="55">
        <f t="shared" si="18"/>
        <v>39600</v>
      </c>
    </row>
    <row r="36" spans="1:27" ht="13.5" customHeight="1">
      <c r="A36" s="118">
        <v>95</v>
      </c>
      <c r="B36" s="46">
        <v>41306</v>
      </c>
      <c r="C36" s="68">
        <v>678</v>
      </c>
      <c r="D36" s="222">
        <f>'base(indices)'!G41</f>
        <v>1.3665805</v>
      </c>
      <c r="E36" s="60">
        <f t="shared" si="0"/>
        <v>926.54157899999996</v>
      </c>
      <c r="F36" s="364">
        <f>'base(indices)'!I41</f>
        <v>1.6775999999999999E-2</v>
      </c>
      <c r="G36" s="60">
        <f t="shared" si="1"/>
        <v>15.543661529303998</v>
      </c>
      <c r="H36" s="57">
        <f t="shared" si="2"/>
        <v>942.08524052930397</v>
      </c>
      <c r="I36" s="296">
        <f t="shared" si="20"/>
        <v>101174.20172590751</v>
      </c>
      <c r="J36" s="102">
        <f>IF((I36)+K36&gt;I148,I148-K36,(I36))</f>
        <v>62642.168631515437</v>
      </c>
      <c r="K36" s="102">
        <f t="shared" si="3"/>
        <v>3357.8313684845598</v>
      </c>
      <c r="L36" s="185">
        <f t="shared" si="23"/>
        <v>66000</v>
      </c>
      <c r="M36" s="102">
        <f t="shared" si="24"/>
        <v>59510.06019993966</v>
      </c>
      <c r="N36" s="102">
        <f t="shared" si="21"/>
        <v>3189.9398000603314</v>
      </c>
      <c r="O36" s="102">
        <f t="shared" si="22"/>
        <v>62699.999999999993</v>
      </c>
      <c r="P36" s="102">
        <f t="shared" si="25"/>
        <v>56377.951768363891</v>
      </c>
      <c r="Q36" s="102">
        <f t="shared" si="8"/>
        <v>3022.048231636104</v>
      </c>
      <c r="R36" s="102">
        <f t="shared" si="9"/>
        <v>59399.999999999993</v>
      </c>
      <c r="S36" s="102">
        <f t="shared" si="10"/>
        <v>50113.734905212354</v>
      </c>
      <c r="T36" s="102">
        <f t="shared" si="11"/>
        <v>2686.2650947876482</v>
      </c>
      <c r="U36" s="102">
        <f t="shared" si="12"/>
        <v>52800</v>
      </c>
      <c r="V36" s="102">
        <f t="shared" si="13"/>
        <v>43849.518042060801</v>
      </c>
      <c r="W36" s="102">
        <f t="shared" si="14"/>
        <v>2350.4819579391915</v>
      </c>
      <c r="X36" s="102">
        <f t="shared" si="15"/>
        <v>46199.999999999993</v>
      </c>
      <c r="Y36" s="102">
        <f t="shared" si="16"/>
        <v>37585.301178909263</v>
      </c>
      <c r="Z36" s="102">
        <f t="shared" si="17"/>
        <v>2014.6988210907357</v>
      </c>
      <c r="AA36" s="66">
        <f t="shared" si="18"/>
        <v>39600</v>
      </c>
    </row>
    <row r="37" spans="1:27" ht="13.5" customHeight="1">
      <c r="A37" s="118">
        <v>94</v>
      </c>
      <c r="B37" s="56">
        <v>41334</v>
      </c>
      <c r="C37" s="68">
        <v>678</v>
      </c>
      <c r="D37" s="222">
        <f>'base(indices)'!G42</f>
        <v>1.3665805</v>
      </c>
      <c r="E37" s="70">
        <f t="shared" si="0"/>
        <v>926.54157899999996</v>
      </c>
      <c r="F37" s="364">
        <f>'base(indices)'!I42</f>
        <v>1.6775999999999999E-2</v>
      </c>
      <c r="G37" s="70">
        <f t="shared" si="1"/>
        <v>15.543661529303998</v>
      </c>
      <c r="H37" s="68">
        <f t="shared" si="2"/>
        <v>942.08524052930397</v>
      </c>
      <c r="I37" s="297">
        <f t="shared" si="20"/>
        <v>100232.11648537821</v>
      </c>
      <c r="J37" s="122">
        <f>IF((I37)+K37&gt;I148,I148-K37,(I37))</f>
        <v>62642.168631515437</v>
      </c>
      <c r="K37" s="104">
        <f t="shared" si="3"/>
        <v>3357.8313684845598</v>
      </c>
      <c r="L37" s="186">
        <f t="shared" si="23"/>
        <v>66000</v>
      </c>
      <c r="M37" s="122">
        <f t="shared" si="24"/>
        <v>59510.06019993966</v>
      </c>
      <c r="N37" s="122">
        <f t="shared" si="21"/>
        <v>3189.9398000603314</v>
      </c>
      <c r="O37" s="122">
        <f t="shared" si="22"/>
        <v>62699.999999999993</v>
      </c>
      <c r="P37" s="104">
        <f t="shared" si="25"/>
        <v>56377.951768363891</v>
      </c>
      <c r="Q37" s="122">
        <f t="shared" si="8"/>
        <v>3022.048231636104</v>
      </c>
      <c r="R37" s="122">
        <f>P37+Q37</f>
        <v>59399.999999999993</v>
      </c>
      <c r="S37" s="122">
        <f t="shared" si="10"/>
        <v>50113.734905212354</v>
      </c>
      <c r="T37" s="122">
        <f t="shared" si="11"/>
        <v>2686.2650947876482</v>
      </c>
      <c r="U37" s="122">
        <f t="shared" si="12"/>
        <v>52800</v>
      </c>
      <c r="V37" s="122">
        <f t="shared" si="13"/>
        <v>43849.518042060801</v>
      </c>
      <c r="W37" s="122">
        <f t="shared" si="14"/>
        <v>2350.4819579391915</v>
      </c>
      <c r="X37" s="122">
        <f t="shared" si="15"/>
        <v>46199.999999999993</v>
      </c>
      <c r="Y37" s="122">
        <f t="shared" si="16"/>
        <v>37585.301178909263</v>
      </c>
      <c r="Z37" s="122">
        <f t="shared" si="17"/>
        <v>2014.6988210907357</v>
      </c>
      <c r="AA37" s="52">
        <f t="shared" si="18"/>
        <v>39600</v>
      </c>
    </row>
    <row r="38" spans="1:27" ht="13.5" customHeight="1">
      <c r="A38" s="118">
        <v>93</v>
      </c>
      <c r="B38" s="56">
        <v>41365</v>
      </c>
      <c r="C38" s="68">
        <v>678</v>
      </c>
      <c r="D38" s="222">
        <f>'base(indices)'!G43</f>
        <v>1.3665805</v>
      </c>
      <c r="E38" s="60">
        <f t="shared" si="0"/>
        <v>926.54157899999996</v>
      </c>
      <c r="F38" s="364">
        <f>'base(indices)'!I43</f>
        <v>1.6775999999999999E-2</v>
      </c>
      <c r="G38" s="60">
        <f t="shared" si="1"/>
        <v>15.543661529303998</v>
      </c>
      <c r="H38" s="57">
        <f t="shared" si="2"/>
        <v>942.08524052930397</v>
      </c>
      <c r="I38" s="296">
        <f t="shared" si="20"/>
        <v>99290.031244848913</v>
      </c>
      <c r="J38" s="102">
        <f>IF((I38)+K38&gt;I148,I148-K38,(I38))</f>
        <v>62642.168631515437</v>
      </c>
      <c r="K38" s="102">
        <f t="shared" si="3"/>
        <v>3357.8313684845598</v>
      </c>
      <c r="L38" s="187">
        <f t="shared" si="23"/>
        <v>66000</v>
      </c>
      <c r="M38" s="102">
        <f t="shared" si="24"/>
        <v>59510.06019993966</v>
      </c>
      <c r="N38" s="102">
        <f t="shared" si="21"/>
        <v>3189.9398000603314</v>
      </c>
      <c r="O38" s="102">
        <f t="shared" si="22"/>
        <v>62699.999999999993</v>
      </c>
      <c r="P38" s="102">
        <f>J38*$P$9</f>
        <v>56377.951768363891</v>
      </c>
      <c r="Q38" s="102">
        <f t="shared" si="8"/>
        <v>3022.048231636104</v>
      </c>
      <c r="R38" s="102">
        <f t="shared" ref="R38:R53" si="26">P38+Q38</f>
        <v>59399.999999999993</v>
      </c>
      <c r="S38" s="102">
        <f t="shared" si="10"/>
        <v>50113.734905212354</v>
      </c>
      <c r="T38" s="102">
        <f t="shared" si="11"/>
        <v>2686.2650947876482</v>
      </c>
      <c r="U38" s="102">
        <f t="shared" si="12"/>
        <v>52800</v>
      </c>
      <c r="V38" s="102">
        <f t="shared" si="13"/>
        <v>43849.518042060801</v>
      </c>
      <c r="W38" s="102">
        <f t="shared" si="14"/>
        <v>2350.4819579391915</v>
      </c>
      <c r="X38" s="102">
        <f t="shared" si="15"/>
        <v>46199.999999999993</v>
      </c>
      <c r="Y38" s="102">
        <f t="shared" si="16"/>
        <v>37585.301178909263</v>
      </c>
      <c r="Z38" s="102">
        <f t="shared" si="17"/>
        <v>2014.6988210907357</v>
      </c>
      <c r="AA38" s="66">
        <f t="shared" si="18"/>
        <v>39600</v>
      </c>
    </row>
    <row r="39" spans="1:27" ht="13.5" customHeight="1">
      <c r="A39" s="118">
        <v>92</v>
      </c>
      <c r="B39" s="46">
        <v>41395</v>
      </c>
      <c r="C39" s="68">
        <v>678</v>
      </c>
      <c r="D39" s="222">
        <f>'base(indices)'!G44</f>
        <v>1.3665805</v>
      </c>
      <c r="E39" s="70">
        <f t="shared" si="0"/>
        <v>926.54157899999996</v>
      </c>
      <c r="F39" s="364">
        <f>'base(indices)'!I44</f>
        <v>1.6775999999999999E-2</v>
      </c>
      <c r="G39" s="70">
        <f t="shared" si="1"/>
        <v>15.543661529303998</v>
      </c>
      <c r="H39" s="68">
        <f t="shared" si="2"/>
        <v>942.08524052930397</v>
      </c>
      <c r="I39" s="297">
        <f t="shared" si="20"/>
        <v>98347.946004319616</v>
      </c>
      <c r="J39" s="122">
        <f>IF((I39)+K39&gt;I148,I148-K39,(I39))</f>
        <v>62642.168631515437</v>
      </c>
      <c r="K39" s="122">
        <f t="shared" si="3"/>
        <v>3357.8313684845598</v>
      </c>
      <c r="L39" s="184">
        <f t="shared" si="23"/>
        <v>66000</v>
      </c>
      <c r="M39" s="122">
        <f t="shared" si="24"/>
        <v>59510.06019993966</v>
      </c>
      <c r="N39" s="122">
        <f t="shared" si="21"/>
        <v>3189.9398000603314</v>
      </c>
      <c r="O39" s="122">
        <f t="shared" si="22"/>
        <v>62699.999999999993</v>
      </c>
      <c r="P39" s="104">
        <f t="shared" si="25"/>
        <v>56377.951768363891</v>
      </c>
      <c r="Q39" s="122">
        <f t="shared" si="8"/>
        <v>3022.048231636104</v>
      </c>
      <c r="R39" s="122">
        <f t="shared" si="26"/>
        <v>59399.999999999993</v>
      </c>
      <c r="S39" s="122">
        <f t="shared" si="10"/>
        <v>50113.734905212354</v>
      </c>
      <c r="T39" s="122">
        <f t="shared" si="11"/>
        <v>2686.2650947876482</v>
      </c>
      <c r="U39" s="122">
        <f t="shared" si="12"/>
        <v>52800</v>
      </c>
      <c r="V39" s="122">
        <f t="shared" si="13"/>
        <v>43849.518042060801</v>
      </c>
      <c r="W39" s="122">
        <f t="shared" si="14"/>
        <v>2350.4819579391915</v>
      </c>
      <c r="X39" s="122">
        <f t="shared" si="15"/>
        <v>46199.999999999993</v>
      </c>
      <c r="Y39" s="122">
        <f t="shared" si="16"/>
        <v>37585.301178909263</v>
      </c>
      <c r="Z39" s="122">
        <f t="shared" si="17"/>
        <v>2014.6988210907357</v>
      </c>
      <c r="AA39" s="52">
        <f t="shared" si="18"/>
        <v>39600</v>
      </c>
    </row>
    <row r="40" spans="1:27" ht="13.5" customHeight="1">
      <c r="A40" s="118">
        <v>91</v>
      </c>
      <c r="B40" s="56">
        <v>41426</v>
      </c>
      <c r="C40" s="68">
        <v>678</v>
      </c>
      <c r="D40" s="222">
        <f>'base(indices)'!G45</f>
        <v>1.3665805</v>
      </c>
      <c r="E40" s="60">
        <f t="shared" si="0"/>
        <v>926.54157899999996</v>
      </c>
      <c r="F40" s="364">
        <f>'base(indices)'!I45</f>
        <v>1.6775999999999999E-2</v>
      </c>
      <c r="G40" s="60">
        <f t="shared" si="1"/>
        <v>15.543661529303998</v>
      </c>
      <c r="H40" s="57">
        <f t="shared" si="2"/>
        <v>942.08524052930397</v>
      </c>
      <c r="I40" s="296">
        <f t="shared" si="20"/>
        <v>97405.860763790319</v>
      </c>
      <c r="J40" s="102">
        <f>IF((I40)+K40&gt;I148,I148-K40,(I40))</f>
        <v>62642.168631515437</v>
      </c>
      <c r="K40" s="102">
        <f t="shared" si="3"/>
        <v>3357.8313684845598</v>
      </c>
      <c r="L40" s="187">
        <f t="shared" si="23"/>
        <v>66000</v>
      </c>
      <c r="M40" s="102">
        <f t="shared" si="24"/>
        <v>59510.06019993966</v>
      </c>
      <c r="N40" s="102">
        <f t="shared" si="21"/>
        <v>3189.9398000603314</v>
      </c>
      <c r="O40" s="102">
        <f t="shared" si="22"/>
        <v>62699.999999999993</v>
      </c>
      <c r="P40" s="102">
        <f t="shared" si="25"/>
        <v>56377.951768363891</v>
      </c>
      <c r="Q40" s="102">
        <f t="shared" si="8"/>
        <v>3022.048231636104</v>
      </c>
      <c r="R40" s="102">
        <f t="shared" si="26"/>
        <v>59399.999999999993</v>
      </c>
      <c r="S40" s="102">
        <f t="shared" si="10"/>
        <v>50113.734905212354</v>
      </c>
      <c r="T40" s="102">
        <f t="shared" si="11"/>
        <v>2686.2650947876482</v>
      </c>
      <c r="U40" s="102">
        <f t="shared" si="12"/>
        <v>52800</v>
      </c>
      <c r="V40" s="102">
        <f t="shared" si="13"/>
        <v>43849.518042060801</v>
      </c>
      <c r="W40" s="102">
        <f t="shared" si="14"/>
        <v>2350.4819579391915</v>
      </c>
      <c r="X40" s="102">
        <f t="shared" si="15"/>
        <v>46199.999999999993</v>
      </c>
      <c r="Y40" s="102">
        <f t="shared" si="16"/>
        <v>37585.301178909263</v>
      </c>
      <c r="Z40" s="102">
        <f t="shared" si="17"/>
        <v>2014.6988210907357</v>
      </c>
      <c r="AA40" s="66">
        <f t="shared" si="18"/>
        <v>39600</v>
      </c>
    </row>
    <row r="41" spans="1:27" ht="13.5" customHeight="1">
      <c r="A41" s="118">
        <v>90</v>
      </c>
      <c r="B41" s="46">
        <v>41456</v>
      </c>
      <c r="C41" s="68">
        <v>678</v>
      </c>
      <c r="D41" s="222">
        <f>'base(indices)'!G46</f>
        <v>1.3665805</v>
      </c>
      <c r="E41" s="70">
        <f t="shared" si="0"/>
        <v>926.54157899999996</v>
      </c>
      <c r="F41" s="364">
        <f>'base(indices)'!I46</f>
        <v>1.6775999999999999E-2</v>
      </c>
      <c r="G41" s="70">
        <f t="shared" si="1"/>
        <v>15.543661529303998</v>
      </c>
      <c r="H41" s="68">
        <f t="shared" si="2"/>
        <v>942.08524052930397</v>
      </c>
      <c r="I41" s="297">
        <f t="shared" si="20"/>
        <v>96463.775523261022</v>
      </c>
      <c r="J41" s="122">
        <f>IF((I41)+K41&gt;I148,I148-K41,(I41))</f>
        <v>62642.168631515437</v>
      </c>
      <c r="K41" s="122">
        <f t="shared" si="3"/>
        <v>3357.8313684845598</v>
      </c>
      <c r="L41" s="184">
        <f t="shared" si="23"/>
        <v>66000</v>
      </c>
      <c r="M41" s="122">
        <f t="shared" si="24"/>
        <v>59510.06019993966</v>
      </c>
      <c r="N41" s="122">
        <f t="shared" si="21"/>
        <v>3189.9398000603314</v>
      </c>
      <c r="O41" s="122">
        <f t="shared" si="22"/>
        <v>62699.999999999993</v>
      </c>
      <c r="P41" s="104">
        <f t="shared" si="25"/>
        <v>56377.951768363891</v>
      </c>
      <c r="Q41" s="122">
        <f t="shared" si="8"/>
        <v>3022.048231636104</v>
      </c>
      <c r="R41" s="122">
        <f t="shared" si="26"/>
        <v>59399.999999999993</v>
      </c>
      <c r="S41" s="122">
        <f t="shared" si="10"/>
        <v>50113.734905212354</v>
      </c>
      <c r="T41" s="122">
        <f t="shared" si="11"/>
        <v>2686.2650947876482</v>
      </c>
      <c r="U41" s="122">
        <f t="shared" si="12"/>
        <v>52800</v>
      </c>
      <c r="V41" s="122">
        <f t="shared" si="13"/>
        <v>43849.518042060801</v>
      </c>
      <c r="W41" s="122">
        <f t="shared" si="14"/>
        <v>2350.4819579391915</v>
      </c>
      <c r="X41" s="122">
        <f t="shared" si="15"/>
        <v>46199.999999999993</v>
      </c>
      <c r="Y41" s="122">
        <f t="shared" si="16"/>
        <v>37585.301178909263</v>
      </c>
      <c r="Z41" s="122">
        <f t="shared" si="17"/>
        <v>2014.6988210907357</v>
      </c>
      <c r="AA41" s="52">
        <f t="shared" si="18"/>
        <v>39600</v>
      </c>
    </row>
    <row r="42" spans="1:27" ht="13.5" customHeight="1">
      <c r="A42" s="118">
        <v>89</v>
      </c>
      <c r="B42" s="56">
        <v>41487</v>
      </c>
      <c r="C42" s="68">
        <v>678</v>
      </c>
      <c r="D42" s="222">
        <f>'base(indices)'!G47</f>
        <v>1.3662949499999999</v>
      </c>
      <c r="E42" s="60">
        <f t="shared" si="0"/>
        <v>926.34797609999998</v>
      </c>
      <c r="F42" s="364">
        <f>'base(indices)'!I47</f>
        <v>1.6775999999999999E-2</v>
      </c>
      <c r="G42" s="60">
        <f t="shared" si="1"/>
        <v>15.540413647053599</v>
      </c>
      <c r="H42" s="57">
        <f t="shared" si="2"/>
        <v>941.88838974705357</v>
      </c>
      <c r="I42" s="296">
        <f t="shared" si="20"/>
        <v>95521.690282731724</v>
      </c>
      <c r="J42" s="102">
        <f>IF((I42)+K42&gt;I148,I148-K42,(I42))</f>
        <v>62642.168631515437</v>
      </c>
      <c r="K42" s="102">
        <f t="shared" si="3"/>
        <v>3357.8313684845598</v>
      </c>
      <c r="L42" s="187">
        <f t="shared" si="23"/>
        <v>66000</v>
      </c>
      <c r="M42" s="102">
        <f t="shared" si="24"/>
        <v>59510.06019993966</v>
      </c>
      <c r="N42" s="102">
        <f t="shared" si="21"/>
        <v>3189.9398000603314</v>
      </c>
      <c r="O42" s="102">
        <f t="shared" si="22"/>
        <v>62699.999999999993</v>
      </c>
      <c r="P42" s="102">
        <f t="shared" si="25"/>
        <v>56377.951768363891</v>
      </c>
      <c r="Q42" s="102">
        <f t="shared" si="8"/>
        <v>3022.048231636104</v>
      </c>
      <c r="R42" s="102">
        <f t="shared" si="26"/>
        <v>59399.999999999993</v>
      </c>
      <c r="S42" s="102">
        <f t="shared" si="10"/>
        <v>50113.734905212354</v>
      </c>
      <c r="T42" s="102">
        <f t="shared" si="11"/>
        <v>2686.2650947876482</v>
      </c>
      <c r="U42" s="102">
        <f t="shared" si="12"/>
        <v>52800</v>
      </c>
      <c r="V42" s="102">
        <f t="shared" si="13"/>
        <v>43849.518042060801</v>
      </c>
      <c r="W42" s="102">
        <f t="shared" si="14"/>
        <v>2350.4819579391915</v>
      </c>
      <c r="X42" s="102">
        <f t="shared" si="15"/>
        <v>46199.999999999993</v>
      </c>
      <c r="Y42" s="102">
        <f t="shared" si="16"/>
        <v>37585.301178909263</v>
      </c>
      <c r="Z42" s="102">
        <f t="shared" si="17"/>
        <v>2014.6988210907357</v>
      </c>
      <c r="AA42" s="66">
        <f t="shared" si="18"/>
        <v>39600</v>
      </c>
    </row>
    <row r="43" spans="1:27" ht="13.5" customHeight="1">
      <c r="A43" s="118">
        <v>88</v>
      </c>
      <c r="B43" s="46">
        <v>41518</v>
      </c>
      <c r="C43" s="68">
        <v>678</v>
      </c>
      <c r="D43" s="222">
        <f>'base(indices)'!G48</f>
        <v>1.3662949499999999</v>
      </c>
      <c r="E43" s="70">
        <f t="shared" si="0"/>
        <v>926.34797609999998</v>
      </c>
      <c r="F43" s="364">
        <f>'base(indices)'!I48</f>
        <v>1.6775999999999999E-2</v>
      </c>
      <c r="G43" s="70">
        <f t="shared" si="1"/>
        <v>15.540413647053599</v>
      </c>
      <c r="H43" s="68">
        <f t="shared" si="2"/>
        <v>941.88838974705357</v>
      </c>
      <c r="I43" s="297">
        <f t="shared" si="20"/>
        <v>94579.801892984673</v>
      </c>
      <c r="J43" s="122">
        <f>IF((I43)+K43&gt;I148,I148-K43,(I43))</f>
        <v>62642.168631515437</v>
      </c>
      <c r="K43" s="122">
        <f t="shared" si="3"/>
        <v>3357.8313684845598</v>
      </c>
      <c r="L43" s="184">
        <f t="shared" si="23"/>
        <v>66000</v>
      </c>
      <c r="M43" s="122">
        <f t="shared" si="24"/>
        <v>59510.06019993966</v>
      </c>
      <c r="N43" s="122">
        <f t="shared" si="21"/>
        <v>3189.9398000603314</v>
      </c>
      <c r="O43" s="122">
        <f t="shared" si="22"/>
        <v>62699.999999999993</v>
      </c>
      <c r="P43" s="104">
        <f t="shared" si="25"/>
        <v>56377.951768363891</v>
      </c>
      <c r="Q43" s="122">
        <f t="shared" si="8"/>
        <v>3022.048231636104</v>
      </c>
      <c r="R43" s="122">
        <f t="shared" si="26"/>
        <v>59399.999999999993</v>
      </c>
      <c r="S43" s="122">
        <f t="shared" si="10"/>
        <v>50113.734905212354</v>
      </c>
      <c r="T43" s="122">
        <f t="shared" si="11"/>
        <v>2686.2650947876482</v>
      </c>
      <c r="U43" s="122">
        <f t="shared" si="12"/>
        <v>52800</v>
      </c>
      <c r="V43" s="122">
        <f t="shared" si="13"/>
        <v>43849.518042060801</v>
      </c>
      <c r="W43" s="122">
        <f t="shared" si="14"/>
        <v>2350.4819579391915</v>
      </c>
      <c r="X43" s="122">
        <f t="shared" si="15"/>
        <v>46199.999999999993</v>
      </c>
      <c r="Y43" s="122">
        <f t="shared" si="16"/>
        <v>37585.301178909263</v>
      </c>
      <c r="Z43" s="122">
        <f t="shared" si="17"/>
        <v>2014.6988210907357</v>
      </c>
      <c r="AA43" s="52">
        <f t="shared" si="18"/>
        <v>39600</v>
      </c>
    </row>
    <row r="44" spans="1:27" ht="13.5" customHeight="1">
      <c r="A44" s="118">
        <v>87</v>
      </c>
      <c r="B44" s="56">
        <v>41548</v>
      </c>
      <c r="C44" s="68">
        <v>678</v>
      </c>
      <c r="D44" s="222">
        <f>'base(indices)'!G49</f>
        <v>1.3661870199999999</v>
      </c>
      <c r="E44" s="60">
        <f t="shared" si="0"/>
        <v>926.27479955999991</v>
      </c>
      <c r="F44" s="364">
        <f>'base(indices)'!I49</f>
        <v>1.6775999999999999E-2</v>
      </c>
      <c r="G44" s="60">
        <f t="shared" si="1"/>
        <v>15.539186037418558</v>
      </c>
      <c r="H44" s="57">
        <f t="shared" si="2"/>
        <v>941.81398559741842</v>
      </c>
      <c r="I44" s="296">
        <f t="shared" si="20"/>
        <v>93637.913503237622</v>
      </c>
      <c r="J44" s="102">
        <f>IF((I44)+K44&gt;I148,I148-K44,(I44))</f>
        <v>62642.168631515437</v>
      </c>
      <c r="K44" s="102">
        <f t="shared" si="3"/>
        <v>3357.8313684845598</v>
      </c>
      <c r="L44" s="187">
        <f t="shared" si="23"/>
        <v>66000</v>
      </c>
      <c r="M44" s="102">
        <f t="shared" si="24"/>
        <v>59510.06019993966</v>
      </c>
      <c r="N44" s="102">
        <f t="shared" si="21"/>
        <v>3189.9398000603314</v>
      </c>
      <c r="O44" s="102">
        <f t="shared" si="22"/>
        <v>62699.999999999993</v>
      </c>
      <c r="P44" s="102">
        <f t="shared" si="25"/>
        <v>56377.951768363891</v>
      </c>
      <c r="Q44" s="102">
        <f t="shared" si="8"/>
        <v>3022.048231636104</v>
      </c>
      <c r="R44" s="102">
        <f t="shared" si="26"/>
        <v>59399.999999999993</v>
      </c>
      <c r="S44" s="102">
        <f t="shared" si="10"/>
        <v>50113.734905212354</v>
      </c>
      <c r="T44" s="102">
        <f t="shared" si="11"/>
        <v>2686.2650947876482</v>
      </c>
      <c r="U44" s="102">
        <f t="shared" si="12"/>
        <v>52800</v>
      </c>
      <c r="V44" s="102">
        <f t="shared" si="13"/>
        <v>43849.518042060801</v>
      </c>
      <c r="W44" s="102">
        <f t="shared" si="14"/>
        <v>2350.4819579391915</v>
      </c>
      <c r="X44" s="102">
        <f t="shared" si="15"/>
        <v>46199.999999999993</v>
      </c>
      <c r="Y44" s="102">
        <f t="shared" si="16"/>
        <v>37585.301178909263</v>
      </c>
      <c r="Z44" s="102">
        <f t="shared" si="17"/>
        <v>2014.6988210907357</v>
      </c>
      <c r="AA44" s="66">
        <f t="shared" si="18"/>
        <v>39600</v>
      </c>
    </row>
    <row r="45" spans="1:27" ht="13.5" customHeight="1">
      <c r="A45" s="118">
        <v>86</v>
      </c>
      <c r="B45" s="46">
        <v>41579</v>
      </c>
      <c r="C45" s="68">
        <v>678</v>
      </c>
      <c r="D45" s="222">
        <f>'base(indices)'!G50</f>
        <v>1.36493128</v>
      </c>
      <c r="E45" s="70">
        <f t="shared" si="0"/>
        <v>925.42340783999998</v>
      </c>
      <c r="F45" s="364">
        <f>'base(indices)'!I50</f>
        <v>1.6775999999999999E-2</v>
      </c>
      <c r="G45" s="70">
        <f t="shared" si="1"/>
        <v>15.524903089923839</v>
      </c>
      <c r="H45" s="68">
        <f t="shared" si="2"/>
        <v>940.94831092992376</v>
      </c>
      <c r="I45" s="297">
        <f t="shared" si="20"/>
        <v>92696.099517640207</v>
      </c>
      <c r="J45" s="122">
        <f>IF((I45)+K45&gt;I148,I148-K45,(I45))</f>
        <v>62642.168631515437</v>
      </c>
      <c r="K45" s="122">
        <f t="shared" si="3"/>
        <v>3357.8313684845598</v>
      </c>
      <c r="L45" s="184">
        <f t="shared" si="23"/>
        <v>66000</v>
      </c>
      <c r="M45" s="122">
        <f t="shared" si="24"/>
        <v>59510.06019993966</v>
      </c>
      <c r="N45" s="122">
        <f t="shared" si="21"/>
        <v>3189.9398000603314</v>
      </c>
      <c r="O45" s="122">
        <f t="shared" si="22"/>
        <v>62699.999999999993</v>
      </c>
      <c r="P45" s="104">
        <f t="shared" si="25"/>
        <v>56377.951768363891</v>
      </c>
      <c r="Q45" s="122">
        <f t="shared" si="8"/>
        <v>3022.048231636104</v>
      </c>
      <c r="R45" s="122">
        <f t="shared" si="26"/>
        <v>59399.999999999993</v>
      </c>
      <c r="S45" s="122">
        <f t="shared" si="10"/>
        <v>50113.734905212354</v>
      </c>
      <c r="T45" s="122">
        <f t="shared" si="11"/>
        <v>2686.2650947876482</v>
      </c>
      <c r="U45" s="122">
        <f t="shared" si="12"/>
        <v>52800</v>
      </c>
      <c r="V45" s="122">
        <f t="shared" si="13"/>
        <v>43849.518042060801</v>
      </c>
      <c r="W45" s="122">
        <f t="shared" si="14"/>
        <v>2350.4819579391915</v>
      </c>
      <c r="X45" s="122">
        <f t="shared" si="15"/>
        <v>46199.999999999993</v>
      </c>
      <c r="Y45" s="122">
        <f t="shared" si="16"/>
        <v>37585.301178909263</v>
      </c>
      <c r="Z45" s="122">
        <f t="shared" si="17"/>
        <v>2014.6988210907357</v>
      </c>
      <c r="AA45" s="52">
        <f t="shared" si="18"/>
        <v>39600</v>
      </c>
    </row>
    <row r="46" spans="1:27" ht="13.5" customHeight="1" thickBot="1">
      <c r="A46" s="230">
        <v>85</v>
      </c>
      <c r="B46" s="162">
        <v>41609</v>
      </c>
      <c r="C46" s="77">
        <v>678</v>
      </c>
      <c r="D46" s="233">
        <f>'base(indices)'!G51</f>
        <v>1.3646488000000001</v>
      </c>
      <c r="E46" s="234">
        <f>C46*D46</f>
        <v>925.23188640000012</v>
      </c>
      <c r="F46" s="365">
        <f>'base(indices)'!I51</f>
        <v>1.6775999999999999E-2</v>
      </c>
      <c r="G46" s="234">
        <f t="shared" si="1"/>
        <v>15.521690126246401</v>
      </c>
      <c r="H46" s="232">
        <f t="shared" si="2"/>
        <v>940.75357652624655</v>
      </c>
      <c r="I46" s="298">
        <f t="shared" si="20"/>
        <v>91755.151206710289</v>
      </c>
      <c r="J46" s="95">
        <f>IF((I46)+K46&gt;I148,I148-K46,(I46))</f>
        <v>62642.168631515437</v>
      </c>
      <c r="K46" s="95">
        <f t="shared" si="3"/>
        <v>3357.8313684845598</v>
      </c>
      <c r="L46" s="272">
        <f t="shared" si="23"/>
        <v>66000</v>
      </c>
      <c r="M46" s="95">
        <f t="shared" si="24"/>
        <v>59510.06019993966</v>
      </c>
      <c r="N46" s="95">
        <f t="shared" si="21"/>
        <v>3189.9398000603314</v>
      </c>
      <c r="O46" s="95">
        <f t="shared" si="22"/>
        <v>62699.999999999993</v>
      </c>
      <c r="P46" s="95">
        <f t="shared" si="25"/>
        <v>56377.951768363891</v>
      </c>
      <c r="Q46" s="95">
        <f t="shared" si="8"/>
        <v>3022.048231636104</v>
      </c>
      <c r="R46" s="95">
        <f t="shared" si="26"/>
        <v>59399.999999999993</v>
      </c>
      <c r="S46" s="95">
        <f t="shared" si="10"/>
        <v>50113.734905212354</v>
      </c>
      <c r="T46" s="95">
        <f t="shared" si="11"/>
        <v>2686.2650947876482</v>
      </c>
      <c r="U46" s="95">
        <f t="shared" si="12"/>
        <v>52800</v>
      </c>
      <c r="V46" s="95">
        <f t="shared" si="13"/>
        <v>43849.518042060801</v>
      </c>
      <c r="W46" s="95">
        <f t="shared" si="14"/>
        <v>2350.4819579391915</v>
      </c>
      <c r="X46" s="95">
        <f t="shared" si="15"/>
        <v>46199.999999999993</v>
      </c>
      <c r="Y46" s="95">
        <f t="shared" si="16"/>
        <v>37585.301178909263</v>
      </c>
      <c r="Z46" s="95">
        <f t="shared" si="17"/>
        <v>2014.6988210907357</v>
      </c>
      <c r="AA46" s="238">
        <f t="shared" si="18"/>
        <v>39600</v>
      </c>
    </row>
    <row r="47" spans="1:27" ht="13.5" customHeight="1">
      <c r="A47" s="220">
        <v>84</v>
      </c>
      <c r="B47" s="247">
        <v>41640</v>
      </c>
      <c r="C47" s="205">
        <v>724</v>
      </c>
      <c r="D47" s="260">
        <f>'base(indices)'!G52</f>
        <v>1.3639749999999999</v>
      </c>
      <c r="E47" s="204">
        <f t="shared" si="0"/>
        <v>987.51789999999994</v>
      </c>
      <c r="F47" s="363">
        <f>'base(indices)'!I52</f>
        <v>1.6775999999999999E-2</v>
      </c>
      <c r="G47" s="204">
        <f t="shared" si="1"/>
        <v>16.566600290399997</v>
      </c>
      <c r="H47" s="205">
        <f t="shared" si="2"/>
        <v>1004.0845002903999</v>
      </c>
      <c r="I47" s="299">
        <f t="shared" si="20"/>
        <v>90814.397630184045</v>
      </c>
      <c r="J47" s="206">
        <f>IF((I47)+K47&gt;I148,I148-K47,(I47))</f>
        <v>62642.168631515437</v>
      </c>
      <c r="K47" s="206">
        <f t="shared" si="3"/>
        <v>3357.8313684845598</v>
      </c>
      <c r="L47" s="199">
        <f t="shared" si="23"/>
        <v>66000</v>
      </c>
      <c r="M47" s="206">
        <f t="shared" si="24"/>
        <v>59510.06019993966</v>
      </c>
      <c r="N47" s="206">
        <f t="shared" si="21"/>
        <v>3189.9398000603314</v>
      </c>
      <c r="O47" s="206">
        <f t="shared" si="22"/>
        <v>62699.999999999993</v>
      </c>
      <c r="P47" s="198">
        <f t="shared" si="25"/>
        <v>56377.951768363891</v>
      </c>
      <c r="Q47" s="206">
        <f t="shared" si="8"/>
        <v>3022.048231636104</v>
      </c>
      <c r="R47" s="206">
        <f t="shared" si="26"/>
        <v>59399.999999999993</v>
      </c>
      <c r="S47" s="206">
        <f t="shared" si="10"/>
        <v>50113.734905212354</v>
      </c>
      <c r="T47" s="206">
        <f t="shared" si="11"/>
        <v>2686.2650947876482</v>
      </c>
      <c r="U47" s="206">
        <f t="shared" si="12"/>
        <v>52800</v>
      </c>
      <c r="V47" s="206">
        <f t="shared" si="13"/>
        <v>43849.518042060801</v>
      </c>
      <c r="W47" s="206">
        <f t="shared" si="14"/>
        <v>2350.4819579391915</v>
      </c>
      <c r="X47" s="206">
        <f t="shared" si="15"/>
        <v>46199.999999999993</v>
      </c>
      <c r="Y47" s="206">
        <f t="shared" si="16"/>
        <v>37585.301178909263</v>
      </c>
      <c r="Z47" s="206">
        <f t="shared" si="17"/>
        <v>2014.6988210907357</v>
      </c>
      <c r="AA47" s="197">
        <f t="shared" si="18"/>
        <v>39600</v>
      </c>
    </row>
    <row r="48" spans="1:27" ht="13.5" customHeight="1">
      <c r="A48" s="118">
        <v>83</v>
      </c>
      <c r="B48" s="217">
        <v>41671</v>
      </c>
      <c r="C48" s="68">
        <v>724</v>
      </c>
      <c r="D48" s="222">
        <f>'base(indices)'!G53</f>
        <v>1.36244089</v>
      </c>
      <c r="E48" s="60">
        <f t="shared" si="0"/>
        <v>986.40720436000004</v>
      </c>
      <c r="F48" s="364">
        <f>'base(indices)'!I53</f>
        <v>1.6775999999999999E-2</v>
      </c>
      <c r="G48" s="60">
        <f t="shared" si="1"/>
        <v>16.547967260343359</v>
      </c>
      <c r="H48" s="57">
        <f t="shared" si="2"/>
        <v>1002.9551716203434</v>
      </c>
      <c r="I48" s="296">
        <f t="shared" si="20"/>
        <v>89810.31312989365</v>
      </c>
      <c r="J48" s="102">
        <f>IF((I48)+K48&gt;I148,I148-K48,(I48))</f>
        <v>62642.168631515437</v>
      </c>
      <c r="K48" s="102">
        <f t="shared" si="3"/>
        <v>3357.8313684845598</v>
      </c>
      <c r="L48" s="187">
        <f t="shared" si="23"/>
        <v>66000</v>
      </c>
      <c r="M48" s="102">
        <f t="shared" si="24"/>
        <v>59510.06019993966</v>
      </c>
      <c r="N48" s="102">
        <f t="shared" si="21"/>
        <v>3189.9398000603314</v>
      </c>
      <c r="O48" s="102">
        <f t="shared" si="22"/>
        <v>62699.999999999993</v>
      </c>
      <c r="P48" s="102">
        <f t="shared" si="25"/>
        <v>56377.951768363891</v>
      </c>
      <c r="Q48" s="102">
        <f t="shared" si="8"/>
        <v>3022.048231636104</v>
      </c>
      <c r="R48" s="102">
        <f t="shared" si="26"/>
        <v>59399.999999999993</v>
      </c>
      <c r="S48" s="102">
        <f t="shared" si="10"/>
        <v>50113.734905212354</v>
      </c>
      <c r="T48" s="102">
        <f t="shared" si="11"/>
        <v>2686.2650947876482</v>
      </c>
      <c r="U48" s="102">
        <f t="shared" si="12"/>
        <v>52800</v>
      </c>
      <c r="V48" s="102">
        <f t="shared" si="13"/>
        <v>43849.518042060801</v>
      </c>
      <c r="W48" s="102">
        <f t="shared" si="14"/>
        <v>2350.4819579391915</v>
      </c>
      <c r="X48" s="102">
        <f t="shared" si="15"/>
        <v>46199.999999999993</v>
      </c>
      <c r="Y48" s="102">
        <f t="shared" si="16"/>
        <v>37585.301178909263</v>
      </c>
      <c r="Z48" s="102">
        <f t="shared" si="17"/>
        <v>2014.6988210907357</v>
      </c>
      <c r="AA48" s="66">
        <f t="shared" si="18"/>
        <v>39600</v>
      </c>
    </row>
    <row r="49" spans="1:27" ht="13.5" customHeight="1">
      <c r="A49" s="118">
        <v>82</v>
      </c>
      <c r="B49" s="218">
        <v>41699</v>
      </c>
      <c r="C49" s="68">
        <v>724</v>
      </c>
      <c r="D49" s="222">
        <f>'base(indices)'!G54</f>
        <v>1.3617096500000001</v>
      </c>
      <c r="E49" s="70">
        <f t="shared" si="0"/>
        <v>985.87778660000004</v>
      </c>
      <c r="F49" s="364">
        <f>'base(indices)'!I54</f>
        <v>1.6775999999999999E-2</v>
      </c>
      <c r="G49" s="70">
        <f t="shared" si="1"/>
        <v>16.5390857480016</v>
      </c>
      <c r="H49" s="68">
        <f t="shared" si="2"/>
        <v>1002.4168723480017</v>
      </c>
      <c r="I49" s="297">
        <f t="shared" si="20"/>
        <v>88807.357958273307</v>
      </c>
      <c r="J49" s="122">
        <f>IF((I49)+K49&gt;I148,I148-K49,(I49))</f>
        <v>62642.168631515437</v>
      </c>
      <c r="K49" s="122">
        <f t="shared" si="3"/>
        <v>3357.8313684845598</v>
      </c>
      <c r="L49" s="184">
        <f t="shared" si="23"/>
        <v>66000</v>
      </c>
      <c r="M49" s="122">
        <f t="shared" si="24"/>
        <v>59510.06019993966</v>
      </c>
      <c r="N49" s="122">
        <f t="shared" si="21"/>
        <v>3189.9398000603314</v>
      </c>
      <c r="O49" s="122">
        <f t="shared" si="22"/>
        <v>62699.999999999993</v>
      </c>
      <c r="P49" s="104">
        <f t="shared" si="25"/>
        <v>56377.951768363891</v>
      </c>
      <c r="Q49" s="122">
        <f t="shared" si="8"/>
        <v>3022.048231636104</v>
      </c>
      <c r="R49" s="122">
        <f t="shared" si="26"/>
        <v>59399.999999999993</v>
      </c>
      <c r="S49" s="122">
        <f t="shared" si="10"/>
        <v>50113.734905212354</v>
      </c>
      <c r="T49" s="122">
        <f t="shared" si="11"/>
        <v>2686.2650947876482</v>
      </c>
      <c r="U49" s="122">
        <f t="shared" si="12"/>
        <v>52800</v>
      </c>
      <c r="V49" s="122">
        <f t="shared" si="13"/>
        <v>43849.518042060801</v>
      </c>
      <c r="W49" s="122">
        <f t="shared" si="14"/>
        <v>2350.4819579391915</v>
      </c>
      <c r="X49" s="122">
        <f t="shared" si="15"/>
        <v>46199.999999999993</v>
      </c>
      <c r="Y49" s="122">
        <f t="shared" si="16"/>
        <v>37585.301178909263</v>
      </c>
      <c r="Z49" s="122">
        <f t="shared" si="17"/>
        <v>2014.6988210907357</v>
      </c>
      <c r="AA49" s="52">
        <f t="shared" si="18"/>
        <v>39600</v>
      </c>
    </row>
    <row r="50" spans="1:27" ht="13.5" customHeight="1">
      <c r="A50" s="118">
        <v>81</v>
      </c>
      <c r="B50" s="217">
        <v>41730</v>
      </c>
      <c r="C50" s="68">
        <v>724</v>
      </c>
      <c r="D50" s="222">
        <f>'base(indices)'!G55</f>
        <v>1.36134753</v>
      </c>
      <c r="E50" s="60">
        <f t="shared" si="0"/>
        <v>985.61561171999995</v>
      </c>
      <c r="F50" s="364">
        <f>'base(indices)'!I55</f>
        <v>1.6775999999999999E-2</v>
      </c>
      <c r="G50" s="60">
        <f t="shared" si="1"/>
        <v>16.53468750221472</v>
      </c>
      <c r="H50" s="57">
        <f t="shared" si="2"/>
        <v>1002.1502992222147</v>
      </c>
      <c r="I50" s="296">
        <f t="shared" si="20"/>
        <v>87804.941085925311</v>
      </c>
      <c r="J50" s="102">
        <f>IF((I50)+K50&gt;I148,I148-K50,(I50))</f>
        <v>62642.168631515437</v>
      </c>
      <c r="K50" s="102">
        <f t="shared" si="3"/>
        <v>3357.8313684845598</v>
      </c>
      <c r="L50" s="187">
        <f t="shared" si="23"/>
        <v>66000</v>
      </c>
      <c r="M50" s="102">
        <f t="shared" si="24"/>
        <v>59510.06019993966</v>
      </c>
      <c r="N50" s="102">
        <f t="shared" si="21"/>
        <v>3189.9398000603314</v>
      </c>
      <c r="O50" s="102">
        <f t="shared" si="22"/>
        <v>62699.999999999993</v>
      </c>
      <c r="P50" s="102">
        <f>J50*$P$9</f>
        <v>56377.951768363891</v>
      </c>
      <c r="Q50" s="102">
        <f t="shared" si="8"/>
        <v>3022.048231636104</v>
      </c>
      <c r="R50" s="102">
        <f t="shared" si="26"/>
        <v>59399.999999999993</v>
      </c>
      <c r="S50" s="102">
        <f t="shared" si="10"/>
        <v>50113.734905212354</v>
      </c>
      <c r="T50" s="102">
        <f t="shared" si="11"/>
        <v>2686.2650947876482</v>
      </c>
      <c r="U50" s="102">
        <f t="shared" si="12"/>
        <v>52800</v>
      </c>
      <c r="V50" s="102">
        <f t="shared" si="13"/>
        <v>43849.518042060801</v>
      </c>
      <c r="W50" s="102">
        <f t="shared" si="14"/>
        <v>2350.4819579391915</v>
      </c>
      <c r="X50" s="102">
        <f t="shared" si="15"/>
        <v>46199.999999999993</v>
      </c>
      <c r="Y50" s="102">
        <f t="shared" si="16"/>
        <v>37585.301178909263</v>
      </c>
      <c r="Z50" s="102">
        <f t="shared" si="17"/>
        <v>2014.6988210907357</v>
      </c>
      <c r="AA50" s="66">
        <f t="shared" si="18"/>
        <v>39600</v>
      </c>
    </row>
    <row r="51" spans="1:27" ht="13.5" customHeight="1">
      <c r="A51" s="118">
        <v>80</v>
      </c>
      <c r="B51" s="217">
        <v>41760</v>
      </c>
      <c r="C51" s="68">
        <v>724</v>
      </c>
      <c r="D51" s="222">
        <f>'base(indices)'!G56</f>
        <v>1.3607229599999999</v>
      </c>
      <c r="E51" s="70">
        <f t="shared" si="0"/>
        <v>985.16342304</v>
      </c>
      <c r="F51" s="364">
        <f>'base(indices)'!I56</f>
        <v>1.6775999999999999E-2</v>
      </c>
      <c r="G51" s="70">
        <f t="shared" si="1"/>
        <v>16.527101584919038</v>
      </c>
      <c r="H51" s="68">
        <f t="shared" si="2"/>
        <v>1001.690524624919</v>
      </c>
      <c r="I51" s="297">
        <f t="shared" si="20"/>
        <v>86802.790786703103</v>
      </c>
      <c r="J51" s="122">
        <f>IF((I51)+K51&gt;I148,I148-K51,(I51))</f>
        <v>62642.168631515437</v>
      </c>
      <c r="K51" s="122">
        <f t="shared" si="3"/>
        <v>3357.8313684845598</v>
      </c>
      <c r="L51" s="184">
        <f t="shared" si="23"/>
        <v>66000</v>
      </c>
      <c r="M51" s="122">
        <f t="shared" si="24"/>
        <v>59510.06019993966</v>
      </c>
      <c r="N51" s="122">
        <f t="shared" si="21"/>
        <v>3189.9398000603314</v>
      </c>
      <c r="O51" s="122">
        <f t="shared" si="22"/>
        <v>62699.999999999993</v>
      </c>
      <c r="P51" s="104">
        <f>J51*$P$9</f>
        <v>56377.951768363891</v>
      </c>
      <c r="Q51" s="122">
        <f t="shared" si="8"/>
        <v>3022.048231636104</v>
      </c>
      <c r="R51" s="122">
        <f t="shared" si="26"/>
        <v>59399.999999999993</v>
      </c>
      <c r="S51" s="122">
        <f t="shared" si="10"/>
        <v>50113.734905212354</v>
      </c>
      <c r="T51" s="122">
        <f t="shared" si="11"/>
        <v>2686.2650947876482</v>
      </c>
      <c r="U51" s="122">
        <f t="shared" si="12"/>
        <v>52800</v>
      </c>
      <c r="V51" s="122">
        <f t="shared" si="13"/>
        <v>43849.518042060801</v>
      </c>
      <c r="W51" s="122">
        <f t="shared" si="14"/>
        <v>2350.4819579391915</v>
      </c>
      <c r="X51" s="122">
        <f t="shared" si="15"/>
        <v>46199.999999999993</v>
      </c>
      <c r="Y51" s="122">
        <f t="shared" si="16"/>
        <v>37585.301178909263</v>
      </c>
      <c r="Z51" s="122">
        <f t="shared" si="17"/>
        <v>2014.6988210907357</v>
      </c>
      <c r="AA51" s="52">
        <f t="shared" si="18"/>
        <v>39600</v>
      </c>
    </row>
    <row r="52" spans="1:27" ht="13.5" customHeight="1">
      <c r="A52" s="118">
        <v>79</v>
      </c>
      <c r="B52" s="218">
        <v>41791</v>
      </c>
      <c r="C52" s="68">
        <v>724</v>
      </c>
      <c r="D52" s="222">
        <f>'base(indices)'!G57</f>
        <v>1.3599015800000001</v>
      </c>
      <c r="E52" s="60">
        <f t="shared" si="0"/>
        <v>984.56874392000009</v>
      </c>
      <c r="F52" s="364">
        <f>'base(indices)'!I57</f>
        <v>1.6775999999999999E-2</v>
      </c>
      <c r="G52" s="60">
        <f t="shared" si="1"/>
        <v>16.517125248001921</v>
      </c>
      <c r="H52" s="57">
        <f t="shared" si="2"/>
        <v>1001.085869168002</v>
      </c>
      <c r="I52" s="296">
        <f t="shared" si="20"/>
        <v>85801.10026207818</v>
      </c>
      <c r="J52" s="102">
        <f>IF((I52)+K52&gt;I148,I148-K52,(I52))</f>
        <v>62642.168631515437</v>
      </c>
      <c r="K52" s="102">
        <f t="shared" si="3"/>
        <v>3357.8313684845598</v>
      </c>
      <c r="L52" s="187">
        <f t="shared" si="23"/>
        <v>66000</v>
      </c>
      <c r="M52" s="102">
        <f t="shared" si="24"/>
        <v>59510.06019993966</v>
      </c>
      <c r="N52" s="102">
        <f t="shared" si="21"/>
        <v>3189.9398000603314</v>
      </c>
      <c r="O52" s="102">
        <f t="shared" si="22"/>
        <v>62699.999999999993</v>
      </c>
      <c r="P52" s="102">
        <f t="shared" ref="P52:P71" si="27">J52*$P$9</f>
        <v>56377.951768363891</v>
      </c>
      <c r="Q52" s="102">
        <f t="shared" si="8"/>
        <v>3022.048231636104</v>
      </c>
      <c r="R52" s="102">
        <f t="shared" si="26"/>
        <v>59399.999999999993</v>
      </c>
      <c r="S52" s="102">
        <f t="shared" si="10"/>
        <v>50113.734905212354</v>
      </c>
      <c r="T52" s="102">
        <f t="shared" si="11"/>
        <v>2686.2650947876482</v>
      </c>
      <c r="U52" s="102">
        <f t="shared" si="12"/>
        <v>52800</v>
      </c>
      <c r="V52" s="102">
        <f t="shared" si="13"/>
        <v>43849.518042060801</v>
      </c>
      <c r="W52" s="102">
        <f t="shared" si="14"/>
        <v>2350.4819579391915</v>
      </c>
      <c r="X52" s="102">
        <f t="shared" si="15"/>
        <v>46199.999999999993</v>
      </c>
      <c r="Y52" s="102">
        <f t="shared" si="16"/>
        <v>37585.301178909263</v>
      </c>
      <c r="Z52" s="102">
        <f t="shared" si="17"/>
        <v>2014.6988210907357</v>
      </c>
      <c r="AA52" s="66">
        <f t="shared" si="18"/>
        <v>39600</v>
      </c>
    </row>
    <row r="53" spans="1:27" ht="13.5" customHeight="1">
      <c r="A53" s="118">
        <v>78</v>
      </c>
      <c r="B53" s="217">
        <v>41821</v>
      </c>
      <c r="C53" s="68">
        <v>724</v>
      </c>
      <c r="D53" s="222">
        <f>'base(indices)'!G58</f>
        <v>1.35926952</v>
      </c>
      <c r="E53" s="70">
        <f t="shared" si="0"/>
        <v>984.11113248000004</v>
      </c>
      <c r="F53" s="364">
        <f>'base(indices)'!I58</f>
        <v>1.6775999999999999E-2</v>
      </c>
      <c r="G53" s="70">
        <f t="shared" si="1"/>
        <v>16.50944835848448</v>
      </c>
      <c r="H53" s="68">
        <f t="shared" si="2"/>
        <v>1000.6205808384846</v>
      </c>
      <c r="I53" s="297">
        <f t="shared" si="20"/>
        <v>84800.014392910176</v>
      </c>
      <c r="J53" s="122">
        <f>IF((I53)+K53&gt;I148,I148-K53,(I53))</f>
        <v>62642.168631515437</v>
      </c>
      <c r="K53" s="122">
        <f t="shared" si="3"/>
        <v>3357.8313684845598</v>
      </c>
      <c r="L53" s="184">
        <f t="shared" si="23"/>
        <v>66000</v>
      </c>
      <c r="M53" s="122">
        <f t="shared" si="24"/>
        <v>59510.06019993966</v>
      </c>
      <c r="N53" s="122">
        <f t="shared" si="21"/>
        <v>3189.9398000603314</v>
      </c>
      <c r="O53" s="122">
        <f t="shared" si="22"/>
        <v>62699.999999999993</v>
      </c>
      <c r="P53" s="104">
        <f t="shared" si="27"/>
        <v>56377.951768363891</v>
      </c>
      <c r="Q53" s="122">
        <f t="shared" si="8"/>
        <v>3022.048231636104</v>
      </c>
      <c r="R53" s="122">
        <f t="shared" si="26"/>
        <v>59399.999999999993</v>
      </c>
      <c r="S53" s="122">
        <f t="shared" si="10"/>
        <v>50113.734905212354</v>
      </c>
      <c r="T53" s="122">
        <f t="shared" si="11"/>
        <v>2686.2650947876482</v>
      </c>
      <c r="U53" s="122">
        <f t="shared" si="12"/>
        <v>52800</v>
      </c>
      <c r="V53" s="122">
        <f t="shared" si="13"/>
        <v>43849.518042060801</v>
      </c>
      <c r="W53" s="122">
        <f t="shared" si="14"/>
        <v>2350.4819579391915</v>
      </c>
      <c r="X53" s="122">
        <f t="shared" si="15"/>
        <v>46199.999999999993</v>
      </c>
      <c r="Y53" s="122">
        <f t="shared" si="16"/>
        <v>37585.301178909263</v>
      </c>
      <c r="Z53" s="122">
        <f t="shared" si="17"/>
        <v>2014.6988210907357</v>
      </c>
      <c r="AA53" s="52">
        <f t="shared" si="18"/>
        <v>39600</v>
      </c>
    </row>
    <row r="54" spans="1:27" ht="13.5" customHeight="1">
      <c r="A54" s="118">
        <v>77</v>
      </c>
      <c r="B54" s="218">
        <v>41852</v>
      </c>
      <c r="C54" s="68">
        <v>724</v>
      </c>
      <c r="D54" s="222">
        <f>'base(indices)'!G59</f>
        <v>1.3578383599999999</v>
      </c>
      <c r="E54" s="60">
        <f t="shared" si="0"/>
        <v>983.07497263999994</v>
      </c>
      <c r="F54" s="364">
        <f>'base(indices)'!I59</f>
        <v>1.6775999999999999E-2</v>
      </c>
      <c r="G54" s="60">
        <f t="shared" si="1"/>
        <v>16.492065741008638</v>
      </c>
      <c r="H54" s="57">
        <f t="shared" si="2"/>
        <v>999.56703838100862</v>
      </c>
      <c r="I54" s="296">
        <f t="shared" si="20"/>
        <v>83799.393812071692</v>
      </c>
      <c r="J54" s="102">
        <f>IF((I54)+K54&gt;I148,I148-K54,(I54))</f>
        <v>62642.168631515437</v>
      </c>
      <c r="K54" s="102">
        <f t="shared" si="3"/>
        <v>3357.8313684845598</v>
      </c>
      <c r="L54" s="187">
        <f t="shared" si="23"/>
        <v>66000</v>
      </c>
      <c r="M54" s="102">
        <f t="shared" si="24"/>
        <v>59510.06019993966</v>
      </c>
      <c r="N54" s="102">
        <f t="shared" si="21"/>
        <v>3189.9398000603314</v>
      </c>
      <c r="O54" s="102">
        <f t="shared" si="22"/>
        <v>62699.999999999993</v>
      </c>
      <c r="P54" s="102">
        <f t="shared" si="27"/>
        <v>56377.951768363891</v>
      </c>
      <c r="Q54" s="102">
        <f t="shared" si="8"/>
        <v>3022.048231636104</v>
      </c>
      <c r="R54" s="102">
        <f>P54+Q54</f>
        <v>59399.999999999993</v>
      </c>
      <c r="S54" s="102">
        <f t="shared" si="10"/>
        <v>50113.734905212354</v>
      </c>
      <c r="T54" s="102">
        <f t="shared" si="11"/>
        <v>2686.2650947876482</v>
      </c>
      <c r="U54" s="102">
        <f t="shared" si="12"/>
        <v>52800</v>
      </c>
      <c r="V54" s="102">
        <f t="shared" si="13"/>
        <v>43849.518042060801</v>
      </c>
      <c r="W54" s="102">
        <f t="shared" si="14"/>
        <v>2350.4819579391915</v>
      </c>
      <c r="X54" s="102">
        <f t="shared" si="15"/>
        <v>46199.999999999993</v>
      </c>
      <c r="Y54" s="102">
        <f t="shared" si="16"/>
        <v>37585.301178909263</v>
      </c>
      <c r="Z54" s="102">
        <f t="shared" si="17"/>
        <v>2014.6988210907357</v>
      </c>
      <c r="AA54" s="66">
        <f t="shared" si="18"/>
        <v>39600</v>
      </c>
    </row>
    <row r="55" spans="1:27" ht="13.5" customHeight="1">
      <c r="A55" s="118">
        <v>76</v>
      </c>
      <c r="B55" s="217">
        <v>41883</v>
      </c>
      <c r="C55" s="68">
        <v>724</v>
      </c>
      <c r="D55" s="222">
        <f>'base(indices)'!G60</f>
        <v>1.3570214300000001</v>
      </c>
      <c r="E55" s="70">
        <f t="shared" si="0"/>
        <v>982.48351532000004</v>
      </c>
      <c r="F55" s="364">
        <f>'base(indices)'!I60</f>
        <v>1.6775999999999999E-2</v>
      </c>
      <c r="G55" s="70">
        <f t="shared" si="1"/>
        <v>16.48214345300832</v>
      </c>
      <c r="H55" s="68">
        <f t="shared" si="2"/>
        <v>998.96565877300839</v>
      </c>
      <c r="I55" s="297">
        <f t="shared" si="20"/>
        <v>82799.826773690686</v>
      </c>
      <c r="J55" s="122">
        <f>IF((I55)+K55&gt;I148,I148-K55,(I55))</f>
        <v>62642.168631515437</v>
      </c>
      <c r="K55" s="122">
        <f t="shared" si="3"/>
        <v>3357.8313684845598</v>
      </c>
      <c r="L55" s="184">
        <f t="shared" si="23"/>
        <v>66000</v>
      </c>
      <c r="M55" s="122">
        <f t="shared" si="24"/>
        <v>59510.06019993966</v>
      </c>
      <c r="N55" s="122">
        <f t="shared" si="21"/>
        <v>3189.9398000603314</v>
      </c>
      <c r="O55" s="122">
        <f t="shared" si="22"/>
        <v>62699.999999999993</v>
      </c>
      <c r="P55" s="104">
        <f t="shared" si="27"/>
        <v>56377.951768363891</v>
      </c>
      <c r="Q55" s="122">
        <f t="shared" si="8"/>
        <v>3022.048231636104</v>
      </c>
      <c r="R55" s="122">
        <f t="shared" ref="R55:R73" si="28">P55+Q55</f>
        <v>59399.999999999993</v>
      </c>
      <c r="S55" s="122">
        <f t="shared" si="10"/>
        <v>50113.734905212354</v>
      </c>
      <c r="T55" s="122">
        <f t="shared" si="11"/>
        <v>2686.2650947876482</v>
      </c>
      <c r="U55" s="122">
        <f t="shared" si="12"/>
        <v>52800</v>
      </c>
      <c r="V55" s="122">
        <f t="shared" si="13"/>
        <v>43849.518042060801</v>
      </c>
      <c r="W55" s="122">
        <f t="shared" si="14"/>
        <v>2350.4819579391915</v>
      </c>
      <c r="X55" s="122">
        <f t="shared" si="15"/>
        <v>46199.999999999993</v>
      </c>
      <c r="Y55" s="122">
        <f t="shared" si="16"/>
        <v>37585.301178909263</v>
      </c>
      <c r="Z55" s="122">
        <f t="shared" si="17"/>
        <v>2014.6988210907357</v>
      </c>
      <c r="AA55" s="52">
        <f t="shared" si="18"/>
        <v>39600</v>
      </c>
    </row>
    <row r="56" spans="1:27" ht="13.5" customHeight="1">
      <c r="A56" s="118">
        <v>75</v>
      </c>
      <c r="B56" s="218">
        <v>41913</v>
      </c>
      <c r="C56" s="68">
        <v>724</v>
      </c>
      <c r="D56" s="222">
        <f>'base(indices)'!G61</f>
        <v>1.3558377800000001</v>
      </c>
      <c r="E56" s="60">
        <f t="shared" si="0"/>
        <v>981.62655272000006</v>
      </c>
      <c r="F56" s="364">
        <f>'base(indices)'!I61</f>
        <v>1.6775999999999999E-2</v>
      </c>
      <c r="G56" s="60">
        <f t="shared" si="1"/>
        <v>16.467767048430719</v>
      </c>
      <c r="H56" s="57">
        <f t="shared" si="2"/>
        <v>998.09431976843075</v>
      </c>
      <c r="I56" s="296">
        <f t="shared" si="20"/>
        <v>81800.861114917672</v>
      </c>
      <c r="J56" s="102">
        <f>IF((I56)+K56&gt;I148,I148-K56,(I56))</f>
        <v>62642.168631515437</v>
      </c>
      <c r="K56" s="102">
        <f t="shared" si="3"/>
        <v>3357.8313684845598</v>
      </c>
      <c r="L56" s="187">
        <f t="shared" si="23"/>
        <v>66000</v>
      </c>
      <c r="M56" s="102">
        <f t="shared" si="24"/>
        <v>59510.06019993966</v>
      </c>
      <c r="N56" s="102">
        <f t="shared" si="21"/>
        <v>3189.9398000603314</v>
      </c>
      <c r="O56" s="102">
        <f t="shared" si="22"/>
        <v>62699.999999999993</v>
      </c>
      <c r="P56" s="102">
        <f t="shared" si="27"/>
        <v>56377.951768363891</v>
      </c>
      <c r="Q56" s="102">
        <f t="shared" si="8"/>
        <v>3022.048231636104</v>
      </c>
      <c r="R56" s="102">
        <f t="shared" si="28"/>
        <v>59399.999999999993</v>
      </c>
      <c r="S56" s="102">
        <f t="shared" si="10"/>
        <v>50113.734905212354</v>
      </c>
      <c r="T56" s="102">
        <f t="shared" si="11"/>
        <v>2686.2650947876482</v>
      </c>
      <c r="U56" s="102">
        <f t="shared" si="12"/>
        <v>52800</v>
      </c>
      <c r="V56" s="102">
        <f t="shared" si="13"/>
        <v>43849.518042060801</v>
      </c>
      <c r="W56" s="102">
        <f t="shared" si="14"/>
        <v>2350.4819579391915</v>
      </c>
      <c r="X56" s="102">
        <f t="shared" si="15"/>
        <v>46199.999999999993</v>
      </c>
      <c r="Y56" s="102">
        <f t="shared" si="16"/>
        <v>37585.301178909263</v>
      </c>
      <c r="Z56" s="102">
        <f t="shared" si="17"/>
        <v>2014.6988210907357</v>
      </c>
      <c r="AA56" s="66">
        <f t="shared" si="18"/>
        <v>39600</v>
      </c>
    </row>
    <row r="57" spans="1:27" ht="13.5" customHeight="1">
      <c r="A57" s="118">
        <v>74</v>
      </c>
      <c r="B57" s="217">
        <v>41944</v>
      </c>
      <c r="C57" s="68">
        <v>724</v>
      </c>
      <c r="D57" s="222">
        <f>'base(indices)'!G62</f>
        <v>1.3544318799999999</v>
      </c>
      <c r="E57" s="70">
        <f t="shared" si="0"/>
        <v>980.60868111999991</v>
      </c>
      <c r="F57" s="364">
        <f>'base(indices)'!I62</f>
        <v>1.6775999999999999E-2</v>
      </c>
      <c r="G57" s="70">
        <f t="shared" si="1"/>
        <v>16.450691234469119</v>
      </c>
      <c r="H57" s="68">
        <f t="shared" si="2"/>
        <v>997.05937235446902</v>
      </c>
      <c r="I57" s="297">
        <f t="shared" si="20"/>
        <v>80802.766795149248</v>
      </c>
      <c r="J57" s="122">
        <f>IF((I57)+K57&gt;I148,I148-K57,(I57))</f>
        <v>62642.168631515437</v>
      </c>
      <c r="K57" s="122">
        <f t="shared" si="3"/>
        <v>3357.8313684845598</v>
      </c>
      <c r="L57" s="184">
        <f t="shared" si="23"/>
        <v>66000</v>
      </c>
      <c r="M57" s="122">
        <f t="shared" si="24"/>
        <v>59510.06019993966</v>
      </c>
      <c r="N57" s="122">
        <f t="shared" si="21"/>
        <v>3189.9398000603314</v>
      </c>
      <c r="O57" s="122">
        <f t="shared" si="22"/>
        <v>62699.999999999993</v>
      </c>
      <c r="P57" s="104">
        <f t="shared" si="27"/>
        <v>56377.951768363891</v>
      </c>
      <c r="Q57" s="122">
        <f t="shared" si="8"/>
        <v>3022.048231636104</v>
      </c>
      <c r="R57" s="122">
        <f t="shared" si="28"/>
        <v>59399.999999999993</v>
      </c>
      <c r="S57" s="122">
        <f t="shared" si="10"/>
        <v>50113.734905212354</v>
      </c>
      <c r="T57" s="122">
        <f t="shared" si="11"/>
        <v>2686.2650947876482</v>
      </c>
      <c r="U57" s="122">
        <f t="shared" si="12"/>
        <v>52800</v>
      </c>
      <c r="V57" s="122">
        <f t="shared" si="13"/>
        <v>43849.518042060801</v>
      </c>
      <c r="W57" s="122">
        <f t="shared" si="14"/>
        <v>2350.4819579391915</v>
      </c>
      <c r="X57" s="122">
        <f t="shared" si="15"/>
        <v>46199.999999999993</v>
      </c>
      <c r="Y57" s="122">
        <f t="shared" si="16"/>
        <v>37585.301178909263</v>
      </c>
      <c r="Z57" s="122">
        <f t="shared" si="17"/>
        <v>2014.6988210907357</v>
      </c>
      <c r="AA57" s="52">
        <f t="shared" si="18"/>
        <v>39600</v>
      </c>
    </row>
    <row r="58" spans="1:27" ht="13.5" customHeight="1" thickBot="1">
      <c r="A58" s="230">
        <v>73</v>
      </c>
      <c r="B58" s="219">
        <v>41974</v>
      </c>
      <c r="C58" s="178">
        <v>724</v>
      </c>
      <c r="D58" s="343">
        <f>'base(indices)'!G63</f>
        <v>1.3537780100000001</v>
      </c>
      <c r="E58" s="248">
        <f t="shared" si="0"/>
        <v>980.13527924000005</v>
      </c>
      <c r="F58" s="365">
        <f>'base(indices)'!I63</f>
        <v>1.6775999999999999E-2</v>
      </c>
      <c r="G58" s="248">
        <f t="shared" si="1"/>
        <v>16.442749444530239</v>
      </c>
      <c r="H58" s="175">
        <f t="shared" si="2"/>
        <v>996.5780286845303</v>
      </c>
      <c r="I58" s="344">
        <f t="shared" si="20"/>
        <v>79805.707422794774</v>
      </c>
      <c r="J58" s="345">
        <f>IF((I58)+K58&gt;I148,I148-K58,(I58))</f>
        <v>62642.168631515437</v>
      </c>
      <c r="K58" s="345">
        <f t="shared" si="3"/>
        <v>3357.8313684845598</v>
      </c>
      <c r="L58" s="346">
        <f t="shared" si="23"/>
        <v>66000</v>
      </c>
      <c r="M58" s="345">
        <f t="shared" si="24"/>
        <v>59510.06019993966</v>
      </c>
      <c r="N58" s="345">
        <f t="shared" si="21"/>
        <v>3189.9398000603314</v>
      </c>
      <c r="O58" s="345">
        <f t="shared" si="22"/>
        <v>62699.999999999993</v>
      </c>
      <c r="P58" s="345">
        <f t="shared" si="27"/>
        <v>56377.951768363891</v>
      </c>
      <c r="Q58" s="345">
        <f t="shared" si="8"/>
        <v>3022.048231636104</v>
      </c>
      <c r="R58" s="345">
        <f t="shared" si="28"/>
        <v>59399.999999999993</v>
      </c>
      <c r="S58" s="345">
        <f t="shared" si="10"/>
        <v>50113.734905212354</v>
      </c>
      <c r="T58" s="345">
        <f t="shared" si="11"/>
        <v>2686.2650947876482</v>
      </c>
      <c r="U58" s="345">
        <f t="shared" si="12"/>
        <v>52800</v>
      </c>
      <c r="V58" s="345">
        <f t="shared" si="13"/>
        <v>43849.518042060801</v>
      </c>
      <c r="W58" s="345">
        <f t="shared" si="14"/>
        <v>2350.4819579391915</v>
      </c>
      <c r="X58" s="345">
        <f t="shared" si="15"/>
        <v>46199.999999999993</v>
      </c>
      <c r="Y58" s="345">
        <f t="shared" si="16"/>
        <v>37585.301178909263</v>
      </c>
      <c r="Z58" s="345">
        <f t="shared" si="17"/>
        <v>2014.6988210907357</v>
      </c>
      <c r="AA58" s="347">
        <f t="shared" si="18"/>
        <v>39600</v>
      </c>
    </row>
    <row r="59" spans="1:27" ht="13.5" customHeight="1">
      <c r="A59" s="220">
        <v>72</v>
      </c>
      <c r="B59" s="342">
        <v>42005</v>
      </c>
      <c r="C59" s="47">
        <v>788</v>
      </c>
      <c r="D59" s="240">
        <f>'base(indices)'!G64</f>
        <v>1.35235398</v>
      </c>
      <c r="E59" s="87">
        <f t="shared" si="0"/>
        <v>1065.6549362399999</v>
      </c>
      <c r="F59" s="363">
        <f>'base(indices)'!I64</f>
        <v>1.6775999999999999E-2</v>
      </c>
      <c r="G59" s="87">
        <f t="shared" si="1"/>
        <v>17.877427210362239</v>
      </c>
      <c r="H59" s="47">
        <f t="shared" si="2"/>
        <v>1083.532363450362</v>
      </c>
      <c r="I59" s="295">
        <f t="shared" si="20"/>
        <v>78809.129394110249</v>
      </c>
      <c r="J59" s="123">
        <f>IF((I59)+K59&gt;I148,I148-K59,(I59))</f>
        <v>62642.168631515437</v>
      </c>
      <c r="K59" s="123">
        <f t="shared" si="3"/>
        <v>3357.8313684845598</v>
      </c>
      <c r="L59" s="292">
        <f t="shared" si="23"/>
        <v>66000</v>
      </c>
      <c r="M59" s="123">
        <f t="shared" si="24"/>
        <v>59510.06019993966</v>
      </c>
      <c r="N59" s="123">
        <f t="shared" si="21"/>
        <v>3189.9398000603314</v>
      </c>
      <c r="O59" s="123">
        <f t="shared" si="22"/>
        <v>62699.999999999993</v>
      </c>
      <c r="P59" s="100">
        <f t="shared" si="27"/>
        <v>56377.951768363891</v>
      </c>
      <c r="Q59" s="123">
        <f t="shared" si="8"/>
        <v>3022.048231636104</v>
      </c>
      <c r="R59" s="123">
        <f t="shared" si="28"/>
        <v>59399.999999999993</v>
      </c>
      <c r="S59" s="123">
        <f t="shared" si="10"/>
        <v>50113.734905212354</v>
      </c>
      <c r="T59" s="123">
        <f t="shared" si="11"/>
        <v>2686.2650947876482</v>
      </c>
      <c r="U59" s="123">
        <f t="shared" si="12"/>
        <v>52800</v>
      </c>
      <c r="V59" s="123">
        <f t="shared" si="13"/>
        <v>43849.518042060801</v>
      </c>
      <c r="W59" s="123">
        <f t="shared" si="14"/>
        <v>2350.4819579391915</v>
      </c>
      <c r="X59" s="123">
        <f t="shared" si="15"/>
        <v>46199.999999999993</v>
      </c>
      <c r="Y59" s="123">
        <f t="shared" si="16"/>
        <v>37585.301178909263</v>
      </c>
      <c r="Z59" s="123">
        <f t="shared" si="17"/>
        <v>2014.6988210907357</v>
      </c>
      <c r="AA59" s="55">
        <f t="shared" si="18"/>
        <v>39600</v>
      </c>
    </row>
    <row r="60" spans="1:27" ht="13.5" customHeight="1">
      <c r="A60" s="118">
        <v>71</v>
      </c>
      <c r="B60" s="46">
        <v>42036</v>
      </c>
      <c r="C60" s="68">
        <v>788</v>
      </c>
      <c r="D60" s="222">
        <f>'base(indices)'!G65</f>
        <v>1.3511676500000001</v>
      </c>
      <c r="E60" s="60">
        <f t="shared" si="0"/>
        <v>1064.7201082000001</v>
      </c>
      <c r="F60" s="364">
        <f>'base(indices)'!I65</f>
        <v>1.6775999999999999E-2</v>
      </c>
      <c r="G60" s="60">
        <f t="shared" si="1"/>
        <v>17.861744535163201</v>
      </c>
      <c r="H60" s="57">
        <f t="shared" si="2"/>
        <v>1082.5818527351632</v>
      </c>
      <c r="I60" s="296">
        <f t="shared" si="20"/>
        <v>77725.59703065989</v>
      </c>
      <c r="J60" s="102">
        <f>IF((I60)+K60&gt;I148,I148-K60,(I60))</f>
        <v>62642.168631515437</v>
      </c>
      <c r="K60" s="102">
        <f t="shared" si="3"/>
        <v>3357.8313684845598</v>
      </c>
      <c r="L60" s="187">
        <f t="shared" si="23"/>
        <v>66000</v>
      </c>
      <c r="M60" s="102">
        <f t="shared" si="24"/>
        <v>59510.06019993966</v>
      </c>
      <c r="N60" s="102">
        <f t="shared" si="21"/>
        <v>3189.9398000603314</v>
      </c>
      <c r="O60" s="102">
        <f t="shared" si="22"/>
        <v>62699.999999999993</v>
      </c>
      <c r="P60" s="102">
        <f t="shared" si="27"/>
        <v>56377.951768363891</v>
      </c>
      <c r="Q60" s="102">
        <f t="shared" si="8"/>
        <v>3022.048231636104</v>
      </c>
      <c r="R60" s="102">
        <f t="shared" si="28"/>
        <v>59399.999999999993</v>
      </c>
      <c r="S60" s="102">
        <f t="shared" si="10"/>
        <v>50113.734905212354</v>
      </c>
      <c r="T60" s="102">
        <f t="shared" si="11"/>
        <v>2686.2650947876482</v>
      </c>
      <c r="U60" s="102">
        <f t="shared" si="12"/>
        <v>52800</v>
      </c>
      <c r="V60" s="102">
        <f t="shared" si="13"/>
        <v>43849.518042060801</v>
      </c>
      <c r="W60" s="102">
        <f t="shared" si="14"/>
        <v>2350.4819579391915</v>
      </c>
      <c r="X60" s="102">
        <f t="shared" si="15"/>
        <v>46199.999999999993</v>
      </c>
      <c r="Y60" s="102">
        <f t="shared" si="16"/>
        <v>37585.301178909263</v>
      </c>
      <c r="Z60" s="102">
        <f t="shared" si="17"/>
        <v>2014.6988210907357</v>
      </c>
      <c r="AA60" s="66">
        <f t="shared" si="18"/>
        <v>39600</v>
      </c>
    </row>
    <row r="61" spans="1:27" ht="13.5" customHeight="1">
      <c r="A61" s="118">
        <v>70</v>
      </c>
      <c r="B61" s="56">
        <v>42064</v>
      </c>
      <c r="C61" s="68">
        <v>788</v>
      </c>
      <c r="D61" s="222">
        <f>'base(indices)'!G66</f>
        <v>1.3509407</v>
      </c>
      <c r="E61" s="70">
        <f t="shared" si="0"/>
        <v>1064.5412716000001</v>
      </c>
      <c r="F61" s="364">
        <f>'base(indices)'!I66</f>
        <v>1.6775999999999999E-2</v>
      </c>
      <c r="G61" s="70">
        <f t="shared" si="1"/>
        <v>17.858744372361599</v>
      </c>
      <c r="H61" s="68">
        <f t="shared" si="2"/>
        <v>1082.4000159723616</v>
      </c>
      <c r="I61" s="297">
        <f t="shared" si="20"/>
        <v>76643.015177924724</v>
      </c>
      <c r="J61" s="122">
        <f>IF((I61)+K61&gt;I148,I148-K61,(I61))</f>
        <v>62642.168631515437</v>
      </c>
      <c r="K61" s="122">
        <f t="shared" si="3"/>
        <v>3357.8313684845598</v>
      </c>
      <c r="L61" s="184">
        <f t="shared" si="23"/>
        <v>66000</v>
      </c>
      <c r="M61" s="122">
        <f t="shared" si="24"/>
        <v>59510.06019993966</v>
      </c>
      <c r="N61" s="122">
        <f t="shared" si="21"/>
        <v>3189.9398000603314</v>
      </c>
      <c r="O61" s="122">
        <f t="shared" si="22"/>
        <v>62699.999999999993</v>
      </c>
      <c r="P61" s="104">
        <f t="shared" si="27"/>
        <v>56377.951768363891</v>
      </c>
      <c r="Q61" s="122">
        <f t="shared" si="8"/>
        <v>3022.048231636104</v>
      </c>
      <c r="R61" s="122">
        <f t="shared" si="28"/>
        <v>59399.999999999993</v>
      </c>
      <c r="S61" s="122">
        <f t="shared" si="10"/>
        <v>50113.734905212354</v>
      </c>
      <c r="T61" s="122">
        <f t="shared" si="11"/>
        <v>2686.2650947876482</v>
      </c>
      <c r="U61" s="122">
        <f t="shared" si="12"/>
        <v>52800</v>
      </c>
      <c r="V61" s="122">
        <f t="shared" si="13"/>
        <v>43849.518042060801</v>
      </c>
      <c r="W61" s="122">
        <f t="shared" si="14"/>
        <v>2350.4819579391915</v>
      </c>
      <c r="X61" s="122">
        <f t="shared" si="15"/>
        <v>46199.999999999993</v>
      </c>
      <c r="Y61" s="122">
        <f t="shared" si="16"/>
        <v>37585.301178909263</v>
      </c>
      <c r="Z61" s="122">
        <f t="shared" si="17"/>
        <v>2014.6988210907357</v>
      </c>
      <c r="AA61" s="52">
        <f t="shared" si="18"/>
        <v>39600</v>
      </c>
    </row>
    <row r="62" spans="1:27" ht="13.5" customHeight="1">
      <c r="A62" s="118">
        <v>69</v>
      </c>
      <c r="B62" s="46">
        <v>42095</v>
      </c>
      <c r="C62" s="68">
        <v>788</v>
      </c>
      <c r="D62" s="222">
        <f>'base(indices)'!G67</f>
        <v>1.34919214</v>
      </c>
      <c r="E62" s="60">
        <f t="shared" si="0"/>
        <v>1063.1634063199999</v>
      </c>
      <c r="F62" s="364">
        <f>'base(indices)'!I67</f>
        <v>1.6775999999999999E-2</v>
      </c>
      <c r="G62" s="60">
        <f t="shared" si="1"/>
        <v>17.835629304424319</v>
      </c>
      <c r="H62" s="57">
        <f t="shared" si="2"/>
        <v>1080.9990356244243</v>
      </c>
      <c r="I62" s="296">
        <f t="shared" si="20"/>
        <v>75560.615161952359</v>
      </c>
      <c r="J62" s="102">
        <f>IF((I62)+K62&gt;I148,I148-K62,(I62))</f>
        <v>62642.168631515437</v>
      </c>
      <c r="K62" s="102">
        <f t="shared" si="3"/>
        <v>3357.8313684845598</v>
      </c>
      <c r="L62" s="187">
        <f t="shared" si="23"/>
        <v>66000</v>
      </c>
      <c r="M62" s="102">
        <f t="shared" si="24"/>
        <v>59510.06019993966</v>
      </c>
      <c r="N62" s="102">
        <f t="shared" si="21"/>
        <v>3189.9398000603314</v>
      </c>
      <c r="O62" s="102">
        <f t="shared" si="22"/>
        <v>62699.999999999993</v>
      </c>
      <c r="P62" s="102">
        <f t="shared" si="27"/>
        <v>56377.951768363891</v>
      </c>
      <c r="Q62" s="102">
        <f t="shared" si="8"/>
        <v>3022.048231636104</v>
      </c>
      <c r="R62" s="102">
        <f t="shared" si="28"/>
        <v>59399.999999999993</v>
      </c>
      <c r="S62" s="102">
        <f t="shared" si="10"/>
        <v>50113.734905212354</v>
      </c>
      <c r="T62" s="102">
        <f t="shared" si="11"/>
        <v>2686.2650947876482</v>
      </c>
      <c r="U62" s="102">
        <f t="shared" si="12"/>
        <v>52800</v>
      </c>
      <c r="V62" s="102">
        <f t="shared" si="13"/>
        <v>43849.518042060801</v>
      </c>
      <c r="W62" s="102">
        <f t="shared" si="14"/>
        <v>2350.4819579391915</v>
      </c>
      <c r="X62" s="102">
        <f t="shared" si="15"/>
        <v>46199.999999999993</v>
      </c>
      <c r="Y62" s="102">
        <f t="shared" si="16"/>
        <v>37585.301178909263</v>
      </c>
      <c r="Z62" s="102">
        <f t="shared" si="17"/>
        <v>2014.6988210907357</v>
      </c>
      <c r="AA62" s="66">
        <f t="shared" si="18"/>
        <v>39600</v>
      </c>
    </row>
    <row r="63" spans="1:27" ht="13.5" customHeight="1">
      <c r="A63" s="118">
        <v>68</v>
      </c>
      <c r="B63" s="56">
        <v>42125</v>
      </c>
      <c r="C63" s="68">
        <v>788</v>
      </c>
      <c r="D63" s="222">
        <f>'base(indices)'!G68</f>
        <v>1.33490862</v>
      </c>
      <c r="E63" s="70">
        <f t="shared" si="0"/>
        <v>1051.9079925599999</v>
      </c>
      <c r="F63" s="364">
        <f>'base(indices)'!I68</f>
        <v>1.6775999999999999E-2</v>
      </c>
      <c r="G63" s="70">
        <f t="shared" si="1"/>
        <v>17.646808483186557</v>
      </c>
      <c r="H63" s="68">
        <f t="shared" si="2"/>
        <v>1069.5548010431864</v>
      </c>
      <c r="I63" s="297">
        <f t="shared" si="20"/>
        <v>74479.616126327935</v>
      </c>
      <c r="J63" s="122">
        <f>IF((I63)+K63&gt;I148,I148-K63,(I63))</f>
        <v>62642.168631515437</v>
      </c>
      <c r="K63" s="122">
        <f t="shared" si="3"/>
        <v>3357.8313684845598</v>
      </c>
      <c r="L63" s="184">
        <f t="shared" si="23"/>
        <v>66000</v>
      </c>
      <c r="M63" s="122">
        <f t="shared" si="24"/>
        <v>59510.06019993966</v>
      </c>
      <c r="N63" s="122">
        <f t="shared" si="21"/>
        <v>3189.9398000603314</v>
      </c>
      <c r="O63" s="122">
        <f t="shared" si="22"/>
        <v>62699.999999999993</v>
      </c>
      <c r="P63" s="104">
        <f t="shared" si="27"/>
        <v>56377.951768363891</v>
      </c>
      <c r="Q63" s="122">
        <f t="shared" si="8"/>
        <v>3022.048231636104</v>
      </c>
      <c r="R63" s="122">
        <f t="shared" si="28"/>
        <v>59399.999999999993</v>
      </c>
      <c r="S63" s="122">
        <f t="shared" si="10"/>
        <v>50113.734905212354</v>
      </c>
      <c r="T63" s="122">
        <f t="shared" si="11"/>
        <v>2686.2650947876482</v>
      </c>
      <c r="U63" s="122">
        <f t="shared" si="12"/>
        <v>52800</v>
      </c>
      <c r="V63" s="122">
        <f t="shared" si="13"/>
        <v>43849.518042060801</v>
      </c>
      <c r="W63" s="122">
        <f t="shared" si="14"/>
        <v>2350.4819579391915</v>
      </c>
      <c r="X63" s="122">
        <f t="shared" si="15"/>
        <v>46199.999999999993</v>
      </c>
      <c r="Y63" s="122">
        <f t="shared" si="16"/>
        <v>37585.301178909263</v>
      </c>
      <c r="Z63" s="122">
        <f t="shared" si="17"/>
        <v>2014.6988210907357</v>
      </c>
      <c r="AA63" s="52">
        <f t="shared" si="18"/>
        <v>39600</v>
      </c>
    </row>
    <row r="64" spans="1:27" ht="13.5" customHeight="1">
      <c r="A64" s="118">
        <v>67</v>
      </c>
      <c r="B64" s="56">
        <v>42156</v>
      </c>
      <c r="C64" s="68">
        <v>788</v>
      </c>
      <c r="D64" s="222">
        <f>'base(indices)'!G69</f>
        <v>1.32694694</v>
      </c>
      <c r="E64" s="60">
        <f t="shared" si="0"/>
        <v>1045.6341887200001</v>
      </c>
      <c r="F64" s="364">
        <f>'base(indices)'!I69</f>
        <v>1.6775999999999999E-2</v>
      </c>
      <c r="G64" s="60">
        <f t="shared" si="1"/>
        <v>17.541559149966719</v>
      </c>
      <c r="H64" s="57">
        <f t="shared" si="2"/>
        <v>1063.1757478699669</v>
      </c>
      <c r="I64" s="296">
        <f t="shared" si="20"/>
        <v>73410.061325284754</v>
      </c>
      <c r="J64" s="102">
        <f>IF((I64)+K64&gt;I148,I148-K64,(I64))</f>
        <v>62642.168631515437</v>
      </c>
      <c r="K64" s="102">
        <f t="shared" si="3"/>
        <v>3357.8313684845598</v>
      </c>
      <c r="L64" s="187">
        <f t="shared" si="23"/>
        <v>66000</v>
      </c>
      <c r="M64" s="102">
        <f t="shared" si="24"/>
        <v>59510.06019993966</v>
      </c>
      <c r="N64" s="102">
        <f t="shared" si="21"/>
        <v>3189.9398000603314</v>
      </c>
      <c r="O64" s="102">
        <f t="shared" si="22"/>
        <v>62699.999999999993</v>
      </c>
      <c r="P64" s="102">
        <f t="shared" si="27"/>
        <v>56377.951768363891</v>
      </c>
      <c r="Q64" s="102">
        <f t="shared" si="8"/>
        <v>3022.048231636104</v>
      </c>
      <c r="R64" s="102">
        <f t="shared" si="28"/>
        <v>59399.999999999993</v>
      </c>
      <c r="S64" s="102">
        <f t="shared" si="10"/>
        <v>50113.734905212354</v>
      </c>
      <c r="T64" s="102">
        <f t="shared" si="11"/>
        <v>2686.2650947876482</v>
      </c>
      <c r="U64" s="102">
        <f t="shared" si="12"/>
        <v>52800</v>
      </c>
      <c r="V64" s="102">
        <f t="shared" si="13"/>
        <v>43849.518042060801</v>
      </c>
      <c r="W64" s="102">
        <f t="shared" si="14"/>
        <v>2350.4819579391915</v>
      </c>
      <c r="X64" s="102">
        <f t="shared" si="15"/>
        <v>46199.999999999993</v>
      </c>
      <c r="Y64" s="102">
        <f t="shared" si="16"/>
        <v>37585.301178909263</v>
      </c>
      <c r="Z64" s="102">
        <f t="shared" si="17"/>
        <v>2014.6988210907357</v>
      </c>
      <c r="AA64" s="66">
        <f t="shared" si="18"/>
        <v>39600</v>
      </c>
    </row>
    <row r="65" spans="1:27" ht="13.5" customHeight="1">
      <c r="A65" s="118">
        <v>66</v>
      </c>
      <c r="B65" s="46">
        <v>42186</v>
      </c>
      <c r="C65" s="68">
        <v>788</v>
      </c>
      <c r="D65" s="222">
        <f>'base(indices)'!G70</f>
        <v>1.3139389400000001</v>
      </c>
      <c r="E65" s="70">
        <f t="shared" si="0"/>
        <v>1035.3838847200002</v>
      </c>
      <c r="F65" s="364">
        <f>'base(indices)'!I70</f>
        <v>1.6775999999999999E-2</v>
      </c>
      <c r="G65" s="70">
        <f t="shared" si="1"/>
        <v>17.369600050062722</v>
      </c>
      <c r="H65" s="68">
        <f t="shared" si="2"/>
        <v>1052.7534847700629</v>
      </c>
      <c r="I65" s="297">
        <f t="shared" si="20"/>
        <v>72346.885577414781</v>
      </c>
      <c r="J65" s="122">
        <f>IF((I65)+K65&gt;I148,I148-K65,(I65))</f>
        <v>62642.168631515437</v>
      </c>
      <c r="K65" s="122">
        <f t="shared" si="3"/>
        <v>3357.8313684845598</v>
      </c>
      <c r="L65" s="184">
        <f t="shared" si="23"/>
        <v>66000</v>
      </c>
      <c r="M65" s="122">
        <f t="shared" si="24"/>
        <v>59510.06019993966</v>
      </c>
      <c r="N65" s="122">
        <f t="shared" si="21"/>
        <v>3189.9398000603314</v>
      </c>
      <c r="O65" s="122">
        <f t="shared" si="22"/>
        <v>62699.999999999993</v>
      </c>
      <c r="P65" s="104">
        <f t="shared" si="27"/>
        <v>56377.951768363891</v>
      </c>
      <c r="Q65" s="122">
        <f t="shared" si="8"/>
        <v>3022.048231636104</v>
      </c>
      <c r="R65" s="122">
        <f t="shared" si="28"/>
        <v>59399.999999999993</v>
      </c>
      <c r="S65" s="122">
        <f t="shared" si="10"/>
        <v>50113.734905212354</v>
      </c>
      <c r="T65" s="122">
        <f t="shared" si="11"/>
        <v>2686.2650947876482</v>
      </c>
      <c r="U65" s="122">
        <f t="shared" si="12"/>
        <v>52800</v>
      </c>
      <c r="V65" s="122">
        <f t="shared" si="13"/>
        <v>43849.518042060801</v>
      </c>
      <c r="W65" s="122">
        <f t="shared" si="14"/>
        <v>2350.4819579391915</v>
      </c>
      <c r="X65" s="122">
        <f t="shared" si="15"/>
        <v>46199.999999999993</v>
      </c>
      <c r="Y65" s="122">
        <f t="shared" si="16"/>
        <v>37585.301178909263</v>
      </c>
      <c r="Z65" s="122">
        <f t="shared" si="17"/>
        <v>2014.6988210907357</v>
      </c>
      <c r="AA65" s="52">
        <f t="shared" si="18"/>
        <v>39600</v>
      </c>
    </row>
    <row r="66" spans="1:27" ht="13.5" customHeight="1">
      <c r="A66" s="118">
        <v>65</v>
      </c>
      <c r="B66" s="56">
        <v>42217</v>
      </c>
      <c r="C66" s="68">
        <v>788</v>
      </c>
      <c r="D66" s="222">
        <f>'base(indices)'!G71</f>
        <v>1.3062321699999999</v>
      </c>
      <c r="E66" s="60">
        <f t="shared" si="0"/>
        <v>1029.31094996</v>
      </c>
      <c r="F66" s="364">
        <f>'base(indices)'!I71</f>
        <v>1.6775999999999999E-2</v>
      </c>
      <c r="G66" s="60">
        <f t="shared" si="1"/>
        <v>17.267720496528959</v>
      </c>
      <c r="H66" s="57">
        <f t="shared" si="2"/>
        <v>1046.5786704565289</v>
      </c>
      <c r="I66" s="296">
        <f t="shared" si="20"/>
        <v>71294.132092644722</v>
      </c>
      <c r="J66" s="102">
        <f>IF((I66)+K66&gt;I148,I148-K66,(I66))</f>
        <v>62642.168631515437</v>
      </c>
      <c r="K66" s="102">
        <f t="shared" si="3"/>
        <v>3357.8313684845598</v>
      </c>
      <c r="L66" s="187">
        <f t="shared" si="23"/>
        <v>66000</v>
      </c>
      <c r="M66" s="102">
        <f t="shared" si="24"/>
        <v>59510.06019993966</v>
      </c>
      <c r="N66" s="102">
        <f t="shared" si="21"/>
        <v>3189.9398000603314</v>
      </c>
      <c r="O66" s="102">
        <f t="shared" si="22"/>
        <v>62699.999999999993</v>
      </c>
      <c r="P66" s="102">
        <f t="shared" si="27"/>
        <v>56377.951768363891</v>
      </c>
      <c r="Q66" s="102">
        <f t="shared" si="8"/>
        <v>3022.048231636104</v>
      </c>
      <c r="R66" s="102">
        <f t="shared" si="28"/>
        <v>59399.999999999993</v>
      </c>
      <c r="S66" s="102">
        <f t="shared" si="10"/>
        <v>50113.734905212354</v>
      </c>
      <c r="T66" s="102">
        <f t="shared" si="11"/>
        <v>2686.2650947876482</v>
      </c>
      <c r="U66" s="102">
        <f t="shared" si="12"/>
        <v>52800</v>
      </c>
      <c r="V66" s="102">
        <f t="shared" si="13"/>
        <v>43849.518042060801</v>
      </c>
      <c r="W66" s="102">
        <f t="shared" si="14"/>
        <v>2350.4819579391915</v>
      </c>
      <c r="X66" s="102">
        <f t="shared" si="15"/>
        <v>46199.999999999993</v>
      </c>
      <c r="Y66" s="102">
        <f t="shared" si="16"/>
        <v>37585.301178909263</v>
      </c>
      <c r="Z66" s="102">
        <f t="shared" si="17"/>
        <v>2014.6988210907357</v>
      </c>
      <c r="AA66" s="66">
        <f t="shared" si="18"/>
        <v>39600</v>
      </c>
    </row>
    <row r="67" spans="1:27" ht="13.5" customHeight="1">
      <c r="A67" s="118">
        <v>64</v>
      </c>
      <c r="B67" s="46">
        <v>42248</v>
      </c>
      <c r="C67" s="68">
        <v>788</v>
      </c>
      <c r="D67" s="222">
        <f>'base(indices)'!G72</f>
        <v>1.30063942</v>
      </c>
      <c r="E67" s="70">
        <f t="shared" si="0"/>
        <v>1024.90386296</v>
      </c>
      <c r="F67" s="364">
        <f>'base(indices)'!I72</f>
        <v>1.6775999999999999E-2</v>
      </c>
      <c r="G67" s="70">
        <f t="shared" si="1"/>
        <v>17.19378720501696</v>
      </c>
      <c r="H67" s="68">
        <f t="shared" si="2"/>
        <v>1042.0976501650168</v>
      </c>
      <c r="I67" s="297">
        <f t="shared" si="20"/>
        <v>70247.553422188197</v>
      </c>
      <c r="J67" s="122">
        <f>IF((I67)+K67&gt;I148,I148-K67,(I67))</f>
        <v>62642.168631515437</v>
      </c>
      <c r="K67" s="122">
        <f t="shared" si="3"/>
        <v>3357.8313684845598</v>
      </c>
      <c r="L67" s="184">
        <f t="shared" si="23"/>
        <v>66000</v>
      </c>
      <c r="M67" s="122">
        <f t="shared" si="24"/>
        <v>59510.06019993966</v>
      </c>
      <c r="N67" s="122">
        <f t="shared" si="21"/>
        <v>3189.9398000603314</v>
      </c>
      <c r="O67" s="122">
        <f t="shared" si="22"/>
        <v>62699.999999999993</v>
      </c>
      <c r="P67" s="104">
        <f t="shared" si="27"/>
        <v>56377.951768363891</v>
      </c>
      <c r="Q67" s="122">
        <f t="shared" si="8"/>
        <v>3022.048231636104</v>
      </c>
      <c r="R67" s="122">
        <f t="shared" si="28"/>
        <v>59399.999999999993</v>
      </c>
      <c r="S67" s="122">
        <f t="shared" si="10"/>
        <v>50113.734905212354</v>
      </c>
      <c r="T67" s="122">
        <f t="shared" si="11"/>
        <v>2686.2650947876482</v>
      </c>
      <c r="U67" s="122">
        <f t="shared" si="12"/>
        <v>52800</v>
      </c>
      <c r="V67" s="122">
        <f t="shared" si="13"/>
        <v>43849.518042060801</v>
      </c>
      <c r="W67" s="122">
        <f t="shared" si="14"/>
        <v>2350.4819579391915</v>
      </c>
      <c r="X67" s="122">
        <f t="shared" si="15"/>
        <v>46199.999999999993</v>
      </c>
      <c r="Y67" s="122">
        <f t="shared" si="16"/>
        <v>37585.301178909263</v>
      </c>
      <c r="Z67" s="122">
        <f t="shared" si="17"/>
        <v>2014.6988210907357</v>
      </c>
      <c r="AA67" s="52">
        <f t="shared" si="18"/>
        <v>39600</v>
      </c>
    </row>
    <row r="68" spans="1:27" ht="13.5" customHeight="1">
      <c r="A68" s="118">
        <v>63</v>
      </c>
      <c r="B68" s="56">
        <v>42278</v>
      </c>
      <c r="C68" s="68">
        <v>788</v>
      </c>
      <c r="D68" s="222">
        <f>'base(indices)'!G73</f>
        <v>1.29558664</v>
      </c>
      <c r="E68" s="60">
        <f t="shared" si="0"/>
        <v>1020.92227232</v>
      </c>
      <c r="F68" s="364">
        <f>'base(indices)'!I73</f>
        <v>1.6775999999999999E-2</v>
      </c>
      <c r="G68" s="60">
        <f t="shared" si="1"/>
        <v>17.126992040440321</v>
      </c>
      <c r="H68" s="57">
        <f t="shared" si="2"/>
        <v>1038.0492643604405</v>
      </c>
      <c r="I68" s="296">
        <f t="shared" si="20"/>
        <v>69205.455772023182</v>
      </c>
      <c r="J68" s="102">
        <f>IF((I68)+K68&gt;I148,I148-K68,(I68))</f>
        <v>62642.168631515437</v>
      </c>
      <c r="K68" s="102">
        <f t="shared" si="3"/>
        <v>3357.8313684845598</v>
      </c>
      <c r="L68" s="187">
        <f t="shared" si="23"/>
        <v>66000</v>
      </c>
      <c r="M68" s="102">
        <f t="shared" si="24"/>
        <v>59510.06019993966</v>
      </c>
      <c r="N68" s="102">
        <f t="shared" si="21"/>
        <v>3189.9398000603314</v>
      </c>
      <c r="O68" s="102">
        <f t="shared" si="22"/>
        <v>62699.999999999993</v>
      </c>
      <c r="P68" s="102">
        <f t="shared" si="27"/>
        <v>56377.951768363891</v>
      </c>
      <c r="Q68" s="102">
        <f t="shared" si="8"/>
        <v>3022.048231636104</v>
      </c>
      <c r="R68" s="102">
        <f t="shared" si="28"/>
        <v>59399.999999999993</v>
      </c>
      <c r="S68" s="102">
        <f t="shared" si="10"/>
        <v>50113.734905212354</v>
      </c>
      <c r="T68" s="102">
        <f t="shared" si="11"/>
        <v>2686.2650947876482</v>
      </c>
      <c r="U68" s="102">
        <f t="shared" si="12"/>
        <v>52800</v>
      </c>
      <c r="V68" s="102">
        <f t="shared" si="13"/>
        <v>43849.518042060801</v>
      </c>
      <c r="W68" s="102">
        <f t="shared" si="14"/>
        <v>2350.4819579391915</v>
      </c>
      <c r="X68" s="102">
        <f t="shared" si="15"/>
        <v>46199.999999999993</v>
      </c>
      <c r="Y68" s="102">
        <f t="shared" si="16"/>
        <v>37585.301178909263</v>
      </c>
      <c r="Z68" s="102">
        <f t="shared" si="17"/>
        <v>2014.6988210907357</v>
      </c>
      <c r="AA68" s="66">
        <f t="shared" si="18"/>
        <v>39600</v>
      </c>
    </row>
    <row r="69" spans="1:27" ht="13.5" customHeight="1">
      <c r="A69" s="118">
        <v>62</v>
      </c>
      <c r="B69" s="46">
        <v>42309</v>
      </c>
      <c r="C69" s="68">
        <v>788</v>
      </c>
      <c r="D69" s="222">
        <f>'base(indices)'!G74</f>
        <v>1.28709183</v>
      </c>
      <c r="E69" s="70">
        <f t="shared" si="0"/>
        <v>1014.2283620400001</v>
      </c>
      <c r="F69" s="364">
        <f>'base(indices)'!I74</f>
        <v>1.6775999999999999E-2</v>
      </c>
      <c r="G69" s="70">
        <f t="shared" si="1"/>
        <v>17.014695001583039</v>
      </c>
      <c r="H69" s="68">
        <f t="shared" si="2"/>
        <v>1031.2430570415831</v>
      </c>
      <c r="I69" s="297">
        <f t="shared" si="20"/>
        <v>68167.406507662745</v>
      </c>
      <c r="J69" s="122">
        <f>IF((I69)+K69&gt;I148,I148-K69,(I69))</f>
        <v>62642.168631515437</v>
      </c>
      <c r="K69" s="122">
        <f t="shared" si="3"/>
        <v>3357.8313684845598</v>
      </c>
      <c r="L69" s="184">
        <f t="shared" si="23"/>
        <v>66000</v>
      </c>
      <c r="M69" s="122">
        <f t="shared" si="24"/>
        <v>59510.06019993966</v>
      </c>
      <c r="N69" s="122">
        <f t="shared" si="21"/>
        <v>3189.9398000603314</v>
      </c>
      <c r="O69" s="122">
        <f t="shared" si="22"/>
        <v>62699.999999999993</v>
      </c>
      <c r="P69" s="104">
        <f t="shared" si="27"/>
        <v>56377.951768363891</v>
      </c>
      <c r="Q69" s="122">
        <f t="shared" si="8"/>
        <v>3022.048231636104</v>
      </c>
      <c r="R69" s="122">
        <f t="shared" si="28"/>
        <v>59399.999999999993</v>
      </c>
      <c r="S69" s="122">
        <f t="shared" si="10"/>
        <v>50113.734905212354</v>
      </c>
      <c r="T69" s="122">
        <f t="shared" si="11"/>
        <v>2686.2650947876482</v>
      </c>
      <c r="U69" s="122">
        <f t="shared" si="12"/>
        <v>52800</v>
      </c>
      <c r="V69" s="122">
        <f t="shared" si="13"/>
        <v>43849.518042060801</v>
      </c>
      <c r="W69" s="122">
        <f t="shared" si="14"/>
        <v>2350.4819579391915</v>
      </c>
      <c r="X69" s="122">
        <f t="shared" si="15"/>
        <v>46199.999999999993</v>
      </c>
      <c r="Y69" s="122">
        <f t="shared" si="16"/>
        <v>37585.301178909263</v>
      </c>
      <c r="Z69" s="122">
        <f t="shared" si="17"/>
        <v>2014.6988210907357</v>
      </c>
      <c r="AA69" s="52">
        <f t="shared" si="18"/>
        <v>39600</v>
      </c>
    </row>
    <row r="70" spans="1:27" ht="13.5" customHeight="1" thickBot="1">
      <c r="A70" s="230">
        <v>61</v>
      </c>
      <c r="B70" s="162">
        <v>42339</v>
      </c>
      <c r="C70" s="77">
        <v>788</v>
      </c>
      <c r="D70" s="233">
        <f>'base(indices)'!G75</f>
        <v>1.2762437600000001</v>
      </c>
      <c r="E70" s="234">
        <f t="shared" si="0"/>
        <v>1005.6800828800001</v>
      </c>
      <c r="F70" s="365">
        <f>'base(indices)'!I75</f>
        <v>1.6775999999999999E-2</v>
      </c>
      <c r="G70" s="234">
        <f t="shared" si="1"/>
        <v>16.87128907039488</v>
      </c>
      <c r="H70" s="232">
        <f t="shared" si="2"/>
        <v>1022.5513719503949</v>
      </c>
      <c r="I70" s="298">
        <f t="shared" si="20"/>
        <v>67136.163450621156</v>
      </c>
      <c r="J70" s="95">
        <f>IF((I70)+K70&gt;I148,I148-K70,(I70))</f>
        <v>62642.168631515437</v>
      </c>
      <c r="K70" s="95">
        <f t="shared" si="3"/>
        <v>3357.8313684845598</v>
      </c>
      <c r="L70" s="272">
        <f t="shared" si="23"/>
        <v>66000</v>
      </c>
      <c r="M70" s="95">
        <f t="shared" si="24"/>
        <v>59510.06019993966</v>
      </c>
      <c r="N70" s="95">
        <f t="shared" si="21"/>
        <v>3189.9398000603314</v>
      </c>
      <c r="O70" s="95">
        <f t="shared" si="22"/>
        <v>62699.999999999993</v>
      </c>
      <c r="P70" s="95">
        <f t="shared" si="27"/>
        <v>56377.951768363891</v>
      </c>
      <c r="Q70" s="95">
        <f t="shared" si="8"/>
        <v>3022.048231636104</v>
      </c>
      <c r="R70" s="95">
        <f t="shared" si="28"/>
        <v>59399.999999999993</v>
      </c>
      <c r="S70" s="95">
        <f t="shared" si="10"/>
        <v>50113.734905212354</v>
      </c>
      <c r="T70" s="95">
        <f t="shared" si="11"/>
        <v>2686.2650947876482</v>
      </c>
      <c r="U70" s="95">
        <f t="shared" si="12"/>
        <v>52800</v>
      </c>
      <c r="V70" s="95">
        <f t="shared" si="13"/>
        <v>43849.518042060801</v>
      </c>
      <c r="W70" s="95">
        <f t="shared" si="14"/>
        <v>2350.4819579391915</v>
      </c>
      <c r="X70" s="95">
        <f t="shared" si="15"/>
        <v>46199.999999999993</v>
      </c>
      <c r="Y70" s="95">
        <f t="shared" si="16"/>
        <v>37585.301178909263</v>
      </c>
      <c r="Z70" s="95">
        <f t="shared" si="17"/>
        <v>2014.6988210907357</v>
      </c>
      <c r="AA70" s="238">
        <f t="shared" si="18"/>
        <v>39600</v>
      </c>
    </row>
    <row r="71" spans="1:27" ht="13.5" customHeight="1">
      <c r="A71" s="220">
        <v>60</v>
      </c>
      <c r="B71" s="247">
        <v>42370</v>
      </c>
      <c r="C71" s="205">
        <v>880</v>
      </c>
      <c r="D71" s="260">
        <f>'base(indices)'!G76</f>
        <v>1.26135971</v>
      </c>
      <c r="E71" s="204">
        <f t="shared" si="0"/>
        <v>1109.9965448</v>
      </c>
      <c r="F71" s="363">
        <f>'base(indices)'!I76</f>
        <v>1.6775999999999999E-2</v>
      </c>
      <c r="G71" s="204">
        <f t="shared" si="1"/>
        <v>18.621302035564799</v>
      </c>
      <c r="H71" s="205">
        <f t="shared" si="2"/>
        <v>1128.6178468355649</v>
      </c>
      <c r="I71" s="299">
        <f t="shared" si="20"/>
        <v>66113.612078670762</v>
      </c>
      <c r="J71" s="206">
        <f>IF((I71)+K71&gt;I148,I148-K71,(I71))</f>
        <v>62642.168631515437</v>
      </c>
      <c r="K71" s="206">
        <f t="shared" si="3"/>
        <v>3357.8313684845598</v>
      </c>
      <c r="L71" s="199">
        <f t="shared" si="23"/>
        <v>66000</v>
      </c>
      <c r="M71" s="206">
        <f t="shared" si="24"/>
        <v>59510.06019993966</v>
      </c>
      <c r="N71" s="206">
        <f t="shared" si="21"/>
        <v>3189.9398000603314</v>
      </c>
      <c r="O71" s="206">
        <f t="shared" si="22"/>
        <v>62699.999999999993</v>
      </c>
      <c r="P71" s="198">
        <f t="shared" si="27"/>
        <v>56377.951768363891</v>
      </c>
      <c r="Q71" s="206">
        <f t="shared" si="8"/>
        <v>3022.048231636104</v>
      </c>
      <c r="R71" s="206">
        <f t="shared" si="28"/>
        <v>59399.999999999993</v>
      </c>
      <c r="S71" s="206">
        <f t="shared" si="10"/>
        <v>50113.734905212354</v>
      </c>
      <c r="T71" s="206">
        <f t="shared" si="11"/>
        <v>2686.2650947876482</v>
      </c>
      <c r="U71" s="206">
        <f t="shared" si="12"/>
        <v>52800</v>
      </c>
      <c r="V71" s="206">
        <f t="shared" si="13"/>
        <v>43849.518042060801</v>
      </c>
      <c r="W71" s="206">
        <f t="shared" si="14"/>
        <v>2350.4819579391915</v>
      </c>
      <c r="X71" s="206">
        <f t="shared" si="15"/>
        <v>46199.999999999993</v>
      </c>
      <c r="Y71" s="206">
        <f t="shared" si="16"/>
        <v>37585.301178909263</v>
      </c>
      <c r="Z71" s="206">
        <f t="shared" si="17"/>
        <v>2014.6988210907357</v>
      </c>
      <c r="AA71" s="197">
        <f t="shared" si="18"/>
        <v>39600</v>
      </c>
    </row>
    <row r="72" spans="1:27" ht="13.5" customHeight="1">
      <c r="A72" s="118">
        <v>59</v>
      </c>
      <c r="B72" s="217">
        <v>42401</v>
      </c>
      <c r="C72" s="68">
        <v>880</v>
      </c>
      <c r="D72" s="222">
        <f>'base(indices)'!G77</f>
        <v>1.2498609899999999</v>
      </c>
      <c r="E72" s="60">
        <f t="shared" si="0"/>
        <v>1099.8776711999999</v>
      </c>
      <c r="F72" s="364">
        <f>'base(indices)'!I77</f>
        <v>1.6775999999999999E-2</v>
      </c>
      <c r="G72" s="60">
        <f t="shared" si="1"/>
        <v>18.451547812051196</v>
      </c>
      <c r="H72" s="57">
        <f t="shared" si="2"/>
        <v>1118.329219012051</v>
      </c>
      <c r="I72" s="296">
        <f t="shared" si="20"/>
        <v>64984.994231835197</v>
      </c>
      <c r="J72" s="102">
        <f>IF((I72)+K72&gt;I148,I148-K72,(I72))</f>
        <v>62642.168631515437</v>
      </c>
      <c r="K72" s="102">
        <f t="shared" si="3"/>
        <v>3357.8313684845598</v>
      </c>
      <c r="L72" s="187">
        <f t="shared" si="23"/>
        <v>66000</v>
      </c>
      <c r="M72" s="102">
        <f t="shared" si="24"/>
        <v>59510.06019993966</v>
      </c>
      <c r="N72" s="102">
        <f t="shared" si="21"/>
        <v>3189.9398000603314</v>
      </c>
      <c r="O72" s="102">
        <f t="shared" si="22"/>
        <v>62699.999999999993</v>
      </c>
      <c r="P72" s="102">
        <f>J72*$P$9</f>
        <v>56377.951768363891</v>
      </c>
      <c r="Q72" s="102">
        <f t="shared" si="8"/>
        <v>3022.048231636104</v>
      </c>
      <c r="R72" s="102">
        <f t="shared" si="28"/>
        <v>59399.999999999993</v>
      </c>
      <c r="S72" s="102">
        <f t="shared" si="10"/>
        <v>50113.734905212354</v>
      </c>
      <c r="T72" s="102">
        <f t="shared" si="11"/>
        <v>2686.2650947876482</v>
      </c>
      <c r="U72" s="102">
        <f t="shared" si="12"/>
        <v>52800</v>
      </c>
      <c r="V72" s="102">
        <f t="shared" si="13"/>
        <v>43849.518042060801</v>
      </c>
      <c r="W72" s="102">
        <f t="shared" si="14"/>
        <v>2350.4819579391915</v>
      </c>
      <c r="X72" s="102">
        <f t="shared" si="15"/>
        <v>46199.999999999993</v>
      </c>
      <c r="Y72" s="102">
        <f t="shared" si="16"/>
        <v>37585.301178909263</v>
      </c>
      <c r="Z72" s="102">
        <f t="shared" si="17"/>
        <v>2014.6988210907357</v>
      </c>
      <c r="AA72" s="66">
        <f t="shared" si="18"/>
        <v>39600</v>
      </c>
    </row>
    <row r="73" spans="1:27" ht="13.5" customHeight="1">
      <c r="A73" s="118">
        <v>58</v>
      </c>
      <c r="B73" s="218">
        <v>42430</v>
      </c>
      <c r="C73" s="68">
        <v>880</v>
      </c>
      <c r="D73" s="222">
        <f>'base(indices)'!G78</f>
        <v>1.2323614599999999</v>
      </c>
      <c r="E73" s="70">
        <f t="shared" si="0"/>
        <v>1084.4780848</v>
      </c>
      <c r="F73" s="364">
        <f>'base(indices)'!I78</f>
        <v>1.6775999999999999E-2</v>
      </c>
      <c r="G73" s="70">
        <f t="shared" si="1"/>
        <v>18.193204350604798</v>
      </c>
      <c r="H73" s="68">
        <f t="shared" si="2"/>
        <v>1102.6712891506049</v>
      </c>
      <c r="I73" s="297">
        <f t="shared" si="20"/>
        <v>63866.665012823149</v>
      </c>
      <c r="J73" s="122">
        <f>IF((I73)+K73&gt;I148,I148-K73,(I73))</f>
        <v>62642.168631515437</v>
      </c>
      <c r="K73" s="122">
        <f t="shared" si="3"/>
        <v>3357.8313684845598</v>
      </c>
      <c r="L73" s="184">
        <f t="shared" si="23"/>
        <v>66000</v>
      </c>
      <c r="M73" s="122">
        <f t="shared" si="24"/>
        <v>59510.06019993966</v>
      </c>
      <c r="N73" s="122">
        <f t="shared" si="21"/>
        <v>3189.9398000603314</v>
      </c>
      <c r="O73" s="122">
        <f t="shared" si="22"/>
        <v>62699.999999999993</v>
      </c>
      <c r="P73" s="104">
        <f>J73*$P$9</f>
        <v>56377.951768363891</v>
      </c>
      <c r="Q73" s="122">
        <f t="shared" si="8"/>
        <v>3022.048231636104</v>
      </c>
      <c r="R73" s="122">
        <f t="shared" si="28"/>
        <v>59399.999999999993</v>
      </c>
      <c r="S73" s="122">
        <f t="shared" si="10"/>
        <v>50113.734905212354</v>
      </c>
      <c r="T73" s="122">
        <f t="shared" si="11"/>
        <v>2686.2650947876482</v>
      </c>
      <c r="U73" s="122">
        <f t="shared" si="12"/>
        <v>52800</v>
      </c>
      <c r="V73" s="122">
        <f t="shared" si="13"/>
        <v>43849.518042060801</v>
      </c>
      <c r="W73" s="122">
        <f t="shared" si="14"/>
        <v>2350.4819579391915</v>
      </c>
      <c r="X73" s="122">
        <f t="shared" si="15"/>
        <v>46199.999999999993</v>
      </c>
      <c r="Y73" s="122">
        <f t="shared" si="16"/>
        <v>37585.301178909263</v>
      </c>
      <c r="Z73" s="122">
        <f t="shared" si="17"/>
        <v>2014.6988210907357</v>
      </c>
      <c r="AA73" s="52">
        <f t="shared" si="18"/>
        <v>39600</v>
      </c>
    </row>
    <row r="74" spans="1:27" ht="13.5" customHeight="1">
      <c r="A74" s="118">
        <v>57</v>
      </c>
      <c r="B74" s="217">
        <v>42461</v>
      </c>
      <c r="C74" s="68">
        <v>880</v>
      </c>
      <c r="D74" s="222">
        <f>'base(indices)'!G79</f>
        <v>1.22708499</v>
      </c>
      <c r="E74" s="60">
        <f t="shared" si="0"/>
        <v>1079.8347911999999</v>
      </c>
      <c r="F74" s="364">
        <f>'base(indices)'!I79</f>
        <v>1.6775999999999999E-2</v>
      </c>
      <c r="G74" s="60">
        <f t="shared" si="1"/>
        <v>18.115308457171199</v>
      </c>
      <c r="H74" s="57">
        <f t="shared" si="2"/>
        <v>1097.9500996571712</v>
      </c>
      <c r="I74" s="296">
        <f t="shared" si="20"/>
        <v>62763.993723672545</v>
      </c>
      <c r="J74" s="102">
        <f>IF((I74)+K74&gt;I148,I148-K74,(I74))</f>
        <v>62642.168631515437</v>
      </c>
      <c r="K74" s="102">
        <f t="shared" si="3"/>
        <v>3357.8313684845598</v>
      </c>
      <c r="L74" s="187">
        <f t="shared" si="23"/>
        <v>66000</v>
      </c>
      <c r="M74" s="102">
        <f t="shared" si="24"/>
        <v>59510.06019993966</v>
      </c>
      <c r="N74" s="102">
        <f t="shared" si="21"/>
        <v>3189.9398000603314</v>
      </c>
      <c r="O74" s="102">
        <f t="shared" si="22"/>
        <v>62699.999999999993</v>
      </c>
      <c r="P74" s="102">
        <f t="shared" ref="P74:P87" si="29">J74*$P$9</f>
        <v>56377.951768363891</v>
      </c>
      <c r="Q74" s="102">
        <f t="shared" si="8"/>
        <v>3022.048231636104</v>
      </c>
      <c r="R74" s="102">
        <f>P74+Q74</f>
        <v>59399.999999999993</v>
      </c>
      <c r="S74" s="102">
        <f t="shared" si="10"/>
        <v>50113.734905212354</v>
      </c>
      <c r="T74" s="102">
        <f t="shared" si="11"/>
        <v>2686.2650947876482</v>
      </c>
      <c r="U74" s="102">
        <f t="shared" si="12"/>
        <v>52800</v>
      </c>
      <c r="V74" s="102">
        <f t="shared" si="13"/>
        <v>43849.518042060801</v>
      </c>
      <c r="W74" s="102">
        <f t="shared" si="14"/>
        <v>2350.4819579391915</v>
      </c>
      <c r="X74" s="102">
        <f t="shared" si="15"/>
        <v>46199.999999999993</v>
      </c>
      <c r="Y74" s="102">
        <f t="shared" si="16"/>
        <v>37585.301178909263</v>
      </c>
      <c r="Z74" s="102">
        <f t="shared" si="17"/>
        <v>2014.6988210907357</v>
      </c>
      <c r="AA74" s="66">
        <f t="shared" si="18"/>
        <v>39600</v>
      </c>
    </row>
    <row r="75" spans="1:27" ht="13.5" customHeight="1">
      <c r="A75" s="118">
        <v>56</v>
      </c>
      <c r="B75" s="218">
        <v>42491</v>
      </c>
      <c r="C75" s="68">
        <v>880</v>
      </c>
      <c r="D75" s="222">
        <f>'base(indices)'!G80</f>
        <v>1.22085862</v>
      </c>
      <c r="E75" s="70">
        <f t="shared" ref="E75:E130" si="30">C75*D75</f>
        <v>1074.3555856</v>
      </c>
      <c r="F75" s="364">
        <f>'base(indices)'!I80</f>
        <v>1.6775999999999999E-2</v>
      </c>
      <c r="G75" s="70">
        <f t="shared" ref="G75:G130" si="31">E75*F75</f>
        <v>18.023389304025599</v>
      </c>
      <c r="H75" s="68">
        <f t="shared" ref="H75:H130" si="32">E75+G75</f>
        <v>1092.3789749040257</v>
      </c>
      <c r="I75" s="297">
        <f t="shared" si="20"/>
        <v>61666.043624015372</v>
      </c>
      <c r="J75" s="122">
        <f>IF((I75)+K75&gt;I148,I148-K75,(I75))</f>
        <v>61666.043624015372</v>
      </c>
      <c r="K75" s="122">
        <f t="shared" ref="K75:K130" si="33">I$147</f>
        <v>3357.8313684845598</v>
      </c>
      <c r="L75" s="184">
        <f t="shared" si="23"/>
        <v>65023.874992499928</v>
      </c>
      <c r="M75" s="122">
        <f t="shared" si="24"/>
        <v>58582.7414428146</v>
      </c>
      <c r="N75" s="122">
        <f t="shared" si="21"/>
        <v>3189.9398000603314</v>
      </c>
      <c r="O75" s="122">
        <f t="shared" si="22"/>
        <v>61772.681242874933</v>
      </c>
      <c r="P75" s="104">
        <f t="shared" si="29"/>
        <v>55499.439261613836</v>
      </c>
      <c r="Q75" s="122">
        <f t="shared" ref="Q75:Q117" si="34">K75*P$9</f>
        <v>3022.048231636104</v>
      </c>
      <c r="R75" s="122">
        <f t="shared" ref="R75:R117" si="35">P75+Q75</f>
        <v>58521.487493249937</v>
      </c>
      <c r="S75" s="122">
        <f t="shared" ref="S75:S117" si="36">J75*S$9</f>
        <v>49332.834899212299</v>
      </c>
      <c r="T75" s="122">
        <f t="shared" ref="T75:T117" si="37">K75*S$9</f>
        <v>2686.2650947876482</v>
      </c>
      <c r="U75" s="122">
        <f t="shared" ref="U75:U117" si="38">S75+T75</f>
        <v>52019.099993999946</v>
      </c>
      <c r="V75" s="122">
        <f t="shared" ref="V75:V117" si="39">J75*V$9</f>
        <v>43166.230536810755</v>
      </c>
      <c r="W75" s="122">
        <f t="shared" ref="W75:W117" si="40">K75*V$9</f>
        <v>2350.4819579391915</v>
      </c>
      <c r="X75" s="122">
        <f t="shared" ref="X75:X117" si="41">V75+W75</f>
        <v>45516.712494749947</v>
      </c>
      <c r="Y75" s="122">
        <f t="shared" ref="Y75:Y130" si="42">J75*Y$9</f>
        <v>36999.626174409219</v>
      </c>
      <c r="Z75" s="122">
        <f t="shared" ref="Z75:Z130" si="43">K75*Y$9</f>
        <v>2014.6988210907357</v>
      </c>
      <c r="AA75" s="52">
        <f t="shared" ref="AA75:AA130" si="44">Y75+Z75</f>
        <v>39014.324995499956</v>
      </c>
    </row>
    <row r="76" spans="1:27" ht="13.5" customHeight="1">
      <c r="A76" s="118">
        <v>55</v>
      </c>
      <c r="B76" s="217">
        <v>42522</v>
      </c>
      <c r="C76" s="68">
        <v>880</v>
      </c>
      <c r="D76" s="222">
        <f>'base(indices)'!G81</f>
        <v>1.21044876</v>
      </c>
      <c r="E76" s="60">
        <f t="shared" si="30"/>
        <v>1065.1949088000001</v>
      </c>
      <c r="F76" s="364">
        <f>'base(indices)'!I81</f>
        <v>1.6775999999999999E-2</v>
      </c>
      <c r="G76" s="60">
        <f t="shared" si="31"/>
        <v>17.8697097900288</v>
      </c>
      <c r="H76" s="57">
        <f t="shared" si="32"/>
        <v>1083.0646185900289</v>
      </c>
      <c r="I76" s="296">
        <f t="shared" si="20"/>
        <v>60573.66464911135</v>
      </c>
      <c r="J76" s="102">
        <f>IF((I76)+K76&gt;I148,I148-K76,(I76))</f>
        <v>60573.66464911135</v>
      </c>
      <c r="K76" s="102">
        <f t="shared" si="33"/>
        <v>3357.8313684845598</v>
      </c>
      <c r="L76" s="187">
        <f t="shared" si="23"/>
        <v>63931.496017595913</v>
      </c>
      <c r="M76" s="102">
        <f t="shared" si="24"/>
        <v>57544.981416655777</v>
      </c>
      <c r="N76" s="102">
        <f t="shared" si="21"/>
        <v>3189.9398000603314</v>
      </c>
      <c r="O76" s="102">
        <f t="shared" si="22"/>
        <v>60734.921216716109</v>
      </c>
      <c r="P76" s="102">
        <f t="shared" si="29"/>
        <v>54516.298184200219</v>
      </c>
      <c r="Q76" s="102">
        <f t="shared" si="34"/>
        <v>3022.048231636104</v>
      </c>
      <c r="R76" s="102">
        <f t="shared" si="35"/>
        <v>57538.34641583632</v>
      </c>
      <c r="S76" s="102">
        <f t="shared" si="36"/>
        <v>48458.931719289081</v>
      </c>
      <c r="T76" s="102">
        <f t="shared" si="37"/>
        <v>2686.2650947876482</v>
      </c>
      <c r="U76" s="102">
        <f t="shared" si="38"/>
        <v>51145.196814076728</v>
      </c>
      <c r="V76" s="102">
        <f t="shared" si="39"/>
        <v>42401.565254377943</v>
      </c>
      <c r="W76" s="102">
        <f t="shared" si="40"/>
        <v>2350.4819579391915</v>
      </c>
      <c r="X76" s="102">
        <f t="shared" si="41"/>
        <v>44752.047212317135</v>
      </c>
      <c r="Y76" s="102">
        <f t="shared" si="42"/>
        <v>36344.198789466805</v>
      </c>
      <c r="Z76" s="102">
        <f t="shared" si="43"/>
        <v>2014.6988210907357</v>
      </c>
      <c r="AA76" s="66">
        <f t="shared" si="44"/>
        <v>38358.897610557542</v>
      </c>
    </row>
    <row r="77" spans="1:27" ht="13.5" customHeight="1">
      <c r="A77" s="118">
        <v>54</v>
      </c>
      <c r="B77" s="217">
        <v>42552</v>
      </c>
      <c r="C77" s="68">
        <v>880</v>
      </c>
      <c r="D77" s="222">
        <f>'base(indices)'!G82</f>
        <v>1.2056262499999999</v>
      </c>
      <c r="E77" s="70">
        <f t="shared" si="30"/>
        <v>1060.9511</v>
      </c>
      <c r="F77" s="364">
        <f>'base(indices)'!I82</f>
        <v>1.6775999999999999E-2</v>
      </c>
      <c r="G77" s="70">
        <f t="shared" si="31"/>
        <v>17.798515653599999</v>
      </c>
      <c r="H77" s="68">
        <f t="shared" si="32"/>
        <v>1078.7496156535999</v>
      </c>
      <c r="I77" s="297">
        <f t="shared" ref="I77:I117" si="45">I76-H76</f>
        <v>59490.600030521324</v>
      </c>
      <c r="J77" s="122">
        <f>IF((I77)+K77&gt;I148,I148-K77,(I77))</f>
        <v>59490.600030521324</v>
      </c>
      <c r="K77" s="122">
        <f t="shared" si="33"/>
        <v>3357.8313684845598</v>
      </c>
      <c r="L77" s="184">
        <f t="shared" si="23"/>
        <v>62848.431399005887</v>
      </c>
      <c r="M77" s="122">
        <f t="shared" si="24"/>
        <v>56516.070028995258</v>
      </c>
      <c r="N77" s="122">
        <f t="shared" si="21"/>
        <v>3189.9398000603314</v>
      </c>
      <c r="O77" s="122">
        <f t="shared" si="22"/>
        <v>59706.009829055591</v>
      </c>
      <c r="P77" s="104">
        <f t="shared" si="29"/>
        <v>53541.540027469193</v>
      </c>
      <c r="Q77" s="122">
        <f t="shared" si="34"/>
        <v>3022.048231636104</v>
      </c>
      <c r="R77" s="122">
        <f t="shared" si="35"/>
        <v>56563.588259105294</v>
      </c>
      <c r="S77" s="122">
        <f t="shared" si="36"/>
        <v>47592.480024417062</v>
      </c>
      <c r="T77" s="122">
        <f t="shared" si="37"/>
        <v>2686.2650947876482</v>
      </c>
      <c r="U77" s="122">
        <f t="shared" si="38"/>
        <v>50278.745119204708</v>
      </c>
      <c r="V77" s="122">
        <f t="shared" si="39"/>
        <v>41643.420021364924</v>
      </c>
      <c r="W77" s="122">
        <f t="shared" si="40"/>
        <v>2350.4819579391915</v>
      </c>
      <c r="X77" s="122">
        <f t="shared" si="41"/>
        <v>43993.901979304115</v>
      </c>
      <c r="Y77" s="122">
        <f t="shared" si="42"/>
        <v>35694.360018312793</v>
      </c>
      <c r="Z77" s="122">
        <f t="shared" si="43"/>
        <v>2014.6988210907357</v>
      </c>
      <c r="AA77" s="52">
        <f t="shared" si="44"/>
        <v>37709.058839403529</v>
      </c>
    </row>
    <row r="78" spans="1:27" ht="13.5" customHeight="1">
      <c r="A78" s="118">
        <v>53</v>
      </c>
      <c r="B78" s="218">
        <v>42583</v>
      </c>
      <c r="C78" s="68">
        <v>880</v>
      </c>
      <c r="D78" s="222">
        <f>'base(indices)'!G83</f>
        <v>1.1991508399999999</v>
      </c>
      <c r="E78" s="60">
        <f t="shared" si="30"/>
        <v>1055.2527392</v>
      </c>
      <c r="F78" s="364">
        <f>'base(indices)'!I83</f>
        <v>1.6775999999999999E-2</v>
      </c>
      <c r="G78" s="60">
        <f t="shared" si="31"/>
        <v>17.702919952819197</v>
      </c>
      <c r="H78" s="57">
        <f t="shared" si="32"/>
        <v>1072.9556591528192</v>
      </c>
      <c r="I78" s="296">
        <f t="shared" si="45"/>
        <v>58411.850414867724</v>
      </c>
      <c r="J78" s="102">
        <f>IF((I78)+K78&gt;I148,I148-K78,(I78))</f>
        <v>58411.850414867724</v>
      </c>
      <c r="K78" s="102">
        <f t="shared" si="33"/>
        <v>3357.8313684845598</v>
      </c>
      <c r="L78" s="187">
        <f t="shared" si="23"/>
        <v>61769.68178335228</v>
      </c>
      <c r="M78" s="102">
        <f t="shared" si="24"/>
        <v>55491.257894124334</v>
      </c>
      <c r="N78" s="102">
        <f t="shared" si="21"/>
        <v>3189.9398000603314</v>
      </c>
      <c r="O78" s="102">
        <f t="shared" si="22"/>
        <v>58681.197694184666</v>
      </c>
      <c r="P78" s="102">
        <f t="shared" si="29"/>
        <v>52570.665373380951</v>
      </c>
      <c r="Q78" s="102">
        <f t="shared" si="34"/>
        <v>3022.048231636104</v>
      </c>
      <c r="R78" s="102">
        <f t="shared" si="35"/>
        <v>55592.713605017052</v>
      </c>
      <c r="S78" s="102">
        <f t="shared" si="36"/>
        <v>46729.480331894185</v>
      </c>
      <c r="T78" s="102">
        <f t="shared" si="37"/>
        <v>2686.2650947876482</v>
      </c>
      <c r="U78" s="102">
        <f t="shared" si="38"/>
        <v>49415.745426681831</v>
      </c>
      <c r="V78" s="102">
        <f t="shared" si="39"/>
        <v>40888.295290407405</v>
      </c>
      <c r="W78" s="102">
        <f t="shared" si="40"/>
        <v>2350.4819579391915</v>
      </c>
      <c r="X78" s="102">
        <f t="shared" si="41"/>
        <v>43238.777248346596</v>
      </c>
      <c r="Y78" s="102">
        <f t="shared" si="42"/>
        <v>35047.110248920631</v>
      </c>
      <c r="Z78" s="102">
        <f t="shared" si="43"/>
        <v>2014.6988210907357</v>
      </c>
      <c r="AA78" s="66">
        <f t="shared" si="44"/>
        <v>37061.809070011368</v>
      </c>
    </row>
    <row r="79" spans="1:27" ht="13.5" customHeight="1">
      <c r="A79" s="118">
        <v>52</v>
      </c>
      <c r="B79" s="217">
        <v>42614</v>
      </c>
      <c r="C79" s="68">
        <v>880</v>
      </c>
      <c r="D79" s="222">
        <f>'base(indices)'!G84</f>
        <v>1.1937788300000001</v>
      </c>
      <c r="E79" s="70">
        <f t="shared" si="30"/>
        <v>1050.5253704000002</v>
      </c>
      <c r="F79" s="364">
        <f>'base(indices)'!I84</f>
        <v>1.6775999999999999E-2</v>
      </c>
      <c r="G79" s="70">
        <f t="shared" si="31"/>
        <v>17.6236136138304</v>
      </c>
      <c r="H79" s="68">
        <f t="shared" si="32"/>
        <v>1068.1489840138306</v>
      </c>
      <c r="I79" s="297">
        <f t="shared" si="45"/>
        <v>57338.894755714908</v>
      </c>
      <c r="J79" s="122">
        <f>IF((I79)+K79&gt;I148,I148-K79,(I79))</f>
        <v>57338.894755714908</v>
      </c>
      <c r="K79" s="122">
        <f t="shared" si="33"/>
        <v>3357.8313684845598</v>
      </c>
      <c r="L79" s="184">
        <f t="shared" si="23"/>
        <v>60696.726124199471</v>
      </c>
      <c r="M79" s="122">
        <f t="shared" si="24"/>
        <v>54471.950017929157</v>
      </c>
      <c r="N79" s="122">
        <f t="shared" si="21"/>
        <v>3189.9398000603314</v>
      </c>
      <c r="O79" s="122">
        <f t="shared" si="22"/>
        <v>57661.88981798949</v>
      </c>
      <c r="P79" s="104">
        <f t="shared" si="29"/>
        <v>51605.005280143421</v>
      </c>
      <c r="Q79" s="122">
        <f t="shared" si="34"/>
        <v>3022.048231636104</v>
      </c>
      <c r="R79" s="122">
        <f t="shared" si="35"/>
        <v>54627.053511779523</v>
      </c>
      <c r="S79" s="122">
        <f t="shared" si="36"/>
        <v>45871.115804571928</v>
      </c>
      <c r="T79" s="122">
        <f t="shared" si="37"/>
        <v>2686.2650947876482</v>
      </c>
      <c r="U79" s="122">
        <f t="shared" si="38"/>
        <v>48557.380899359574</v>
      </c>
      <c r="V79" s="122">
        <f t="shared" si="39"/>
        <v>40137.226329000434</v>
      </c>
      <c r="W79" s="122">
        <f t="shared" si="40"/>
        <v>2350.4819579391915</v>
      </c>
      <c r="X79" s="122">
        <f t="shared" si="41"/>
        <v>42487.708286939625</v>
      </c>
      <c r="Y79" s="122">
        <f t="shared" si="42"/>
        <v>34403.33685342894</v>
      </c>
      <c r="Z79" s="122">
        <f t="shared" si="43"/>
        <v>2014.6988210907357</v>
      </c>
      <c r="AA79" s="52">
        <f t="shared" si="44"/>
        <v>36418.035674519677</v>
      </c>
    </row>
    <row r="80" spans="1:27" ht="13.5" customHeight="1">
      <c r="A80" s="118">
        <v>51</v>
      </c>
      <c r="B80" s="218">
        <v>42644</v>
      </c>
      <c r="C80" s="68">
        <v>880</v>
      </c>
      <c r="D80" s="222">
        <f>'base(indices)'!G85</f>
        <v>1.1910394399999999</v>
      </c>
      <c r="E80" s="60">
        <f t="shared" si="30"/>
        <v>1048.1147071999999</v>
      </c>
      <c r="F80" s="364">
        <f>'base(indices)'!I85</f>
        <v>1.6775999999999999E-2</v>
      </c>
      <c r="G80" s="60">
        <f t="shared" si="31"/>
        <v>17.583172327987196</v>
      </c>
      <c r="H80" s="57">
        <f t="shared" si="32"/>
        <v>1065.697879527987</v>
      </c>
      <c r="I80" s="296">
        <f t="shared" si="45"/>
        <v>56270.745771701077</v>
      </c>
      <c r="J80" s="102">
        <f>IF((I80)+K80&gt;I148,I148-K80,(I80))</f>
        <v>56270.745771701077</v>
      </c>
      <c r="K80" s="102">
        <f t="shared" si="33"/>
        <v>3357.8313684845598</v>
      </c>
      <c r="L80" s="187">
        <f t="shared" si="23"/>
        <v>59628.577140185633</v>
      </c>
      <c r="M80" s="102">
        <f t="shared" si="24"/>
        <v>53457.208483116017</v>
      </c>
      <c r="N80" s="102">
        <f t="shared" si="21"/>
        <v>3189.9398000603314</v>
      </c>
      <c r="O80" s="102">
        <f t="shared" si="22"/>
        <v>56647.14828317635</v>
      </c>
      <c r="P80" s="102">
        <f t="shared" si="29"/>
        <v>50643.671194530973</v>
      </c>
      <c r="Q80" s="102">
        <f t="shared" si="34"/>
        <v>3022.048231636104</v>
      </c>
      <c r="R80" s="102">
        <f t="shared" si="35"/>
        <v>53665.719426167074</v>
      </c>
      <c r="S80" s="102">
        <f t="shared" si="36"/>
        <v>45016.596617360861</v>
      </c>
      <c r="T80" s="102">
        <f t="shared" si="37"/>
        <v>2686.2650947876482</v>
      </c>
      <c r="U80" s="102">
        <f t="shared" si="38"/>
        <v>47702.861712148508</v>
      </c>
      <c r="V80" s="102">
        <f t="shared" si="39"/>
        <v>39389.52204019075</v>
      </c>
      <c r="W80" s="102">
        <f t="shared" si="40"/>
        <v>2350.4819579391915</v>
      </c>
      <c r="X80" s="102">
        <f t="shared" si="41"/>
        <v>41740.003998129941</v>
      </c>
      <c r="Y80" s="102">
        <f t="shared" si="42"/>
        <v>33762.447463020646</v>
      </c>
      <c r="Z80" s="102">
        <f t="shared" si="43"/>
        <v>2014.6988210907357</v>
      </c>
      <c r="AA80" s="66">
        <f t="shared" si="44"/>
        <v>35777.146284111383</v>
      </c>
    </row>
    <row r="81" spans="1:27" ht="13.5" customHeight="1">
      <c r="A81" s="118">
        <v>50</v>
      </c>
      <c r="B81" s="217">
        <v>42675</v>
      </c>
      <c r="C81" s="68">
        <v>880</v>
      </c>
      <c r="D81" s="222">
        <f>'base(indices)'!G86</f>
        <v>1.18878076</v>
      </c>
      <c r="E81" s="70">
        <f t="shared" si="30"/>
        <v>1046.1270688</v>
      </c>
      <c r="F81" s="364">
        <f>'base(indices)'!I86</f>
        <v>1.6775999999999999E-2</v>
      </c>
      <c r="G81" s="70">
        <f t="shared" si="31"/>
        <v>17.549827706188797</v>
      </c>
      <c r="H81" s="68">
        <f t="shared" si="32"/>
        <v>1063.6768965061888</v>
      </c>
      <c r="I81" s="297">
        <f t="shared" si="45"/>
        <v>55205.04789217309</v>
      </c>
      <c r="J81" s="122">
        <f>IF((I81)+K81&gt;I148,I148-K81,(I81))</f>
        <v>55205.04789217309</v>
      </c>
      <c r="K81" s="122">
        <f t="shared" si="33"/>
        <v>3357.8313684845598</v>
      </c>
      <c r="L81" s="184">
        <f t="shared" si="23"/>
        <v>58562.879260657646</v>
      </c>
      <c r="M81" s="122">
        <f t="shared" si="24"/>
        <v>52444.795497564432</v>
      </c>
      <c r="N81" s="122">
        <f t="shared" si="21"/>
        <v>3189.9398000603314</v>
      </c>
      <c r="O81" s="122">
        <f t="shared" si="22"/>
        <v>55634.735297624764</v>
      </c>
      <c r="P81" s="104">
        <f t="shared" si="29"/>
        <v>49684.54310295578</v>
      </c>
      <c r="Q81" s="122">
        <f t="shared" si="34"/>
        <v>3022.048231636104</v>
      </c>
      <c r="R81" s="122">
        <f t="shared" si="35"/>
        <v>52706.591334591882</v>
      </c>
      <c r="S81" s="122">
        <f t="shared" si="36"/>
        <v>44164.038313738478</v>
      </c>
      <c r="T81" s="122">
        <f t="shared" si="37"/>
        <v>2686.2650947876482</v>
      </c>
      <c r="U81" s="122">
        <f t="shared" si="38"/>
        <v>46850.303408526124</v>
      </c>
      <c r="V81" s="122">
        <f t="shared" si="39"/>
        <v>38643.533524521161</v>
      </c>
      <c r="W81" s="122">
        <f t="shared" si="40"/>
        <v>2350.4819579391915</v>
      </c>
      <c r="X81" s="122">
        <f t="shared" si="41"/>
        <v>40994.015482460352</v>
      </c>
      <c r="Y81" s="122">
        <f t="shared" si="42"/>
        <v>33123.028735303851</v>
      </c>
      <c r="Z81" s="122">
        <f t="shared" si="43"/>
        <v>2014.6988210907357</v>
      </c>
      <c r="AA81" s="52">
        <f t="shared" si="44"/>
        <v>35137.727556394588</v>
      </c>
    </row>
    <row r="82" spans="1:27" ht="13.5" customHeight="1" thickBot="1">
      <c r="A82" s="230">
        <v>49</v>
      </c>
      <c r="B82" s="219">
        <v>42705</v>
      </c>
      <c r="C82" s="178">
        <v>880</v>
      </c>
      <c r="D82" s="343">
        <f>'base(indices)'!G87</f>
        <v>1.1856979400000001</v>
      </c>
      <c r="E82" s="248">
        <f t="shared" si="30"/>
        <v>1043.4141872</v>
      </c>
      <c r="F82" s="365">
        <f>'base(indices)'!I87</f>
        <v>1.6775999999999999E-2</v>
      </c>
      <c r="G82" s="248">
        <f t="shared" si="31"/>
        <v>17.5043164044672</v>
      </c>
      <c r="H82" s="175">
        <f t="shared" si="32"/>
        <v>1060.9185036044671</v>
      </c>
      <c r="I82" s="344">
        <f t="shared" si="45"/>
        <v>54141.370995666904</v>
      </c>
      <c r="J82" s="345">
        <f>IF((I82)+K82&gt;I148,I148-K82,(I82))</f>
        <v>54141.370995666904</v>
      </c>
      <c r="K82" s="345">
        <f t="shared" si="33"/>
        <v>3357.8313684845598</v>
      </c>
      <c r="L82" s="346">
        <f t="shared" si="23"/>
        <v>57499.202364151468</v>
      </c>
      <c r="M82" s="345">
        <f t="shared" si="24"/>
        <v>51434.302445883557</v>
      </c>
      <c r="N82" s="345">
        <f t="shared" si="21"/>
        <v>3189.9398000603314</v>
      </c>
      <c r="O82" s="345">
        <f t="shared" si="22"/>
        <v>54624.242245943889</v>
      </c>
      <c r="P82" s="345">
        <f t="shared" si="29"/>
        <v>48727.233896100217</v>
      </c>
      <c r="Q82" s="345">
        <f t="shared" si="34"/>
        <v>3022.048231636104</v>
      </c>
      <c r="R82" s="345">
        <f t="shared" si="35"/>
        <v>51749.282127736318</v>
      </c>
      <c r="S82" s="345">
        <f t="shared" si="36"/>
        <v>43313.096796533529</v>
      </c>
      <c r="T82" s="345">
        <f t="shared" si="37"/>
        <v>2686.2650947876482</v>
      </c>
      <c r="U82" s="345">
        <f t="shared" si="38"/>
        <v>45999.361891321176</v>
      </c>
      <c r="V82" s="345">
        <f t="shared" si="39"/>
        <v>37898.959696966827</v>
      </c>
      <c r="W82" s="345">
        <f t="shared" si="40"/>
        <v>2350.4819579391915</v>
      </c>
      <c r="X82" s="345">
        <f t="shared" si="41"/>
        <v>40249.441654906019</v>
      </c>
      <c r="Y82" s="345">
        <f t="shared" si="42"/>
        <v>32484.82259740014</v>
      </c>
      <c r="Z82" s="345">
        <f t="shared" si="43"/>
        <v>2014.6988210907357</v>
      </c>
      <c r="AA82" s="347">
        <f t="shared" si="44"/>
        <v>34499.521418490876</v>
      </c>
    </row>
    <row r="83" spans="1:27" ht="13.5" customHeight="1">
      <c r="A83" s="220">
        <v>48</v>
      </c>
      <c r="B83" s="342">
        <v>42736</v>
      </c>
      <c r="C83" s="47">
        <v>937</v>
      </c>
      <c r="D83" s="240">
        <f>'base(indices)'!G88</f>
        <v>1.18344939</v>
      </c>
      <c r="E83" s="87">
        <f t="shared" si="30"/>
        <v>1108.8920784300001</v>
      </c>
      <c r="F83" s="363">
        <f>'base(indices)'!I88</f>
        <v>1.6775999999999999E-2</v>
      </c>
      <c r="G83" s="87">
        <f t="shared" si="31"/>
        <v>18.602773507741681</v>
      </c>
      <c r="H83" s="47">
        <f t="shared" si="32"/>
        <v>1127.4948519377417</v>
      </c>
      <c r="I83" s="295">
        <f t="shared" si="45"/>
        <v>53080.452492062439</v>
      </c>
      <c r="J83" s="123">
        <f>IF((I83)+K83&gt;I148,I148-K83,(I83))</f>
        <v>53080.452492062439</v>
      </c>
      <c r="K83" s="123">
        <f t="shared" si="33"/>
        <v>3357.8313684845598</v>
      </c>
      <c r="L83" s="292">
        <f t="shared" si="23"/>
        <v>56438.283860547002</v>
      </c>
      <c r="M83" s="123">
        <f t="shared" si="24"/>
        <v>50426.429867459316</v>
      </c>
      <c r="N83" s="123">
        <f t="shared" si="21"/>
        <v>3189.9398000603314</v>
      </c>
      <c r="O83" s="123">
        <f t="shared" si="22"/>
        <v>53616.369667519648</v>
      </c>
      <c r="P83" s="100">
        <f t="shared" si="29"/>
        <v>47772.407242856199</v>
      </c>
      <c r="Q83" s="123">
        <f t="shared" si="34"/>
        <v>3022.048231636104</v>
      </c>
      <c r="R83" s="123">
        <f t="shared" si="35"/>
        <v>50794.455474492301</v>
      </c>
      <c r="S83" s="123">
        <f t="shared" si="36"/>
        <v>42464.361993649953</v>
      </c>
      <c r="T83" s="123">
        <f t="shared" si="37"/>
        <v>2686.2650947876482</v>
      </c>
      <c r="U83" s="123">
        <f t="shared" si="38"/>
        <v>45150.627088437599</v>
      </c>
      <c r="V83" s="123">
        <f t="shared" si="39"/>
        <v>37156.316744443706</v>
      </c>
      <c r="W83" s="123">
        <f t="shared" si="40"/>
        <v>2350.4819579391915</v>
      </c>
      <c r="X83" s="123">
        <f t="shared" si="41"/>
        <v>39506.798702382897</v>
      </c>
      <c r="Y83" s="123">
        <f t="shared" si="42"/>
        <v>31848.271495237463</v>
      </c>
      <c r="Z83" s="123">
        <f t="shared" si="43"/>
        <v>2014.6988210907357</v>
      </c>
      <c r="AA83" s="55">
        <f t="shared" si="44"/>
        <v>33862.970316328196</v>
      </c>
    </row>
    <row r="84" spans="1:27" ht="13.5" customHeight="1">
      <c r="A84" s="118">
        <v>47</v>
      </c>
      <c r="B84" s="46">
        <v>42767</v>
      </c>
      <c r="C84" s="68">
        <v>937</v>
      </c>
      <c r="D84" s="222">
        <f>'base(indices)'!G89</f>
        <v>1.17979203</v>
      </c>
      <c r="E84" s="60">
        <f t="shared" si="30"/>
        <v>1105.46513211</v>
      </c>
      <c r="F84" s="364">
        <f>'base(indices)'!I89</f>
        <v>1.6775999999999999E-2</v>
      </c>
      <c r="G84" s="60">
        <f t="shared" si="31"/>
        <v>18.545283056277359</v>
      </c>
      <c r="H84" s="57">
        <f t="shared" si="32"/>
        <v>1124.0104151662774</v>
      </c>
      <c r="I84" s="296">
        <f t="shared" si="45"/>
        <v>51952.957640124696</v>
      </c>
      <c r="J84" s="102">
        <f>IF((I84)+K84&gt;I148,I148-K84,(I84))</f>
        <v>51952.957640124696</v>
      </c>
      <c r="K84" s="102">
        <f t="shared" si="33"/>
        <v>3357.8313684845598</v>
      </c>
      <c r="L84" s="187">
        <f t="shared" si="23"/>
        <v>55310.789008609252</v>
      </c>
      <c r="M84" s="102">
        <f t="shared" si="24"/>
        <v>49355.309758118456</v>
      </c>
      <c r="N84" s="102">
        <f t="shared" si="21"/>
        <v>3189.9398000603314</v>
      </c>
      <c r="O84" s="102">
        <f t="shared" si="22"/>
        <v>52545.249558178788</v>
      </c>
      <c r="P84" s="102">
        <f t="shared" si="29"/>
        <v>46757.66187611223</v>
      </c>
      <c r="Q84" s="102">
        <f t="shared" si="34"/>
        <v>3022.048231636104</v>
      </c>
      <c r="R84" s="102">
        <f t="shared" si="35"/>
        <v>49779.710107748331</v>
      </c>
      <c r="S84" s="102">
        <f t="shared" si="36"/>
        <v>41562.366112099757</v>
      </c>
      <c r="T84" s="102">
        <f t="shared" si="37"/>
        <v>2686.2650947876482</v>
      </c>
      <c r="U84" s="102">
        <f t="shared" si="38"/>
        <v>44248.631206887403</v>
      </c>
      <c r="V84" s="102">
        <f t="shared" si="39"/>
        <v>36367.070348087283</v>
      </c>
      <c r="W84" s="102">
        <f t="shared" si="40"/>
        <v>2350.4819579391915</v>
      </c>
      <c r="X84" s="102">
        <f t="shared" si="41"/>
        <v>38717.552306026475</v>
      </c>
      <c r="Y84" s="102">
        <f t="shared" si="42"/>
        <v>31171.774584074818</v>
      </c>
      <c r="Z84" s="102">
        <f t="shared" si="43"/>
        <v>2014.6988210907357</v>
      </c>
      <c r="AA84" s="66">
        <f t="shared" si="44"/>
        <v>33186.473405165554</v>
      </c>
    </row>
    <row r="85" spans="1:27" ht="13.5" customHeight="1">
      <c r="A85" s="118">
        <v>46</v>
      </c>
      <c r="B85" s="56">
        <v>42795</v>
      </c>
      <c r="C85" s="68">
        <v>937</v>
      </c>
      <c r="D85" s="222">
        <f>'base(indices)'!G90</f>
        <v>1.1734553700000001</v>
      </c>
      <c r="E85" s="70">
        <f t="shared" si="30"/>
        <v>1099.52768169</v>
      </c>
      <c r="F85" s="364">
        <f>'base(indices)'!I90</f>
        <v>1.6775999999999999E-2</v>
      </c>
      <c r="G85" s="70">
        <f t="shared" si="31"/>
        <v>18.44567638803144</v>
      </c>
      <c r="H85" s="68">
        <f t="shared" si="32"/>
        <v>1117.9733580780314</v>
      </c>
      <c r="I85" s="297">
        <f t="shared" si="45"/>
        <v>50828.947224958421</v>
      </c>
      <c r="J85" s="122">
        <f>IF((I85)+K85&gt;I148,I148-K85,(I85))</f>
        <v>50828.947224958421</v>
      </c>
      <c r="K85" s="122">
        <f t="shared" si="33"/>
        <v>3357.8313684845598</v>
      </c>
      <c r="L85" s="184">
        <f t="shared" si="23"/>
        <v>54186.778593442985</v>
      </c>
      <c r="M85" s="122">
        <f t="shared" si="24"/>
        <v>48287.499863710495</v>
      </c>
      <c r="N85" s="122">
        <f t="shared" si="21"/>
        <v>3189.9398000603314</v>
      </c>
      <c r="O85" s="122">
        <f t="shared" si="22"/>
        <v>51477.439663770827</v>
      </c>
      <c r="P85" s="104">
        <f t="shared" si="29"/>
        <v>45746.052502462582</v>
      </c>
      <c r="Q85" s="122">
        <f t="shared" si="34"/>
        <v>3022.048231636104</v>
      </c>
      <c r="R85" s="122">
        <f t="shared" si="35"/>
        <v>48768.100734098683</v>
      </c>
      <c r="S85" s="122">
        <f t="shared" si="36"/>
        <v>40663.157779966743</v>
      </c>
      <c r="T85" s="122">
        <f t="shared" si="37"/>
        <v>2686.2650947876482</v>
      </c>
      <c r="U85" s="122">
        <f t="shared" si="38"/>
        <v>43349.422874754389</v>
      </c>
      <c r="V85" s="122">
        <f t="shared" si="39"/>
        <v>35580.263057470889</v>
      </c>
      <c r="W85" s="122">
        <f t="shared" si="40"/>
        <v>2350.4819579391915</v>
      </c>
      <c r="X85" s="122">
        <f t="shared" si="41"/>
        <v>37930.745015410081</v>
      </c>
      <c r="Y85" s="122">
        <f t="shared" si="42"/>
        <v>30497.36833497505</v>
      </c>
      <c r="Z85" s="122">
        <f t="shared" si="43"/>
        <v>2014.6988210907357</v>
      </c>
      <c r="AA85" s="52">
        <f t="shared" si="44"/>
        <v>32512.067156065787</v>
      </c>
    </row>
    <row r="86" spans="1:27" ht="13.5" customHeight="1">
      <c r="A86" s="118">
        <v>45</v>
      </c>
      <c r="B86" s="46">
        <v>42826</v>
      </c>
      <c r="C86" s="68">
        <v>937</v>
      </c>
      <c r="D86" s="222">
        <f>'base(indices)'!G91</f>
        <v>1.1716978300000001</v>
      </c>
      <c r="E86" s="60">
        <f t="shared" si="30"/>
        <v>1097.88086671</v>
      </c>
      <c r="F86" s="364">
        <f>'base(indices)'!I91</f>
        <v>1.6775999999999999E-2</v>
      </c>
      <c r="G86" s="60">
        <f t="shared" si="31"/>
        <v>18.418049419926959</v>
      </c>
      <c r="H86" s="57">
        <f t="shared" si="32"/>
        <v>1116.298916129927</v>
      </c>
      <c r="I86" s="296">
        <f t="shared" si="45"/>
        <v>49710.973866880391</v>
      </c>
      <c r="J86" s="102">
        <f>IF((I86)+K86&gt;I148,I148-K86,(I86))</f>
        <v>49710.973866880391</v>
      </c>
      <c r="K86" s="102">
        <f t="shared" si="33"/>
        <v>3357.8313684845598</v>
      </c>
      <c r="L86" s="187">
        <f t="shared" si="23"/>
        <v>53068.805235364955</v>
      </c>
      <c r="M86" s="102">
        <f t="shared" si="24"/>
        <v>47225.425173536372</v>
      </c>
      <c r="N86" s="102">
        <f t="shared" ref="N86:N117" si="46">K86*M$9</f>
        <v>3189.9398000603314</v>
      </c>
      <c r="O86" s="102">
        <f t="shared" ref="O86:O117" si="47">M86+N86</f>
        <v>50415.364973596705</v>
      </c>
      <c r="P86" s="102">
        <f t="shared" si="29"/>
        <v>44739.876480192353</v>
      </c>
      <c r="Q86" s="102">
        <f t="shared" si="34"/>
        <v>3022.048231636104</v>
      </c>
      <c r="R86" s="102">
        <f t="shared" si="35"/>
        <v>47761.924711828455</v>
      </c>
      <c r="S86" s="102">
        <f t="shared" si="36"/>
        <v>39768.779093504316</v>
      </c>
      <c r="T86" s="102">
        <f t="shared" si="37"/>
        <v>2686.2650947876482</v>
      </c>
      <c r="U86" s="102">
        <f t="shared" si="38"/>
        <v>42455.044188291962</v>
      </c>
      <c r="V86" s="102">
        <f t="shared" si="39"/>
        <v>34797.681706816271</v>
      </c>
      <c r="W86" s="102">
        <f t="shared" si="40"/>
        <v>2350.4819579391915</v>
      </c>
      <c r="X86" s="102">
        <f t="shared" si="41"/>
        <v>37148.163664755462</v>
      </c>
      <c r="Y86" s="102">
        <f t="shared" si="42"/>
        <v>29826.584320128233</v>
      </c>
      <c r="Z86" s="102">
        <f t="shared" si="43"/>
        <v>2014.6988210907357</v>
      </c>
      <c r="AA86" s="66">
        <f t="shared" si="44"/>
        <v>31841.28314121897</v>
      </c>
    </row>
    <row r="87" spans="1:27" ht="13.5" customHeight="1">
      <c r="A87" s="118">
        <v>44</v>
      </c>
      <c r="B87" s="56">
        <v>42856</v>
      </c>
      <c r="C87" s="68">
        <v>937</v>
      </c>
      <c r="D87" s="222">
        <f>'base(indices)'!G92</f>
        <v>1.16924242</v>
      </c>
      <c r="E87" s="70">
        <f t="shared" si="30"/>
        <v>1095.5801475400001</v>
      </c>
      <c r="F87" s="364">
        <f>'base(indices)'!I92</f>
        <v>1.6775999999999999E-2</v>
      </c>
      <c r="G87" s="70">
        <f t="shared" si="31"/>
        <v>18.379452555131042</v>
      </c>
      <c r="H87" s="68">
        <f t="shared" si="32"/>
        <v>1113.9596000951312</v>
      </c>
      <c r="I87" s="297">
        <f t="shared" si="45"/>
        <v>48594.674950750465</v>
      </c>
      <c r="J87" s="122">
        <f>IF((I87)+K87&gt;I148,I148-K87,(I87))</f>
        <v>48594.674950750465</v>
      </c>
      <c r="K87" s="122">
        <f t="shared" si="33"/>
        <v>3357.8313684845598</v>
      </c>
      <c r="L87" s="184">
        <f t="shared" ref="L87:L117" si="48">J87+K87</f>
        <v>51952.506319235021</v>
      </c>
      <c r="M87" s="122">
        <f t="shared" ref="M87:M117" si="49">J87*M$9</f>
        <v>46164.94120321294</v>
      </c>
      <c r="N87" s="122">
        <f t="shared" si="46"/>
        <v>3189.9398000603314</v>
      </c>
      <c r="O87" s="122">
        <f t="shared" si="47"/>
        <v>49354.881003273273</v>
      </c>
      <c r="P87" s="104">
        <f t="shared" si="29"/>
        <v>43735.207455675416</v>
      </c>
      <c r="Q87" s="122">
        <f t="shared" si="34"/>
        <v>3022.048231636104</v>
      </c>
      <c r="R87" s="122">
        <f t="shared" si="35"/>
        <v>46757.255687311517</v>
      </c>
      <c r="S87" s="122">
        <f t="shared" si="36"/>
        <v>38875.739960600375</v>
      </c>
      <c r="T87" s="122">
        <f t="shared" si="37"/>
        <v>2686.2650947876482</v>
      </c>
      <c r="U87" s="122">
        <f t="shared" si="38"/>
        <v>41562.005055388021</v>
      </c>
      <c r="V87" s="122">
        <f t="shared" si="39"/>
        <v>34016.272465525326</v>
      </c>
      <c r="W87" s="122">
        <f t="shared" si="40"/>
        <v>2350.4819579391915</v>
      </c>
      <c r="X87" s="122">
        <f t="shared" si="41"/>
        <v>36366.754423464517</v>
      </c>
      <c r="Y87" s="122">
        <f t="shared" si="42"/>
        <v>29156.804970450277</v>
      </c>
      <c r="Z87" s="122">
        <f t="shared" si="43"/>
        <v>2014.6988210907357</v>
      </c>
      <c r="AA87" s="52">
        <f t="shared" si="44"/>
        <v>31171.503791541014</v>
      </c>
    </row>
    <row r="88" spans="1:27" ht="13.5" customHeight="1">
      <c r="A88" s="118">
        <v>43</v>
      </c>
      <c r="B88" s="46">
        <v>42887</v>
      </c>
      <c r="C88" s="68">
        <v>937</v>
      </c>
      <c r="D88" s="222">
        <f>'base(indices)'!G93</f>
        <v>1.1664429599999999</v>
      </c>
      <c r="E88" s="60">
        <f t="shared" si="30"/>
        <v>1092.9570535199998</v>
      </c>
      <c r="F88" s="364">
        <f>'base(indices)'!I93</f>
        <v>1.6775999999999999E-2</v>
      </c>
      <c r="G88" s="60">
        <f t="shared" si="31"/>
        <v>18.335447529851518</v>
      </c>
      <c r="H88" s="57">
        <f t="shared" si="32"/>
        <v>1111.2925010498514</v>
      </c>
      <c r="I88" s="296">
        <f t="shared" si="45"/>
        <v>47480.715350655337</v>
      </c>
      <c r="J88" s="102">
        <f>IF((I88)+K88&gt;I148,I148-K88,(I88))</f>
        <v>47480.715350655337</v>
      </c>
      <c r="K88" s="102">
        <f t="shared" si="33"/>
        <v>3357.8313684845598</v>
      </c>
      <c r="L88" s="187">
        <f t="shared" si="48"/>
        <v>50838.546719139893</v>
      </c>
      <c r="M88" s="102">
        <f t="shared" si="49"/>
        <v>45106.679583122568</v>
      </c>
      <c r="N88" s="102">
        <f t="shared" si="46"/>
        <v>3189.9398000603314</v>
      </c>
      <c r="O88" s="102">
        <f t="shared" si="47"/>
        <v>48296.6193831829</v>
      </c>
      <c r="P88" s="102">
        <f>J88*$P$9</f>
        <v>42732.643815589807</v>
      </c>
      <c r="Q88" s="102">
        <f t="shared" si="34"/>
        <v>3022.048231636104</v>
      </c>
      <c r="R88" s="102">
        <f t="shared" si="35"/>
        <v>45754.692047225908</v>
      </c>
      <c r="S88" s="102">
        <f t="shared" si="36"/>
        <v>37984.572280524269</v>
      </c>
      <c r="T88" s="102">
        <f t="shared" si="37"/>
        <v>2686.2650947876482</v>
      </c>
      <c r="U88" s="102">
        <f t="shared" si="38"/>
        <v>40670.837375311916</v>
      </c>
      <c r="V88" s="102">
        <f t="shared" si="39"/>
        <v>33236.500745458732</v>
      </c>
      <c r="W88" s="102">
        <f t="shared" si="40"/>
        <v>2350.4819579391915</v>
      </c>
      <c r="X88" s="102">
        <f t="shared" si="41"/>
        <v>35586.982703397924</v>
      </c>
      <c r="Y88" s="102">
        <f t="shared" si="42"/>
        <v>28488.429210393202</v>
      </c>
      <c r="Z88" s="102">
        <f t="shared" si="43"/>
        <v>2014.6988210907357</v>
      </c>
      <c r="AA88" s="66">
        <f t="shared" si="44"/>
        <v>30503.128031483939</v>
      </c>
    </row>
    <row r="89" spans="1:27" ht="13.5" customHeight="1">
      <c r="A89" s="118">
        <v>42</v>
      </c>
      <c r="B89" s="56">
        <v>42917</v>
      </c>
      <c r="C89" s="68">
        <v>937</v>
      </c>
      <c r="D89" s="222">
        <f>'base(indices)'!G94</f>
        <v>1.16457963</v>
      </c>
      <c r="E89" s="70">
        <f t="shared" si="30"/>
        <v>1091.21111331</v>
      </c>
      <c r="F89" s="364">
        <f>'base(indices)'!I94</f>
        <v>1.6775999999999999E-2</v>
      </c>
      <c r="G89" s="70">
        <f t="shared" si="31"/>
        <v>18.30615763688856</v>
      </c>
      <c r="H89" s="68">
        <f t="shared" si="32"/>
        <v>1109.5172709468886</v>
      </c>
      <c r="I89" s="297">
        <f t="shared" si="45"/>
        <v>46369.422849605486</v>
      </c>
      <c r="J89" s="122">
        <f>IF((I89)+K89&gt;I148,I148-K89,(I89))</f>
        <v>46369.422849605486</v>
      </c>
      <c r="K89" s="122">
        <f t="shared" si="33"/>
        <v>3357.8313684845598</v>
      </c>
      <c r="L89" s="184">
        <f t="shared" si="48"/>
        <v>49727.254218090049</v>
      </c>
      <c r="M89" s="122">
        <f t="shared" si="49"/>
        <v>44050.951707125212</v>
      </c>
      <c r="N89" s="122">
        <f t="shared" si="46"/>
        <v>3189.9398000603314</v>
      </c>
      <c r="O89" s="122">
        <f t="shared" si="47"/>
        <v>47240.891507185544</v>
      </c>
      <c r="P89" s="104">
        <f>J89*$P$9</f>
        <v>41732.480564644939</v>
      </c>
      <c r="Q89" s="122">
        <f t="shared" si="34"/>
        <v>3022.048231636104</v>
      </c>
      <c r="R89" s="122">
        <f t="shared" si="35"/>
        <v>44754.52879628104</v>
      </c>
      <c r="S89" s="122">
        <f t="shared" si="36"/>
        <v>37095.538279684391</v>
      </c>
      <c r="T89" s="122">
        <f t="shared" si="37"/>
        <v>2686.2650947876482</v>
      </c>
      <c r="U89" s="122">
        <f t="shared" si="38"/>
        <v>39781.803374472038</v>
      </c>
      <c r="V89" s="122">
        <f t="shared" si="39"/>
        <v>32458.595994723837</v>
      </c>
      <c r="W89" s="122">
        <f t="shared" si="40"/>
        <v>2350.4819579391915</v>
      </c>
      <c r="X89" s="122">
        <f t="shared" si="41"/>
        <v>34809.077952663029</v>
      </c>
      <c r="Y89" s="122">
        <f t="shared" si="42"/>
        <v>27821.65370976329</v>
      </c>
      <c r="Z89" s="122">
        <f t="shared" si="43"/>
        <v>2014.6988210907357</v>
      </c>
      <c r="AA89" s="52">
        <f t="shared" si="44"/>
        <v>29836.352530854027</v>
      </c>
    </row>
    <row r="90" spans="1:27" ht="13.5" customHeight="1">
      <c r="A90" s="118">
        <v>41</v>
      </c>
      <c r="B90" s="56">
        <v>42948</v>
      </c>
      <c r="C90" s="68">
        <v>937</v>
      </c>
      <c r="D90" s="222">
        <f>'base(indices)'!G95</f>
        <v>1.1666796500000001</v>
      </c>
      <c r="E90" s="60">
        <f t="shared" si="30"/>
        <v>1093.17883205</v>
      </c>
      <c r="F90" s="364">
        <f>'base(indices)'!I95</f>
        <v>1.6775999999999999E-2</v>
      </c>
      <c r="G90" s="60">
        <f t="shared" si="31"/>
        <v>18.339168086470799</v>
      </c>
      <c r="H90" s="57">
        <f t="shared" si="32"/>
        <v>1111.5180001364708</v>
      </c>
      <c r="I90" s="296">
        <f t="shared" si="45"/>
        <v>45259.905578658596</v>
      </c>
      <c r="J90" s="102">
        <f>IF((I90)+K90&gt;I148,I148-K90,(I90))</f>
        <v>45259.905578658596</v>
      </c>
      <c r="K90" s="102">
        <f t="shared" si="33"/>
        <v>3357.8313684845598</v>
      </c>
      <c r="L90" s="187">
        <f t="shared" si="48"/>
        <v>48617.736947143159</v>
      </c>
      <c r="M90" s="102">
        <f t="shared" si="49"/>
        <v>42996.910299725663</v>
      </c>
      <c r="N90" s="102">
        <f t="shared" si="46"/>
        <v>3189.9398000603314</v>
      </c>
      <c r="O90" s="102">
        <f t="shared" si="47"/>
        <v>46186.850099785996</v>
      </c>
      <c r="P90" s="102">
        <f t="shared" ref="P90:P117" si="50">J90*$P$9</f>
        <v>40733.915020792738</v>
      </c>
      <c r="Q90" s="102">
        <f t="shared" si="34"/>
        <v>3022.048231636104</v>
      </c>
      <c r="R90" s="102">
        <f t="shared" si="35"/>
        <v>43755.963252428839</v>
      </c>
      <c r="S90" s="102">
        <f t="shared" si="36"/>
        <v>36207.92446292688</v>
      </c>
      <c r="T90" s="102">
        <f t="shared" si="37"/>
        <v>2686.2650947876482</v>
      </c>
      <c r="U90" s="102">
        <f t="shared" si="38"/>
        <v>38894.189557714526</v>
      </c>
      <c r="V90" s="102">
        <f t="shared" si="39"/>
        <v>31681.933905061014</v>
      </c>
      <c r="W90" s="102">
        <f t="shared" si="40"/>
        <v>2350.4819579391915</v>
      </c>
      <c r="X90" s="102">
        <f t="shared" si="41"/>
        <v>34032.415863000206</v>
      </c>
      <c r="Y90" s="102">
        <f t="shared" si="42"/>
        <v>27155.943347195156</v>
      </c>
      <c r="Z90" s="102">
        <f t="shared" si="43"/>
        <v>2014.6988210907357</v>
      </c>
      <c r="AA90" s="66">
        <f t="shared" si="44"/>
        <v>29170.642168285893</v>
      </c>
    </row>
    <row r="91" spans="1:27" ht="13.5" customHeight="1">
      <c r="A91" s="118">
        <v>40</v>
      </c>
      <c r="B91" s="46">
        <v>42979</v>
      </c>
      <c r="C91" s="68">
        <v>937</v>
      </c>
      <c r="D91" s="222">
        <f>'base(indices)'!G96</f>
        <v>1.1626105099999999</v>
      </c>
      <c r="E91" s="70">
        <f t="shared" si="30"/>
        <v>1089.3660478699999</v>
      </c>
      <c r="F91" s="364">
        <f>'base(indices)'!I96</f>
        <v>1.6775999999999999E-2</v>
      </c>
      <c r="G91" s="70">
        <f t="shared" si="31"/>
        <v>18.275204819067117</v>
      </c>
      <c r="H91" s="68">
        <f t="shared" si="32"/>
        <v>1107.641252689067</v>
      </c>
      <c r="I91" s="297">
        <f t="shared" si="45"/>
        <v>44148.387578522124</v>
      </c>
      <c r="J91" s="122">
        <f>IF((I91)+K91&gt;I148,I148-K91,(I91))</f>
        <v>44148.387578522124</v>
      </c>
      <c r="K91" s="122">
        <f t="shared" si="33"/>
        <v>3357.8313684845598</v>
      </c>
      <c r="L91" s="184">
        <f t="shared" si="48"/>
        <v>47506.218947006681</v>
      </c>
      <c r="M91" s="122">
        <f t="shared" si="49"/>
        <v>41940.968199596013</v>
      </c>
      <c r="N91" s="122">
        <f t="shared" si="46"/>
        <v>3189.9398000603314</v>
      </c>
      <c r="O91" s="122">
        <f t="shared" si="47"/>
        <v>45130.907999656345</v>
      </c>
      <c r="P91" s="104">
        <f t="shared" si="50"/>
        <v>39733.548820669916</v>
      </c>
      <c r="Q91" s="122">
        <f t="shared" si="34"/>
        <v>3022.048231636104</v>
      </c>
      <c r="R91" s="122">
        <f t="shared" si="35"/>
        <v>42755.597052306017</v>
      </c>
      <c r="S91" s="122">
        <f t="shared" si="36"/>
        <v>35318.7100628177</v>
      </c>
      <c r="T91" s="122">
        <f t="shared" si="37"/>
        <v>2686.2650947876482</v>
      </c>
      <c r="U91" s="122">
        <f t="shared" si="38"/>
        <v>38004.975157605346</v>
      </c>
      <c r="V91" s="122">
        <f t="shared" si="39"/>
        <v>30903.871304965483</v>
      </c>
      <c r="W91" s="122">
        <f t="shared" si="40"/>
        <v>2350.4819579391915</v>
      </c>
      <c r="X91" s="122">
        <f t="shared" si="41"/>
        <v>33254.353262904675</v>
      </c>
      <c r="Y91" s="122">
        <f t="shared" si="42"/>
        <v>26489.032547113275</v>
      </c>
      <c r="Z91" s="122">
        <f t="shared" si="43"/>
        <v>2014.6988210907357</v>
      </c>
      <c r="AA91" s="52">
        <f t="shared" si="44"/>
        <v>28503.731368204011</v>
      </c>
    </row>
    <row r="92" spans="1:27" ht="13.5" customHeight="1">
      <c r="A92" s="118">
        <v>39</v>
      </c>
      <c r="B92" s="56">
        <v>43009</v>
      </c>
      <c r="C92" s="68">
        <v>937</v>
      </c>
      <c r="D92" s="222">
        <f>'base(indices)'!G97</f>
        <v>1.1613330500000001</v>
      </c>
      <c r="E92" s="60">
        <f t="shared" si="30"/>
        <v>1088.1690678500001</v>
      </c>
      <c r="F92" s="364">
        <f>'base(indices)'!I97</f>
        <v>1.6775999999999999E-2</v>
      </c>
      <c r="G92" s="60">
        <f t="shared" si="31"/>
        <v>18.2551242822516</v>
      </c>
      <c r="H92" s="57">
        <f t="shared" si="32"/>
        <v>1106.4241921322518</v>
      </c>
      <c r="I92" s="296">
        <f t="shared" si="45"/>
        <v>43040.746325833061</v>
      </c>
      <c r="J92" s="102">
        <f>IF((I92)+K92&gt;I148,I148-K92,(I92))</f>
        <v>43040.746325833061</v>
      </c>
      <c r="K92" s="102">
        <f t="shared" si="33"/>
        <v>3357.8313684845598</v>
      </c>
      <c r="L92" s="187">
        <f t="shared" si="48"/>
        <v>46398.577694317617</v>
      </c>
      <c r="M92" s="102">
        <f t="shared" si="49"/>
        <v>40888.709009541402</v>
      </c>
      <c r="N92" s="102">
        <f t="shared" si="46"/>
        <v>3189.9398000603314</v>
      </c>
      <c r="O92" s="102">
        <f t="shared" si="47"/>
        <v>44078.648809601735</v>
      </c>
      <c r="P92" s="102">
        <f t="shared" si="50"/>
        <v>38736.671693249758</v>
      </c>
      <c r="Q92" s="102">
        <f t="shared" si="34"/>
        <v>3022.048231636104</v>
      </c>
      <c r="R92" s="102">
        <f t="shared" si="35"/>
        <v>41758.71992488586</v>
      </c>
      <c r="S92" s="102">
        <f t="shared" si="36"/>
        <v>34432.597060666449</v>
      </c>
      <c r="T92" s="102">
        <f t="shared" si="37"/>
        <v>2686.2650947876482</v>
      </c>
      <c r="U92" s="102">
        <f t="shared" si="38"/>
        <v>37118.862155454095</v>
      </c>
      <c r="V92" s="102">
        <f t="shared" si="39"/>
        <v>30128.522428083139</v>
      </c>
      <c r="W92" s="102">
        <f t="shared" si="40"/>
        <v>2350.4819579391915</v>
      </c>
      <c r="X92" s="102">
        <f t="shared" si="41"/>
        <v>32479.00438602233</v>
      </c>
      <c r="Y92" s="102">
        <f t="shared" si="42"/>
        <v>25824.447795499837</v>
      </c>
      <c r="Z92" s="102">
        <f t="shared" si="43"/>
        <v>2014.6988210907357</v>
      </c>
      <c r="AA92" s="66">
        <f t="shared" si="44"/>
        <v>27839.146616590573</v>
      </c>
    </row>
    <row r="93" spans="1:27" ht="13.5" customHeight="1">
      <c r="A93" s="118">
        <v>38</v>
      </c>
      <c r="B93" s="46">
        <v>43040</v>
      </c>
      <c r="C93" s="68">
        <v>937</v>
      </c>
      <c r="D93" s="222">
        <f>'base(indices)'!G98</f>
        <v>1.1573979000000001</v>
      </c>
      <c r="E93" s="70">
        <f t="shared" si="30"/>
        <v>1084.4818323000002</v>
      </c>
      <c r="F93" s="364">
        <f>'base(indices)'!I98</f>
        <v>1.6775999999999999E-2</v>
      </c>
      <c r="G93" s="70">
        <f t="shared" si="31"/>
        <v>18.193267218664801</v>
      </c>
      <c r="H93" s="68">
        <f t="shared" si="32"/>
        <v>1102.6750995186649</v>
      </c>
      <c r="I93" s="297">
        <f t="shared" si="45"/>
        <v>41934.322133700807</v>
      </c>
      <c r="J93" s="122">
        <f>IF((I93)+K93&gt;I148,I148-K93,(I93))</f>
        <v>41934.322133700807</v>
      </c>
      <c r="K93" s="122">
        <f t="shared" si="33"/>
        <v>3357.8313684845598</v>
      </c>
      <c r="L93" s="184">
        <f t="shared" si="48"/>
        <v>45292.153502185363</v>
      </c>
      <c r="M93" s="122">
        <f t="shared" si="49"/>
        <v>39837.606027015761</v>
      </c>
      <c r="N93" s="122">
        <f t="shared" si="46"/>
        <v>3189.9398000603314</v>
      </c>
      <c r="O93" s="122">
        <f t="shared" si="47"/>
        <v>43027.545827076094</v>
      </c>
      <c r="P93" s="104">
        <f t="shared" si="50"/>
        <v>37740.88992033073</v>
      </c>
      <c r="Q93" s="122">
        <f t="shared" si="34"/>
        <v>3022.048231636104</v>
      </c>
      <c r="R93" s="122">
        <f t="shared" si="35"/>
        <v>40762.938151966831</v>
      </c>
      <c r="S93" s="122">
        <f t="shared" si="36"/>
        <v>33547.457706960646</v>
      </c>
      <c r="T93" s="122">
        <f t="shared" si="37"/>
        <v>2686.2650947876482</v>
      </c>
      <c r="U93" s="122">
        <f t="shared" si="38"/>
        <v>36233.722801748292</v>
      </c>
      <c r="V93" s="122">
        <f t="shared" si="39"/>
        <v>29354.025493590561</v>
      </c>
      <c r="W93" s="122">
        <f t="shared" si="40"/>
        <v>2350.4819579391915</v>
      </c>
      <c r="X93" s="122">
        <f t="shared" si="41"/>
        <v>31704.507451529753</v>
      </c>
      <c r="Y93" s="122">
        <f t="shared" si="42"/>
        <v>25160.593280220484</v>
      </c>
      <c r="Z93" s="122">
        <f t="shared" si="43"/>
        <v>2014.6988210907357</v>
      </c>
      <c r="AA93" s="52">
        <f t="shared" si="44"/>
        <v>27175.292101311221</v>
      </c>
    </row>
    <row r="94" spans="1:27" ht="13.5" customHeight="1" thickBot="1">
      <c r="A94" s="230">
        <v>37</v>
      </c>
      <c r="B94" s="162">
        <v>43070</v>
      </c>
      <c r="C94" s="77">
        <v>937</v>
      </c>
      <c r="D94" s="233">
        <f>'base(indices)'!G99</f>
        <v>1.1537060400000001</v>
      </c>
      <c r="E94" s="234">
        <f t="shared" si="30"/>
        <v>1081.0225594800002</v>
      </c>
      <c r="F94" s="365">
        <f>'base(indices)'!I99</f>
        <v>1.6775999999999999E-2</v>
      </c>
      <c r="G94" s="234">
        <f t="shared" si="31"/>
        <v>18.135234457836482</v>
      </c>
      <c r="H94" s="232">
        <f t="shared" si="32"/>
        <v>1099.1577939378367</v>
      </c>
      <c r="I94" s="298">
        <f t="shared" si="45"/>
        <v>40831.64703418214</v>
      </c>
      <c r="J94" s="95">
        <f>IF((I94)+K94&gt;I148,I148-K94,(I94))</f>
        <v>40831.64703418214</v>
      </c>
      <c r="K94" s="95">
        <f t="shared" si="33"/>
        <v>3357.8313684845598</v>
      </c>
      <c r="L94" s="272">
        <f t="shared" si="48"/>
        <v>44189.478402666704</v>
      </c>
      <c r="M94" s="95">
        <f t="shared" si="49"/>
        <v>38790.064682473028</v>
      </c>
      <c r="N94" s="95">
        <f t="shared" si="46"/>
        <v>3189.9398000603314</v>
      </c>
      <c r="O94" s="95">
        <f t="shared" si="47"/>
        <v>41980.004482533361</v>
      </c>
      <c r="P94" s="95">
        <f t="shared" si="50"/>
        <v>36748.482330763931</v>
      </c>
      <c r="Q94" s="95">
        <f t="shared" si="34"/>
        <v>3022.048231636104</v>
      </c>
      <c r="R94" s="95">
        <f t="shared" si="35"/>
        <v>39770.530562400032</v>
      </c>
      <c r="S94" s="95">
        <f t="shared" si="36"/>
        <v>32665.317627345714</v>
      </c>
      <c r="T94" s="95">
        <f t="shared" si="37"/>
        <v>2686.2650947876482</v>
      </c>
      <c r="U94" s="95">
        <f t="shared" si="38"/>
        <v>35351.58272213336</v>
      </c>
      <c r="V94" s="95">
        <f t="shared" si="39"/>
        <v>28582.152923927497</v>
      </c>
      <c r="W94" s="95">
        <f t="shared" si="40"/>
        <v>2350.4819579391915</v>
      </c>
      <c r="X94" s="95">
        <f t="shared" si="41"/>
        <v>30932.634881866688</v>
      </c>
      <c r="Y94" s="95">
        <f t="shared" si="42"/>
        <v>24498.988220509284</v>
      </c>
      <c r="Z94" s="95">
        <f t="shared" si="43"/>
        <v>2014.6988210907357</v>
      </c>
      <c r="AA94" s="238">
        <f t="shared" si="44"/>
        <v>26513.68704160002</v>
      </c>
    </row>
    <row r="95" spans="1:27" ht="13.5" customHeight="1">
      <c r="A95" s="220">
        <v>36</v>
      </c>
      <c r="B95" s="247">
        <v>43101</v>
      </c>
      <c r="C95" s="203">
        <v>954</v>
      </c>
      <c r="D95" s="260">
        <f>'base(indices)'!G100</f>
        <v>1.1496821500000001</v>
      </c>
      <c r="E95" s="348">
        <f t="shared" si="30"/>
        <v>1096.7967711000001</v>
      </c>
      <c r="F95" s="363">
        <f>'base(indices)'!I100</f>
        <v>1.6775999999999999E-2</v>
      </c>
      <c r="G95" s="348">
        <f t="shared" si="31"/>
        <v>18.399862631973601</v>
      </c>
      <c r="H95" s="203">
        <f t="shared" si="32"/>
        <v>1115.1966337319736</v>
      </c>
      <c r="I95" s="299">
        <f t="shared" si="45"/>
        <v>39732.489240244307</v>
      </c>
      <c r="J95" s="206">
        <f t="shared" ref="J95:J106" si="51">IF((I95)+K95&gt;$I$148,$I$148-K95,(I95))</f>
        <v>39732.489240244307</v>
      </c>
      <c r="K95" s="206">
        <f t="shared" si="33"/>
        <v>3357.8313684845598</v>
      </c>
      <c r="L95" s="199">
        <f t="shared" si="48"/>
        <v>43090.320608728871</v>
      </c>
      <c r="M95" s="206">
        <f t="shared" si="49"/>
        <v>37745.864778232091</v>
      </c>
      <c r="N95" s="206">
        <f t="shared" si="46"/>
        <v>3189.9398000603314</v>
      </c>
      <c r="O95" s="206">
        <f t="shared" si="47"/>
        <v>40935.804578292424</v>
      </c>
      <c r="P95" s="198">
        <f t="shared" si="50"/>
        <v>35759.240316219875</v>
      </c>
      <c r="Q95" s="206">
        <f t="shared" si="34"/>
        <v>3022.048231636104</v>
      </c>
      <c r="R95" s="206">
        <f t="shared" si="35"/>
        <v>38781.288547855977</v>
      </c>
      <c r="S95" s="206">
        <f t="shared" si="36"/>
        <v>31785.991392195447</v>
      </c>
      <c r="T95" s="206">
        <f t="shared" si="37"/>
        <v>2686.2650947876482</v>
      </c>
      <c r="U95" s="206">
        <f t="shared" si="38"/>
        <v>34472.256486983097</v>
      </c>
      <c r="V95" s="206">
        <f t="shared" si="39"/>
        <v>27812.742468171014</v>
      </c>
      <c r="W95" s="206">
        <f t="shared" si="40"/>
        <v>2350.4819579391915</v>
      </c>
      <c r="X95" s="206">
        <f t="shared" si="41"/>
        <v>30163.224426110206</v>
      </c>
      <c r="Y95" s="206">
        <f t="shared" si="42"/>
        <v>23839.493544146582</v>
      </c>
      <c r="Z95" s="206">
        <f t="shared" si="43"/>
        <v>2014.6988210907357</v>
      </c>
      <c r="AA95" s="197">
        <f t="shared" si="44"/>
        <v>25854.192365237319</v>
      </c>
    </row>
    <row r="96" spans="1:27" ht="13.5" customHeight="1">
      <c r="A96" s="118">
        <v>35</v>
      </c>
      <c r="B96" s="217">
        <v>43132</v>
      </c>
      <c r="C96" s="57">
        <v>954</v>
      </c>
      <c r="D96" s="222">
        <f>'base(indices)'!G101</f>
        <v>1.1452158100000001</v>
      </c>
      <c r="E96" s="60">
        <f t="shared" si="30"/>
        <v>1092.53588274</v>
      </c>
      <c r="F96" s="364">
        <f>'base(indices)'!I101</f>
        <v>1.6775999999999999E-2</v>
      </c>
      <c r="G96" s="60">
        <f t="shared" si="31"/>
        <v>18.328381968846241</v>
      </c>
      <c r="H96" s="57">
        <f t="shared" si="32"/>
        <v>1110.8642647088463</v>
      </c>
      <c r="I96" s="296">
        <f t="shared" si="45"/>
        <v>38617.292606512332</v>
      </c>
      <c r="J96" s="102">
        <f t="shared" si="51"/>
        <v>38617.292606512332</v>
      </c>
      <c r="K96" s="102">
        <f t="shared" si="33"/>
        <v>3357.8313684845598</v>
      </c>
      <c r="L96" s="187">
        <f t="shared" si="48"/>
        <v>41975.123974996895</v>
      </c>
      <c r="M96" s="102">
        <f t="shared" si="49"/>
        <v>36686.427976186715</v>
      </c>
      <c r="N96" s="102">
        <f t="shared" si="46"/>
        <v>3189.9398000603314</v>
      </c>
      <c r="O96" s="102">
        <f t="shared" si="47"/>
        <v>39876.367776247047</v>
      </c>
      <c r="P96" s="102">
        <f t="shared" si="50"/>
        <v>34755.563345861097</v>
      </c>
      <c r="Q96" s="102">
        <f t="shared" si="34"/>
        <v>3022.048231636104</v>
      </c>
      <c r="R96" s="102">
        <f t="shared" si="35"/>
        <v>37777.611577497199</v>
      </c>
      <c r="S96" s="102">
        <f t="shared" si="36"/>
        <v>30893.834085209866</v>
      </c>
      <c r="T96" s="102">
        <f t="shared" si="37"/>
        <v>2686.2650947876482</v>
      </c>
      <c r="U96" s="102">
        <f t="shared" si="38"/>
        <v>33580.099179997516</v>
      </c>
      <c r="V96" s="102">
        <f t="shared" si="39"/>
        <v>27032.104824558632</v>
      </c>
      <c r="W96" s="102">
        <f t="shared" si="40"/>
        <v>2350.4819579391915</v>
      </c>
      <c r="X96" s="102">
        <f t="shared" si="41"/>
        <v>29382.586782497823</v>
      </c>
      <c r="Y96" s="102">
        <f t="shared" si="42"/>
        <v>23170.375563907397</v>
      </c>
      <c r="Z96" s="102">
        <f t="shared" si="43"/>
        <v>2014.6988210907357</v>
      </c>
      <c r="AA96" s="66">
        <f t="shared" si="44"/>
        <v>25185.074384998134</v>
      </c>
    </row>
    <row r="97" spans="1:27" ht="13.5" customHeight="1">
      <c r="A97" s="118">
        <v>34</v>
      </c>
      <c r="B97" s="218">
        <v>43160</v>
      </c>
      <c r="C97" s="57">
        <v>954</v>
      </c>
      <c r="D97" s="222">
        <f>'base(indices)'!G102</f>
        <v>1.14088046</v>
      </c>
      <c r="E97" s="60">
        <f t="shared" si="30"/>
        <v>1088.39995884</v>
      </c>
      <c r="F97" s="364">
        <f>'base(indices)'!I102</f>
        <v>1.6775999999999999E-2</v>
      </c>
      <c r="G97" s="60">
        <f t="shared" si="31"/>
        <v>18.258997709499837</v>
      </c>
      <c r="H97" s="57">
        <f t="shared" si="32"/>
        <v>1106.6589565494999</v>
      </c>
      <c r="I97" s="297">
        <f t="shared" si="45"/>
        <v>37506.428341803483</v>
      </c>
      <c r="J97" s="122">
        <f t="shared" si="51"/>
        <v>37506.428341803483</v>
      </c>
      <c r="K97" s="122">
        <f t="shared" si="33"/>
        <v>3357.8313684845598</v>
      </c>
      <c r="L97" s="184">
        <f t="shared" si="48"/>
        <v>40864.259710288039</v>
      </c>
      <c r="M97" s="122">
        <f t="shared" si="49"/>
        <v>35631.106924713305</v>
      </c>
      <c r="N97" s="122">
        <f t="shared" si="46"/>
        <v>3189.9398000603314</v>
      </c>
      <c r="O97" s="122">
        <f t="shared" si="47"/>
        <v>38821.046724773638</v>
      </c>
      <c r="P97" s="104">
        <f t="shared" si="50"/>
        <v>33755.785507623135</v>
      </c>
      <c r="Q97" s="122">
        <f t="shared" si="34"/>
        <v>3022.048231636104</v>
      </c>
      <c r="R97" s="122">
        <f t="shared" si="35"/>
        <v>36777.833739259237</v>
      </c>
      <c r="S97" s="122">
        <f t="shared" si="36"/>
        <v>30005.142673442788</v>
      </c>
      <c r="T97" s="122">
        <f t="shared" si="37"/>
        <v>2686.2650947876482</v>
      </c>
      <c r="U97" s="122">
        <f t="shared" si="38"/>
        <v>32691.407768230434</v>
      </c>
      <c r="V97" s="122">
        <f t="shared" si="39"/>
        <v>26254.499839262437</v>
      </c>
      <c r="W97" s="122">
        <f t="shared" si="40"/>
        <v>2350.4819579391915</v>
      </c>
      <c r="X97" s="122">
        <f t="shared" si="41"/>
        <v>28604.981797201628</v>
      </c>
      <c r="Y97" s="122">
        <f t="shared" si="42"/>
        <v>22503.857005082089</v>
      </c>
      <c r="Z97" s="122">
        <f t="shared" si="43"/>
        <v>2014.6988210907357</v>
      </c>
      <c r="AA97" s="52">
        <f t="shared" si="44"/>
        <v>24518.555826172826</v>
      </c>
    </row>
    <row r="98" spans="1:27" ht="13.5" customHeight="1">
      <c r="A98" s="118">
        <v>33</v>
      </c>
      <c r="B98" s="217">
        <v>43191</v>
      </c>
      <c r="C98" s="57">
        <v>954</v>
      </c>
      <c r="D98" s="222">
        <f>'base(indices)'!G103</f>
        <v>1.13974072</v>
      </c>
      <c r="E98" s="60">
        <f t="shared" si="30"/>
        <v>1087.3126468800001</v>
      </c>
      <c r="F98" s="364">
        <f>'base(indices)'!I103</f>
        <v>1.6775999999999999E-2</v>
      </c>
      <c r="G98" s="60">
        <f t="shared" si="31"/>
        <v>18.240756964058882</v>
      </c>
      <c r="H98" s="57">
        <f t="shared" si="32"/>
        <v>1105.5534038440589</v>
      </c>
      <c r="I98" s="296">
        <f t="shared" si="45"/>
        <v>36399.769385253981</v>
      </c>
      <c r="J98" s="102">
        <f t="shared" si="51"/>
        <v>36399.769385253981</v>
      </c>
      <c r="K98" s="102">
        <f t="shared" si="33"/>
        <v>3357.8313684845598</v>
      </c>
      <c r="L98" s="187">
        <f t="shared" si="48"/>
        <v>39757.600753738545</v>
      </c>
      <c r="M98" s="102">
        <f t="shared" si="49"/>
        <v>34579.780915991279</v>
      </c>
      <c r="N98" s="102">
        <f t="shared" si="46"/>
        <v>3189.9398000603314</v>
      </c>
      <c r="O98" s="102">
        <f t="shared" si="47"/>
        <v>37769.720716051612</v>
      </c>
      <c r="P98" s="102">
        <f t="shared" si="50"/>
        <v>32759.792446728585</v>
      </c>
      <c r="Q98" s="102">
        <f t="shared" si="34"/>
        <v>3022.048231636104</v>
      </c>
      <c r="R98" s="102">
        <f t="shared" si="35"/>
        <v>35781.840678364686</v>
      </c>
      <c r="S98" s="102">
        <f t="shared" si="36"/>
        <v>29119.815508203188</v>
      </c>
      <c r="T98" s="102">
        <f t="shared" si="37"/>
        <v>2686.2650947876482</v>
      </c>
      <c r="U98" s="102">
        <f t="shared" si="38"/>
        <v>31806.080602990834</v>
      </c>
      <c r="V98" s="102">
        <f t="shared" si="39"/>
        <v>25479.838569677784</v>
      </c>
      <c r="W98" s="102">
        <f t="shared" si="40"/>
        <v>2350.4819579391915</v>
      </c>
      <c r="X98" s="102">
        <f t="shared" si="41"/>
        <v>27830.320527616976</v>
      </c>
      <c r="Y98" s="102">
        <f t="shared" si="42"/>
        <v>21839.861631152387</v>
      </c>
      <c r="Z98" s="102">
        <f t="shared" si="43"/>
        <v>2014.6988210907357</v>
      </c>
      <c r="AA98" s="66">
        <f t="shared" si="44"/>
        <v>23854.560452243124</v>
      </c>
    </row>
    <row r="99" spans="1:27" ht="13.5" customHeight="1">
      <c r="A99" s="118">
        <v>32</v>
      </c>
      <c r="B99" s="218">
        <v>43221</v>
      </c>
      <c r="C99" s="57">
        <v>954</v>
      </c>
      <c r="D99" s="222">
        <f>'base(indices)'!G104</f>
        <v>1.13735228</v>
      </c>
      <c r="E99" s="60">
        <f t="shared" si="30"/>
        <v>1085.0340751199999</v>
      </c>
      <c r="F99" s="364">
        <f>'base(indices)'!I104</f>
        <v>1.6775999999999999E-2</v>
      </c>
      <c r="G99" s="60">
        <f t="shared" si="31"/>
        <v>18.202531644213117</v>
      </c>
      <c r="H99" s="57">
        <f t="shared" si="32"/>
        <v>1103.2366067642131</v>
      </c>
      <c r="I99" s="297">
        <f t="shared" si="45"/>
        <v>35294.215981409921</v>
      </c>
      <c r="J99" s="122">
        <f t="shared" si="51"/>
        <v>35294.215981409921</v>
      </c>
      <c r="K99" s="122">
        <f t="shared" si="33"/>
        <v>3357.8313684845598</v>
      </c>
      <c r="L99" s="184">
        <f t="shared" si="48"/>
        <v>38652.047349894478</v>
      </c>
      <c r="M99" s="122">
        <f t="shared" si="49"/>
        <v>33529.505182339424</v>
      </c>
      <c r="N99" s="122">
        <f t="shared" si="46"/>
        <v>3189.9398000603314</v>
      </c>
      <c r="O99" s="122">
        <f t="shared" si="47"/>
        <v>36719.444982399757</v>
      </c>
      <c r="P99" s="104">
        <f t="shared" si="50"/>
        <v>31764.794383268931</v>
      </c>
      <c r="Q99" s="122">
        <f t="shared" si="34"/>
        <v>3022.048231636104</v>
      </c>
      <c r="R99" s="122">
        <f t="shared" si="35"/>
        <v>34786.842614905036</v>
      </c>
      <c r="S99" s="122">
        <f t="shared" si="36"/>
        <v>28235.37278512794</v>
      </c>
      <c r="T99" s="122">
        <f t="shared" si="37"/>
        <v>2686.2650947876482</v>
      </c>
      <c r="U99" s="122">
        <f t="shared" si="38"/>
        <v>30921.637879915586</v>
      </c>
      <c r="V99" s="122">
        <f t="shared" si="39"/>
        <v>24705.951186986942</v>
      </c>
      <c r="W99" s="122">
        <f t="shared" si="40"/>
        <v>2350.4819579391915</v>
      </c>
      <c r="X99" s="122">
        <f t="shared" si="41"/>
        <v>27056.433144926134</v>
      </c>
      <c r="Y99" s="122">
        <f t="shared" si="42"/>
        <v>21176.529588845951</v>
      </c>
      <c r="Z99" s="122">
        <f t="shared" si="43"/>
        <v>2014.6988210907357</v>
      </c>
      <c r="AA99" s="52">
        <f t="shared" si="44"/>
        <v>23191.228409936688</v>
      </c>
    </row>
    <row r="100" spans="1:27" ht="13.5" customHeight="1">
      <c r="A100" s="118">
        <v>31</v>
      </c>
      <c r="B100" s="217">
        <v>43252</v>
      </c>
      <c r="C100" s="57">
        <v>954</v>
      </c>
      <c r="D100" s="222">
        <f>'base(indices)'!G105</f>
        <v>1.13576221</v>
      </c>
      <c r="E100" s="60">
        <f t="shared" si="30"/>
        <v>1083.5171483399999</v>
      </c>
      <c r="F100" s="364">
        <f>'base(indices)'!I105</f>
        <v>1.6775999999999999E-2</v>
      </c>
      <c r="G100" s="60">
        <f t="shared" si="31"/>
        <v>18.177083680551839</v>
      </c>
      <c r="H100" s="57">
        <f t="shared" si="32"/>
        <v>1101.6942320205517</v>
      </c>
      <c r="I100" s="296">
        <f t="shared" si="45"/>
        <v>34190.979374645707</v>
      </c>
      <c r="J100" s="102">
        <f t="shared" si="51"/>
        <v>34190.979374645707</v>
      </c>
      <c r="K100" s="102">
        <f t="shared" si="33"/>
        <v>3357.8313684845598</v>
      </c>
      <c r="L100" s="187">
        <f t="shared" si="48"/>
        <v>37548.810743130263</v>
      </c>
      <c r="M100" s="102">
        <f t="shared" si="49"/>
        <v>32481.430405913419</v>
      </c>
      <c r="N100" s="102">
        <f t="shared" si="46"/>
        <v>3189.9398000603314</v>
      </c>
      <c r="O100" s="102">
        <f t="shared" si="47"/>
        <v>35671.370205973748</v>
      </c>
      <c r="P100" s="102">
        <f>J100*$P$9</f>
        <v>30771.881437181139</v>
      </c>
      <c r="Q100" s="102">
        <f t="shared" si="34"/>
        <v>3022.048231636104</v>
      </c>
      <c r="R100" s="102">
        <f t="shared" si="35"/>
        <v>33793.92966881724</v>
      </c>
      <c r="S100" s="102">
        <f t="shared" si="36"/>
        <v>27352.783499716566</v>
      </c>
      <c r="T100" s="102">
        <f t="shared" si="37"/>
        <v>2686.2650947876482</v>
      </c>
      <c r="U100" s="102">
        <f t="shared" si="38"/>
        <v>30039.048594504216</v>
      </c>
      <c r="V100" s="102">
        <f t="shared" si="39"/>
        <v>23933.685562251994</v>
      </c>
      <c r="W100" s="102">
        <f t="shared" si="40"/>
        <v>2350.4819579391915</v>
      </c>
      <c r="X100" s="102">
        <f t="shared" si="41"/>
        <v>26284.167520191186</v>
      </c>
      <c r="Y100" s="102">
        <f t="shared" si="42"/>
        <v>20514.587624787422</v>
      </c>
      <c r="Z100" s="102">
        <f t="shared" si="43"/>
        <v>2014.6988210907357</v>
      </c>
      <c r="AA100" s="66">
        <f t="shared" si="44"/>
        <v>22529.286445878159</v>
      </c>
    </row>
    <row r="101" spans="1:27" ht="13.5" customHeight="1">
      <c r="A101" s="118">
        <v>30</v>
      </c>
      <c r="B101" s="218">
        <v>43282</v>
      </c>
      <c r="C101" s="57">
        <v>954</v>
      </c>
      <c r="D101" s="222">
        <f>'base(indices)'!G106</f>
        <v>1.1232936499999999</v>
      </c>
      <c r="E101" s="60">
        <f t="shared" si="30"/>
        <v>1071.6221421</v>
      </c>
      <c r="F101" s="364">
        <f>'base(indices)'!I106</f>
        <v>1.6775999999999999E-2</v>
      </c>
      <c r="G101" s="60">
        <f t="shared" si="31"/>
        <v>17.9775330558696</v>
      </c>
      <c r="H101" s="57">
        <f t="shared" si="32"/>
        <v>1089.5996751558696</v>
      </c>
      <c r="I101" s="297">
        <f t="shared" si="45"/>
        <v>33089.285142625158</v>
      </c>
      <c r="J101" s="122">
        <f t="shared" si="51"/>
        <v>33089.285142625158</v>
      </c>
      <c r="K101" s="122">
        <f t="shared" si="33"/>
        <v>3357.8313684845598</v>
      </c>
      <c r="L101" s="184">
        <f t="shared" si="48"/>
        <v>36447.116511109722</v>
      </c>
      <c r="M101" s="122">
        <f t="shared" si="49"/>
        <v>31434.8208854939</v>
      </c>
      <c r="N101" s="122">
        <f t="shared" si="46"/>
        <v>3189.9398000603314</v>
      </c>
      <c r="O101" s="122">
        <f t="shared" si="47"/>
        <v>34624.760685554233</v>
      </c>
      <c r="P101" s="104">
        <f>J101*$P$9</f>
        <v>29780.356628362642</v>
      </c>
      <c r="Q101" s="122">
        <f t="shared" si="34"/>
        <v>3022.048231636104</v>
      </c>
      <c r="R101" s="122">
        <f t="shared" si="35"/>
        <v>32802.404859998744</v>
      </c>
      <c r="S101" s="122">
        <f t="shared" si="36"/>
        <v>26471.428114100127</v>
      </c>
      <c r="T101" s="122">
        <f t="shared" si="37"/>
        <v>2686.2650947876482</v>
      </c>
      <c r="U101" s="122">
        <f t="shared" si="38"/>
        <v>29157.693208887773</v>
      </c>
      <c r="V101" s="122">
        <f t="shared" si="39"/>
        <v>23162.499599837611</v>
      </c>
      <c r="W101" s="122">
        <f t="shared" si="40"/>
        <v>2350.4819579391915</v>
      </c>
      <c r="X101" s="122">
        <f t="shared" si="41"/>
        <v>25512.981557776802</v>
      </c>
      <c r="Y101" s="122">
        <f t="shared" si="42"/>
        <v>19853.571085575095</v>
      </c>
      <c r="Z101" s="122">
        <f t="shared" si="43"/>
        <v>2014.6988210907357</v>
      </c>
      <c r="AA101" s="52">
        <f t="shared" si="44"/>
        <v>21868.269906665832</v>
      </c>
    </row>
    <row r="102" spans="1:27" ht="13.5" customHeight="1">
      <c r="A102" s="118">
        <v>29</v>
      </c>
      <c r="B102" s="217">
        <v>43313</v>
      </c>
      <c r="C102" s="57">
        <v>954</v>
      </c>
      <c r="D102" s="222">
        <f>'base(indices)'!G107</f>
        <v>1.11615029</v>
      </c>
      <c r="E102" s="60">
        <f t="shared" si="30"/>
        <v>1064.80737666</v>
      </c>
      <c r="F102" s="364">
        <f>'base(indices)'!I107</f>
        <v>1.6775999999999999E-2</v>
      </c>
      <c r="G102" s="60">
        <f t="shared" si="31"/>
        <v>17.86320855084816</v>
      </c>
      <c r="H102" s="57">
        <f t="shared" si="32"/>
        <v>1082.6705852108482</v>
      </c>
      <c r="I102" s="296">
        <f t="shared" si="45"/>
        <v>31999.685467469288</v>
      </c>
      <c r="J102" s="102">
        <f t="shared" si="51"/>
        <v>31999.685467469288</v>
      </c>
      <c r="K102" s="102">
        <f t="shared" si="33"/>
        <v>3357.8313684845598</v>
      </c>
      <c r="L102" s="187">
        <f t="shared" si="48"/>
        <v>35357.516835953851</v>
      </c>
      <c r="M102" s="102">
        <f t="shared" si="49"/>
        <v>30399.701194095822</v>
      </c>
      <c r="N102" s="102">
        <f t="shared" si="46"/>
        <v>3189.9398000603314</v>
      </c>
      <c r="O102" s="102">
        <f t="shared" si="47"/>
        <v>33589.640994156151</v>
      </c>
      <c r="P102" s="102">
        <f t="shared" ref="P102:P106" si="52">J102*$P$9</f>
        <v>28799.71692072236</v>
      </c>
      <c r="Q102" s="102">
        <f t="shared" si="34"/>
        <v>3022.048231636104</v>
      </c>
      <c r="R102" s="102">
        <f t="shared" si="35"/>
        <v>31821.765152358465</v>
      </c>
      <c r="S102" s="102">
        <f t="shared" si="36"/>
        <v>25599.748373975432</v>
      </c>
      <c r="T102" s="102">
        <f t="shared" si="37"/>
        <v>2686.2650947876482</v>
      </c>
      <c r="U102" s="102">
        <f t="shared" si="38"/>
        <v>28286.013468763078</v>
      </c>
      <c r="V102" s="102">
        <f t="shared" si="39"/>
        <v>22399.7798272285</v>
      </c>
      <c r="W102" s="102">
        <f t="shared" si="40"/>
        <v>2350.4819579391915</v>
      </c>
      <c r="X102" s="102">
        <f t="shared" si="41"/>
        <v>24750.261785167691</v>
      </c>
      <c r="Y102" s="102">
        <f t="shared" si="42"/>
        <v>19199.811280481572</v>
      </c>
      <c r="Z102" s="102">
        <f t="shared" si="43"/>
        <v>2014.6988210907357</v>
      </c>
      <c r="AA102" s="66">
        <f t="shared" si="44"/>
        <v>21214.510101572308</v>
      </c>
    </row>
    <row r="103" spans="1:27" ht="13.5" customHeight="1">
      <c r="A103" s="118">
        <v>28</v>
      </c>
      <c r="B103" s="217">
        <v>43344</v>
      </c>
      <c r="C103" s="57">
        <v>954</v>
      </c>
      <c r="D103" s="222">
        <f>'base(indices)'!G108</f>
        <v>1.11470118</v>
      </c>
      <c r="E103" s="60">
        <f t="shared" si="30"/>
        <v>1063.4249257199999</v>
      </c>
      <c r="F103" s="364">
        <f>'base(indices)'!I108</f>
        <v>1.6775999999999999E-2</v>
      </c>
      <c r="G103" s="60">
        <f t="shared" si="31"/>
        <v>17.840016553878719</v>
      </c>
      <c r="H103" s="57">
        <f t="shared" si="32"/>
        <v>1081.2649422738787</v>
      </c>
      <c r="I103" s="297">
        <f t="shared" si="45"/>
        <v>30917.014882258438</v>
      </c>
      <c r="J103" s="122">
        <f t="shared" si="51"/>
        <v>30917.014882258438</v>
      </c>
      <c r="K103" s="122">
        <f t="shared" si="33"/>
        <v>3357.8313684845598</v>
      </c>
      <c r="L103" s="184">
        <f t="shared" si="48"/>
        <v>34274.846250742994</v>
      </c>
      <c r="M103" s="122">
        <f t="shared" si="49"/>
        <v>29371.164138145516</v>
      </c>
      <c r="N103" s="122">
        <f t="shared" si="46"/>
        <v>3189.9398000603314</v>
      </c>
      <c r="O103" s="122">
        <f t="shared" si="47"/>
        <v>32561.103938205848</v>
      </c>
      <c r="P103" s="104">
        <f t="shared" si="52"/>
        <v>27825.313394032593</v>
      </c>
      <c r="Q103" s="122">
        <f t="shared" si="34"/>
        <v>3022.048231636104</v>
      </c>
      <c r="R103" s="122">
        <f t="shared" si="35"/>
        <v>30847.361625668698</v>
      </c>
      <c r="S103" s="122">
        <f t="shared" si="36"/>
        <v>24733.611905806752</v>
      </c>
      <c r="T103" s="122">
        <f t="shared" si="37"/>
        <v>2686.2650947876482</v>
      </c>
      <c r="U103" s="122">
        <f t="shared" si="38"/>
        <v>27419.877000594402</v>
      </c>
      <c r="V103" s="122">
        <f t="shared" si="39"/>
        <v>21641.910417580904</v>
      </c>
      <c r="W103" s="122">
        <f t="shared" si="40"/>
        <v>2350.4819579391915</v>
      </c>
      <c r="X103" s="122">
        <f t="shared" si="41"/>
        <v>23992.392375520096</v>
      </c>
      <c r="Y103" s="122">
        <f t="shared" si="42"/>
        <v>18550.208929355063</v>
      </c>
      <c r="Z103" s="122">
        <f t="shared" si="43"/>
        <v>2014.6988210907357</v>
      </c>
      <c r="AA103" s="52">
        <f t="shared" si="44"/>
        <v>20564.9077504458</v>
      </c>
    </row>
    <row r="104" spans="1:27" ht="13.5" customHeight="1">
      <c r="A104" s="118">
        <v>27</v>
      </c>
      <c r="B104" s="218">
        <v>43374</v>
      </c>
      <c r="C104" s="57">
        <v>954</v>
      </c>
      <c r="D104" s="222">
        <f>'base(indices)'!G109</f>
        <v>1.11369885</v>
      </c>
      <c r="E104" s="60">
        <f t="shared" si="30"/>
        <v>1062.4687028999999</v>
      </c>
      <c r="F104" s="364">
        <f>'base(indices)'!I109</f>
        <v>1.6775999999999999E-2</v>
      </c>
      <c r="G104" s="60">
        <f t="shared" si="31"/>
        <v>17.823974959850396</v>
      </c>
      <c r="H104" s="57">
        <f t="shared" si="32"/>
        <v>1080.2926778598503</v>
      </c>
      <c r="I104" s="296">
        <f t="shared" si="45"/>
        <v>29835.749939984558</v>
      </c>
      <c r="J104" s="102">
        <f t="shared" si="51"/>
        <v>29835.749939984558</v>
      </c>
      <c r="K104" s="102">
        <f t="shared" si="33"/>
        <v>3357.8313684845598</v>
      </c>
      <c r="L104" s="187">
        <f t="shared" si="48"/>
        <v>33193.581308469118</v>
      </c>
      <c r="M104" s="102">
        <f t="shared" si="49"/>
        <v>28343.962442985328</v>
      </c>
      <c r="N104" s="102">
        <f t="shared" si="46"/>
        <v>3189.9398000603314</v>
      </c>
      <c r="O104" s="102">
        <f t="shared" si="47"/>
        <v>31533.902243045661</v>
      </c>
      <c r="P104" s="102">
        <f t="shared" si="52"/>
        <v>26852.174945986102</v>
      </c>
      <c r="Q104" s="102">
        <f t="shared" si="34"/>
        <v>3022.048231636104</v>
      </c>
      <c r="R104" s="102">
        <f t="shared" si="35"/>
        <v>29874.223177622207</v>
      </c>
      <c r="S104" s="102">
        <f t="shared" si="36"/>
        <v>23868.59995198765</v>
      </c>
      <c r="T104" s="102">
        <f t="shared" si="37"/>
        <v>2686.2650947876482</v>
      </c>
      <c r="U104" s="102">
        <f t="shared" si="38"/>
        <v>26554.865046775296</v>
      </c>
      <c r="V104" s="102">
        <f t="shared" si="39"/>
        <v>20885.02495798919</v>
      </c>
      <c r="W104" s="102">
        <f t="shared" si="40"/>
        <v>2350.4819579391915</v>
      </c>
      <c r="X104" s="102">
        <f t="shared" si="41"/>
        <v>23235.506915928381</v>
      </c>
      <c r="Y104" s="102">
        <f t="shared" si="42"/>
        <v>17901.449963990734</v>
      </c>
      <c r="Z104" s="102">
        <f t="shared" si="43"/>
        <v>2014.6988210907357</v>
      </c>
      <c r="AA104" s="66">
        <f t="shared" si="44"/>
        <v>19916.14878508147</v>
      </c>
    </row>
    <row r="105" spans="1:27" ht="13.5" customHeight="1">
      <c r="A105" s="118">
        <v>26</v>
      </c>
      <c r="B105" s="217">
        <v>43405</v>
      </c>
      <c r="C105" s="175">
        <v>954</v>
      </c>
      <c r="D105" s="222">
        <f>'base(indices)'!G110</f>
        <v>1.10727665</v>
      </c>
      <c r="E105" s="60">
        <f t="shared" si="30"/>
        <v>1056.3419240999999</v>
      </c>
      <c r="F105" s="364">
        <f>'base(indices)'!I110</f>
        <v>1.6775999999999999E-2</v>
      </c>
      <c r="G105" s="60">
        <f t="shared" si="31"/>
        <v>17.721192118701598</v>
      </c>
      <c r="H105" s="57">
        <f t="shared" si="32"/>
        <v>1074.0631162187015</v>
      </c>
      <c r="I105" s="297">
        <f t="shared" si="45"/>
        <v>28755.457262124706</v>
      </c>
      <c r="J105" s="122">
        <f t="shared" si="51"/>
        <v>28755.457262124706</v>
      </c>
      <c r="K105" s="122">
        <f t="shared" si="33"/>
        <v>3357.8313684845598</v>
      </c>
      <c r="L105" s="184">
        <f t="shared" si="48"/>
        <v>32113.288630609266</v>
      </c>
      <c r="M105" s="122">
        <f t="shared" si="49"/>
        <v>27317.684399018468</v>
      </c>
      <c r="N105" s="122">
        <f t="shared" si="46"/>
        <v>3189.9398000603314</v>
      </c>
      <c r="O105" s="122">
        <f t="shared" si="47"/>
        <v>30507.6241990788</v>
      </c>
      <c r="P105" s="104">
        <f t="shared" si="52"/>
        <v>25879.911535912237</v>
      </c>
      <c r="Q105" s="122">
        <f t="shared" si="34"/>
        <v>3022.048231636104</v>
      </c>
      <c r="R105" s="122">
        <f t="shared" si="35"/>
        <v>28901.959767548342</v>
      </c>
      <c r="S105" s="122">
        <f t="shared" si="36"/>
        <v>23004.365809699768</v>
      </c>
      <c r="T105" s="122">
        <f t="shared" si="37"/>
        <v>2686.2650947876482</v>
      </c>
      <c r="U105" s="122">
        <f t="shared" si="38"/>
        <v>25690.630904487414</v>
      </c>
      <c r="V105" s="122">
        <f t="shared" si="39"/>
        <v>20128.820083487291</v>
      </c>
      <c r="W105" s="122">
        <f t="shared" si="40"/>
        <v>2350.4819579391915</v>
      </c>
      <c r="X105" s="122">
        <f t="shared" si="41"/>
        <v>22479.302041426483</v>
      </c>
      <c r="Y105" s="122">
        <f t="shared" si="42"/>
        <v>17253.274357274822</v>
      </c>
      <c r="Z105" s="122">
        <f t="shared" si="43"/>
        <v>2014.6988210907357</v>
      </c>
      <c r="AA105" s="52">
        <f t="shared" si="44"/>
        <v>19267.973178365559</v>
      </c>
    </row>
    <row r="106" spans="1:27" ht="13.5" customHeight="1" thickBot="1">
      <c r="A106" s="230">
        <v>25</v>
      </c>
      <c r="B106" s="219">
        <v>43435</v>
      </c>
      <c r="C106" s="175">
        <v>954</v>
      </c>
      <c r="D106" s="343">
        <f>'base(indices)'!G111</f>
        <v>1.1051768099999999</v>
      </c>
      <c r="E106" s="248">
        <f t="shared" si="30"/>
        <v>1054.33867674</v>
      </c>
      <c r="F106" s="365">
        <f>'base(indices)'!I111</f>
        <v>1.6775999999999999E-2</v>
      </c>
      <c r="G106" s="248">
        <f t="shared" si="31"/>
        <v>17.687585640990239</v>
      </c>
      <c r="H106" s="175">
        <f t="shared" si="32"/>
        <v>1072.0262623809901</v>
      </c>
      <c r="I106" s="344">
        <f t="shared" si="45"/>
        <v>27681.394145906004</v>
      </c>
      <c r="J106" s="345">
        <f t="shared" si="51"/>
        <v>27681.394145906004</v>
      </c>
      <c r="K106" s="345">
        <f t="shared" si="33"/>
        <v>3357.8313684845598</v>
      </c>
      <c r="L106" s="346">
        <f t="shared" si="48"/>
        <v>31039.225514390564</v>
      </c>
      <c r="M106" s="345">
        <f t="shared" si="49"/>
        <v>26297.324438610704</v>
      </c>
      <c r="N106" s="345">
        <f t="shared" si="46"/>
        <v>3189.9398000603314</v>
      </c>
      <c r="O106" s="345">
        <f t="shared" si="47"/>
        <v>29487.264238671036</v>
      </c>
      <c r="P106" s="345">
        <f t="shared" si="52"/>
        <v>24913.254731315403</v>
      </c>
      <c r="Q106" s="345">
        <f t="shared" si="34"/>
        <v>3022.048231636104</v>
      </c>
      <c r="R106" s="345">
        <f t="shared" si="35"/>
        <v>27935.302962951508</v>
      </c>
      <c r="S106" s="345">
        <f t="shared" si="36"/>
        <v>22145.115316724805</v>
      </c>
      <c r="T106" s="345">
        <f t="shared" si="37"/>
        <v>2686.2650947876482</v>
      </c>
      <c r="U106" s="345">
        <f t="shared" si="38"/>
        <v>24831.380411512451</v>
      </c>
      <c r="V106" s="345">
        <f t="shared" si="39"/>
        <v>19376.975902134203</v>
      </c>
      <c r="W106" s="345">
        <f t="shared" si="40"/>
        <v>2350.4819579391915</v>
      </c>
      <c r="X106" s="345">
        <f t="shared" si="41"/>
        <v>21727.457860073395</v>
      </c>
      <c r="Y106" s="345">
        <f t="shared" si="42"/>
        <v>16608.836487543602</v>
      </c>
      <c r="Z106" s="345">
        <f t="shared" si="43"/>
        <v>2014.6988210907357</v>
      </c>
      <c r="AA106" s="347">
        <f t="shared" si="44"/>
        <v>18623.535308634338</v>
      </c>
    </row>
    <row r="107" spans="1:27" ht="13.5" customHeight="1">
      <c r="A107" s="220">
        <v>24</v>
      </c>
      <c r="B107" s="342">
        <v>43466</v>
      </c>
      <c r="C107" s="165">
        <v>998</v>
      </c>
      <c r="D107" s="240">
        <f>'base(indices)'!G112</f>
        <v>1.10694793</v>
      </c>
      <c r="E107" s="87">
        <f t="shared" si="30"/>
        <v>1104.7340341399999</v>
      </c>
      <c r="F107" s="363">
        <f>'base(indices)'!I112</f>
        <v>1.6775999999999999E-2</v>
      </c>
      <c r="G107" s="87">
        <f t="shared" si="31"/>
        <v>18.533018156732638</v>
      </c>
      <c r="H107" s="47">
        <f t="shared" si="32"/>
        <v>1123.2670522967326</v>
      </c>
      <c r="I107" s="295">
        <f t="shared" si="45"/>
        <v>26609.367883525014</v>
      </c>
      <c r="J107" s="123">
        <f>IF((I107)+K107&gt;I148,I148-K107,(I107))</f>
        <v>26609.367883525014</v>
      </c>
      <c r="K107" s="123">
        <f t="shared" si="33"/>
        <v>3357.8313684845598</v>
      </c>
      <c r="L107" s="292">
        <f t="shared" si="48"/>
        <v>29967.199252009574</v>
      </c>
      <c r="M107" s="123">
        <f t="shared" si="49"/>
        <v>25278.899489348762</v>
      </c>
      <c r="N107" s="123">
        <f t="shared" si="46"/>
        <v>3189.9398000603314</v>
      </c>
      <c r="O107" s="123">
        <f t="shared" si="47"/>
        <v>28468.839289409094</v>
      </c>
      <c r="P107" s="100">
        <f t="shared" si="50"/>
        <v>23948.431095172513</v>
      </c>
      <c r="Q107" s="123">
        <f t="shared" si="34"/>
        <v>3022.048231636104</v>
      </c>
      <c r="R107" s="123">
        <f t="shared" si="35"/>
        <v>26970.479326808618</v>
      </c>
      <c r="S107" s="123">
        <f t="shared" si="36"/>
        <v>21287.494306820012</v>
      </c>
      <c r="T107" s="123">
        <f t="shared" si="37"/>
        <v>2686.2650947876482</v>
      </c>
      <c r="U107" s="123">
        <f t="shared" si="38"/>
        <v>23973.759401607662</v>
      </c>
      <c r="V107" s="123">
        <f t="shared" si="39"/>
        <v>18626.557518467507</v>
      </c>
      <c r="W107" s="123">
        <f t="shared" si="40"/>
        <v>2350.4819579391915</v>
      </c>
      <c r="X107" s="123">
        <f t="shared" si="41"/>
        <v>20977.039476406699</v>
      </c>
      <c r="Y107" s="123">
        <f t="shared" si="42"/>
        <v>15965.620730115008</v>
      </c>
      <c r="Z107" s="123">
        <f t="shared" si="43"/>
        <v>2014.6988210907357</v>
      </c>
      <c r="AA107" s="55">
        <f t="shared" si="44"/>
        <v>17980.319551205743</v>
      </c>
    </row>
    <row r="108" spans="1:27" ht="13.5" customHeight="1">
      <c r="A108" s="118">
        <v>23</v>
      </c>
      <c r="B108" s="46">
        <v>43497</v>
      </c>
      <c r="C108" s="57">
        <v>998</v>
      </c>
      <c r="D108" s="222">
        <f>'base(indices)'!G113</f>
        <v>1.1036370200000001</v>
      </c>
      <c r="E108" s="60">
        <f t="shared" si="30"/>
        <v>1101.42974596</v>
      </c>
      <c r="F108" s="364">
        <f>'base(indices)'!I113</f>
        <v>1.6775999999999999E-2</v>
      </c>
      <c r="G108" s="60">
        <f t="shared" si="31"/>
        <v>18.477585418224958</v>
      </c>
      <c r="H108" s="57">
        <f t="shared" si="32"/>
        <v>1119.9073313782249</v>
      </c>
      <c r="I108" s="296">
        <f t="shared" si="45"/>
        <v>25486.100831228283</v>
      </c>
      <c r="J108" s="102">
        <f>IF((I108)+K108&gt;I148,I148-K108,(I108))</f>
        <v>25486.100831228283</v>
      </c>
      <c r="K108" s="102">
        <f t="shared" si="33"/>
        <v>3357.8313684845598</v>
      </c>
      <c r="L108" s="187">
        <f t="shared" si="48"/>
        <v>28843.932199712843</v>
      </c>
      <c r="M108" s="102">
        <f t="shared" si="49"/>
        <v>24211.795789666867</v>
      </c>
      <c r="N108" s="102">
        <f t="shared" si="46"/>
        <v>3189.9398000603314</v>
      </c>
      <c r="O108" s="102">
        <f t="shared" si="47"/>
        <v>27401.735589727199</v>
      </c>
      <c r="P108" s="102">
        <f t="shared" si="50"/>
        <v>22937.490748105454</v>
      </c>
      <c r="Q108" s="102">
        <f t="shared" si="34"/>
        <v>3022.048231636104</v>
      </c>
      <c r="R108" s="102">
        <f t="shared" si="35"/>
        <v>25959.538979741559</v>
      </c>
      <c r="S108" s="102">
        <f t="shared" si="36"/>
        <v>20388.880664982629</v>
      </c>
      <c r="T108" s="102">
        <f t="shared" si="37"/>
        <v>2686.2650947876482</v>
      </c>
      <c r="U108" s="102">
        <f t="shared" si="38"/>
        <v>23075.145759770276</v>
      </c>
      <c r="V108" s="102">
        <f t="shared" si="39"/>
        <v>17840.270581859797</v>
      </c>
      <c r="W108" s="102">
        <f t="shared" si="40"/>
        <v>2350.4819579391915</v>
      </c>
      <c r="X108" s="102">
        <f t="shared" si="41"/>
        <v>20190.752539798988</v>
      </c>
      <c r="Y108" s="102">
        <f t="shared" si="42"/>
        <v>15291.660498736968</v>
      </c>
      <c r="Z108" s="102">
        <f t="shared" si="43"/>
        <v>2014.6988210907357</v>
      </c>
      <c r="AA108" s="66">
        <f t="shared" si="44"/>
        <v>17306.359319827705</v>
      </c>
    </row>
    <row r="109" spans="1:27" ht="13.5" customHeight="1">
      <c r="A109" s="118">
        <v>22</v>
      </c>
      <c r="B109" s="56">
        <v>43525</v>
      </c>
      <c r="C109" s="57">
        <v>998</v>
      </c>
      <c r="D109" s="222">
        <f>'base(indices)'!G114</f>
        <v>1.0998973700000001</v>
      </c>
      <c r="E109" s="70">
        <f t="shared" si="30"/>
        <v>1097.6975752600001</v>
      </c>
      <c r="F109" s="364">
        <f>'base(indices)'!I114</f>
        <v>1.6775999999999999E-2</v>
      </c>
      <c r="G109" s="70">
        <f t="shared" si="31"/>
        <v>18.41497452256176</v>
      </c>
      <c r="H109" s="68">
        <f t="shared" si="32"/>
        <v>1116.1125497825619</v>
      </c>
      <c r="I109" s="297">
        <f t="shared" si="45"/>
        <v>24366.193499850058</v>
      </c>
      <c r="J109" s="122">
        <f>IF((I109)+K109&gt;I148,I148-K109,(I109))</f>
        <v>24366.193499850058</v>
      </c>
      <c r="K109" s="122">
        <f t="shared" si="33"/>
        <v>3357.8313684845598</v>
      </c>
      <c r="L109" s="184">
        <f t="shared" si="48"/>
        <v>27724.024868334618</v>
      </c>
      <c r="M109" s="122">
        <f t="shared" si="49"/>
        <v>23147.883824857556</v>
      </c>
      <c r="N109" s="122">
        <f t="shared" si="46"/>
        <v>3189.9398000603314</v>
      </c>
      <c r="O109" s="122">
        <f t="shared" si="47"/>
        <v>26337.823624917888</v>
      </c>
      <c r="P109" s="104">
        <f t="shared" si="50"/>
        <v>21929.574149865053</v>
      </c>
      <c r="Q109" s="122">
        <f t="shared" si="34"/>
        <v>3022.048231636104</v>
      </c>
      <c r="R109" s="122">
        <f t="shared" si="35"/>
        <v>24951.622381501158</v>
      </c>
      <c r="S109" s="122">
        <f t="shared" si="36"/>
        <v>19492.954799880048</v>
      </c>
      <c r="T109" s="122">
        <f t="shared" si="37"/>
        <v>2686.2650947876482</v>
      </c>
      <c r="U109" s="122">
        <f t="shared" si="38"/>
        <v>22179.219894667694</v>
      </c>
      <c r="V109" s="122">
        <f t="shared" si="39"/>
        <v>17056.335449895039</v>
      </c>
      <c r="W109" s="122">
        <f t="shared" si="40"/>
        <v>2350.4819579391915</v>
      </c>
      <c r="X109" s="122">
        <f t="shared" si="41"/>
        <v>19406.817407834231</v>
      </c>
      <c r="Y109" s="122">
        <f t="shared" si="42"/>
        <v>14619.716099910034</v>
      </c>
      <c r="Z109" s="122">
        <f t="shared" si="43"/>
        <v>2014.6988210907357</v>
      </c>
      <c r="AA109" s="52">
        <f t="shared" si="44"/>
        <v>16634.414921000771</v>
      </c>
    </row>
    <row r="110" spans="1:27" ht="13.5" customHeight="1">
      <c r="A110" s="118">
        <v>21</v>
      </c>
      <c r="B110" s="46">
        <v>43556</v>
      </c>
      <c r="C110" s="57">
        <v>998</v>
      </c>
      <c r="D110" s="222">
        <f>'base(indices)'!G115</f>
        <v>1.09398982</v>
      </c>
      <c r="E110" s="60">
        <f t="shared" si="30"/>
        <v>1091.8018403599999</v>
      </c>
      <c r="F110" s="364">
        <f>'base(indices)'!I115</f>
        <v>1.6775999999999999E-2</v>
      </c>
      <c r="G110" s="60">
        <f t="shared" si="31"/>
        <v>18.316067673879356</v>
      </c>
      <c r="H110" s="57">
        <f t="shared" si="32"/>
        <v>1110.1179080338793</v>
      </c>
      <c r="I110" s="296">
        <f t="shared" si="45"/>
        <v>23250.080950067495</v>
      </c>
      <c r="J110" s="102">
        <f>IF((I110)+K110&gt;I148,I148-K110,(I110))</f>
        <v>23250.080950067495</v>
      </c>
      <c r="K110" s="102">
        <f t="shared" si="33"/>
        <v>3357.8313684845598</v>
      </c>
      <c r="L110" s="187">
        <f t="shared" si="48"/>
        <v>26607.912318552055</v>
      </c>
      <c r="M110" s="102">
        <f t="shared" si="49"/>
        <v>22087.57690256412</v>
      </c>
      <c r="N110" s="102">
        <f t="shared" si="46"/>
        <v>3189.9398000603314</v>
      </c>
      <c r="O110" s="102">
        <f t="shared" si="47"/>
        <v>25277.516702624453</v>
      </c>
      <c r="P110" s="102">
        <f t="shared" si="50"/>
        <v>20925.072855060745</v>
      </c>
      <c r="Q110" s="102">
        <f t="shared" si="34"/>
        <v>3022.048231636104</v>
      </c>
      <c r="R110" s="102">
        <f t="shared" si="35"/>
        <v>23947.12108669685</v>
      </c>
      <c r="S110" s="102">
        <f t="shared" si="36"/>
        <v>18600.064760053996</v>
      </c>
      <c r="T110" s="102">
        <f t="shared" si="37"/>
        <v>2686.2650947876482</v>
      </c>
      <c r="U110" s="102">
        <f t="shared" si="38"/>
        <v>21286.329854841642</v>
      </c>
      <c r="V110" s="102">
        <f t="shared" si="39"/>
        <v>16275.056665047245</v>
      </c>
      <c r="W110" s="102">
        <f t="shared" si="40"/>
        <v>2350.4819579391915</v>
      </c>
      <c r="X110" s="102">
        <f t="shared" si="41"/>
        <v>18625.538622986438</v>
      </c>
      <c r="Y110" s="102">
        <f t="shared" si="42"/>
        <v>13950.048570040497</v>
      </c>
      <c r="Z110" s="102">
        <f t="shared" si="43"/>
        <v>2014.6988210907357</v>
      </c>
      <c r="AA110" s="66">
        <f t="shared" si="44"/>
        <v>15964.747391131234</v>
      </c>
    </row>
    <row r="111" spans="1:27" ht="13.5" customHeight="1">
      <c r="A111" s="118">
        <v>20</v>
      </c>
      <c r="B111" s="56">
        <v>43586</v>
      </c>
      <c r="C111" s="57">
        <v>998</v>
      </c>
      <c r="D111" s="222">
        <f>'base(indices)'!G116</f>
        <v>1.0861694</v>
      </c>
      <c r="E111" s="70">
        <f t="shared" si="30"/>
        <v>1083.9970612</v>
      </c>
      <c r="F111" s="364">
        <f>'base(indices)'!I116</f>
        <v>1.6775999999999999E-2</v>
      </c>
      <c r="G111" s="70">
        <f t="shared" si="31"/>
        <v>18.185134698691197</v>
      </c>
      <c r="H111" s="68">
        <f t="shared" si="32"/>
        <v>1102.1821958986911</v>
      </c>
      <c r="I111" s="297">
        <f t="shared" si="45"/>
        <v>22139.963042033614</v>
      </c>
      <c r="J111" s="122">
        <f>IF((I111)+K111&gt;I148,I148-K111,(I111))</f>
        <v>22139.963042033614</v>
      </c>
      <c r="K111" s="122">
        <f t="shared" si="33"/>
        <v>3357.8313684845598</v>
      </c>
      <c r="L111" s="184">
        <f t="shared" si="48"/>
        <v>25497.794410518174</v>
      </c>
      <c r="M111" s="122">
        <f t="shared" si="49"/>
        <v>21032.964889931933</v>
      </c>
      <c r="N111" s="122">
        <f t="shared" si="46"/>
        <v>3189.9398000603314</v>
      </c>
      <c r="O111" s="122">
        <f t="shared" si="47"/>
        <v>24222.904689992265</v>
      </c>
      <c r="P111" s="104">
        <f t="shared" si="50"/>
        <v>19925.966737830255</v>
      </c>
      <c r="Q111" s="122">
        <f t="shared" si="34"/>
        <v>3022.048231636104</v>
      </c>
      <c r="R111" s="122">
        <f t="shared" si="35"/>
        <v>22948.01496946636</v>
      </c>
      <c r="S111" s="122">
        <f t="shared" si="36"/>
        <v>17711.970433626891</v>
      </c>
      <c r="T111" s="122">
        <f t="shared" si="37"/>
        <v>2686.2650947876482</v>
      </c>
      <c r="U111" s="122">
        <f t="shared" si="38"/>
        <v>20398.235528414538</v>
      </c>
      <c r="V111" s="122">
        <f t="shared" si="39"/>
        <v>15497.974129423528</v>
      </c>
      <c r="W111" s="122">
        <f t="shared" si="40"/>
        <v>2350.4819579391915</v>
      </c>
      <c r="X111" s="122">
        <f t="shared" si="41"/>
        <v>17848.45608736272</v>
      </c>
      <c r="Y111" s="122">
        <f t="shared" si="42"/>
        <v>13283.977825220169</v>
      </c>
      <c r="Z111" s="122">
        <f t="shared" si="43"/>
        <v>2014.6988210907357</v>
      </c>
      <c r="AA111" s="52">
        <f t="shared" si="44"/>
        <v>15298.676646310905</v>
      </c>
    </row>
    <row r="112" spans="1:27" ht="13.5" customHeight="1">
      <c r="A112" s="118">
        <v>19</v>
      </c>
      <c r="B112" s="46">
        <v>43617</v>
      </c>
      <c r="C112" s="57">
        <v>998</v>
      </c>
      <c r="D112" s="222">
        <f>'base(indices)'!G117</f>
        <v>1.0823810700000001</v>
      </c>
      <c r="E112" s="60">
        <f t="shared" si="30"/>
        <v>1080.2163078600001</v>
      </c>
      <c r="F112" s="364">
        <f>'base(indices)'!I117</f>
        <v>1.6775999999999999E-2</v>
      </c>
      <c r="G112" s="60">
        <f t="shared" si="31"/>
        <v>18.121708780659361</v>
      </c>
      <c r="H112" s="57">
        <f t="shared" si="32"/>
        <v>1098.3380166406596</v>
      </c>
      <c r="I112" s="296">
        <f t="shared" si="45"/>
        <v>21037.780846134923</v>
      </c>
      <c r="J112" s="102">
        <f>IF((I112)+K112&gt;I148,I148-K112,(I112))</f>
        <v>21037.780846134923</v>
      </c>
      <c r="K112" s="102">
        <f t="shared" si="33"/>
        <v>3357.8313684845598</v>
      </c>
      <c r="L112" s="187">
        <f t="shared" si="48"/>
        <v>24395.612214619483</v>
      </c>
      <c r="M112" s="102">
        <f t="shared" si="49"/>
        <v>19985.891803828177</v>
      </c>
      <c r="N112" s="102">
        <f t="shared" si="46"/>
        <v>3189.9398000603314</v>
      </c>
      <c r="O112" s="102">
        <f t="shared" si="47"/>
        <v>23175.83160388851</v>
      </c>
      <c r="P112" s="102">
        <f t="shared" si="50"/>
        <v>18934.002761521431</v>
      </c>
      <c r="Q112" s="102">
        <f t="shared" si="34"/>
        <v>3022.048231636104</v>
      </c>
      <c r="R112" s="102">
        <f t="shared" si="35"/>
        <v>21956.050993157536</v>
      </c>
      <c r="S112" s="102">
        <f t="shared" si="36"/>
        <v>16830.224676907939</v>
      </c>
      <c r="T112" s="102">
        <f t="shared" si="37"/>
        <v>2686.2650947876482</v>
      </c>
      <c r="U112" s="102">
        <f t="shared" si="38"/>
        <v>19516.489771695589</v>
      </c>
      <c r="V112" s="102">
        <f t="shared" si="39"/>
        <v>14726.446592294446</v>
      </c>
      <c r="W112" s="102">
        <f t="shared" si="40"/>
        <v>2350.4819579391915</v>
      </c>
      <c r="X112" s="102">
        <f t="shared" si="41"/>
        <v>17076.928550233635</v>
      </c>
      <c r="Y112" s="102">
        <f t="shared" si="42"/>
        <v>12622.668507680954</v>
      </c>
      <c r="Z112" s="102">
        <f t="shared" si="43"/>
        <v>2014.6988210907357</v>
      </c>
      <c r="AA112" s="66">
        <f t="shared" si="44"/>
        <v>14637.367328771688</v>
      </c>
    </row>
    <row r="113" spans="1:27" ht="13.5" customHeight="1">
      <c r="A113" s="118">
        <v>18</v>
      </c>
      <c r="B113" s="56">
        <v>43647</v>
      </c>
      <c r="C113" s="57">
        <v>998</v>
      </c>
      <c r="D113" s="222">
        <f>'base(indices)'!G118</f>
        <v>1.08173203</v>
      </c>
      <c r="E113" s="70">
        <f t="shared" si="30"/>
        <v>1079.5685659399999</v>
      </c>
      <c r="F113" s="364">
        <f>'base(indices)'!I118</f>
        <v>1.6775999999999999E-2</v>
      </c>
      <c r="G113" s="70">
        <f t="shared" si="31"/>
        <v>18.110842262209438</v>
      </c>
      <c r="H113" s="68">
        <f t="shared" si="32"/>
        <v>1097.6794082022093</v>
      </c>
      <c r="I113" s="297">
        <f t="shared" si="45"/>
        <v>19939.442829494263</v>
      </c>
      <c r="J113" s="122">
        <f>IF((I113)+K113&gt;I148,I148-K113,(I113))</f>
        <v>19939.442829494263</v>
      </c>
      <c r="K113" s="122">
        <f t="shared" si="33"/>
        <v>3357.8313684845598</v>
      </c>
      <c r="L113" s="184">
        <f t="shared" si="48"/>
        <v>23297.274197978822</v>
      </c>
      <c r="M113" s="122">
        <f t="shared" si="49"/>
        <v>18942.470688019548</v>
      </c>
      <c r="N113" s="122">
        <f t="shared" si="46"/>
        <v>3189.9398000603314</v>
      </c>
      <c r="O113" s="122">
        <f t="shared" si="47"/>
        <v>22132.41048807988</v>
      </c>
      <c r="P113" s="104">
        <f t="shared" si="50"/>
        <v>17945.498546544837</v>
      </c>
      <c r="Q113" s="122">
        <f t="shared" si="34"/>
        <v>3022.048231636104</v>
      </c>
      <c r="R113" s="122">
        <f t="shared" si="35"/>
        <v>20967.546778180942</v>
      </c>
      <c r="S113" s="122">
        <f t="shared" si="36"/>
        <v>15951.554263595412</v>
      </c>
      <c r="T113" s="122">
        <f t="shared" si="37"/>
        <v>2686.2650947876482</v>
      </c>
      <c r="U113" s="122">
        <f t="shared" si="38"/>
        <v>18637.819358383058</v>
      </c>
      <c r="V113" s="122">
        <f t="shared" si="39"/>
        <v>13957.609980645982</v>
      </c>
      <c r="W113" s="122">
        <f t="shared" si="40"/>
        <v>2350.4819579391915</v>
      </c>
      <c r="X113" s="122">
        <f t="shared" si="41"/>
        <v>16308.091938585174</v>
      </c>
      <c r="Y113" s="122">
        <f t="shared" si="42"/>
        <v>11963.665697696557</v>
      </c>
      <c r="Z113" s="122">
        <f t="shared" si="43"/>
        <v>2014.6988210907357</v>
      </c>
      <c r="AA113" s="52">
        <f t="shared" si="44"/>
        <v>13978.364518787293</v>
      </c>
    </row>
    <row r="114" spans="1:27" ht="13.5" customHeight="1">
      <c r="A114" s="118">
        <v>17</v>
      </c>
      <c r="B114" s="46">
        <v>43678</v>
      </c>
      <c r="C114" s="57">
        <v>998</v>
      </c>
      <c r="D114" s="222">
        <f>'base(indices)'!G119</f>
        <v>1.08075934</v>
      </c>
      <c r="E114" s="60">
        <f t="shared" si="30"/>
        <v>1078.5978213199999</v>
      </c>
      <c r="F114" s="364">
        <f>'base(indices)'!I119</f>
        <v>1.6775999999999999E-2</v>
      </c>
      <c r="G114" s="60">
        <f t="shared" si="31"/>
        <v>18.094557050464317</v>
      </c>
      <c r="H114" s="57">
        <f t="shared" si="32"/>
        <v>1096.6923783704642</v>
      </c>
      <c r="I114" s="296">
        <f t="shared" si="45"/>
        <v>18841.763421292053</v>
      </c>
      <c r="J114" s="102">
        <f>IF((I114)+K114&gt;I148,I148-K114,(I114))</f>
        <v>18841.763421292053</v>
      </c>
      <c r="K114" s="102">
        <f t="shared" si="33"/>
        <v>3357.8313684845598</v>
      </c>
      <c r="L114" s="187">
        <f t="shared" si="48"/>
        <v>22199.594789776613</v>
      </c>
      <c r="M114" s="102">
        <f t="shared" si="49"/>
        <v>17899.67525022745</v>
      </c>
      <c r="N114" s="102">
        <f t="shared" si="46"/>
        <v>3189.9398000603314</v>
      </c>
      <c r="O114" s="102">
        <f t="shared" si="47"/>
        <v>21089.615050287783</v>
      </c>
      <c r="P114" s="102">
        <f t="shared" si="50"/>
        <v>16957.587079162848</v>
      </c>
      <c r="Q114" s="102">
        <f t="shared" si="34"/>
        <v>3022.048231636104</v>
      </c>
      <c r="R114" s="102">
        <f t="shared" si="35"/>
        <v>19979.635310798953</v>
      </c>
      <c r="S114" s="102">
        <f t="shared" si="36"/>
        <v>15073.410737033642</v>
      </c>
      <c r="T114" s="102">
        <f t="shared" si="37"/>
        <v>2686.2650947876482</v>
      </c>
      <c r="U114" s="102">
        <f t="shared" si="38"/>
        <v>17759.675831821289</v>
      </c>
      <c r="V114" s="102">
        <f t="shared" si="39"/>
        <v>13189.234394904437</v>
      </c>
      <c r="W114" s="102">
        <f t="shared" si="40"/>
        <v>2350.4819579391915</v>
      </c>
      <c r="X114" s="102">
        <f t="shared" si="41"/>
        <v>15539.716352843629</v>
      </c>
      <c r="Y114" s="102">
        <f t="shared" si="42"/>
        <v>11305.058052775232</v>
      </c>
      <c r="Z114" s="102">
        <f t="shared" si="43"/>
        <v>2014.6988210907357</v>
      </c>
      <c r="AA114" s="66">
        <f t="shared" si="44"/>
        <v>13319.756873865968</v>
      </c>
    </row>
    <row r="115" spans="1:27" ht="13.5" customHeight="1">
      <c r="A115" s="118">
        <v>16</v>
      </c>
      <c r="B115" s="56">
        <v>43709</v>
      </c>
      <c r="C115" s="57">
        <v>998</v>
      </c>
      <c r="D115" s="222">
        <f>'base(indices)'!G120</f>
        <v>1.0798954300000001</v>
      </c>
      <c r="E115" s="70">
        <f t="shared" si="30"/>
        <v>1077.7356391400001</v>
      </c>
      <c r="F115" s="364">
        <f>'base(indices)'!I120</f>
        <v>1.6775999999999999E-2</v>
      </c>
      <c r="G115" s="70">
        <f t="shared" si="31"/>
        <v>18.080093082212642</v>
      </c>
      <c r="H115" s="68">
        <f t="shared" si="32"/>
        <v>1095.8157322222128</v>
      </c>
      <c r="I115" s="297">
        <f t="shared" si="45"/>
        <v>17745.071042921591</v>
      </c>
      <c r="J115" s="122">
        <f>IF((I115)+K115&gt;I148,I148-K115,(I115))</f>
        <v>17745.071042921591</v>
      </c>
      <c r="K115" s="122">
        <f t="shared" si="33"/>
        <v>3357.8313684845598</v>
      </c>
      <c r="L115" s="184">
        <f t="shared" si="48"/>
        <v>21102.90241140615</v>
      </c>
      <c r="M115" s="122">
        <f t="shared" si="49"/>
        <v>16857.817490775509</v>
      </c>
      <c r="N115" s="122">
        <f t="shared" si="46"/>
        <v>3189.9398000603314</v>
      </c>
      <c r="O115" s="122">
        <f t="shared" si="47"/>
        <v>20047.757290835842</v>
      </c>
      <c r="P115" s="104">
        <f t="shared" si="50"/>
        <v>15970.563938629432</v>
      </c>
      <c r="Q115" s="122">
        <f t="shared" si="34"/>
        <v>3022.048231636104</v>
      </c>
      <c r="R115" s="122">
        <f t="shared" si="35"/>
        <v>18992.612170265536</v>
      </c>
      <c r="S115" s="122">
        <f t="shared" si="36"/>
        <v>14196.056834337272</v>
      </c>
      <c r="T115" s="122">
        <f t="shared" si="37"/>
        <v>2686.2650947876482</v>
      </c>
      <c r="U115" s="122">
        <f t="shared" si="38"/>
        <v>16882.321929124919</v>
      </c>
      <c r="V115" s="122">
        <f t="shared" si="39"/>
        <v>12421.549730045113</v>
      </c>
      <c r="W115" s="122">
        <f t="shared" si="40"/>
        <v>2350.4819579391915</v>
      </c>
      <c r="X115" s="122">
        <f t="shared" si="41"/>
        <v>14772.031687984305</v>
      </c>
      <c r="Y115" s="122">
        <f t="shared" si="42"/>
        <v>10647.042625752954</v>
      </c>
      <c r="Z115" s="122">
        <f t="shared" si="43"/>
        <v>2014.6988210907357</v>
      </c>
      <c r="AA115" s="52">
        <f t="shared" si="44"/>
        <v>12661.741446843691</v>
      </c>
    </row>
    <row r="116" spans="1:27" ht="13.5" customHeight="1">
      <c r="A116" s="118">
        <v>15</v>
      </c>
      <c r="B116" s="56">
        <v>43739</v>
      </c>
      <c r="C116" s="57">
        <v>998</v>
      </c>
      <c r="D116" s="222">
        <f>'base(indices)'!G121</f>
        <v>1.0789244</v>
      </c>
      <c r="E116" s="60">
        <f t="shared" si="30"/>
        <v>1076.7665512000001</v>
      </c>
      <c r="F116" s="364">
        <f>'base(indices)'!I121</f>
        <v>1.6775999999999999E-2</v>
      </c>
      <c r="G116" s="60">
        <f t="shared" si="31"/>
        <v>18.063835662931201</v>
      </c>
      <c r="H116" s="57">
        <f t="shared" si="32"/>
        <v>1094.8303868629314</v>
      </c>
      <c r="I116" s="296">
        <f t="shared" si="45"/>
        <v>16649.255310699376</v>
      </c>
      <c r="J116" s="102">
        <f>IF((I116)+K116&gt;I148,I148-K116,(I116))</f>
        <v>16649.255310699376</v>
      </c>
      <c r="K116" s="102">
        <f t="shared" si="33"/>
        <v>3357.8313684845598</v>
      </c>
      <c r="L116" s="187">
        <f t="shared" si="48"/>
        <v>20007.086679183936</v>
      </c>
      <c r="M116" s="102">
        <f t="shared" si="49"/>
        <v>15816.792545164406</v>
      </c>
      <c r="N116" s="102">
        <f t="shared" si="46"/>
        <v>3189.9398000603314</v>
      </c>
      <c r="O116" s="102">
        <f t="shared" si="47"/>
        <v>19006.732345224736</v>
      </c>
      <c r="P116" s="102">
        <f t="shared" si="50"/>
        <v>14984.329779629439</v>
      </c>
      <c r="Q116" s="102">
        <f t="shared" si="34"/>
        <v>3022.048231636104</v>
      </c>
      <c r="R116" s="102">
        <f t="shared" si="35"/>
        <v>18006.378011265544</v>
      </c>
      <c r="S116" s="102">
        <f t="shared" si="36"/>
        <v>13319.404248559502</v>
      </c>
      <c r="T116" s="102">
        <f t="shared" si="37"/>
        <v>2686.2650947876482</v>
      </c>
      <c r="U116" s="102">
        <f t="shared" si="38"/>
        <v>16005.66934334715</v>
      </c>
      <c r="V116" s="102">
        <f t="shared" si="39"/>
        <v>11654.478717489563</v>
      </c>
      <c r="W116" s="102">
        <f t="shared" si="40"/>
        <v>2350.4819579391915</v>
      </c>
      <c r="X116" s="102">
        <f t="shared" si="41"/>
        <v>14004.960675428754</v>
      </c>
      <c r="Y116" s="102">
        <f t="shared" si="42"/>
        <v>9989.5531864196255</v>
      </c>
      <c r="Z116" s="102">
        <f t="shared" si="43"/>
        <v>2014.6988210907357</v>
      </c>
      <c r="AA116" s="66">
        <f t="shared" si="44"/>
        <v>12004.25200751036</v>
      </c>
    </row>
    <row r="117" spans="1:27" ht="13.5" customHeight="1">
      <c r="A117" s="118">
        <v>14</v>
      </c>
      <c r="B117" s="46">
        <v>43770</v>
      </c>
      <c r="C117" s="57">
        <v>998</v>
      </c>
      <c r="D117" s="222">
        <f>'base(indices)'!G122</f>
        <v>1.07795424</v>
      </c>
      <c r="E117" s="70">
        <f t="shared" si="30"/>
        <v>1075.7983315199999</v>
      </c>
      <c r="F117" s="364">
        <f>'base(indices)'!I122</f>
        <v>1.6775999999999999E-2</v>
      </c>
      <c r="G117" s="70">
        <f t="shared" si="31"/>
        <v>18.047592809579516</v>
      </c>
      <c r="H117" s="68">
        <f t="shared" si="32"/>
        <v>1093.8459243295795</v>
      </c>
      <c r="I117" s="297">
        <f t="shared" si="45"/>
        <v>15554.424923836445</v>
      </c>
      <c r="J117" s="122">
        <f>IF((I117)+K117&gt;I148,I148-K117,(I117))</f>
        <v>15554.424923836445</v>
      </c>
      <c r="K117" s="122">
        <f t="shared" si="33"/>
        <v>3357.8313684845598</v>
      </c>
      <c r="L117" s="184">
        <f t="shared" si="48"/>
        <v>18912.256292321006</v>
      </c>
      <c r="M117" s="122">
        <f t="shared" si="49"/>
        <v>14776.703677644622</v>
      </c>
      <c r="N117" s="122">
        <f t="shared" si="46"/>
        <v>3189.9398000603314</v>
      </c>
      <c r="O117" s="122">
        <f t="shared" si="47"/>
        <v>17966.643477704954</v>
      </c>
      <c r="P117" s="104">
        <f t="shared" si="50"/>
        <v>13998.9824314528</v>
      </c>
      <c r="Q117" s="122">
        <f t="shared" si="34"/>
        <v>3022.048231636104</v>
      </c>
      <c r="R117" s="122">
        <f t="shared" si="35"/>
        <v>17021.030663088903</v>
      </c>
      <c r="S117" s="122">
        <f t="shared" si="36"/>
        <v>12443.539939069156</v>
      </c>
      <c r="T117" s="122">
        <f t="shared" si="37"/>
        <v>2686.2650947876482</v>
      </c>
      <c r="U117" s="122">
        <f t="shared" si="38"/>
        <v>15129.805033856805</v>
      </c>
      <c r="V117" s="122">
        <f t="shared" si="39"/>
        <v>10888.097446685511</v>
      </c>
      <c r="W117" s="122">
        <f t="shared" si="40"/>
        <v>2350.4819579391915</v>
      </c>
      <c r="X117" s="122">
        <f t="shared" si="41"/>
        <v>13238.579404624703</v>
      </c>
      <c r="Y117" s="122">
        <f t="shared" si="42"/>
        <v>9332.6549543018664</v>
      </c>
      <c r="Z117" s="122">
        <f t="shared" si="43"/>
        <v>2014.6988210907357</v>
      </c>
      <c r="AA117" s="52">
        <f t="shared" si="44"/>
        <v>11347.353775392603</v>
      </c>
    </row>
    <row r="118" spans="1:27" ht="13.5" customHeight="1" thickBot="1">
      <c r="A118" s="230">
        <v>13</v>
      </c>
      <c r="B118" s="162">
        <v>43800</v>
      </c>
      <c r="C118" s="232">
        <v>998</v>
      </c>
      <c r="D118" s="233">
        <f>'base(indices)'!G123</f>
        <v>1.07644721</v>
      </c>
      <c r="E118" s="234">
        <f t="shared" si="30"/>
        <v>1074.2943155799999</v>
      </c>
      <c r="F118" s="365">
        <f>'base(indices)'!I123</f>
        <v>1.6775999999999999E-2</v>
      </c>
      <c r="G118" s="234">
        <f t="shared" si="31"/>
        <v>18.022361438170076</v>
      </c>
      <c r="H118" s="232">
        <f t="shared" si="32"/>
        <v>1092.3166770181699</v>
      </c>
      <c r="I118" s="298">
        <f>I117-H117</f>
        <v>14460.578999506864</v>
      </c>
      <c r="J118" s="95">
        <f>IF((I118)+K118&gt;I$148,I$148-K118,(I118))</f>
        <v>14460.578999506864</v>
      </c>
      <c r="K118" s="95">
        <f t="shared" si="33"/>
        <v>3357.8313684845598</v>
      </c>
      <c r="L118" s="272">
        <f>J118+K118</f>
        <v>17818.410367991426</v>
      </c>
      <c r="M118" s="95">
        <f>J118*M$9</f>
        <v>13737.550049531521</v>
      </c>
      <c r="N118" s="95">
        <f>K118*M$9</f>
        <v>3189.9398000603314</v>
      </c>
      <c r="O118" s="95">
        <f>M118+N118</f>
        <v>16927.489849591853</v>
      </c>
      <c r="P118" s="95">
        <f>J118*$P$9</f>
        <v>13014.521099556177</v>
      </c>
      <c r="Q118" s="95">
        <f>K118*P$9</f>
        <v>3022.048231636104</v>
      </c>
      <c r="R118" s="95">
        <f>P118+Q118</f>
        <v>16036.569331192281</v>
      </c>
      <c r="S118" s="95">
        <f>J118*S$9</f>
        <v>11568.463199605492</v>
      </c>
      <c r="T118" s="95">
        <f>K118*S$9</f>
        <v>2686.2650947876482</v>
      </c>
      <c r="U118" s="95">
        <f>S118+T118</f>
        <v>14254.72829439314</v>
      </c>
      <c r="V118" s="95">
        <f>J118*V$9</f>
        <v>10122.405299654805</v>
      </c>
      <c r="W118" s="95">
        <f>K118*V$9</f>
        <v>2350.4819579391915</v>
      </c>
      <c r="X118" s="95">
        <f>V118+W118</f>
        <v>12472.887257593997</v>
      </c>
      <c r="Y118" s="95">
        <f t="shared" si="42"/>
        <v>8676.3473997041183</v>
      </c>
      <c r="Z118" s="95">
        <f t="shared" si="43"/>
        <v>2014.6988210907357</v>
      </c>
      <c r="AA118" s="238">
        <f t="shared" si="44"/>
        <v>10691.046220794855</v>
      </c>
    </row>
    <row r="119" spans="1:27" ht="13.5" customHeight="1">
      <c r="A119" s="271">
        <v>12</v>
      </c>
      <c r="B119" s="247">
        <v>43831</v>
      </c>
      <c r="C119" s="349">
        <v>1039</v>
      </c>
      <c r="D119" s="260">
        <f>'base(indices)'!G124</f>
        <v>1.06526196</v>
      </c>
      <c r="E119" s="204">
        <f t="shared" si="30"/>
        <v>1106.8071764399999</v>
      </c>
      <c r="F119" s="364">
        <f>'base(indices)'!I124</f>
        <v>1.6775999999999999E-2</v>
      </c>
      <c r="G119" s="204">
        <f t="shared" si="31"/>
        <v>18.567797191957439</v>
      </c>
      <c r="H119" s="205">
        <f t="shared" si="32"/>
        <v>1125.3749736319573</v>
      </c>
      <c r="I119" s="299">
        <f t="shared" ref="I119:I130" si="53">I118-H118</f>
        <v>13368.262322488694</v>
      </c>
      <c r="J119" s="206">
        <f>IF((I119)+K119&gt;I$148,I148-K119,(I119))</f>
        <v>13368.262322488694</v>
      </c>
      <c r="K119" s="206">
        <f t="shared" si="33"/>
        <v>3357.8313684845598</v>
      </c>
      <c r="L119" s="199">
        <f t="shared" ref="L119:L130" si="54">J119+K119</f>
        <v>16726.093690973255</v>
      </c>
      <c r="M119" s="206">
        <f t="shared" ref="M119:M130" si="55">J119*M$9</f>
        <v>12699.849206364259</v>
      </c>
      <c r="N119" s="206">
        <f t="shared" ref="N119:N130" si="56">K119*M$9</f>
        <v>3189.9398000603314</v>
      </c>
      <c r="O119" s="206">
        <f t="shared" ref="O119:O130" si="57">M119+N119</f>
        <v>15889.789006424591</v>
      </c>
      <c r="P119" s="198">
        <f t="shared" ref="P119:P130" si="58">J119*$P$9</f>
        <v>12031.436090239824</v>
      </c>
      <c r="Q119" s="206">
        <f t="shared" ref="Q119:Q130" si="59">K119*P$9</f>
        <v>3022.048231636104</v>
      </c>
      <c r="R119" s="206">
        <f t="shared" ref="R119:R130" si="60">P119+Q119</f>
        <v>15053.484321875927</v>
      </c>
      <c r="S119" s="206">
        <f t="shared" ref="S119:S130" si="61">J119*S$9</f>
        <v>10694.609857990956</v>
      </c>
      <c r="T119" s="206">
        <f t="shared" ref="T119:T130" si="62">K119*S$9</f>
        <v>2686.2650947876482</v>
      </c>
      <c r="U119" s="206">
        <f t="shared" ref="U119:U130" si="63">S119+T119</f>
        <v>13380.874952778604</v>
      </c>
      <c r="V119" s="206">
        <f t="shared" ref="V119:V130" si="64">J119*V$9</f>
        <v>9357.7836257420859</v>
      </c>
      <c r="W119" s="206">
        <f t="shared" ref="W119:W130" si="65">K119*V$9</f>
        <v>2350.4819579391915</v>
      </c>
      <c r="X119" s="206">
        <f t="shared" ref="X119:X130" si="66">V119+W119</f>
        <v>11708.265583681277</v>
      </c>
      <c r="Y119" s="206">
        <f t="shared" si="42"/>
        <v>8020.9573934932159</v>
      </c>
      <c r="Z119" s="206">
        <f t="shared" si="43"/>
        <v>2014.6988210907357</v>
      </c>
      <c r="AA119" s="197">
        <f t="shared" si="44"/>
        <v>10035.656214583953</v>
      </c>
    </row>
    <row r="120" spans="1:27" ht="13.5" customHeight="1">
      <c r="A120" s="118">
        <v>11</v>
      </c>
      <c r="B120" s="217">
        <v>43862</v>
      </c>
      <c r="C120" s="175">
        <v>1045</v>
      </c>
      <c r="D120" s="222">
        <f>'base(indices)'!G125</f>
        <v>1.0577519200000001</v>
      </c>
      <c r="E120" s="60">
        <f t="shared" si="30"/>
        <v>1105.3507564000001</v>
      </c>
      <c r="F120" s="364">
        <f>'base(indices)'!I125</f>
        <v>1.6775999999999999E-2</v>
      </c>
      <c r="G120" s="60">
        <f t="shared" si="31"/>
        <v>18.543364289366401</v>
      </c>
      <c r="H120" s="57">
        <f t="shared" si="32"/>
        <v>1123.8941206893664</v>
      </c>
      <c r="I120" s="296">
        <f t="shared" si="53"/>
        <v>12242.887348856737</v>
      </c>
      <c r="J120" s="102">
        <f>IF((I120)+K120&gt;I$148,I$148-K120,(I120))</f>
        <v>12242.887348856737</v>
      </c>
      <c r="K120" s="102">
        <f t="shared" si="33"/>
        <v>3357.8313684845598</v>
      </c>
      <c r="L120" s="187">
        <f t="shared" si="54"/>
        <v>15600.718717341297</v>
      </c>
      <c r="M120" s="102">
        <f t="shared" si="55"/>
        <v>11630.7429814139</v>
      </c>
      <c r="N120" s="102">
        <f t="shared" si="56"/>
        <v>3189.9398000603314</v>
      </c>
      <c r="O120" s="102">
        <f t="shared" si="57"/>
        <v>14820.682781474232</v>
      </c>
      <c r="P120" s="102">
        <f t="shared" si="58"/>
        <v>11018.598613971064</v>
      </c>
      <c r="Q120" s="102">
        <f t="shared" si="59"/>
        <v>3022.048231636104</v>
      </c>
      <c r="R120" s="102">
        <f t="shared" si="60"/>
        <v>14040.646845607167</v>
      </c>
      <c r="S120" s="102">
        <f t="shared" si="61"/>
        <v>9794.3098790853892</v>
      </c>
      <c r="T120" s="102">
        <f t="shared" si="62"/>
        <v>2686.2650947876482</v>
      </c>
      <c r="U120" s="102">
        <f t="shared" si="63"/>
        <v>12480.574973873037</v>
      </c>
      <c r="V120" s="102">
        <f t="shared" si="64"/>
        <v>8570.0211441997162</v>
      </c>
      <c r="W120" s="102">
        <f t="shared" si="65"/>
        <v>2350.4819579391915</v>
      </c>
      <c r="X120" s="102">
        <f t="shared" si="66"/>
        <v>10920.503102138908</v>
      </c>
      <c r="Y120" s="102">
        <f t="shared" si="42"/>
        <v>7345.7324093140423</v>
      </c>
      <c r="Z120" s="102">
        <f t="shared" si="43"/>
        <v>2014.6988210907357</v>
      </c>
      <c r="AA120" s="66">
        <f t="shared" si="44"/>
        <v>9360.431230404778</v>
      </c>
    </row>
    <row r="121" spans="1:27" ht="13.5" customHeight="1">
      <c r="A121" s="118">
        <v>10</v>
      </c>
      <c r="B121" s="218">
        <v>43891</v>
      </c>
      <c r="C121" s="175">
        <v>1045</v>
      </c>
      <c r="D121" s="222">
        <f>'base(indices)'!G126</f>
        <v>1.05542998</v>
      </c>
      <c r="E121" s="70">
        <f t="shared" si="30"/>
        <v>1102.9243291</v>
      </c>
      <c r="F121" s="364">
        <f>'base(indices)'!I126</f>
        <v>1.6775999999999999E-2</v>
      </c>
      <c r="G121" s="70">
        <f t="shared" si="31"/>
        <v>18.5026585449816</v>
      </c>
      <c r="H121" s="68">
        <f t="shared" si="32"/>
        <v>1121.4269876449816</v>
      </c>
      <c r="I121" s="297">
        <f t="shared" si="53"/>
        <v>11118.99322816737</v>
      </c>
      <c r="J121" s="122">
        <f>IF((I121)+K121&gt;I$148,N149-K121,(I121))</f>
        <v>11118.99322816737</v>
      </c>
      <c r="K121" s="122">
        <f t="shared" si="33"/>
        <v>3357.8313684845598</v>
      </c>
      <c r="L121" s="184">
        <f t="shared" si="54"/>
        <v>14476.82459665193</v>
      </c>
      <c r="M121" s="122">
        <f t="shared" si="55"/>
        <v>10563.043566759001</v>
      </c>
      <c r="N121" s="122">
        <f t="shared" si="56"/>
        <v>3189.9398000603314</v>
      </c>
      <c r="O121" s="122">
        <f t="shared" si="57"/>
        <v>13752.983366819331</v>
      </c>
      <c r="P121" s="104">
        <f t="shared" si="58"/>
        <v>10007.093905350634</v>
      </c>
      <c r="Q121" s="122">
        <f t="shared" si="59"/>
        <v>3022.048231636104</v>
      </c>
      <c r="R121" s="122">
        <f t="shared" si="60"/>
        <v>13029.142136986738</v>
      </c>
      <c r="S121" s="122">
        <f t="shared" si="61"/>
        <v>8895.1945825338971</v>
      </c>
      <c r="T121" s="122">
        <f t="shared" si="62"/>
        <v>2686.2650947876482</v>
      </c>
      <c r="U121" s="122">
        <f t="shared" si="63"/>
        <v>11581.459677321545</v>
      </c>
      <c r="V121" s="122">
        <f t="shared" si="64"/>
        <v>7783.2952597171588</v>
      </c>
      <c r="W121" s="122">
        <f t="shared" si="65"/>
        <v>2350.4819579391915</v>
      </c>
      <c r="X121" s="122">
        <f t="shared" si="66"/>
        <v>10133.77721765635</v>
      </c>
      <c r="Y121" s="122">
        <f t="shared" si="42"/>
        <v>6671.3959369004215</v>
      </c>
      <c r="Z121" s="122">
        <f t="shared" si="43"/>
        <v>2014.6988210907357</v>
      </c>
      <c r="AA121" s="52">
        <f t="shared" si="44"/>
        <v>8686.0947579911572</v>
      </c>
    </row>
    <row r="122" spans="1:27" ht="13.5" customHeight="1">
      <c r="A122" s="118">
        <v>9</v>
      </c>
      <c r="B122" s="217">
        <v>43922</v>
      </c>
      <c r="C122" s="175">
        <v>1045</v>
      </c>
      <c r="D122" s="222">
        <f>'base(indices)'!G127</f>
        <v>1.0552189300000001</v>
      </c>
      <c r="E122" s="60">
        <f t="shared" si="30"/>
        <v>1102.70378185</v>
      </c>
      <c r="F122" s="364">
        <f>'base(indices)'!I127</f>
        <v>1.6775999999999999E-2</v>
      </c>
      <c r="G122" s="60">
        <f t="shared" si="31"/>
        <v>18.4989586443156</v>
      </c>
      <c r="H122" s="57">
        <f t="shared" si="32"/>
        <v>1121.2027404943155</v>
      </c>
      <c r="I122" s="296">
        <f t="shared" si="53"/>
        <v>9997.5662405223884</v>
      </c>
      <c r="J122" s="102">
        <f>IF((I122)+K122&gt;I$148,I$148-K122,(I122))</f>
        <v>9997.5662405223884</v>
      </c>
      <c r="K122" s="102">
        <f t="shared" si="33"/>
        <v>3357.8313684845598</v>
      </c>
      <c r="L122" s="187">
        <f t="shared" si="54"/>
        <v>13355.397609006948</v>
      </c>
      <c r="M122" s="102">
        <f t="shared" si="55"/>
        <v>9497.6879284962688</v>
      </c>
      <c r="N122" s="102">
        <f t="shared" si="56"/>
        <v>3189.9398000603314</v>
      </c>
      <c r="O122" s="102">
        <f t="shared" si="57"/>
        <v>12687.627728556599</v>
      </c>
      <c r="P122" s="102">
        <f t="shared" si="58"/>
        <v>8997.8096164701492</v>
      </c>
      <c r="Q122" s="102">
        <f t="shared" si="59"/>
        <v>3022.048231636104</v>
      </c>
      <c r="R122" s="102">
        <f t="shared" si="60"/>
        <v>12019.857848106254</v>
      </c>
      <c r="S122" s="102">
        <f t="shared" si="61"/>
        <v>7998.0529924179109</v>
      </c>
      <c r="T122" s="102">
        <f t="shared" si="62"/>
        <v>2686.2650947876482</v>
      </c>
      <c r="U122" s="102">
        <f t="shared" si="63"/>
        <v>10684.31808720556</v>
      </c>
      <c r="V122" s="102">
        <f t="shared" si="64"/>
        <v>6998.2963683656717</v>
      </c>
      <c r="W122" s="102">
        <f t="shared" si="65"/>
        <v>2350.4819579391915</v>
      </c>
      <c r="X122" s="102">
        <f t="shared" si="66"/>
        <v>9348.7783263048623</v>
      </c>
      <c r="Y122" s="102">
        <f t="shared" si="42"/>
        <v>5998.5397443134325</v>
      </c>
      <c r="Z122" s="102">
        <f t="shared" si="43"/>
        <v>2014.6988210907357</v>
      </c>
      <c r="AA122" s="66">
        <f t="shared" si="44"/>
        <v>8013.2385654041682</v>
      </c>
    </row>
    <row r="123" spans="1:27" ht="13.5" customHeight="1">
      <c r="A123" s="118">
        <v>8</v>
      </c>
      <c r="B123" s="218">
        <v>43952</v>
      </c>
      <c r="C123" s="175">
        <v>1045</v>
      </c>
      <c r="D123" s="222">
        <f>'base(indices)'!G128</f>
        <v>1.05532447</v>
      </c>
      <c r="E123" s="70">
        <f t="shared" si="30"/>
        <v>1102.81407115</v>
      </c>
      <c r="F123" s="364">
        <f>'base(indices)'!I128</f>
        <v>1.4614E-2</v>
      </c>
      <c r="G123" s="70">
        <f t="shared" si="31"/>
        <v>16.116524835786102</v>
      </c>
      <c r="H123" s="68">
        <f t="shared" si="32"/>
        <v>1118.9305959857861</v>
      </c>
      <c r="I123" s="297">
        <f t="shared" si="53"/>
        <v>8876.3635000280738</v>
      </c>
      <c r="J123" s="122">
        <f>IF((I123)+K123&gt;I$148,N151-K123,(I123))</f>
        <v>8876.3635000280738</v>
      </c>
      <c r="K123" s="122">
        <f t="shared" si="33"/>
        <v>3357.8313684845598</v>
      </c>
      <c r="L123" s="184">
        <f t="shared" si="54"/>
        <v>12234.194868512634</v>
      </c>
      <c r="M123" s="122">
        <f t="shared" si="55"/>
        <v>8432.5453250266692</v>
      </c>
      <c r="N123" s="122">
        <f t="shared" si="56"/>
        <v>3189.9398000603314</v>
      </c>
      <c r="O123" s="122">
        <f t="shared" si="57"/>
        <v>11622.485125087002</v>
      </c>
      <c r="P123" s="104">
        <f t="shared" si="58"/>
        <v>7988.7271500252664</v>
      </c>
      <c r="Q123" s="122">
        <f t="shared" si="59"/>
        <v>3022.048231636104</v>
      </c>
      <c r="R123" s="122">
        <f t="shared" si="60"/>
        <v>11010.775381661369</v>
      </c>
      <c r="S123" s="122">
        <f t="shared" si="61"/>
        <v>7101.090800022459</v>
      </c>
      <c r="T123" s="122">
        <f t="shared" si="62"/>
        <v>2686.2650947876482</v>
      </c>
      <c r="U123" s="122">
        <f t="shared" si="63"/>
        <v>9787.3558948101072</v>
      </c>
      <c r="V123" s="122">
        <f t="shared" si="64"/>
        <v>6213.4544500196516</v>
      </c>
      <c r="W123" s="122">
        <f t="shared" si="65"/>
        <v>2350.4819579391915</v>
      </c>
      <c r="X123" s="122">
        <f t="shared" si="66"/>
        <v>8563.9364079588431</v>
      </c>
      <c r="Y123" s="122">
        <f t="shared" si="42"/>
        <v>5325.8181000168443</v>
      </c>
      <c r="Z123" s="122">
        <f t="shared" si="43"/>
        <v>2014.6988210907357</v>
      </c>
      <c r="AA123" s="52">
        <f t="shared" si="44"/>
        <v>7340.5169211075799</v>
      </c>
    </row>
    <row r="124" spans="1:27" ht="13.5" customHeight="1">
      <c r="A124" s="118">
        <v>7</v>
      </c>
      <c r="B124" s="217">
        <v>43983</v>
      </c>
      <c r="C124" s="175">
        <v>1045</v>
      </c>
      <c r="D124" s="222">
        <f>'base(indices)'!G129</f>
        <v>1.0615878299999999</v>
      </c>
      <c r="E124" s="60">
        <f t="shared" si="30"/>
        <v>1109.3592823499998</v>
      </c>
      <c r="F124" s="364">
        <f>'base(indices)'!I129</f>
        <v>1.2452E-2</v>
      </c>
      <c r="G124" s="60">
        <f t="shared" si="31"/>
        <v>13.813741783822197</v>
      </c>
      <c r="H124" s="57">
        <f t="shared" si="32"/>
        <v>1123.1730241338221</v>
      </c>
      <c r="I124" s="296">
        <f t="shared" si="53"/>
        <v>7757.4329040422872</v>
      </c>
      <c r="J124" s="102">
        <f>IF((I124)+K124&gt;I$148,I$148-K124,(I124))</f>
        <v>7757.4329040422872</v>
      </c>
      <c r="K124" s="102">
        <f t="shared" si="33"/>
        <v>3357.8313684845598</v>
      </c>
      <c r="L124" s="187">
        <f t="shared" si="54"/>
        <v>11115.264272526847</v>
      </c>
      <c r="M124" s="102">
        <f t="shared" si="55"/>
        <v>7369.5612588401727</v>
      </c>
      <c r="N124" s="102">
        <f t="shared" si="56"/>
        <v>3189.9398000603314</v>
      </c>
      <c r="O124" s="102">
        <f t="shared" si="57"/>
        <v>10559.501058900503</v>
      </c>
      <c r="P124" s="102">
        <f t="shared" si="58"/>
        <v>6981.6896136380583</v>
      </c>
      <c r="Q124" s="102">
        <f t="shared" si="59"/>
        <v>3022.048231636104</v>
      </c>
      <c r="R124" s="102">
        <f t="shared" si="60"/>
        <v>10003.737845274161</v>
      </c>
      <c r="S124" s="102">
        <f t="shared" si="61"/>
        <v>6205.9463232338303</v>
      </c>
      <c r="T124" s="102">
        <f t="shared" si="62"/>
        <v>2686.2650947876482</v>
      </c>
      <c r="U124" s="102">
        <f t="shared" si="63"/>
        <v>8892.2114180214776</v>
      </c>
      <c r="V124" s="102">
        <f t="shared" si="64"/>
        <v>5430.2030328296005</v>
      </c>
      <c r="W124" s="102">
        <f t="shared" si="65"/>
        <v>2350.4819579391915</v>
      </c>
      <c r="X124" s="102">
        <f t="shared" si="66"/>
        <v>7780.684990768792</v>
      </c>
      <c r="Y124" s="102">
        <f t="shared" si="42"/>
        <v>4654.4597424253725</v>
      </c>
      <c r="Z124" s="102">
        <f t="shared" si="43"/>
        <v>2014.6988210907357</v>
      </c>
      <c r="AA124" s="66">
        <f t="shared" si="44"/>
        <v>6669.1585635161082</v>
      </c>
    </row>
    <row r="125" spans="1:27" ht="13.5" customHeight="1">
      <c r="A125" s="118">
        <v>6</v>
      </c>
      <c r="B125" s="218">
        <v>44013</v>
      </c>
      <c r="C125" s="175">
        <v>1045</v>
      </c>
      <c r="D125" s="222">
        <f>'base(indices)'!G130</f>
        <v>1.0613755600000001</v>
      </c>
      <c r="E125" s="70">
        <f t="shared" si="30"/>
        <v>1109.1374602000001</v>
      </c>
      <c r="F125" s="364">
        <f>'base(indices)'!I130</f>
        <v>1.0718999999999999E-2</v>
      </c>
      <c r="G125" s="70">
        <f t="shared" si="31"/>
        <v>11.888844435883801</v>
      </c>
      <c r="H125" s="68">
        <f t="shared" si="32"/>
        <v>1121.0263046358839</v>
      </c>
      <c r="I125" s="297">
        <f t="shared" si="53"/>
        <v>6634.2598799084653</v>
      </c>
      <c r="J125" s="122">
        <f>IF((I125)+K125&gt;I$148,N153-K125,(I125))</f>
        <v>6634.2598799084653</v>
      </c>
      <c r="K125" s="122">
        <f t="shared" si="33"/>
        <v>3357.8313684845598</v>
      </c>
      <c r="L125" s="184">
        <f t="shared" si="54"/>
        <v>9992.091248393026</v>
      </c>
      <c r="M125" s="122">
        <f t="shared" si="55"/>
        <v>6302.5468859130415</v>
      </c>
      <c r="N125" s="122">
        <f t="shared" si="56"/>
        <v>3189.9398000603314</v>
      </c>
      <c r="O125" s="122">
        <f t="shared" si="57"/>
        <v>9492.4866859733738</v>
      </c>
      <c r="P125" s="104">
        <f t="shared" si="58"/>
        <v>5970.8338919176185</v>
      </c>
      <c r="Q125" s="122">
        <f t="shared" si="59"/>
        <v>3022.048231636104</v>
      </c>
      <c r="R125" s="122">
        <f t="shared" si="60"/>
        <v>8992.8821235537216</v>
      </c>
      <c r="S125" s="122">
        <f t="shared" si="61"/>
        <v>5307.4079039267726</v>
      </c>
      <c r="T125" s="122">
        <f t="shared" si="62"/>
        <v>2686.2650947876482</v>
      </c>
      <c r="U125" s="122">
        <f t="shared" si="63"/>
        <v>7993.6729987144208</v>
      </c>
      <c r="V125" s="122">
        <f t="shared" si="64"/>
        <v>4643.9819159359258</v>
      </c>
      <c r="W125" s="122">
        <f t="shared" si="65"/>
        <v>2350.4819579391915</v>
      </c>
      <c r="X125" s="122">
        <f t="shared" si="66"/>
        <v>6994.4638738751173</v>
      </c>
      <c r="Y125" s="122">
        <f t="shared" si="42"/>
        <v>3980.555927945079</v>
      </c>
      <c r="Z125" s="122">
        <f t="shared" si="43"/>
        <v>2014.6988210907357</v>
      </c>
      <c r="AA125" s="52">
        <f t="shared" si="44"/>
        <v>5995.2547490358147</v>
      </c>
    </row>
    <row r="126" spans="1:27" ht="13.5" customHeight="1">
      <c r="A126" s="118">
        <v>5</v>
      </c>
      <c r="B126" s="217">
        <v>44044</v>
      </c>
      <c r="C126" s="175">
        <v>1045</v>
      </c>
      <c r="D126" s="222">
        <f>'base(indices)'!G131</f>
        <v>1.05820096</v>
      </c>
      <c r="E126" s="60">
        <f t="shared" si="30"/>
        <v>1105.8200032</v>
      </c>
      <c r="F126" s="364">
        <f>'base(indices)'!I131</f>
        <v>9.4160000000000008E-3</v>
      </c>
      <c r="G126" s="60">
        <f t="shared" si="31"/>
        <v>10.412401150131201</v>
      </c>
      <c r="H126" s="57">
        <f t="shared" si="32"/>
        <v>1116.2324043501312</v>
      </c>
      <c r="I126" s="296">
        <f t="shared" si="53"/>
        <v>5513.2335752725812</v>
      </c>
      <c r="J126" s="102">
        <f>IF((I126)+K126&gt;I$148,I$148-K126,(I126))</f>
        <v>5513.2335752725812</v>
      </c>
      <c r="K126" s="102">
        <f t="shared" si="33"/>
        <v>3357.8313684845598</v>
      </c>
      <c r="L126" s="187">
        <f t="shared" si="54"/>
        <v>8871.064943757141</v>
      </c>
      <c r="M126" s="102">
        <f t="shared" si="55"/>
        <v>5237.5718965089518</v>
      </c>
      <c r="N126" s="102">
        <f t="shared" si="56"/>
        <v>3189.9398000603314</v>
      </c>
      <c r="O126" s="102">
        <f t="shared" si="57"/>
        <v>8427.5116965692832</v>
      </c>
      <c r="P126" s="102">
        <f t="shared" si="58"/>
        <v>4961.9102177453233</v>
      </c>
      <c r="Q126" s="102">
        <f t="shared" si="59"/>
        <v>3022.048231636104</v>
      </c>
      <c r="R126" s="102">
        <f t="shared" si="60"/>
        <v>7983.9584493814273</v>
      </c>
      <c r="S126" s="102">
        <f t="shared" si="61"/>
        <v>4410.5868602180653</v>
      </c>
      <c r="T126" s="102">
        <f t="shared" si="62"/>
        <v>2686.2650947876482</v>
      </c>
      <c r="U126" s="102">
        <f t="shared" si="63"/>
        <v>7096.8519550057135</v>
      </c>
      <c r="V126" s="102">
        <f t="shared" si="64"/>
        <v>3859.2635026908065</v>
      </c>
      <c r="W126" s="102">
        <f t="shared" si="65"/>
        <v>2350.4819579391915</v>
      </c>
      <c r="X126" s="102">
        <f t="shared" si="66"/>
        <v>6209.745460629998</v>
      </c>
      <c r="Y126" s="102">
        <f t="shared" si="42"/>
        <v>3307.9401451635486</v>
      </c>
      <c r="Z126" s="102">
        <f t="shared" si="43"/>
        <v>2014.6988210907357</v>
      </c>
      <c r="AA126" s="66">
        <f t="shared" si="44"/>
        <v>5322.6389662542842</v>
      </c>
    </row>
    <row r="127" spans="1:27" ht="13.5" customHeight="1">
      <c r="A127" s="118">
        <v>4</v>
      </c>
      <c r="B127" s="218">
        <v>44075</v>
      </c>
      <c r="C127" s="175">
        <v>1045</v>
      </c>
      <c r="D127" s="222">
        <f>'base(indices)'!G132</f>
        <v>1.05577268</v>
      </c>
      <c r="E127" s="70">
        <f t="shared" si="30"/>
        <v>1103.2824505999999</v>
      </c>
      <c r="F127" s="364">
        <f>'base(indices)'!I132</f>
        <v>8.1130000000000004E-3</v>
      </c>
      <c r="G127" s="70">
        <f t="shared" si="31"/>
        <v>8.9509305217177992</v>
      </c>
      <c r="H127" s="68">
        <f t="shared" si="32"/>
        <v>1112.2333811217177</v>
      </c>
      <c r="I127" s="297">
        <f t="shared" si="53"/>
        <v>4397.00117092245</v>
      </c>
      <c r="J127" s="122">
        <f>IF((I127)+K127&gt;I$148,N155-K127,(I127))</f>
        <v>4397.00117092245</v>
      </c>
      <c r="K127" s="122">
        <f t="shared" si="33"/>
        <v>3357.8313684845598</v>
      </c>
      <c r="L127" s="184">
        <f t="shared" si="54"/>
        <v>7754.8325394070098</v>
      </c>
      <c r="M127" s="122">
        <f t="shared" si="55"/>
        <v>4177.1511123763275</v>
      </c>
      <c r="N127" s="122">
        <f t="shared" si="56"/>
        <v>3189.9398000603314</v>
      </c>
      <c r="O127" s="122">
        <f t="shared" si="57"/>
        <v>7367.090912436659</v>
      </c>
      <c r="P127" s="104">
        <f t="shared" si="58"/>
        <v>3957.3010538302051</v>
      </c>
      <c r="Q127" s="122">
        <f t="shared" si="59"/>
        <v>3022.048231636104</v>
      </c>
      <c r="R127" s="122">
        <f t="shared" si="60"/>
        <v>6979.3492854663091</v>
      </c>
      <c r="S127" s="122">
        <f t="shared" si="61"/>
        <v>3517.6009367379602</v>
      </c>
      <c r="T127" s="122">
        <f t="shared" si="62"/>
        <v>2686.2650947876482</v>
      </c>
      <c r="U127" s="122">
        <f t="shared" si="63"/>
        <v>6203.8660315256084</v>
      </c>
      <c r="V127" s="122">
        <f t="shared" si="64"/>
        <v>3077.9008196457148</v>
      </c>
      <c r="W127" s="122">
        <f t="shared" si="65"/>
        <v>2350.4819579391915</v>
      </c>
      <c r="X127" s="122">
        <f t="shared" si="66"/>
        <v>5428.3827775849059</v>
      </c>
      <c r="Y127" s="122">
        <f t="shared" si="42"/>
        <v>2638.2007025534699</v>
      </c>
      <c r="Z127" s="122">
        <f t="shared" si="43"/>
        <v>2014.6988210907357</v>
      </c>
      <c r="AA127" s="52">
        <f t="shared" si="44"/>
        <v>4652.8995236442061</v>
      </c>
    </row>
    <row r="128" spans="1:27" ht="13.5" customHeight="1">
      <c r="A128" s="118">
        <v>3</v>
      </c>
      <c r="B128" s="217">
        <v>44105</v>
      </c>
      <c r="C128" s="175">
        <v>1045</v>
      </c>
      <c r="D128" s="222">
        <f>'base(indices)'!G133</f>
        <v>1.0510429800000001</v>
      </c>
      <c r="E128" s="60">
        <f t="shared" si="30"/>
        <v>1098.3399141</v>
      </c>
      <c r="F128" s="364">
        <f>'base(indices)'!I133</f>
        <v>6.9540000000000001E-3</v>
      </c>
      <c r="G128" s="60">
        <f t="shared" si="31"/>
        <v>7.6378557626513999</v>
      </c>
      <c r="H128" s="57">
        <f t="shared" si="32"/>
        <v>1105.9777698626515</v>
      </c>
      <c r="I128" s="296">
        <f t="shared" si="53"/>
        <v>3284.7677898007323</v>
      </c>
      <c r="J128" s="102">
        <f>IF((I128)+K128&gt;I$148,I$148-K128,(I128))</f>
        <v>3284.7677898007323</v>
      </c>
      <c r="K128" s="102">
        <f t="shared" si="33"/>
        <v>3357.8313684845598</v>
      </c>
      <c r="L128" s="187">
        <f t="shared" si="54"/>
        <v>6642.5991582852921</v>
      </c>
      <c r="M128" s="102">
        <f t="shared" si="55"/>
        <v>3120.5294003106956</v>
      </c>
      <c r="N128" s="102">
        <f t="shared" si="56"/>
        <v>3189.9398000603314</v>
      </c>
      <c r="O128" s="102">
        <f t="shared" si="57"/>
        <v>6310.469200371027</v>
      </c>
      <c r="P128" s="102">
        <f t="shared" si="58"/>
        <v>2956.2910108206593</v>
      </c>
      <c r="Q128" s="102">
        <f t="shared" si="59"/>
        <v>3022.048231636104</v>
      </c>
      <c r="R128" s="102">
        <f t="shared" si="60"/>
        <v>5978.3392424567628</v>
      </c>
      <c r="S128" s="102">
        <f t="shared" si="61"/>
        <v>2627.8142318405862</v>
      </c>
      <c r="T128" s="102">
        <f t="shared" si="62"/>
        <v>2686.2650947876482</v>
      </c>
      <c r="U128" s="102">
        <f t="shared" si="63"/>
        <v>5314.0793266282344</v>
      </c>
      <c r="V128" s="102">
        <f t="shared" si="64"/>
        <v>2299.3374528605123</v>
      </c>
      <c r="W128" s="102">
        <f t="shared" si="65"/>
        <v>2350.4819579391915</v>
      </c>
      <c r="X128" s="102">
        <f t="shared" si="66"/>
        <v>4649.8194107997042</v>
      </c>
      <c r="Y128" s="102">
        <f t="shared" si="42"/>
        <v>1970.8606738804392</v>
      </c>
      <c r="Z128" s="102">
        <f t="shared" si="43"/>
        <v>2014.6988210907357</v>
      </c>
      <c r="AA128" s="66">
        <f t="shared" si="44"/>
        <v>3985.5594949711749</v>
      </c>
    </row>
    <row r="129" spans="1:34" ht="13.5" customHeight="1">
      <c r="A129" s="118">
        <v>2</v>
      </c>
      <c r="B129" s="217">
        <v>44136</v>
      </c>
      <c r="C129" s="175">
        <v>1045</v>
      </c>
      <c r="D129" s="222">
        <f>'base(indices)'!G134</f>
        <v>1.04125519</v>
      </c>
      <c r="E129" s="70">
        <f t="shared" si="30"/>
        <v>1088.11167355</v>
      </c>
      <c r="F129" s="364">
        <f>'base(indices)'!I134</f>
        <v>5.7949999999999998E-3</v>
      </c>
      <c r="G129" s="70">
        <f t="shared" si="31"/>
        <v>6.3056071482222498</v>
      </c>
      <c r="H129" s="68">
        <f t="shared" si="32"/>
        <v>1094.4172806982222</v>
      </c>
      <c r="I129" s="297">
        <f t="shared" si="53"/>
        <v>2178.7900199380811</v>
      </c>
      <c r="J129" s="122">
        <f>IF((I129)+K129&gt;I$148,N157-K129,(I129))</f>
        <v>2178.7900199380811</v>
      </c>
      <c r="K129" s="122">
        <f t="shared" si="33"/>
        <v>3357.8313684845598</v>
      </c>
      <c r="L129" s="184">
        <f t="shared" si="54"/>
        <v>5536.6213884226408</v>
      </c>
      <c r="M129" s="122">
        <f t="shared" si="55"/>
        <v>2069.8505189411767</v>
      </c>
      <c r="N129" s="122">
        <f t="shared" si="56"/>
        <v>3189.9398000603314</v>
      </c>
      <c r="O129" s="122">
        <f t="shared" si="57"/>
        <v>5259.7903190015077</v>
      </c>
      <c r="P129" s="104">
        <f t="shared" si="58"/>
        <v>1960.911017944273</v>
      </c>
      <c r="Q129" s="122">
        <f t="shared" si="59"/>
        <v>3022.048231636104</v>
      </c>
      <c r="R129" s="122">
        <f t="shared" si="60"/>
        <v>4982.9592495803772</v>
      </c>
      <c r="S129" s="122">
        <f t="shared" si="61"/>
        <v>1743.0320159504649</v>
      </c>
      <c r="T129" s="122">
        <f t="shared" si="62"/>
        <v>2686.2650947876482</v>
      </c>
      <c r="U129" s="122">
        <f t="shared" si="63"/>
        <v>4429.2971107381127</v>
      </c>
      <c r="V129" s="122">
        <f t="shared" si="64"/>
        <v>1525.1530139566567</v>
      </c>
      <c r="W129" s="122">
        <f t="shared" si="65"/>
        <v>2350.4819579391915</v>
      </c>
      <c r="X129" s="122">
        <f t="shared" si="66"/>
        <v>3875.6349718958481</v>
      </c>
      <c r="Y129" s="122">
        <f t="shared" si="42"/>
        <v>1307.2740119628486</v>
      </c>
      <c r="Z129" s="122">
        <f t="shared" si="43"/>
        <v>2014.6988210907357</v>
      </c>
      <c r="AA129" s="52">
        <f t="shared" si="44"/>
        <v>3321.9728330535845</v>
      </c>
    </row>
    <row r="130" spans="1:34" ht="12.75" customHeight="1" thickBot="1">
      <c r="A130" s="230">
        <v>1</v>
      </c>
      <c r="B130" s="218">
        <v>44166</v>
      </c>
      <c r="C130" s="232">
        <v>1045</v>
      </c>
      <c r="D130" s="233">
        <f>'base(indices)'!G135</f>
        <v>1.0328887899999999</v>
      </c>
      <c r="E130" s="234">
        <f t="shared" si="30"/>
        <v>1079.36878555</v>
      </c>
      <c r="F130" s="366">
        <f>'base(indices)'!I135</f>
        <v>4.6360000000000004E-3</v>
      </c>
      <c r="G130" s="234">
        <f t="shared" si="31"/>
        <v>5.0039536898098005</v>
      </c>
      <c r="H130" s="232">
        <f t="shared" si="32"/>
        <v>1084.3727392398098</v>
      </c>
      <c r="I130" s="298">
        <f t="shared" si="53"/>
        <v>1084.3727392398589</v>
      </c>
      <c r="J130" s="95">
        <f>IF((I130)+K130&gt;I$148,I$148-K130,(I130))</f>
        <v>1084.3727392398589</v>
      </c>
      <c r="K130" s="95">
        <f t="shared" si="33"/>
        <v>3357.8313684845598</v>
      </c>
      <c r="L130" s="272">
        <f t="shared" si="54"/>
        <v>4442.2041077244185</v>
      </c>
      <c r="M130" s="95">
        <f t="shared" si="55"/>
        <v>1030.1541022778658</v>
      </c>
      <c r="N130" s="95">
        <f t="shared" si="56"/>
        <v>3189.9398000603314</v>
      </c>
      <c r="O130" s="95">
        <f t="shared" si="57"/>
        <v>4220.093902338197</v>
      </c>
      <c r="P130" s="95">
        <f t="shared" si="58"/>
        <v>975.93546531587299</v>
      </c>
      <c r="Q130" s="95">
        <f t="shared" si="59"/>
        <v>3022.048231636104</v>
      </c>
      <c r="R130" s="95">
        <f t="shared" si="60"/>
        <v>3997.983696951977</v>
      </c>
      <c r="S130" s="95">
        <f t="shared" si="61"/>
        <v>867.49819139188719</v>
      </c>
      <c r="T130" s="95">
        <f t="shared" si="62"/>
        <v>2686.2650947876482</v>
      </c>
      <c r="U130" s="95">
        <f t="shared" si="63"/>
        <v>3553.7632861795355</v>
      </c>
      <c r="V130" s="95">
        <f t="shared" si="64"/>
        <v>759.06091746790116</v>
      </c>
      <c r="W130" s="95">
        <f t="shared" si="65"/>
        <v>2350.4819579391915</v>
      </c>
      <c r="X130" s="95">
        <f t="shared" si="66"/>
        <v>3109.5428754070927</v>
      </c>
      <c r="Y130" s="95">
        <f t="shared" si="42"/>
        <v>650.62364354391536</v>
      </c>
      <c r="Z130" s="95">
        <f t="shared" si="43"/>
        <v>2014.6988210907357</v>
      </c>
      <c r="AA130" s="238">
        <f t="shared" si="44"/>
        <v>2665.3224646346512</v>
      </c>
    </row>
    <row r="131" spans="1:34" ht="15" customHeight="1" thickBot="1">
      <c r="A131" s="249"/>
      <c r="B131" s="250" t="s">
        <v>170</v>
      </c>
      <c r="C131" s="250"/>
      <c r="D131" s="251"/>
      <c r="E131" s="252"/>
      <c r="F131" s="448">
        <f>'BENEFÍCIOS-SEM JRS E SEM CORREÇ'!F131:G131</f>
        <v>44287</v>
      </c>
      <c r="G131" s="448"/>
      <c r="H131" s="421">
        <f>SUM(H11:H130)</f>
        <v>121656.34326031654</v>
      </c>
      <c r="I131" s="422"/>
      <c r="J131" s="98"/>
      <c r="K131" s="98"/>
      <c r="L131" s="26"/>
      <c r="M131" s="99"/>
      <c r="N131" s="26"/>
      <c r="O131" s="99"/>
      <c r="P131" s="26"/>
    </row>
    <row r="132" spans="1:34" ht="24.75" customHeight="1" thickBot="1">
      <c r="A132" s="245"/>
      <c r="B132" s="159"/>
      <c r="C132" s="39"/>
      <c r="D132" s="241"/>
      <c r="E132" s="40"/>
      <c r="F132" s="196"/>
      <c r="G132" s="196"/>
      <c r="H132" s="192"/>
      <c r="I132" s="192"/>
      <c r="J132" s="98"/>
      <c r="K132" s="98"/>
      <c r="L132" s="26"/>
      <c r="M132" s="99"/>
      <c r="N132" s="26"/>
      <c r="O132" s="99"/>
      <c r="P132" s="26"/>
    </row>
    <row r="133" spans="1:34" ht="14.25" customHeight="1">
      <c r="A133" s="239">
        <v>1</v>
      </c>
      <c r="B133" s="161">
        <v>44197</v>
      </c>
      <c r="C133" s="47">
        <f>'BENEFÍCIOS-SEM JRS E SEM CORREÇ'!C134</f>
        <v>1100</v>
      </c>
      <c r="D133" s="243">
        <f>'base(indices)'!G136</f>
        <v>1.0220549999999999</v>
      </c>
      <c r="E133" s="87">
        <f t="shared" ref="E133:E139" si="67">C133*D133</f>
        <v>1124.2604999999999</v>
      </c>
      <c r="F133" s="321">
        <f>'base(indices)'!I136</f>
        <v>3.4770000000000001E-3</v>
      </c>
      <c r="G133" s="87">
        <f t="shared" ref="G133:G139" si="68">E133*F133</f>
        <v>3.9090537584999998</v>
      </c>
      <c r="H133" s="89">
        <f t="shared" ref="H133:H139" si="69">E133+G133</f>
        <v>1128.1695537584999</v>
      </c>
      <c r="I133" s="108">
        <f>I147</f>
        <v>3357.8313684845598</v>
      </c>
      <c r="J133" s="128">
        <v>0</v>
      </c>
      <c r="K133" s="100">
        <f t="shared" ref="K133:K143" si="70">I133</f>
        <v>3357.8313684845598</v>
      </c>
      <c r="L133" s="126">
        <f t="shared" ref="L133:L143" si="71">J133+K133</f>
        <v>3357.8313684845598</v>
      </c>
      <c r="M133" s="54">
        <f>$J133*M$9</f>
        <v>0</v>
      </c>
      <c r="N133" s="123">
        <f>$K133*M$9</f>
        <v>3189.9398000603314</v>
      </c>
      <c r="O133" s="55">
        <f>M133+N133</f>
        <v>3189.9398000603314</v>
      </c>
      <c r="P133" s="54">
        <f>$J133*P$9</f>
        <v>0</v>
      </c>
      <c r="Q133" s="123">
        <f>$K133*P$9</f>
        <v>3022.048231636104</v>
      </c>
      <c r="R133" s="55">
        <f>P133+Q133</f>
        <v>3022.048231636104</v>
      </c>
      <c r="S133" s="54">
        <f>$J133*S$9</f>
        <v>0</v>
      </c>
      <c r="T133" s="123">
        <f>$K133*S$9</f>
        <v>2686.2650947876482</v>
      </c>
      <c r="U133" s="55">
        <f>S133+T133</f>
        <v>2686.2650947876482</v>
      </c>
      <c r="V133" s="54">
        <f>$J133*V$9</f>
        <v>0</v>
      </c>
      <c r="W133" s="123">
        <f>$K133*V$9</f>
        <v>2350.4819579391915</v>
      </c>
      <c r="X133" s="55">
        <f>V133+W133</f>
        <v>2350.4819579391915</v>
      </c>
      <c r="Y133" s="54">
        <f t="shared" ref="Y133:Y144" si="72">$J133*Y$9</f>
        <v>0</v>
      </c>
      <c r="Z133" s="54">
        <f t="shared" ref="Z133:Z144" si="73">$K133*Y$9</f>
        <v>2014.6988210907357</v>
      </c>
      <c r="AA133" s="55">
        <f t="shared" ref="AA133:AA144" si="74">Y133+Z133</f>
        <v>2014.6988210907357</v>
      </c>
      <c r="AB133" s="18"/>
      <c r="AC133" s="18"/>
      <c r="AD133" s="18"/>
      <c r="AE133" s="18"/>
      <c r="AF133" s="19"/>
      <c r="AG133" s="18"/>
      <c r="AH133" s="18"/>
    </row>
    <row r="134" spans="1:34" s="30" customFormat="1" ht="14.25" customHeight="1">
      <c r="A134" s="118">
        <v>2</v>
      </c>
      <c r="B134" s="56">
        <v>44228</v>
      </c>
      <c r="C134" s="68">
        <f>'BENEFÍCIOS-SEM JRS E SEM CORREÇ'!C135</f>
        <v>1100</v>
      </c>
      <c r="D134" s="223">
        <f>'base(indices)'!G137</f>
        <v>1.01414468</v>
      </c>
      <c r="E134" s="60">
        <f t="shared" si="67"/>
        <v>1115.5591480000001</v>
      </c>
      <c r="F134" s="307">
        <f>'base(indices)'!I137</f>
        <v>2.3180000000000002E-3</v>
      </c>
      <c r="G134" s="60">
        <f t="shared" si="68"/>
        <v>2.5858661050640004</v>
      </c>
      <c r="H134" s="61">
        <f t="shared" si="69"/>
        <v>1118.1450141050641</v>
      </c>
      <c r="I134" s="106">
        <f t="shared" ref="I134:I144" si="75">I133-H133</f>
        <v>2229.6618147260597</v>
      </c>
      <c r="J134" s="63">
        <v>0</v>
      </c>
      <c r="K134" s="102">
        <f t="shared" si="70"/>
        <v>2229.6618147260597</v>
      </c>
      <c r="L134" s="127">
        <f t="shared" si="71"/>
        <v>2229.6618147260597</v>
      </c>
      <c r="M134" s="65">
        <f t="shared" ref="M134:M144" si="76">$J134*M$9</f>
        <v>0</v>
      </c>
      <c r="N134" s="102">
        <f t="shared" ref="N134:N139" si="77">$K134*M$9</f>
        <v>2118.1787239897567</v>
      </c>
      <c r="O134" s="66">
        <f t="shared" ref="O134:O139" si="78">M134+N134</f>
        <v>2118.1787239897567</v>
      </c>
      <c r="P134" s="65">
        <f t="shared" ref="P134:P144" si="79">$J134*P$9</f>
        <v>0</v>
      </c>
      <c r="Q134" s="102">
        <f t="shared" ref="Q134:Q139" si="80">$K134*P$9</f>
        <v>2006.6956332534537</v>
      </c>
      <c r="R134" s="66">
        <f t="shared" ref="R134:R139" si="81">P134+Q134</f>
        <v>2006.6956332534537</v>
      </c>
      <c r="S134" s="65">
        <f t="shared" ref="S134:S144" si="82">$J134*S$9</f>
        <v>0</v>
      </c>
      <c r="T134" s="102">
        <f t="shared" ref="T134:T139" si="83">$K134*S$9</f>
        <v>1783.7294517808477</v>
      </c>
      <c r="U134" s="66">
        <f t="shared" ref="U134:U139" si="84">S134+T134</f>
        <v>1783.7294517808477</v>
      </c>
      <c r="V134" s="65">
        <f t="shared" ref="V134:V144" si="85">$J134*V$9</f>
        <v>0</v>
      </c>
      <c r="W134" s="102">
        <f t="shared" ref="W134:W139" si="86">$K134*V$9</f>
        <v>1560.7632703082418</v>
      </c>
      <c r="X134" s="66">
        <f t="shared" ref="X134:X139" si="87">V134+W134</f>
        <v>1560.7632703082418</v>
      </c>
      <c r="Y134" s="65">
        <f t="shared" si="72"/>
        <v>0</v>
      </c>
      <c r="Z134" s="65">
        <f t="shared" si="73"/>
        <v>1337.7970888356358</v>
      </c>
      <c r="AA134" s="66">
        <f t="shared" si="74"/>
        <v>1337.7970888356358</v>
      </c>
      <c r="AB134" s="36"/>
      <c r="AC134" s="36"/>
      <c r="AD134" s="36"/>
      <c r="AE134" s="36"/>
      <c r="AF134" s="37"/>
      <c r="AG134" s="36"/>
      <c r="AH134" s="36"/>
    </row>
    <row r="135" spans="1:34" ht="14.25" customHeight="1">
      <c r="A135" s="117">
        <v>3</v>
      </c>
      <c r="B135" s="46">
        <v>44256</v>
      </c>
      <c r="C135" s="68">
        <f>'BENEFÍCIOS-SEM JRS E SEM CORREÇ'!C136</f>
        <v>1100</v>
      </c>
      <c r="D135" s="223">
        <f>'base(indices)'!G138</f>
        <v>1.0093000400000001</v>
      </c>
      <c r="E135" s="70">
        <f t="shared" si="67"/>
        <v>1110.2300440000001</v>
      </c>
      <c r="F135" s="307">
        <f>'base(indices)'!I138</f>
        <v>1.1590000000000001E-3</v>
      </c>
      <c r="G135" s="70">
        <f t="shared" si="68"/>
        <v>1.2867566209960002</v>
      </c>
      <c r="H135" s="71">
        <f t="shared" si="69"/>
        <v>1111.516800620996</v>
      </c>
      <c r="I135" s="107">
        <f t="shared" si="75"/>
        <v>1111.5168006209956</v>
      </c>
      <c r="J135" s="73">
        <v>0</v>
      </c>
      <c r="K135" s="104">
        <f t="shared" si="70"/>
        <v>1111.5168006209956</v>
      </c>
      <c r="L135" s="129">
        <f t="shared" si="71"/>
        <v>1111.5168006209956</v>
      </c>
      <c r="M135" s="51">
        <f t="shared" si="76"/>
        <v>0</v>
      </c>
      <c r="N135" s="122">
        <f t="shared" si="77"/>
        <v>1055.9409605899457</v>
      </c>
      <c r="O135" s="52">
        <f t="shared" si="78"/>
        <v>1055.9409605899457</v>
      </c>
      <c r="P135" s="51">
        <f t="shared" si="79"/>
        <v>0</v>
      </c>
      <c r="Q135" s="122">
        <f t="shared" si="80"/>
        <v>1000.365120558896</v>
      </c>
      <c r="R135" s="52">
        <f t="shared" si="81"/>
        <v>1000.365120558896</v>
      </c>
      <c r="S135" s="51">
        <f t="shared" si="82"/>
        <v>0</v>
      </c>
      <c r="T135" s="122">
        <f t="shared" si="83"/>
        <v>889.21344049679647</v>
      </c>
      <c r="U135" s="52">
        <f t="shared" si="84"/>
        <v>889.21344049679647</v>
      </c>
      <c r="V135" s="51">
        <f t="shared" si="85"/>
        <v>0</v>
      </c>
      <c r="W135" s="122">
        <f t="shared" si="86"/>
        <v>778.06176043469691</v>
      </c>
      <c r="X135" s="52">
        <f t="shared" si="87"/>
        <v>778.06176043469691</v>
      </c>
      <c r="Y135" s="138">
        <f t="shared" si="72"/>
        <v>0</v>
      </c>
      <c r="Z135" s="138">
        <f t="shared" si="73"/>
        <v>666.91008037259735</v>
      </c>
      <c r="AA135" s="130">
        <f t="shared" si="74"/>
        <v>666.91008037259735</v>
      </c>
      <c r="AB135" s="18"/>
      <c r="AC135" s="18"/>
      <c r="AD135" s="18"/>
      <c r="AE135" s="18"/>
      <c r="AF135" s="19"/>
      <c r="AG135" s="18"/>
      <c r="AH135" s="18"/>
    </row>
    <row r="136" spans="1:34" s="30" customFormat="1" ht="14.25" customHeight="1">
      <c r="A136" s="118">
        <v>4</v>
      </c>
      <c r="B136" s="56">
        <v>44287</v>
      </c>
      <c r="C136" s="68">
        <f>'BENEFÍCIOS-SEM JRS E SEM CORREÇ'!C137</f>
        <v>0</v>
      </c>
      <c r="D136" s="223">
        <f>'base(indices)'!G139</f>
        <v>0</v>
      </c>
      <c r="E136" s="60">
        <f>C136*D136</f>
        <v>0</v>
      </c>
      <c r="F136" s="307">
        <f>'base(indices)'!I139</f>
        <v>0</v>
      </c>
      <c r="G136" s="60">
        <f>E136*F136</f>
        <v>0</v>
      </c>
      <c r="H136" s="61">
        <f>E136+G136</f>
        <v>0</v>
      </c>
      <c r="I136" s="106">
        <f t="shared" si="75"/>
        <v>0</v>
      </c>
      <c r="J136" s="63">
        <v>0</v>
      </c>
      <c r="K136" s="102">
        <f>I136</f>
        <v>0</v>
      </c>
      <c r="L136" s="127">
        <f>J136+K136</f>
        <v>0</v>
      </c>
      <c r="M136" s="65">
        <f t="shared" si="76"/>
        <v>0</v>
      </c>
      <c r="N136" s="102">
        <f>$K136*M$9</f>
        <v>0</v>
      </c>
      <c r="O136" s="66">
        <f>M136+N136</f>
        <v>0</v>
      </c>
      <c r="P136" s="65">
        <f t="shared" si="79"/>
        <v>0</v>
      </c>
      <c r="Q136" s="102">
        <f>$K136*P$9</f>
        <v>0</v>
      </c>
      <c r="R136" s="66">
        <f>P136+Q136</f>
        <v>0</v>
      </c>
      <c r="S136" s="65">
        <f t="shared" si="82"/>
        <v>0</v>
      </c>
      <c r="T136" s="102">
        <f>$K136*S$9</f>
        <v>0</v>
      </c>
      <c r="U136" s="66">
        <f>S136+T136</f>
        <v>0</v>
      </c>
      <c r="V136" s="65">
        <f t="shared" si="85"/>
        <v>0</v>
      </c>
      <c r="W136" s="102">
        <f>$K136*V$9</f>
        <v>0</v>
      </c>
      <c r="X136" s="66">
        <f>V136+W136</f>
        <v>0</v>
      </c>
      <c r="Y136" s="65">
        <f t="shared" si="72"/>
        <v>0</v>
      </c>
      <c r="Z136" s="65">
        <f t="shared" si="73"/>
        <v>0</v>
      </c>
      <c r="AA136" s="66">
        <f t="shared" si="74"/>
        <v>0</v>
      </c>
      <c r="AB136" s="36"/>
      <c r="AC136" s="36"/>
      <c r="AD136" s="36"/>
      <c r="AE136" s="36"/>
      <c r="AF136" s="37"/>
      <c r="AG136" s="36"/>
      <c r="AH136" s="36"/>
    </row>
    <row r="137" spans="1:34" ht="14.25" customHeight="1">
      <c r="A137" s="118">
        <v>5</v>
      </c>
      <c r="B137" s="46">
        <v>44317</v>
      </c>
      <c r="C137" s="68">
        <f>'BENEFÍCIOS-SEM JRS E SEM CORREÇ'!C138</f>
        <v>0</v>
      </c>
      <c r="D137" s="223">
        <f>'base(indices)'!G140</f>
        <v>0</v>
      </c>
      <c r="E137" s="70">
        <f>C137*D137</f>
        <v>0</v>
      </c>
      <c r="F137" s="307">
        <f>'base(indices)'!I140</f>
        <v>0</v>
      </c>
      <c r="G137" s="70">
        <f>E137*F137</f>
        <v>0</v>
      </c>
      <c r="H137" s="71">
        <f>E137+G137</f>
        <v>0</v>
      </c>
      <c r="I137" s="107">
        <f t="shared" si="75"/>
        <v>0</v>
      </c>
      <c r="J137" s="73">
        <v>0</v>
      </c>
      <c r="K137" s="104">
        <f>I137</f>
        <v>0</v>
      </c>
      <c r="L137" s="129">
        <f>J137+K137</f>
        <v>0</v>
      </c>
      <c r="M137" s="51">
        <f t="shared" si="76"/>
        <v>0</v>
      </c>
      <c r="N137" s="122">
        <f>$K137*M$9</f>
        <v>0</v>
      </c>
      <c r="O137" s="52">
        <f>M137+N137</f>
        <v>0</v>
      </c>
      <c r="P137" s="51">
        <f t="shared" si="79"/>
        <v>0</v>
      </c>
      <c r="Q137" s="122">
        <f>$K137*P$9</f>
        <v>0</v>
      </c>
      <c r="R137" s="52">
        <f>P137+Q137</f>
        <v>0</v>
      </c>
      <c r="S137" s="51">
        <f t="shared" si="82"/>
        <v>0</v>
      </c>
      <c r="T137" s="122">
        <f>$K137*S$9</f>
        <v>0</v>
      </c>
      <c r="U137" s="52">
        <f>S137+T137</f>
        <v>0</v>
      </c>
      <c r="V137" s="51">
        <f t="shared" si="85"/>
        <v>0</v>
      </c>
      <c r="W137" s="122">
        <f>$K137*V$9</f>
        <v>0</v>
      </c>
      <c r="X137" s="52">
        <f>V137+W137</f>
        <v>0</v>
      </c>
      <c r="Y137" s="138">
        <f t="shared" si="72"/>
        <v>0</v>
      </c>
      <c r="Z137" s="138">
        <f t="shared" si="73"/>
        <v>0</v>
      </c>
      <c r="AA137" s="130">
        <f t="shared" si="74"/>
        <v>0</v>
      </c>
      <c r="AB137" s="18"/>
      <c r="AC137" s="18"/>
      <c r="AD137" s="18"/>
      <c r="AE137" s="18"/>
      <c r="AF137" s="19"/>
      <c r="AG137" s="18"/>
      <c r="AH137" s="18"/>
    </row>
    <row r="138" spans="1:34" s="30" customFormat="1" ht="14.25" customHeight="1">
      <c r="A138" s="117">
        <v>6</v>
      </c>
      <c r="B138" s="56">
        <v>44348</v>
      </c>
      <c r="C138" s="68">
        <f>'BENEFÍCIOS-SEM JRS E SEM CORREÇ'!C139</f>
        <v>0</v>
      </c>
      <c r="D138" s="223">
        <f>'base(indices)'!G141</f>
        <v>0</v>
      </c>
      <c r="E138" s="60">
        <f t="shared" si="67"/>
        <v>0</v>
      </c>
      <c r="F138" s="307">
        <f>'base(indices)'!I141</f>
        <v>0</v>
      </c>
      <c r="G138" s="60">
        <f t="shared" si="68"/>
        <v>0</v>
      </c>
      <c r="H138" s="61">
        <f t="shared" si="69"/>
        <v>0</v>
      </c>
      <c r="I138" s="106">
        <f t="shared" si="75"/>
        <v>0</v>
      </c>
      <c r="J138" s="63">
        <v>0</v>
      </c>
      <c r="K138" s="102">
        <f t="shared" si="70"/>
        <v>0</v>
      </c>
      <c r="L138" s="127">
        <f t="shared" si="71"/>
        <v>0</v>
      </c>
      <c r="M138" s="65">
        <f t="shared" si="76"/>
        <v>0</v>
      </c>
      <c r="N138" s="102">
        <f t="shared" si="77"/>
        <v>0</v>
      </c>
      <c r="O138" s="66">
        <f t="shared" si="78"/>
        <v>0</v>
      </c>
      <c r="P138" s="65">
        <f t="shared" si="79"/>
        <v>0</v>
      </c>
      <c r="Q138" s="102">
        <f t="shared" si="80"/>
        <v>0</v>
      </c>
      <c r="R138" s="66">
        <f t="shared" si="81"/>
        <v>0</v>
      </c>
      <c r="S138" s="65">
        <f t="shared" si="82"/>
        <v>0</v>
      </c>
      <c r="T138" s="102">
        <f t="shared" si="83"/>
        <v>0</v>
      </c>
      <c r="U138" s="66">
        <f t="shared" si="84"/>
        <v>0</v>
      </c>
      <c r="V138" s="65">
        <f t="shared" si="85"/>
        <v>0</v>
      </c>
      <c r="W138" s="102">
        <f t="shared" si="86"/>
        <v>0</v>
      </c>
      <c r="X138" s="66">
        <f t="shared" si="87"/>
        <v>0</v>
      </c>
      <c r="Y138" s="65">
        <f t="shared" si="72"/>
        <v>0</v>
      </c>
      <c r="Z138" s="65">
        <f t="shared" si="73"/>
        <v>0</v>
      </c>
      <c r="AA138" s="66">
        <f t="shared" si="74"/>
        <v>0</v>
      </c>
      <c r="AB138" s="36"/>
      <c r="AC138" s="36"/>
      <c r="AD138" s="36"/>
      <c r="AE138" s="36"/>
      <c r="AF138" s="37"/>
      <c r="AG138" s="36"/>
      <c r="AH138" s="36"/>
    </row>
    <row r="139" spans="1:34" ht="14.25" customHeight="1">
      <c r="A139" s="118">
        <v>7</v>
      </c>
      <c r="B139" s="46">
        <v>44378</v>
      </c>
      <c r="C139" s="68">
        <f>'BENEFÍCIOS-SEM JRS E SEM CORREÇ'!C140</f>
        <v>0</v>
      </c>
      <c r="D139" s="223">
        <f>'base(indices)'!G142</f>
        <v>0</v>
      </c>
      <c r="E139" s="70">
        <f t="shared" si="67"/>
        <v>0</v>
      </c>
      <c r="F139" s="307">
        <f>'base(indices)'!I142</f>
        <v>0</v>
      </c>
      <c r="G139" s="70">
        <f t="shared" si="68"/>
        <v>0</v>
      </c>
      <c r="H139" s="71">
        <f t="shared" si="69"/>
        <v>0</v>
      </c>
      <c r="I139" s="107">
        <f t="shared" si="75"/>
        <v>0</v>
      </c>
      <c r="J139" s="73">
        <v>0</v>
      </c>
      <c r="K139" s="104">
        <f t="shared" si="70"/>
        <v>0</v>
      </c>
      <c r="L139" s="129">
        <f t="shared" si="71"/>
        <v>0</v>
      </c>
      <c r="M139" s="51">
        <f t="shared" si="76"/>
        <v>0</v>
      </c>
      <c r="N139" s="122">
        <f t="shared" si="77"/>
        <v>0</v>
      </c>
      <c r="O139" s="52">
        <f t="shared" si="78"/>
        <v>0</v>
      </c>
      <c r="P139" s="51">
        <f t="shared" si="79"/>
        <v>0</v>
      </c>
      <c r="Q139" s="122">
        <f t="shared" si="80"/>
        <v>0</v>
      </c>
      <c r="R139" s="52">
        <f t="shared" si="81"/>
        <v>0</v>
      </c>
      <c r="S139" s="51">
        <f t="shared" si="82"/>
        <v>0</v>
      </c>
      <c r="T139" s="122">
        <f t="shared" si="83"/>
        <v>0</v>
      </c>
      <c r="U139" s="52">
        <f t="shared" si="84"/>
        <v>0</v>
      </c>
      <c r="V139" s="51">
        <f t="shared" si="85"/>
        <v>0</v>
      </c>
      <c r="W139" s="122">
        <f t="shared" si="86"/>
        <v>0</v>
      </c>
      <c r="X139" s="52">
        <f t="shared" si="87"/>
        <v>0</v>
      </c>
      <c r="Y139" s="138">
        <f t="shared" si="72"/>
        <v>0</v>
      </c>
      <c r="Z139" s="138">
        <f t="shared" si="73"/>
        <v>0</v>
      </c>
      <c r="AA139" s="130">
        <f t="shared" si="74"/>
        <v>0</v>
      </c>
      <c r="AB139" s="18"/>
      <c r="AC139" s="18"/>
      <c r="AD139" s="18"/>
      <c r="AE139" s="18"/>
      <c r="AF139" s="19"/>
      <c r="AG139" s="18"/>
      <c r="AH139" s="18"/>
    </row>
    <row r="140" spans="1:34" s="30" customFormat="1" ht="14.25" customHeight="1">
      <c r="A140" s="118">
        <v>8</v>
      </c>
      <c r="B140" s="56">
        <v>44409</v>
      </c>
      <c r="C140" s="68">
        <f>'BENEFÍCIOS-SEM JRS E SEM CORREÇ'!C141</f>
        <v>0</v>
      </c>
      <c r="D140" s="223">
        <f>'base(indices)'!G143</f>
        <v>0</v>
      </c>
      <c r="E140" s="60">
        <f>C140*D140</f>
        <v>0</v>
      </c>
      <c r="F140" s="307">
        <f>'base(indices)'!I143</f>
        <v>0</v>
      </c>
      <c r="G140" s="60">
        <f>E140*F140</f>
        <v>0</v>
      </c>
      <c r="H140" s="61">
        <f>E140+G140</f>
        <v>0</v>
      </c>
      <c r="I140" s="106">
        <f t="shared" si="75"/>
        <v>0</v>
      </c>
      <c r="J140" s="63">
        <v>0</v>
      </c>
      <c r="K140" s="102">
        <f t="shared" si="70"/>
        <v>0</v>
      </c>
      <c r="L140" s="127">
        <f t="shared" si="71"/>
        <v>0</v>
      </c>
      <c r="M140" s="65">
        <f t="shared" si="76"/>
        <v>0</v>
      </c>
      <c r="N140" s="102">
        <f>$K140*M$9</f>
        <v>0</v>
      </c>
      <c r="O140" s="66">
        <f>M140+N140</f>
        <v>0</v>
      </c>
      <c r="P140" s="65">
        <f t="shared" si="79"/>
        <v>0</v>
      </c>
      <c r="Q140" s="102">
        <f>$K140*P$9</f>
        <v>0</v>
      </c>
      <c r="R140" s="66">
        <f>P140+Q140</f>
        <v>0</v>
      </c>
      <c r="S140" s="65">
        <f t="shared" si="82"/>
        <v>0</v>
      </c>
      <c r="T140" s="102">
        <f>$K140*S$9</f>
        <v>0</v>
      </c>
      <c r="U140" s="66">
        <f>S140+T140</f>
        <v>0</v>
      </c>
      <c r="V140" s="65">
        <f t="shared" si="85"/>
        <v>0</v>
      </c>
      <c r="W140" s="102">
        <f>$K140*V$9</f>
        <v>0</v>
      </c>
      <c r="X140" s="66">
        <f>V140+W140</f>
        <v>0</v>
      </c>
      <c r="Y140" s="65">
        <f t="shared" si="72"/>
        <v>0</v>
      </c>
      <c r="Z140" s="65">
        <f t="shared" si="73"/>
        <v>0</v>
      </c>
      <c r="AA140" s="66">
        <f t="shared" si="74"/>
        <v>0</v>
      </c>
      <c r="AB140" s="36"/>
      <c r="AC140" s="36"/>
      <c r="AD140" s="36"/>
      <c r="AE140" s="36"/>
      <c r="AF140" s="37"/>
      <c r="AG140" s="36"/>
      <c r="AH140" s="36"/>
    </row>
    <row r="141" spans="1:34" ht="14.25" customHeight="1">
      <c r="A141" s="117">
        <v>9</v>
      </c>
      <c r="B141" s="46">
        <v>44440</v>
      </c>
      <c r="C141" s="68">
        <f>'BENEFÍCIOS-SEM JRS E SEM CORREÇ'!C142</f>
        <v>0</v>
      </c>
      <c r="D141" s="223">
        <f>'base(indices)'!G144</f>
        <v>0</v>
      </c>
      <c r="E141" s="70">
        <f>C141*D141</f>
        <v>0</v>
      </c>
      <c r="F141" s="307">
        <f>'base(indices)'!I144</f>
        <v>0</v>
      </c>
      <c r="G141" s="70">
        <f>E141*F141</f>
        <v>0</v>
      </c>
      <c r="H141" s="71">
        <f>E141+G141</f>
        <v>0</v>
      </c>
      <c r="I141" s="107">
        <f t="shared" si="75"/>
        <v>0</v>
      </c>
      <c r="J141" s="73">
        <v>0</v>
      </c>
      <c r="K141" s="104">
        <f t="shared" si="70"/>
        <v>0</v>
      </c>
      <c r="L141" s="129">
        <f t="shared" si="71"/>
        <v>0</v>
      </c>
      <c r="M141" s="51">
        <f t="shared" si="76"/>
        <v>0</v>
      </c>
      <c r="N141" s="122">
        <f>$K141*M$9</f>
        <v>0</v>
      </c>
      <c r="O141" s="52">
        <f>M141+N141</f>
        <v>0</v>
      </c>
      <c r="P141" s="51">
        <f t="shared" si="79"/>
        <v>0</v>
      </c>
      <c r="Q141" s="122">
        <f>$K141*P$9</f>
        <v>0</v>
      </c>
      <c r="R141" s="52">
        <f>P141+Q141</f>
        <v>0</v>
      </c>
      <c r="S141" s="51">
        <f t="shared" si="82"/>
        <v>0</v>
      </c>
      <c r="T141" s="122">
        <f>$K141*S$9</f>
        <v>0</v>
      </c>
      <c r="U141" s="52">
        <f>S141+T141</f>
        <v>0</v>
      </c>
      <c r="V141" s="51">
        <f t="shared" si="85"/>
        <v>0</v>
      </c>
      <c r="W141" s="122">
        <f>$K141*V$9</f>
        <v>0</v>
      </c>
      <c r="X141" s="52">
        <f>V141+W141</f>
        <v>0</v>
      </c>
      <c r="Y141" s="138">
        <f t="shared" si="72"/>
        <v>0</v>
      </c>
      <c r="Z141" s="138">
        <f t="shared" si="73"/>
        <v>0</v>
      </c>
      <c r="AA141" s="130">
        <f t="shared" si="74"/>
        <v>0</v>
      </c>
      <c r="AB141" s="18"/>
      <c r="AC141" s="18"/>
      <c r="AD141" s="18"/>
      <c r="AE141" s="18"/>
      <c r="AF141" s="19"/>
      <c r="AG141" s="18"/>
      <c r="AH141" s="18"/>
    </row>
    <row r="142" spans="1:34" s="30" customFormat="1" ht="14.25" customHeight="1">
      <c r="A142" s="118">
        <v>10</v>
      </c>
      <c r="B142" s="56">
        <v>44470</v>
      </c>
      <c r="C142" s="68">
        <f>'BENEFÍCIOS-SEM JRS E SEM CORREÇ'!C143</f>
        <v>0</v>
      </c>
      <c r="D142" s="223">
        <f>'base(indices)'!G145</f>
        <v>0</v>
      </c>
      <c r="E142" s="60">
        <f>C142*D142</f>
        <v>0</v>
      </c>
      <c r="F142" s="307">
        <f>'base(indices)'!I145</f>
        <v>0</v>
      </c>
      <c r="G142" s="60">
        <f>E142*F142</f>
        <v>0</v>
      </c>
      <c r="H142" s="61">
        <f>E142+G142</f>
        <v>0</v>
      </c>
      <c r="I142" s="106">
        <f t="shared" si="75"/>
        <v>0</v>
      </c>
      <c r="J142" s="63">
        <v>0</v>
      </c>
      <c r="K142" s="102">
        <f t="shared" si="70"/>
        <v>0</v>
      </c>
      <c r="L142" s="127">
        <f t="shared" si="71"/>
        <v>0</v>
      </c>
      <c r="M142" s="65">
        <f t="shared" si="76"/>
        <v>0</v>
      </c>
      <c r="N142" s="102">
        <f>$K142*M$9</f>
        <v>0</v>
      </c>
      <c r="O142" s="66">
        <f>M142+N142</f>
        <v>0</v>
      </c>
      <c r="P142" s="65">
        <f t="shared" si="79"/>
        <v>0</v>
      </c>
      <c r="Q142" s="102">
        <f>$K142*P$9</f>
        <v>0</v>
      </c>
      <c r="R142" s="66">
        <f>P142+Q142</f>
        <v>0</v>
      </c>
      <c r="S142" s="65">
        <f t="shared" si="82"/>
        <v>0</v>
      </c>
      <c r="T142" s="102">
        <f>$K142*S$9</f>
        <v>0</v>
      </c>
      <c r="U142" s="66">
        <f>S142+T142</f>
        <v>0</v>
      </c>
      <c r="V142" s="65">
        <f t="shared" si="85"/>
        <v>0</v>
      </c>
      <c r="W142" s="102">
        <f>$K142*V$9</f>
        <v>0</v>
      </c>
      <c r="X142" s="66">
        <f>V142+W142</f>
        <v>0</v>
      </c>
      <c r="Y142" s="65">
        <f t="shared" si="72"/>
        <v>0</v>
      </c>
      <c r="Z142" s="65">
        <f t="shared" si="73"/>
        <v>0</v>
      </c>
      <c r="AA142" s="66">
        <f t="shared" si="74"/>
        <v>0</v>
      </c>
      <c r="AB142" s="36"/>
      <c r="AC142" s="36"/>
      <c r="AD142" s="36"/>
      <c r="AE142" s="36"/>
      <c r="AF142" s="37"/>
      <c r="AG142" s="36"/>
      <c r="AH142" s="36"/>
    </row>
    <row r="143" spans="1:34" ht="14.25" customHeight="1">
      <c r="A143" s="118">
        <v>11</v>
      </c>
      <c r="B143" s="46">
        <v>44501</v>
      </c>
      <c r="C143" s="68">
        <f>'BENEFÍCIOS-SEM JRS E SEM CORREÇ'!C144</f>
        <v>0</v>
      </c>
      <c r="D143" s="223">
        <f>'base(indices)'!G146</f>
        <v>0</v>
      </c>
      <c r="E143" s="70">
        <f>C143*D143</f>
        <v>0</v>
      </c>
      <c r="F143" s="307">
        <f>'base(indices)'!I146</f>
        <v>0</v>
      </c>
      <c r="G143" s="70">
        <f>E143*F143</f>
        <v>0</v>
      </c>
      <c r="H143" s="71">
        <f>E143+G143</f>
        <v>0</v>
      </c>
      <c r="I143" s="107">
        <f t="shared" si="75"/>
        <v>0</v>
      </c>
      <c r="J143" s="73">
        <v>0</v>
      </c>
      <c r="K143" s="104">
        <f t="shared" si="70"/>
        <v>0</v>
      </c>
      <c r="L143" s="129">
        <f t="shared" si="71"/>
        <v>0</v>
      </c>
      <c r="M143" s="51">
        <f t="shared" si="76"/>
        <v>0</v>
      </c>
      <c r="N143" s="122">
        <f>$K143*M$9</f>
        <v>0</v>
      </c>
      <c r="O143" s="52">
        <f>M143+N143</f>
        <v>0</v>
      </c>
      <c r="P143" s="51">
        <f t="shared" si="79"/>
        <v>0</v>
      </c>
      <c r="Q143" s="122">
        <f>$K143*P$9</f>
        <v>0</v>
      </c>
      <c r="R143" s="52">
        <f>P143+Q143</f>
        <v>0</v>
      </c>
      <c r="S143" s="51">
        <f t="shared" si="82"/>
        <v>0</v>
      </c>
      <c r="T143" s="122">
        <f>$K143*S$9</f>
        <v>0</v>
      </c>
      <c r="U143" s="52">
        <f>S143+T143</f>
        <v>0</v>
      </c>
      <c r="V143" s="51">
        <f t="shared" si="85"/>
        <v>0</v>
      </c>
      <c r="W143" s="122">
        <f>$K143*V$9</f>
        <v>0</v>
      </c>
      <c r="X143" s="52">
        <f>V143+W143</f>
        <v>0</v>
      </c>
      <c r="Y143" s="138">
        <f t="shared" si="72"/>
        <v>0</v>
      </c>
      <c r="Z143" s="138">
        <f t="shared" si="73"/>
        <v>0</v>
      </c>
      <c r="AA143" s="130">
        <f t="shared" si="74"/>
        <v>0</v>
      </c>
      <c r="AB143" s="18"/>
      <c r="AC143" s="18"/>
      <c r="AD143" s="18"/>
      <c r="AE143" s="18"/>
      <c r="AF143" s="19"/>
      <c r="AG143" s="18"/>
      <c r="AH143" s="18"/>
    </row>
    <row r="144" spans="1:34" ht="14.25" customHeight="1">
      <c r="A144" s="124">
        <v>12</v>
      </c>
      <c r="B144" s="56">
        <v>44531</v>
      </c>
      <c r="C144" s="68">
        <f>'BENEFÍCIOS-SEM JRS E SEM CORREÇ'!C145</f>
        <v>0</v>
      </c>
      <c r="D144" s="223">
        <f>'base(indices)'!G147</f>
        <v>0</v>
      </c>
      <c r="E144" s="70">
        <f>C144*D144</f>
        <v>0</v>
      </c>
      <c r="F144" s="307">
        <f>'base(indices)'!I147</f>
        <v>0</v>
      </c>
      <c r="G144" s="70">
        <f>E144*F144</f>
        <v>0</v>
      </c>
      <c r="H144" s="71">
        <f>E144+G144</f>
        <v>0</v>
      </c>
      <c r="I144" s="106">
        <f t="shared" si="75"/>
        <v>0</v>
      </c>
      <c r="J144" s="63">
        <v>0</v>
      </c>
      <c r="K144" s="102">
        <f>I144</f>
        <v>0</v>
      </c>
      <c r="L144" s="127">
        <f>J144+K144</f>
        <v>0</v>
      </c>
      <c r="M144" s="65">
        <f t="shared" si="76"/>
        <v>0</v>
      </c>
      <c r="N144" s="102">
        <f>$K144*M$9</f>
        <v>0</v>
      </c>
      <c r="O144" s="66">
        <f>M144+N144</f>
        <v>0</v>
      </c>
      <c r="P144" s="65">
        <f t="shared" si="79"/>
        <v>0</v>
      </c>
      <c r="Q144" s="102">
        <f>$K144*P$9</f>
        <v>0</v>
      </c>
      <c r="R144" s="66">
        <f>P144+Q144</f>
        <v>0</v>
      </c>
      <c r="S144" s="65">
        <f t="shared" si="82"/>
        <v>0</v>
      </c>
      <c r="T144" s="102">
        <f>$K144*S$9</f>
        <v>0</v>
      </c>
      <c r="U144" s="66">
        <f>S144+T144</f>
        <v>0</v>
      </c>
      <c r="V144" s="65">
        <f t="shared" si="85"/>
        <v>0</v>
      </c>
      <c r="W144" s="102">
        <f>$K144*V$9</f>
        <v>0</v>
      </c>
      <c r="X144" s="66">
        <f>V144+W144</f>
        <v>0</v>
      </c>
      <c r="Y144" s="65">
        <f t="shared" si="72"/>
        <v>0</v>
      </c>
      <c r="Z144" s="65">
        <f t="shared" si="73"/>
        <v>0</v>
      </c>
      <c r="AA144" s="66">
        <f t="shared" si="74"/>
        <v>0</v>
      </c>
      <c r="AB144" s="18"/>
      <c r="AC144" s="18"/>
      <c r="AD144" s="18"/>
      <c r="AE144" s="18"/>
      <c r="AF144" s="19"/>
      <c r="AG144" s="18"/>
      <c r="AH144" s="18"/>
    </row>
    <row r="145" spans="1:28" ht="5.25" customHeight="1" thickBot="1">
      <c r="A145" s="116"/>
      <c r="B145" s="76"/>
      <c r="C145" s="77"/>
      <c r="D145" s="244"/>
      <c r="E145" s="80"/>
      <c r="F145" s="79"/>
      <c r="G145" s="80"/>
      <c r="H145" s="81"/>
      <c r="I145" s="93"/>
      <c r="J145" s="94"/>
      <c r="K145" s="95"/>
      <c r="L145" s="121"/>
      <c r="M145" s="85"/>
      <c r="N145" s="83"/>
      <c r="O145" s="86"/>
      <c r="P145" s="85"/>
      <c r="Q145" s="83"/>
      <c r="R145" s="86"/>
      <c r="S145" s="85"/>
      <c r="T145" s="83"/>
      <c r="U145" s="86"/>
      <c r="V145" s="85"/>
      <c r="W145" s="83"/>
      <c r="X145" s="86"/>
      <c r="Y145" s="85"/>
      <c r="Z145" s="83"/>
      <c r="AA145" s="86"/>
      <c r="AB145" s="20"/>
    </row>
    <row r="146" spans="1:28" ht="7.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14"/>
    </row>
    <row r="147" spans="1:28" ht="15" customHeight="1">
      <c r="B147" s="43" t="s">
        <v>40</v>
      </c>
      <c r="C147" s="43"/>
      <c r="F147" s="436">
        <f>F131</f>
        <v>44287</v>
      </c>
      <c r="G147" s="436"/>
      <c r="H147" s="436"/>
      <c r="I147" s="425">
        <f>SUM(H133:H146)</f>
        <v>3357.8313684845598</v>
      </c>
      <c r="J147" s="425"/>
      <c r="K147" s="32"/>
      <c r="L147" s="32"/>
      <c r="M147" s="32"/>
      <c r="P147" s="25"/>
    </row>
    <row r="148" spans="1:28">
      <c r="C148" s="32" t="s">
        <v>163</v>
      </c>
      <c r="D148" s="32"/>
      <c r="I148" s="214">
        <v>66000</v>
      </c>
    </row>
    <row r="150" spans="1:28">
      <c r="B150" s="28" t="s">
        <v>167</v>
      </c>
    </row>
    <row r="208" spans="12:15" ht="13.5">
      <c r="L208"/>
      <c r="M208" s="14"/>
      <c r="N208" s="8"/>
      <c r="O208" s="14"/>
    </row>
  </sheetData>
  <mergeCells count="23">
    <mergeCell ref="A9:A10"/>
    <mergeCell ref="B9:B10"/>
    <mergeCell ref="C9:C10"/>
    <mergeCell ref="D9:D10"/>
    <mergeCell ref="E9:E10"/>
    <mergeCell ref="F147:H147"/>
    <mergeCell ref="I147:J147"/>
    <mergeCell ref="H9:H10"/>
    <mergeCell ref="I9:I10"/>
    <mergeCell ref="J9:L9"/>
    <mergeCell ref="F9:F10"/>
    <mergeCell ref="G9:G10"/>
    <mergeCell ref="W7:X7"/>
    <mergeCell ref="K7:L7"/>
    <mergeCell ref="V9:X9"/>
    <mergeCell ref="Y9:AA9"/>
    <mergeCell ref="F131:G131"/>
    <mergeCell ref="H131:I131"/>
    <mergeCell ref="M9:O9"/>
    <mergeCell ref="P9:R9"/>
    <mergeCell ref="S9:U9"/>
    <mergeCell ref="O7:P7"/>
    <mergeCell ref="I8:J8"/>
  </mergeCells>
  <conditionalFormatting sqref="E133">
    <cfRule type="cellIs" dxfId="1294" priority="457" stopIfTrue="1" operator="notEqual">
      <formula>""</formula>
    </cfRule>
  </conditionalFormatting>
  <conditionalFormatting sqref="E134 G134:H134">
    <cfRule type="cellIs" dxfId="1293" priority="455" stopIfTrue="1" operator="notEqual">
      <formula>""</formula>
    </cfRule>
  </conditionalFormatting>
  <conditionalFormatting sqref="E134">
    <cfRule type="cellIs" dxfId="1292" priority="453" stopIfTrue="1" operator="notEqual">
      <formula>""</formula>
    </cfRule>
  </conditionalFormatting>
  <conditionalFormatting sqref="E138 G138:H138">
    <cfRule type="cellIs" dxfId="1291" priority="447" stopIfTrue="1" operator="notEqual">
      <formula>""</formula>
    </cfRule>
  </conditionalFormatting>
  <conditionalFormatting sqref="E138">
    <cfRule type="cellIs" dxfId="1290" priority="445" stopIfTrue="1" operator="notEqual">
      <formula>""</formula>
    </cfRule>
  </conditionalFormatting>
  <conditionalFormatting sqref="F147">
    <cfRule type="cellIs" dxfId="1289" priority="441" stopIfTrue="1" operator="notEqual">
      <formula>""</formula>
    </cfRule>
  </conditionalFormatting>
  <conditionalFormatting sqref="J131:K132">
    <cfRule type="cellIs" dxfId="1288" priority="465" stopIfTrue="1" operator="notEqual">
      <formula>""</formula>
    </cfRule>
  </conditionalFormatting>
  <conditionalFormatting sqref="E133 G133:H133">
    <cfRule type="cellIs" dxfId="1287" priority="459" stopIfTrue="1" operator="notEqual">
      <formula>""</formula>
    </cfRule>
  </conditionalFormatting>
  <conditionalFormatting sqref="E145:H145">
    <cfRule type="cellIs" dxfId="1286" priority="460" stopIfTrue="1" operator="notEqual">
      <formula>""</formula>
    </cfRule>
  </conditionalFormatting>
  <conditionalFormatting sqref="H146">
    <cfRule type="cellIs" dxfId="1285" priority="461" stopIfTrue="1" operator="notEqual">
      <formula>""</formula>
    </cfRule>
  </conditionalFormatting>
  <conditionalFormatting sqref="E135 G135:H135">
    <cfRule type="cellIs" dxfId="1284" priority="449" stopIfTrue="1" operator="notEqual">
      <formula>""</formula>
    </cfRule>
  </conditionalFormatting>
  <conditionalFormatting sqref="E134 G134:H134">
    <cfRule type="cellIs" dxfId="1283" priority="454" stopIfTrue="1" operator="notEqual">
      <formula>""</formula>
    </cfRule>
  </conditionalFormatting>
  <conditionalFormatting sqref="E133 G133:H133">
    <cfRule type="cellIs" dxfId="1282" priority="458" stopIfTrue="1" operator="notEqual">
      <formula>""</formula>
    </cfRule>
  </conditionalFormatting>
  <conditionalFormatting sqref="E135">
    <cfRule type="cellIs" dxfId="1281" priority="448" stopIfTrue="1" operator="notEqual">
      <formula>""</formula>
    </cfRule>
  </conditionalFormatting>
  <conditionalFormatting sqref="E135 G135:H135">
    <cfRule type="cellIs" dxfId="1280" priority="450" stopIfTrue="1" operator="notEqual">
      <formula>""</formula>
    </cfRule>
  </conditionalFormatting>
  <conditionalFormatting sqref="E138 G138:H138">
    <cfRule type="cellIs" dxfId="1279" priority="446" stopIfTrue="1" operator="notEqual">
      <formula>""</formula>
    </cfRule>
  </conditionalFormatting>
  <conditionalFormatting sqref="I146:X146">
    <cfRule type="cellIs" dxfId="1278" priority="464" stopIfTrue="1" operator="notEqual">
      <formula>""</formula>
    </cfRule>
  </conditionalFormatting>
  <conditionalFormatting sqref="F147">
    <cfRule type="cellIs" dxfId="1277" priority="440" stopIfTrue="1" operator="notEqual">
      <formula>""</formula>
    </cfRule>
  </conditionalFormatting>
  <conditionalFormatting sqref="E139 G139:H139">
    <cfRule type="cellIs" dxfId="1276" priority="444" stopIfTrue="1" operator="notEqual">
      <formula>""</formula>
    </cfRule>
  </conditionalFormatting>
  <conditionalFormatting sqref="E139 G139:H139">
    <cfRule type="cellIs" dxfId="1275" priority="443" stopIfTrue="1" operator="notEqual">
      <formula>""</formula>
    </cfRule>
  </conditionalFormatting>
  <conditionalFormatting sqref="F131:F132">
    <cfRule type="cellIs" dxfId="1274" priority="462" stopIfTrue="1" operator="notEqual">
      <formula>""</formula>
    </cfRule>
  </conditionalFormatting>
  <conditionalFormatting sqref="E139">
    <cfRule type="cellIs" dxfId="1273" priority="442" stopIfTrue="1" operator="notEqual">
      <formula>""</formula>
    </cfRule>
  </conditionalFormatting>
  <conditionalFormatting sqref="F131:F132">
    <cfRule type="cellIs" dxfId="1272" priority="463" stopIfTrue="1" operator="notEqual">
      <formula>""</formula>
    </cfRule>
  </conditionalFormatting>
  <conditionalFormatting sqref="E140 G140:H140">
    <cfRule type="cellIs" dxfId="1271" priority="439" stopIfTrue="1" operator="notEqual">
      <formula>""</formula>
    </cfRule>
  </conditionalFormatting>
  <conditionalFormatting sqref="E140">
    <cfRule type="cellIs" dxfId="1270" priority="437" stopIfTrue="1" operator="notEqual">
      <formula>""</formula>
    </cfRule>
  </conditionalFormatting>
  <conditionalFormatting sqref="E140 G140:H140">
    <cfRule type="cellIs" dxfId="1269" priority="438" stopIfTrue="1" operator="notEqual">
      <formula>""</formula>
    </cfRule>
  </conditionalFormatting>
  <conditionalFormatting sqref="E141 G141:H141">
    <cfRule type="cellIs" dxfId="1268" priority="436" stopIfTrue="1" operator="notEqual">
      <formula>""</formula>
    </cfRule>
  </conditionalFormatting>
  <conditionalFormatting sqref="E141 G141:H141">
    <cfRule type="cellIs" dxfId="1267" priority="435" stopIfTrue="1" operator="notEqual">
      <formula>""</formula>
    </cfRule>
  </conditionalFormatting>
  <conditionalFormatting sqref="E87:E89 G87:H89">
    <cfRule type="cellIs" dxfId="1266" priority="409" stopIfTrue="1" operator="notEqual">
      <formula>""</formula>
    </cfRule>
  </conditionalFormatting>
  <conditionalFormatting sqref="E87:E89 G87:H89">
    <cfRule type="cellIs" dxfId="1265" priority="410" stopIfTrue="1" operator="notEqual">
      <formula>""</formula>
    </cfRule>
  </conditionalFormatting>
  <conditionalFormatting sqref="E141">
    <cfRule type="cellIs" dxfId="1264" priority="434" stopIfTrue="1" operator="notEqual">
      <formula>""</formula>
    </cfRule>
  </conditionalFormatting>
  <conditionalFormatting sqref="E137 G137:H137">
    <cfRule type="cellIs" dxfId="1263" priority="415" stopIfTrue="1" operator="notEqual">
      <formula>""</formula>
    </cfRule>
  </conditionalFormatting>
  <conditionalFormatting sqref="E137">
    <cfRule type="cellIs" dxfId="1262" priority="414" stopIfTrue="1" operator="notEqual">
      <formula>""</formula>
    </cfRule>
  </conditionalFormatting>
  <conditionalFormatting sqref="E142 G142:H142">
    <cfRule type="cellIs" dxfId="1261" priority="433" stopIfTrue="1" operator="notEqual">
      <formula>""</formula>
    </cfRule>
  </conditionalFormatting>
  <conditionalFormatting sqref="E142">
    <cfRule type="cellIs" dxfId="1260" priority="431" stopIfTrue="1" operator="notEqual">
      <formula>""</formula>
    </cfRule>
  </conditionalFormatting>
  <conditionalFormatting sqref="E142 G142:H142">
    <cfRule type="cellIs" dxfId="1259" priority="432" stopIfTrue="1" operator="notEqual">
      <formula>""</formula>
    </cfRule>
  </conditionalFormatting>
  <conditionalFormatting sqref="E143 G143:H143 H144">
    <cfRule type="cellIs" dxfId="1258" priority="430" stopIfTrue="1" operator="notEqual">
      <formula>""</formula>
    </cfRule>
  </conditionalFormatting>
  <conditionalFormatting sqref="E143 G143:H143 H144">
    <cfRule type="cellIs" dxfId="1257" priority="429" stopIfTrue="1" operator="notEqual">
      <formula>""</formula>
    </cfRule>
  </conditionalFormatting>
  <conditionalFormatting sqref="E143">
    <cfRule type="cellIs" dxfId="1256" priority="428" stopIfTrue="1" operator="notEqual">
      <formula>""</formula>
    </cfRule>
  </conditionalFormatting>
  <conditionalFormatting sqref="E137 G137:H137">
    <cfRule type="cellIs" dxfId="1255" priority="416" stopIfTrue="1" operator="notEqual">
      <formula>""</formula>
    </cfRule>
  </conditionalFormatting>
  <conditionalFormatting sqref="E136 G136:H136">
    <cfRule type="cellIs" dxfId="1254" priority="421" stopIfTrue="1" operator="notEqual">
      <formula>""</formula>
    </cfRule>
  </conditionalFormatting>
  <conditionalFormatting sqref="E11:E86 G11:H86">
    <cfRule type="cellIs" dxfId="1253" priority="413" stopIfTrue="1" operator="notEqual">
      <formula>""</formula>
    </cfRule>
  </conditionalFormatting>
  <conditionalFormatting sqref="E90">
    <cfRule type="cellIs" dxfId="1252" priority="403" stopIfTrue="1" operator="notEqual">
      <formula>""</formula>
    </cfRule>
  </conditionalFormatting>
  <conditionalFormatting sqref="E91:E106">
    <cfRule type="cellIs" dxfId="1251" priority="398" stopIfTrue="1" operator="notEqual">
      <formula>""</formula>
    </cfRule>
  </conditionalFormatting>
  <conditionalFormatting sqref="E91:E106 G91:H106">
    <cfRule type="cellIs" dxfId="1250" priority="399" stopIfTrue="1" operator="notEqual">
      <formula>""</formula>
    </cfRule>
  </conditionalFormatting>
  <conditionalFormatting sqref="E107:E108">
    <cfRule type="cellIs" dxfId="1249" priority="386" stopIfTrue="1" operator="notEqual">
      <formula>""</formula>
    </cfRule>
  </conditionalFormatting>
  <conditionalFormatting sqref="E94:E106 G94:H106">
    <cfRule type="cellIs" dxfId="1248" priority="395" stopIfTrue="1" operator="notEqual">
      <formula>""</formula>
    </cfRule>
  </conditionalFormatting>
  <conditionalFormatting sqref="E94:E106 G94:H106">
    <cfRule type="cellIs" dxfId="1247" priority="394" stopIfTrue="1" operator="notEqual">
      <formula>""</formula>
    </cfRule>
  </conditionalFormatting>
  <conditionalFormatting sqref="E107:E108 G107:H108">
    <cfRule type="cellIs" dxfId="1246" priority="387" stopIfTrue="1" operator="notEqual">
      <formula>""</formula>
    </cfRule>
  </conditionalFormatting>
  <conditionalFormatting sqref="E94:E106">
    <cfRule type="cellIs" dxfId="1245" priority="393" stopIfTrue="1" operator="notEqual">
      <formula>""</formula>
    </cfRule>
  </conditionalFormatting>
  <conditionalFormatting sqref="E108 G108:H108">
    <cfRule type="cellIs" dxfId="1244" priority="384" stopIfTrue="1" operator="notEqual">
      <formula>""</formula>
    </cfRule>
  </conditionalFormatting>
  <conditionalFormatting sqref="E107:E108 G107:H108">
    <cfRule type="cellIs" dxfId="1243" priority="388" stopIfTrue="1" operator="notEqual">
      <formula>""</formula>
    </cfRule>
  </conditionalFormatting>
  <conditionalFormatting sqref="E108">
    <cfRule type="cellIs" dxfId="1242" priority="382" stopIfTrue="1" operator="notEqual">
      <formula>""</formula>
    </cfRule>
  </conditionalFormatting>
  <conditionalFormatting sqref="E109:E110 G109:H110">
    <cfRule type="cellIs" dxfId="1241" priority="376" stopIfTrue="1" operator="notEqual">
      <formula>""</formula>
    </cfRule>
  </conditionalFormatting>
  <conditionalFormatting sqref="E110 G110:H110">
    <cfRule type="cellIs" dxfId="1240" priority="372" stopIfTrue="1" operator="notEqual">
      <formula>""</formula>
    </cfRule>
  </conditionalFormatting>
  <conditionalFormatting sqref="E109:E110">
    <cfRule type="cellIs" dxfId="1239" priority="375" stopIfTrue="1" operator="notEqual">
      <formula>""</formula>
    </cfRule>
  </conditionalFormatting>
  <conditionalFormatting sqref="E110 G110:H110">
    <cfRule type="cellIs" dxfId="1238" priority="373" stopIfTrue="1" operator="notEqual">
      <formula>""</formula>
    </cfRule>
  </conditionalFormatting>
  <conditionalFormatting sqref="E109:E110 G109:H110">
    <cfRule type="cellIs" dxfId="1237" priority="377" stopIfTrue="1" operator="notEqual">
      <formula>""</formula>
    </cfRule>
  </conditionalFormatting>
  <conditionalFormatting sqref="E110">
    <cfRule type="cellIs" dxfId="1236" priority="371" stopIfTrue="1" operator="notEqual">
      <formula>""</formula>
    </cfRule>
  </conditionalFormatting>
  <conditionalFormatting sqref="E111:E112 G111:H112">
    <cfRule type="cellIs" dxfId="1235" priority="365" stopIfTrue="1" operator="notEqual">
      <formula>""</formula>
    </cfRule>
  </conditionalFormatting>
  <conditionalFormatting sqref="E111:E112 G111:H112">
    <cfRule type="cellIs" dxfId="1234" priority="366" stopIfTrue="1" operator="notEqual">
      <formula>""</formula>
    </cfRule>
  </conditionalFormatting>
  <conditionalFormatting sqref="E113:E114 G113:H114">
    <cfRule type="cellIs" dxfId="1233" priority="354" stopIfTrue="1" operator="notEqual">
      <formula>""</formula>
    </cfRule>
  </conditionalFormatting>
  <conditionalFormatting sqref="E111:E112">
    <cfRule type="cellIs" dxfId="1232" priority="364" stopIfTrue="1" operator="notEqual">
      <formula>""</formula>
    </cfRule>
  </conditionalFormatting>
  <conditionalFormatting sqref="E112 G112:H112">
    <cfRule type="cellIs" dxfId="1231" priority="362" stopIfTrue="1" operator="notEqual">
      <formula>""</formula>
    </cfRule>
  </conditionalFormatting>
  <conditionalFormatting sqref="E112">
    <cfRule type="cellIs" dxfId="1230" priority="360" stopIfTrue="1" operator="notEqual">
      <formula>""</formula>
    </cfRule>
  </conditionalFormatting>
  <conditionalFormatting sqref="E113:E114">
    <cfRule type="cellIs" dxfId="1229" priority="353" stopIfTrue="1" operator="notEqual">
      <formula>""</formula>
    </cfRule>
  </conditionalFormatting>
  <conditionalFormatting sqref="C133:C144">
    <cfRule type="cellIs" dxfId="1228" priority="427" stopIfTrue="1" operator="notEqual">
      <formula>""</formula>
    </cfRule>
  </conditionalFormatting>
  <conditionalFormatting sqref="B145:C145 C133:C144">
    <cfRule type="cellIs" dxfId="1227" priority="426" stopIfTrue="1" operator="notEqual">
      <formula>""</formula>
    </cfRule>
  </conditionalFormatting>
  <conditionalFormatting sqref="E144 G144">
    <cfRule type="cellIs" dxfId="1226" priority="425" stopIfTrue="1" operator="notEqual">
      <formula>""</formula>
    </cfRule>
  </conditionalFormatting>
  <conditionalFormatting sqref="E144 G144">
    <cfRule type="cellIs" dxfId="1225" priority="424" stopIfTrue="1" operator="notEqual">
      <formula>""</formula>
    </cfRule>
  </conditionalFormatting>
  <conditionalFormatting sqref="E144">
    <cfRule type="cellIs" dxfId="1224" priority="423" stopIfTrue="1" operator="notEqual">
      <formula>""</formula>
    </cfRule>
  </conditionalFormatting>
  <conditionalFormatting sqref="Y146:AA146">
    <cfRule type="cellIs" dxfId="1223" priority="422" stopIfTrue="1" operator="notEqual">
      <formula>""</formula>
    </cfRule>
  </conditionalFormatting>
  <conditionalFormatting sqref="E136">
    <cfRule type="cellIs" dxfId="1222" priority="419" stopIfTrue="1" operator="notEqual">
      <formula>""</formula>
    </cfRule>
  </conditionalFormatting>
  <conditionalFormatting sqref="E136 G136:H136">
    <cfRule type="cellIs" dxfId="1221" priority="420" stopIfTrue="1" operator="notEqual">
      <formula>""</formula>
    </cfRule>
  </conditionalFormatting>
  <conditionalFormatting sqref="D11:D130">
    <cfRule type="cellIs" dxfId="1220" priority="412" stopIfTrue="1" operator="equal">
      <formula>"Total"</formula>
    </cfRule>
  </conditionalFormatting>
  <conditionalFormatting sqref="E87:E89">
    <cfRule type="cellIs" dxfId="1219" priority="408" stopIfTrue="1" operator="notEqual">
      <formula>""</formula>
    </cfRule>
  </conditionalFormatting>
  <conditionalFormatting sqref="E90 G90:H90">
    <cfRule type="cellIs" dxfId="1218" priority="405" stopIfTrue="1" operator="notEqual">
      <formula>""</formula>
    </cfRule>
  </conditionalFormatting>
  <conditionalFormatting sqref="E90 G90:H90">
    <cfRule type="cellIs" dxfId="1217" priority="404" stopIfTrue="1" operator="notEqual">
      <formula>""</formula>
    </cfRule>
  </conditionalFormatting>
  <conditionalFormatting sqref="E91:E106 G91:H106">
    <cfRule type="cellIs" dxfId="1216" priority="400" stopIfTrue="1" operator="notEqual">
      <formula>""</formula>
    </cfRule>
  </conditionalFormatting>
  <conditionalFormatting sqref="E108 G108:H108">
    <cfRule type="cellIs" dxfId="1215" priority="383" stopIfTrue="1" operator="notEqual">
      <formula>""</formula>
    </cfRule>
  </conditionalFormatting>
  <conditionalFormatting sqref="E112 G112:H112">
    <cfRule type="cellIs" dxfId="1214" priority="361" stopIfTrue="1" operator="notEqual">
      <formula>""</formula>
    </cfRule>
  </conditionalFormatting>
  <conditionalFormatting sqref="E114 G114:H114">
    <cfRule type="cellIs" dxfId="1213" priority="351" stopIfTrue="1" operator="notEqual">
      <formula>""</formula>
    </cfRule>
  </conditionalFormatting>
  <conditionalFormatting sqref="E113:E114 G113:H114">
    <cfRule type="cellIs" dxfId="1212" priority="355" stopIfTrue="1" operator="notEqual">
      <formula>""</formula>
    </cfRule>
  </conditionalFormatting>
  <conditionalFormatting sqref="E114 G114:H114">
    <cfRule type="cellIs" dxfId="1211" priority="350" stopIfTrue="1" operator="notEqual">
      <formula>""</formula>
    </cfRule>
  </conditionalFormatting>
  <conditionalFormatting sqref="E115:E116 G115:H116">
    <cfRule type="cellIs" dxfId="1210" priority="343" stopIfTrue="1" operator="notEqual">
      <formula>""</formula>
    </cfRule>
  </conditionalFormatting>
  <conditionalFormatting sqref="E114">
    <cfRule type="cellIs" dxfId="1209" priority="349" stopIfTrue="1" operator="notEqual">
      <formula>""</formula>
    </cfRule>
  </conditionalFormatting>
  <conditionalFormatting sqref="E115:E116">
    <cfRule type="cellIs" dxfId="1208" priority="342" stopIfTrue="1" operator="notEqual">
      <formula>""</formula>
    </cfRule>
  </conditionalFormatting>
  <conditionalFormatting sqref="E116 G116:H116">
    <cfRule type="cellIs" dxfId="1207" priority="340" stopIfTrue="1" operator="notEqual">
      <formula>""</formula>
    </cfRule>
  </conditionalFormatting>
  <conditionalFormatting sqref="E115:E116 G115:H116">
    <cfRule type="cellIs" dxfId="1206" priority="344" stopIfTrue="1" operator="notEqual">
      <formula>""</formula>
    </cfRule>
  </conditionalFormatting>
  <conditionalFormatting sqref="E116 G116:H116">
    <cfRule type="cellIs" dxfId="1205" priority="339" stopIfTrue="1" operator="notEqual">
      <formula>""</formula>
    </cfRule>
  </conditionalFormatting>
  <conditionalFormatting sqref="E117:E130 G117:H130">
    <cfRule type="cellIs" dxfId="1204" priority="332" stopIfTrue="1" operator="notEqual">
      <formula>""</formula>
    </cfRule>
  </conditionalFormatting>
  <conditionalFormatting sqref="E116">
    <cfRule type="cellIs" dxfId="1203" priority="338" stopIfTrue="1" operator="notEqual">
      <formula>""</formula>
    </cfRule>
  </conditionalFormatting>
  <conditionalFormatting sqref="E117:E130">
    <cfRule type="cellIs" dxfId="1202" priority="331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201" priority="329" stopIfTrue="1" operator="notEqual">
      <formula>""</formula>
    </cfRule>
  </conditionalFormatting>
  <conditionalFormatting sqref="E117:E130 G117:H130">
    <cfRule type="cellIs" dxfId="1200" priority="333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199" priority="328" stopIfTrue="1" operator="notEqual">
      <formula>""</formula>
    </cfRule>
  </conditionalFormatting>
  <conditionalFormatting sqref="D133">
    <cfRule type="cellIs" dxfId="1198" priority="319" stopIfTrue="1" operator="notEqual">
      <formula>""</formula>
    </cfRule>
  </conditionalFormatting>
  <conditionalFormatting sqref="D133">
    <cfRule type="cellIs" dxfId="1197" priority="320" stopIfTrue="1" operator="notEqual">
      <formula>""</formula>
    </cfRule>
  </conditionalFormatting>
  <conditionalFormatting sqref="E118 E120 E122 E124 E126 E128 E130">
    <cfRule type="cellIs" dxfId="1196" priority="327" stopIfTrue="1" operator="notEqual">
      <formula>""</formula>
    </cfRule>
  </conditionalFormatting>
  <conditionalFormatting sqref="D9">
    <cfRule type="cellIs" dxfId="1195" priority="323" stopIfTrue="1" operator="equal">
      <formula>"Total"</formula>
    </cfRule>
  </conditionalFormatting>
  <conditionalFormatting sqref="D9">
    <cfRule type="cellIs" dxfId="1194" priority="322" stopIfTrue="1" operator="equal">
      <formula>"Total"</formula>
    </cfRule>
  </conditionalFormatting>
  <conditionalFormatting sqref="D145">
    <cfRule type="cellIs" dxfId="1193" priority="321" stopIfTrue="1" operator="equal">
      <formula>"Total"</formula>
    </cfRule>
  </conditionalFormatting>
  <conditionalFormatting sqref="D133">
    <cfRule type="cellIs" dxfId="1192" priority="318" stopIfTrue="1" operator="notEqual">
      <formula>""</formula>
    </cfRule>
  </conditionalFormatting>
  <conditionalFormatting sqref="D134:D144">
    <cfRule type="cellIs" dxfId="1191" priority="317" stopIfTrue="1" operator="equal">
      <formula>"Total"</formula>
    </cfRule>
  </conditionalFormatting>
  <conditionalFormatting sqref="C106 C11:C94">
    <cfRule type="cellIs" dxfId="1190" priority="316" stopIfTrue="1" operator="notEqual">
      <formula>""</formula>
    </cfRule>
  </conditionalFormatting>
  <conditionalFormatting sqref="C22">
    <cfRule type="cellIs" dxfId="1189" priority="315" stopIfTrue="1" operator="notEqual">
      <formula>""</formula>
    </cfRule>
  </conditionalFormatting>
  <conditionalFormatting sqref="C13:C24">
    <cfRule type="cellIs" dxfId="1188" priority="314" stopIfTrue="1" operator="notEqual">
      <formula>""</formula>
    </cfRule>
  </conditionalFormatting>
  <conditionalFormatting sqref="C106 C72:C82 C84:C94">
    <cfRule type="cellIs" dxfId="1187" priority="313" stopIfTrue="1" operator="notEqual">
      <formula>""</formula>
    </cfRule>
  </conditionalFormatting>
  <conditionalFormatting sqref="C83">
    <cfRule type="cellIs" dxfId="1186" priority="312" stopIfTrue="1" operator="notEqual">
      <formula>""</formula>
    </cfRule>
  </conditionalFormatting>
  <conditionalFormatting sqref="C83">
    <cfRule type="cellIs" dxfId="1185" priority="311" stopIfTrue="1" operator="notEqual">
      <formula>""</formula>
    </cfRule>
  </conditionalFormatting>
  <conditionalFormatting sqref="C84:C93">
    <cfRule type="cellIs" dxfId="1184" priority="307" stopIfTrue="1" operator="notEqual">
      <formula>""</formula>
    </cfRule>
  </conditionalFormatting>
  <conditionalFormatting sqref="C11:C22">
    <cfRule type="cellIs" dxfId="1183" priority="310" stopIfTrue="1" operator="notEqual">
      <formula>""</formula>
    </cfRule>
  </conditionalFormatting>
  <conditionalFormatting sqref="C72:C82">
    <cfRule type="cellIs" dxfId="1182" priority="309" stopIfTrue="1" operator="notEqual">
      <formula>""</formula>
    </cfRule>
  </conditionalFormatting>
  <conditionalFormatting sqref="C84:C93">
    <cfRule type="cellIs" dxfId="1181" priority="308" stopIfTrue="1" operator="notEqual">
      <formula>""</formula>
    </cfRule>
  </conditionalFormatting>
  <conditionalFormatting sqref="C83">
    <cfRule type="cellIs" dxfId="1180" priority="306" stopIfTrue="1" operator="notEqual">
      <formula>""</formula>
    </cfRule>
  </conditionalFormatting>
  <conditionalFormatting sqref="C83">
    <cfRule type="cellIs" dxfId="1179" priority="305" stopIfTrue="1" operator="notEqual">
      <formula>""</formula>
    </cfRule>
  </conditionalFormatting>
  <conditionalFormatting sqref="C72:C82">
    <cfRule type="cellIs" dxfId="1178" priority="304" stopIfTrue="1" operator="notEqual">
      <formula>""</formula>
    </cfRule>
  </conditionalFormatting>
  <conditionalFormatting sqref="C71">
    <cfRule type="cellIs" dxfId="1177" priority="303" stopIfTrue="1" operator="notEqual">
      <formula>""</formula>
    </cfRule>
  </conditionalFormatting>
  <conditionalFormatting sqref="C71">
    <cfRule type="cellIs" dxfId="1176" priority="302" stopIfTrue="1" operator="notEqual">
      <formula>""</formula>
    </cfRule>
  </conditionalFormatting>
  <conditionalFormatting sqref="C72:C81">
    <cfRule type="cellIs" dxfId="1175" priority="299" stopIfTrue="1" operator="notEqual">
      <formula>""</formula>
    </cfRule>
  </conditionalFormatting>
  <conditionalFormatting sqref="C60:C70">
    <cfRule type="cellIs" dxfId="1174" priority="301" stopIfTrue="1" operator="notEqual">
      <formula>""</formula>
    </cfRule>
  </conditionalFormatting>
  <conditionalFormatting sqref="C72:C81">
    <cfRule type="cellIs" dxfId="1173" priority="300" stopIfTrue="1" operator="notEqual">
      <formula>""</formula>
    </cfRule>
  </conditionalFormatting>
  <conditionalFormatting sqref="C84:C93">
    <cfRule type="cellIs" dxfId="1172" priority="298" stopIfTrue="1" operator="notEqual">
      <formula>""</formula>
    </cfRule>
  </conditionalFormatting>
  <conditionalFormatting sqref="C84:C93">
    <cfRule type="cellIs" dxfId="1171" priority="297" stopIfTrue="1" operator="notEqual">
      <formula>""</formula>
    </cfRule>
  </conditionalFormatting>
  <conditionalFormatting sqref="C83:C93">
    <cfRule type="cellIs" dxfId="1170" priority="296" stopIfTrue="1" operator="notEqual">
      <formula>""</formula>
    </cfRule>
  </conditionalFormatting>
  <conditionalFormatting sqref="C83:C93">
    <cfRule type="cellIs" dxfId="1169" priority="295" stopIfTrue="1" operator="notEqual">
      <formula>""</formula>
    </cfRule>
  </conditionalFormatting>
  <conditionalFormatting sqref="C11:C12 C14 C16 C18 C20">
    <cfRule type="cellIs" dxfId="1168" priority="294" stopIfTrue="1" operator="notEqual">
      <formula>""</formula>
    </cfRule>
  </conditionalFormatting>
  <conditionalFormatting sqref="C72:C82">
    <cfRule type="cellIs" dxfId="1167" priority="293" stopIfTrue="1" operator="notEqual">
      <formula>""</formula>
    </cfRule>
  </conditionalFormatting>
  <conditionalFormatting sqref="C71">
    <cfRule type="cellIs" dxfId="1166" priority="292" stopIfTrue="1" operator="notEqual">
      <formula>""</formula>
    </cfRule>
  </conditionalFormatting>
  <conditionalFormatting sqref="C71">
    <cfRule type="cellIs" dxfId="1165" priority="291" stopIfTrue="1" operator="notEqual">
      <formula>""</formula>
    </cfRule>
  </conditionalFormatting>
  <conditionalFormatting sqref="C72:C81">
    <cfRule type="cellIs" dxfId="1164" priority="288" stopIfTrue="1" operator="notEqual">
      <formula>""</formula>
    </cfRule>
  </conditionalFormatting>
  <conditionalFormatting sqref="C60:C70">
    <cfRule type="cellIs" dxfId="1163" priority="290" stopIfTrue="1" operator="notEqual">
      <formula>""</formula>
    </cfRule>
  </conditionalFormatting>
  <conditionalFormatting sqref="C72:C81">
    <cfRule type="cellIs" dxfId="1162" priority="289" stopIfTrue="1" operator="notEqual">
      <formula>""</formula>
    </cfRule>
  </conditionalFormatting>
  <conditionalFormatting sqref="C71">
    <cfRule type="cellIs" dxfId="1161" priority="287" stopIfTrue="1" operator="notEqual">
      <formula>""</formula>
    </cfRule>
  </conditionalFormatting>
  <conditionalFormatting sqref="C71">
    <cfRule type="cellIs" dxfId="1160" priority="286" stopIfTrue="1" operator="notEqual">
      <formula>""</formula>
    </cfRule>
  </conditionalFormatting>
  <conditionalFormatting sqref="C60:C70">
    <cfRule type="cellIs" dxfId="1159" priority="285" stopIfTrue="1" operator="notEqual">
      <formula>""</formula>
    </cfRule>
  </conditionalFormatting>
  <conditionalFormatting sqref="C59">
    <cfRule type="cellIs" dxfId="1158" priority="284" stopIfTrue="1" operator="notEqual">
      <formula>""</formula>
    </cfRule>
  </conditionalFormatting>
  <conditionalFormatting sqref="C59">
    <cfRule type="cellIs" dxfId="1157" priority="283" stopIfTrue="1" operator="notEqual">
      <formula>""</formula>
    </cfRule>
  </conditionalFormatting>
  <conditionalFormatting sqref="C60:C69">
    <cfRule type="cellIs" dxfId="1156" priority="280" stopIfTrue="1" operator="notEqual">
      <formula>""</formula>
    </cfRule>
  </conditionalFormatting>
  <conditionalFormatting sqref="C48:C58">
    <cfRule type="cellIs" dxfId="1155" priority="282" stopIfTrue="1" operator="notEqual">
      <formula>""</formula>
    </cfRule>
  </conditionalFormatting>
  <conditionalFormatting sqref="C60:C69">
    <cfRule type="cellIs" dxfId="1154" priority="281" stopIfTrue="1" operator="notEqual">
      <formula>""</formula>
    </cfRule>
  </conditionalFormatting>
  <conditionalFormatting sqref="C72:C81">
    <cfRule type="cellIs" dxfId="1153" priority="279" stopIfTrue="1" operator="notEqual">
      <formula>""</formula>
    </cfRule>
  </conditionalFormatting>
  <conditionalFormatting sqref="C72:C81">
    <cfRule type="cellIs" dxfId="1152" priority="278" stopIfTrue="1" operator="notEqual">
      <formula>""</formula>
    </cfRule>
  </conditionalFormatting>
  <conditionalFormatting sqref="B11:B130">
    <cfRule type="cellIs" dxfId="1151" priority="277" stopIfTrue="1" operator="notEqual">
      <formula>""</formula>
    </cfRule>
  </conditionalFormatting>
  <conditionalFormatting sqref="C83:C93">
    <cfRule type="cellIs" dxfId="1150" priority="276" stopIfTrue="1" operator="notEqual">
      <formula>""</formula>
    </cfRule>
  </conditionalFormatting>
  <conditionalFormatting sqref="C83:C93">
    <cfRule type="cellIs" dxfId="1149" priority="275" stopIfTrue="1" operator="notEqual">
      <formula>""</formula>
    </cfRule>
  </conditionalFormatting>
  <conditionalFormatting sqref="C11:C12 C14 C16 C18 C20">
    <cfRule type="cellIs" dxfId="1148" priority="274" stopIfTrue="1" operator="notEqual">
      <formula>""</formula>
    </cfRule>
  </conditionalFormatting>
  <conditionalFormatting sqref="C72:C82">
    <cfRule type="cellIs" dxfId="1147" priority="273" stopIfTrue="1" operator="notEqual">
      <formula>""</formula>
    </cfRule>
  </conditionalFormatting>
  <conditionalFormatting sqref="C71">
    <cfRule type="cellIs" dxfId="1146" priority="272" stopIfTrue="1" operator="notEqual">
      <formula>""</formula>
    </cfRule>
  </conditionalFormatting>
  <conditionalFormatting sqref="C71">
    <cfRule type="cellIs" dxfId="1145" priority="271" stopIfTrue="1" operator="notEqual">
      <formula>""</formula>
    </cfRule>
  </conditionalFormatting>
  <conditionalFormatting sqref="C72:C81">
    <cfRule type="cellIs" dxfId="1144" priority="268" stopIfTrue="1" operator="notEqual">
      <formula>""</formula>
    </cfRule>
  </conditionalFormatting>
  <conditionalFormatting sqref="C60:C70">
    <cfRule type="cellIs" dxfId="1143" priority="270" stopIfTrue="1" operator="notEqual">
      <formula>""</formula>
    </cfRule>
  </conditionalFormatting>
  <conditionalFormatting sqref="C72:C81">
    <cfRule type="cellIs" dxfId="1142" priority="269" stopIfTrue="1" operator="notEqual">
      <formula>""</formula>
    </cfRule>
  </conditionalFormatting>
  <conditionalFormatting sqref="C71">
    <cfRule type="cellIs" dxfId="1141" priority="267" stopIfTrue="1" operator="notEqual">
      <formula>""</formula>
    </cfRule>
  </conditionalFormatting>
  <conditionalFormatting sqref="C71">
    <cfRule type="cellIs" dxfId="1140" priority="266" stopIfTrue="1" operator="notEqual">
      <formula>""</formula>
    </cfRule>
  </conditionalFormatting>
  <conditionalFormatting sqref="C60:C70">
    <cfRule type="cellIs" dxfId="1139" priority="265" stopIfTrue="1" operator="notEqual">
      <formula>""</formula>
    </cfRule>
  </conditionalFormatting>
  <conditionalFormatting sqref="C59">
    <cfRule type="cellIs" dxfId="1138" priority="264" stopIfTrue="1" operator="notEqual">
      <formula>""</formula>
    </cfRule>
  </conditionalFormatting>
  <conditionalFormatting sqref="C59">
    <cfRule type="cellIs" dxfId="1137" priority="263" stopIfTrue="1" operator="notEqual">
      <formula>""</formula>
    </cfRule>
  </conditionalFormatting>
  <conditionalFormatting sqref="C60:C69">
    <cfRule type="cellIs" dxfId="1136" priority="260" stopIfTrue="1" operator="notEqual">
      <formula>""</formula>
    </cfRule>
  </conditionalFormatting>
  <conditionalFormatting sqref="C48:C58">
    <cfRule type="cellIs" dxfId="1135" priority="262" stopIfTrue="1" operator="notEqual">
      <formula>""</formula>
    </cfRule>
  </conditionalFormatting>
  <conditionalFormatting sqref="C60:C69">
    <cfRule type="cellIs" dxfId="1134" priority="261" stopIfTrue="1" operator="notEqual">
      <formula>""</formula>
    </cfRule>
  </conditionalFormatting>
  <conditionalFormatting sqref="C72:C81">
    <cfRule type="cellIs" dxfId="1133" priority="259" stopIfTrue="1" operator="notEqual">
      <formula>""</formula>
    </cfRule>
  </conditionalFormatting>
  <conditionalFormatting sqref="C72:C81">
    <cfRule type="cellIs" dxfId="1132" priority="258" stopIfTrue="1" operator="notEqual">
      <formula>""</formula>
    </cfRule>
  </conditionalFormatting>
  <conditionalFormatting sqref="C71:C81">
    <cfRule type="cellIs" dxfId="1131" priority="257" stopIfTrue="1" operator="notEqual">
      <formula>""</formula>
    </cfRule>
  </conditionalFormatting>
  <conditionalFormatting sqref="C71:C81">
    <cfRule type="cellIs" dxfId="1130" priority="256" stopIfTrue="1" operator="notEqual">
      <formula>""</formula>
    </cfRule>
  </conditionalFormatting>
  <conditionalFormatting sqref="C60:C70">
    <cfRule type="cellIs" dxfId="1129" priority="255" stopIfTrue="1" operator="notEqual">
      <formula>""</formula>
    </cfRule>
  </conditionalFormatting>
  <conditionalFormatting sqref="C59">
    <cfRule type="cellIs" dxfId="1128" priority="254" stopIfTrue="1" operator="notEqual">
      <formula>""</formula>
    </cfRule>
  </conditionalFormatting>
  <conditionalFormatting sqref="C59">
    <cfRule type="cellIs" dxfId="1127" priority="253" stopIfTrue="1" operator="notEqual">
      <formula>""</formula>
    </cfRule>
  </conditionalFormatting>
  <conditionalFormatting sqref="C60:C69">
    <cfRule type="cellIs" dxfId="1126" priority="250" stopIfTrue="1" operator="notEqual">
      <formula>""</formula>
    </cfRule>
  </conditionalFormatting>
  <conditionalFormatting sqref="C48:C58">
    <cfRule type="cellIs" dxfId="1125" priority="252" stopIfTrue="1" operator="notEqual">
      <formula>""</formula>
    </cfRule>
  </conditionalFormatting>
  <conditionalFormatting sqref="C60:C69">
    <cfRule type="cellIs" dxfId="1124" priority="251" stopIfTrue="1" operator="notEqual">
      <formula>""</formula>
    </cfRule>
  </conditionalFormatting>
  <conditionalFormatting sqref="C59">
    <cfRule type="cellIs" dxfId="1123" priority="249" stopIfTrue="1" operator="notEqual">
      <formula>""</formula>
    </cfRule>
  </conditionalFormatting>
  <conditionalFormatting sqref="C59">
    <cfRule type="cellIs" dxfId="1122" priority="248" stopIfTrue="1" operator="notEqual">
      <formula>""</formula>
    </cfRule>
  </conditionalFormatting>
  <conditionalFormatting sqref="C48:C58">
    <cfRule type="cellIs" dxfId="1121" priority="247" stopIfTrue="1" operator="notEqual">
      <formula>""</formula>
    </cfRule>
  </conditionalFormatting>
  <conditionalFormatting sqref="C47">
    <cfRule type="cellIs" dxfId="1120" priority="246" stopIfTrue="1" operator="notEqual">
      <formula>""</formula>
    </cfRule>
  </conditionalFormatting>
  <conditionalFormatting sqref="C47">
    <cfRule type="cellIs" dxfId="1119" priority="245" stopIfTrue="1" operator="notEqual">
      <formula>""</formula>
    </cfRule>
  </conditionalFormatting>
  <conditionalFormatting sqref="C48:C57">
    <cfRule type="cellIs" dxfId="1118" priority="242" stopIfTrue="1" operator="notEqual">
      <formula>""</formula>
    </cfRule>
  </conditionalFormatting>
  <conditionalFormatting sqref="C36:C46">
    <cfRule type="cellIs" dxfId="1117" priority="244" stopIfTrue="1" operator="notEqual">
      <formula>""</formula>
    </cfRule>
  </conditionalFormatting>
  <conditionalFormatting sqref="C48:C57">
    <cfRule type="cellIs" dxfId="1116" priority="243" stopIfTrue="1" operator="notEqual">
      <formula>""</formula>
    </cfRule>
  </conditionalFormatting>
  <conditionalFormatting sqref="C60:C69">
    <cfRule type="cellIs" dxfId="1115" priority="241" stopIfTrue="1" operator="notEqual">
      <formula>""</formula>
    </cfRule>
  </conditionalFormatting>
  <conditionalFormatting sqref="C60:C69">
    <cfRule type="cellIs" dxfId="1114" priority="240" stopIfTrue="1" operator="notEqual">
      <formula>""</formula>
    </cfRule>
  </conditionalFormatting>
  <conditionalFormatting sqref="C84:C93">
    <cfRule type="cellIs" dxfId="1113" priority="234" stopIfTrue="1" operator="notEqual">
      <formula>""</formula>
    </cfRule>
  </conditionalFormatting>
  <conditionalFormatting sqref="C84:C93">
    <cfRule type="cellIs" dxfId="1112" priority="233" stopIfTrue="1" operator="notEqual">
      <formula>""</formula>
    </cfRule>
  </conditionalFormatting>
  <conditionalFormatting sqref="C106 C72:C82 C84:C94">
    <cfRule type="cellIs" dxfId="1111" priority="239" stopIfTrue="1" operator="notEqual">
      <formula>""</formula>
    </cfRule>
  </conditionalFormatting>
  <conditionalFormatting sqref="C106 C72:C82 C84:C94">
    <cfRule type="cellIs" dxfId="1110" priority="232" stopIfTrue="1" operator="notEqual">
      <formula>""</formula>
    </cfRule>
  </conditionalFormatting>
  <conditionalFormatting sqref="C83">
    <cfRule type="cellIs" dxfId="1109" priority="231" stopIfTrue="1" operator="notEqual">
      <formula>""</formula>
    </cfRule>
  </conditionalFormatting>
  <conditionalFormatting sqref="C106 C72:C82 C84:C94">
    <cfRule type="cellIs" dxfId="1108" priority="238" stopIfTrue="1" operator="notEqual">
      <formula>""</formula>
    </cfRule>
  </conditionalFormatting>
  <conditionalFormatting sqref="C83">
    <cfRule type="cellIs" dxfId="1107" priority="237" stopIfTrue="1" operator="notEqual">
      <formula>""</formula>
    </cfRule>
  </conditionalFormatting>
  <conditionalFormatting sqref="C83">
    <cfRule type="cellIs" dxfId="1106" priority="236" stopIfTrue="1" operator="notEqual">
      <formula>""</formula>
    </cfRule>
  </conditionalFormatting>
  <conditionalFormatting sqref="C72:C82">
    <cfRule type="cellIs" dxfId="1105" priority="235" stopIfTrue="1" operator="notEqual">
      <formula>""</formula>
    </cfRule>
  </conditionalFormatting>
  <conditionalFormatting sqref="C72:C82">
    <cfRule type="cellIs" dxfId="1104" priority="224" stopIfTrue="1" operator="notEqual">
      <formula>""</formula>
    </cfRule>
  </conditionalFormatting>
  <conditionalFormatting sqref="C71">
    <cfRule type="cellIs" dxfId="1103" priority="223" stopIfTrue="1" operator="notEqual">
      <formula>""</formula>
    </cfRule>
  </conditionalFormatting>
  <conditionalFormatting sqref="C71">
    <cfRule type="cellIs" dxfId="1102" priority="222" stopIfTrue="1" operator="notEqual">
      <formula>""</formula>
    </cfRule>
  </conditionalFormatting>
  <conditionalFormatting sqref="C60:C70">
    <cfRule type="cellIs" dxfId="1101" priority="221" stopIfTrue="1" operator="notEqual">
      <formula>""</formula>
    </cfRule>
  </conditionalFormatting>
  <conditionalFormatting sqref="C83">
    <cfRule type="cellIs" dxfId="1100" priority="230" stopIfTrue="1" operator="notEqual">
      <formula>""</formula>
    </cfRule>
  </conditionalFormatting>
  <conditionalFormatting sqref="C84:C93">
    <cfRule type="cellIs" dxfId="1099" priority="227" stopIfTrue="1" operator="notEqual">
      <formula>""</formula>
    </cfRule>
  </conditionalFormatting>
  <conditionalFormatting sqref="C72:C82">
    <cfRule type="cellIs" dxfId="1098" priority="229" stopIfTrue="1" operator="notEqual">
      <formula>""</formula>
    </cfRule>
  </conditionalFormatting>
  <conditionalFormatting sqref="C84:C93">
    <cfRule type="cellIs" dxfId="1097" priority="228" stopIfTrue="1" operator="notEqual">
      <formula>""</formula>
    </cfRule>
  </conditionalFormatting>
  <conditionalFormatting sqref="C83">
    <cfRule type="cellIs" dxfId="1096" priority="226" stopIfTrue="1" operator="notEqual">
      <formula>""</formula>
    </cfRule>
  </conditionalFormatting>
  <conditionalFormatting sqref="C83">
    <cfRule type="cellIs" dxfId="1095" priority="225" stopIfTrue="1" operator="notEqual">
      <formula>""</formula>
    </cfRule>
  </conditionalFormatting>
  <conditionalFormatting sqref="C72:C81">
    <cfRule type="cellIs" dxfId="1094" priority="219" stopIfTrue="1" operator="notEqual">
      <formula>""</formula>
    </cfRule>
  </conditionalFormatting>
  <conditionalFormatting sqref="C72:C81">
    <cfRule type="cellIs" dxfId="1093" priority="220" stopIfTrue="1" operator="notEqual">
      <formula>""</formula>
    </cfRule>
  </conditionalFormatting>
  <conditionalFormatting sqref="C84:C93">
    <cfRule type="cellIs" dxfId="1092" priority="218" stopIfTrue="1" operator="notEqual">
      <formula>""</formula>
    </cfRule>
  </conditionalFormatting>
  <conditionalFormatting sqref="C84:C93">
    <cfRule type="cellIs" dxfId="1091" priority="217" stopIfTrue="1" operator="notEqual">
      <formula>""</formula>
    </cfRule>
  </conditionalFormatting>
  <conditionalFormatting sqref="C71">
    <cfRule type="cellIs" dxfId="1090" priority="206" stopIfTrue="1" operator="notEqual">
      <formula>""</formula>
    </cfRule>
  </conditionalFormatting>
  <conditionalFormatting sqref="C60:C70">
    <cfRule type="cellIs" dxfId="1089" priority="205" stopIfTrue="1" operator="notEqual">
      <formula>""</formula>
    </cfRule>
  </conditionalFormatting>
  <conditionalFormatting sqref="C106 C72:C82 C84:C94">
    <cfRule type="cellIs" dxfId="1088" priority="216" stopIfTrue="1" operator="notEqual">
      <formula>""</formula>
    </cfRule>
  </conditionalFormatting>
  <conditionalFormatting sqref="C83">
    <cfRule type="cellIs" dxfId="1087" priority="215" stopIfTrue="1" operator="notEqual">
      <formula>""</formula>
    </cfRule>
  </conditionalFormatting>
  <conditionalFormatting sqref="C83">
    <cfRule type="cellIs" dxfId="1086" priority="214" stopIfTrue="1" operator="notEqual">
      <formula>""</formula>
    </cfRule>
  </conditionalFormatting>
  <conditionalFormatting sqref="C84:C93">
    <cfRule type="cellIs" dxfId="1085" priority="211" stopIfTrue="1" operator="notEqual">
      <formula>""</formula>
    </cfRule>
  </conditionalFormatting>
  <conditionalFormatting sqref="C72:C82">
    <cfRule type="cellIs" dxfId="1084" priority="213" stopIfTrue="1" operator="notEqual">
      <formula>""</formula>
    </cfRule>
  </conditionalFormatting>
  <conditionalFormatting sqref="C84:C93">
    <cfRule type="cellIs" dxfId="1083" priority="212" stopIfTrue="1" operator="notEqual">
      <formula>""</formula>
    </cfRule>
  </conditionalFormatting>
  <conditionalFormatting sqref="C83">
    <cfRule type="cellIs" dxfId="1082" priority="210" stopIfTrue="1" operator="notEqual">
      <formula>""</formula>
    </cfRule>
  </conditionalFormatting>
  <conditionalFormatting sqref="C83">
    <cfRule type="cellIs" dxfId="1081" priority="209" stopIfTrue="1" operator="notEqual">
      <formula>""</formula>
    </cfRule>
  </conditionalFormatting>
  <conditionalFormatting sqref="C72:C82">
    <cfRule type="cellIs" dxfId="1080" priority="208" stopIfTrue="1" operator="notEqual">
      <formula>""</formula>
    </cfRule>
  </conditionalFormatting>
  <conditionalFormatting sqref="C71">
    <cfRule type="cellIs" dxfId="1079" priority="207" stopIfTrue="1" operator="notEqual">
      <formula>""</formula>
    </cfRule>
  </conditionalFormatting>
  <conditionalFormatting sqref="C72:C81">
    <cfRule type="cellIs" dxfId="1078" priority="203" stopIfTrue="1" operator="notEqual">
      <formula>""</formula>
    </cfRule>
  </conditionalFormatting>
  <conditionalFormatting sqref="C72:C81">
    <cfRule type="cellIs" dxfId="1077" priority="204" stopIfTrue="1" operator="notEqual">
      <formula>""</formula>
    </cfRule>
  </conditionalFormatting>
  <conditionalFormatting sqref="C84:C93">
    <cfRule type="cellIs" dxfId="1076" priority="202" stopIfTrue="1" operator="notEqual">
      <formula>""</formula>
    </cfRule>
  </conditionalFormatting>
  <conditionalFormatting sqref="C84:C93">
    <cfRule type="cellIs" dxfId="1075" priority="201" stopIfTrue="1" operator="notEqual">
      <formula>""</formula>
    </cfRule>
  </conditionalFormatting>
  <conditionalFormatting sqref="C83:C93">
    <cfRule type="cellIs" dxfId="1074" priority="200" stopIfTrue="1" operator="notEqual">
      <formula>""</formula>
    </cfRule>
  </conditionalFormatting>
  <conditionalFormatting sqref="C83:C93">
    <cfRule type="cellIs" dxfId="1073" priority="199" stopIfTrue="1" operator="notEqual">
      <formula>""</formula>
    </cfRule>
  </conditionalFormatting>
  <conditionalFormatting sqref="C72:C82">
    <cfRule type="cellIs" dxfId="1072" priority="198" stopIfTrue="1" operator="notEqual">
      <formula>""</formula>
    </cfRule>
  </conditionalFormatting>
  <conditionalFormatting sqref="C71">
    <cfRule type="cellIs" dxfId="1071" priority="197" stopIfTrue="1" operator="notEqual">
      <formula>""</formula>
    </cfRule>
  </conditionalFormatting>
  <conditionalFormatting sqref="C71">
    <cfRule type="cellIs" dxfId="1070" priority="196" stopIfTrue="1" operator="notEqual">
      <formula>""</formula>
    </cfRule>
  </conditionalFormatting>
  <conditionalFormatting sqref="C72:C81">
    <cfRule type="cellIs" dxfId="1069" priority="193" stopIfTrue="1" operator="notEqual">
      <formula>""</formula>
    </cfRule>
  </conditionalFormatting>
  <conditionalFormatting sqref="C60:C70">
    <cfRule type="cellIs" dxfId="1068" priority="195" stopIfTrue="1" operator="notEqual">
      <formula>""</formula>
    </cfRule>
  </conditionalFormatting>
  <conditionalFormatting sqref="C72:C81">
    <cfRule type="cellIs" dxfId="1067" priority="194" stopIfTrue="1" operator="notEqual">
      <formula>""</formula>
    </cfRule>
  </conditionalFormatting>
  <conditionalFormatting sqref="C71">
    <cfRule type="cellIs" dxfId="1066" priority="192" stopIfTrue="1" operator="notEqual">
      <formula>""</formula>
    </cfRule>
  </conditionalFormatting>
  <conditionalFormatting sqref="C71">
    <cfRule type="cellIs" dxfId="1065" priority="191" stopIfTrue="1" operator="notEqual">
      <formula>""</formula>
    </cfRule>
  </conditionalFormatting>
  <conditionalFormatting sqref="C60:C70">
    <cfRule type="cellIs" dxfId="1064" priority="190" stopIfTrue="1" operator="notEqual">
      <formula>""</formula>
    </cfRule>
  </conditionalFormatting>
  <conditionalFormatting sqref="C59">
    <cfRule type="cellIs" dxfId="1063" priority="189" stopIfTrue="1" operator="notEqual">
      <formula>""</formula>
    </cfRule>
  </conditionalFormatting>
  <conditionalFormatting sqref="C59">
    <cfRule type="cellIs" dxfId="1062" priority="188" stopIfTrue="1" operator="notEqual">
      <formula>""</formula>
    </cfRule>
  </conditionalFormatting>
  <conditionalFormatting sqref="C60:C69">
    <cfRule type="cellIs" dxfId="1061" priority="185" stopIfTrue="1" operator="notEqual">
      <formula>""</formula>
    </cfRule>
  </conditionalFormatting>
  <conditionalFormatting sqref="C48:C58">
    <cfRule type="cellIs" dxfId="1060" priority="187" stopIfTrue="1" operator="notEqual">
      <formula>""</formula>
    </cfRule>
  </conditionalFormatting>
  <conditionalFormatting sqref="C60:C69">
    <cfRule type="cellIs" dxfId="1059" priority="186" stopIfTrue="1" operator="notEqual">
      <formula>""</formula>
    </cfRule>
  </conditionalFormatting>
  <conditionalFormatting sqref="C72:C81">
    <cfRule type="cellIs" dxfId="1058" priority="184" stopIfTrue="1" operator="notEqual">
      <formula>""</formula>
    </cfRule>
  </conditionalFormatting>
  <conditionalFormatting sqref="C72:C81">
    <cfRule type="cellIs" dxfId="1057" priority="183" stopIfTrue="1" operator="notEqual">
      <formula>""</formula>
    </cfRule>
  </conditionalFormatting>
  <conditionalFormatting sqref="C96:C105">
    <cfRule type="cellIs" dxfId="1056" priority="176" stopIfTrue="1" operator="notEqual">
      <formula>""</formula>
    </cfRule>
  </conditionalFormatting>
  <conditionalFormatting sqref="C96:C105">
    <cfRule type="cellIs" dxfId="1055" priority="175" stopIfTrue="1" operator="notEqual">
      <formula>""</formula>
    </cfRule>
  </conditionalFormatting>
  <conditionalFormatting sqref="C95">
    <cfRule type="cellIs" dxfId="1054" priority="174" stopIfTrue="1" operator="notEqual">
      <formula>""</formula>
    </cfRule>
  </conditionalFormatting>
  <conditionalFormatting sqref="C95">
    <cfRule type="cellIs" dxfId="1053" priority="173" stopIfTrue="1" operator="notEqual">
      <formula>""</formula>
    </cfRule>
  </conditionalFormatting>
  <conditionalFormatting sqref="C96:C105">
    <cfRule type="cellIs" dxfId="1052" priority="172" stopIfTrue="1" operator="notEqual">
      <formula>""</formula>
    </cfRule>
  </conditionalFormatting>
  <conditionalFormatting sqref="C95">
    <cfRule type="cellIs" dxfId="1051" priority="182" stopIfTrue="1" operator="notEqual">
      <formula>""</formula>
    </cfRule>
  </conditionalFormatting>
  <conditionalFormatting sqref="C95:C105">
    <cfRule type="cellIs" dxfId="1050" priority="181" stopIfTrue="1" operator="notEqual">
      <formula>""</formula>
    </cfRule>
  </conditionalFormatting>
  <conditionalFormatting sqref="C95:C105">
    <cfRule type="cellIs" dxfId="1049" priority="180" stopIfTrue="1" operator="notEqual">
      <formula>""</formula>
    </cfRule>
  </conditionalFormatting>
  <conditionalFormatting sqref="C96:C105">
    <cfRule type="cellIs" dxfId="1048" priority="179" stopIfTrue="1" operator="notEqual">
      <formula>""</formula>
    </cfRule>
  </conditionalFormatting>
  <conditionalFormatting sqref="C95">
    <cfRule type="cellIs" dxfId="1047" priority="178" stopIfTrue="1" operator="notEqual">
      <formula>""</formula>
    </cfRule>
  </conditionalFormatting>
  <conditionalFormatting sqref="C95">
    <cfRule type="cellIs" dxfId="1046" priority="177" stopIfTrue="1" operator="notEqual">
      <formula>""</formula>
    </cfRule>
  </conditionalFormatting>
  <conditionalFormatting sqref="C96:C105">
    <cfRule type="cellIs" dxfId="1045" priority="171" stopIfTrue="1" operator="notEqual">
      <formula>""</formula>
    </cfRule>
  </conditionalFormatting>
  <conditionalFormatting sqref="C95:C105">
    <cfRule type="cellIs" dxfId="1044" priority="170" stopIfTrue="1" operator="notEqual">
      <formula>""</formula>
    </cfRule>
  </conditionalFormatting>
  <conditionalFormatting sqref="C95:C105">
    <cfRule type="cellIs" dxfId="1043" priority="169" stopIfTrue="1" operator="notEqual">
      <formula>""</formula>
    </cfRule>
  </conditionalFormatting>
  <conditionalFormatting sqref="C95:C105">
    <cfRule type="cellIs" dxfId="1042" priority="168" stopIfTrue="1" operator="notEqual">
      <formula>""</formula>
    </cfRule>
  </conditionalFormatting>
  <conditionalFormatting sqref="C95:C105">
    <cfRule type="cellIs" dxfId="1041" priority="167" stopIfTrue="1" operator="notEqual">
      <formula>""</formula>
    </cfRule>
  </conditionalFormatting>
  <conditionalFormatting sqref="C96:C105">
    <cfRule type="cellIs" dxfId="1040" priority="166" stopIfTrue="1" operator="notEqual">
      <formula>""</formula>
    </cfRule>
  </conditionalFormatting>
  <conditionalFormatting sqref="C96:C105">
    <cfRule type="cellIs" dxfId="1039" priority="165" stopIfTrue="1" operator="notEqual">
      <formula>""</formula>
    </cfRule>
  </conditionalFormatting>
  <conditionalFormatting sqref="C96:C105">
    <cfRule type="cellIs" dxfId="1038" priority="164" stopIfTrue="1" operator="notEqual">
      <formula>""</formula>
    </cfRule>
  </conditionalFormatting>
  <conditionalFormatting sqref="C96:C105">
    <cfRule type="cellIs" dxfId="1037" priority="163" stopIfTrue="1" operator="notEqual">
      <formula>""</formula>
    </cfRule>
  </conditionalFormatting>
  <conditionalFormatting sqref="C96:C105">
    <cfRule type="cellIs" dxfId="1036" priority="162" stopIfTrue="1" operator="notEqual">
      <formula>""</formula>
    </cfRule>
  </conditionalFormatting>
  <conditionalFormatting sqref="C118">
    <cfRule type="cellIs" dxfId="1035" priority="161" stopIfTrue="1" operator="notEqual">
      <formula>""</formula>
    </cfRule>
  </conditionalFormatting>
  <conditionalFormatting sqref="C118">
    <cfRule type="cellIs" dxfId="1034" priority="160" stopIfTrue="1" operator="notEqual">
      <formula>""</formula>
    </cfRule>
  </conditionalFormatting>
  <conditionalFormatting sqref="C107:C108">
    <cfRule type="cellIs" dxfId="1033" priority="159" stopIfTrue="1" operator="notEqual">
      <formula>""</formula>
    </cfRule>
  </conditionalFormatting>
  <conditionalFormatting sqref="C107:C108">
    <cfRule type="cellIs" dxfId="1032" priority="158" stopIfTrue="1" operator="notEqual">
      <formula>""</formula>
    </cfRule>
  </conditionalFormatting>
  <conditionalFormatting sqref="C96:C105 C107:C117 C119:C130">
    <cfRule type="cellIs" dxfId="1031" priority="157" stopIfTrue="1" operator="notEqual">
      <formula>""</formula>
    </cfRule>
  </conditionalFormatting>
  <conditionalFormatting sqref="C96:C105 C107:C117 C119:C130">
    <cfRule type="cellIs" dxfId="1030" priority="156" stopIfTrue="1" operator="notEqual">
      <formula>""</formula>
    </cfRule>
  </conditionalFormatting>
  <conditionalFormatting sqref="C12">
    <cfRule type="cellIs" dxfId="1029" priority="155" stopIfTrue="1" operator="notEqual">
      <formula>""</formula>
    </cfRule>
  </conditionalFormatting>
  <conditionalFormatting sqref="C71">
    <cfRule type="cellIs" dxfId="1028" priority="154" stopIfTrue="1" operator="notEqual">
      <formula>""</formula>
    </cfRule>
  </conditionalFormatting>
  <conditionalFormatting sqref="C71">
    <cfRule type="cellIs" dxfId="1027" priority="153" stopIfTrue="1" operator="notEqual">
      <formula>""</formula>
    </cfRule>
  </conditionalFormatting>
  <conditionalFormatting sqref="C72:C81">
    <cfRule type="cellIs" dxfId="1026" priority="150" stopIfTrue="1" operator="notEqual">
      <formula>""</formula>
    </cfRule>
  </conditionalFormatting>
  <conditionalFormatting sqref="C60:C70">
    <cfRule type="cellIs" dxfId="1025" priority="152" stopIfTrue="1" operator="notEqual">
      <formula>""</formula>
    </cfRule>
  </conditionalFormatting>
  <conditionalFormatting sqref="C72:C81">
    <cfRule type="cellIs" dxfId="1024" priority="151" stopIfTrue="1" operator="notEqual">
      <formula>""</formula>
    </cfRule>
  </conditionalFormatting>
  <conditionalFormatting sqref="C71">
    <cfRule type="cellIs" dxfId="1023" priority="149" stopIfTrue="1" operator="notEqual">
      <formula>""</formula>
    </cfRule>
  </conditionalFormatting>
  <conditionalFormatting sqref="C71">
    <cfRule type="cellIs" dxfId="1022" priority="148" stopIfTrue="1" operator="notEqual">
      <formula>""</formula>
    </cfRule>
  </conditionalFormatting>
  <conditionalFormatting sqref="C60:C70">
    <cfRule type="cellIs" dxfId="1021" priority="147" stopIfTrue="1" operator="notEqual">
      <formula>""</formula>
    </cfRule>
  </conditionalFormatting>
  <conditionalFormatting sqref="C59">
    <cfRule type="cellIs" dxfId="1020" priority="146" stopIfTrue="1" operator="notEqual">
      <formula>""</formula>
    </cfRule>
  </conditionalFormatting>
  <conditionalFormatting sqref="C59">
    <cfRule type="cellIs" dxfId="1019" priority="145" stopIfTrue="1" operator="notEqual">
      <formula>""</formula>
    </cfRule>
  </conditionalFormatting>
  <conditionalFormatting sqref="C60:C69">
    <cfRule type="cellIs" dxfId="1018" priority="142" stopIfTrue="1" operator="notEqual">
      <formula>""</formula>
    </cfRule>
  </conditionalFormatting>
  <conditionalFormatting sqref="C48:C58">
    <cfRule type="cellIs" dxfId="1017" priority="144" stopIfTrue="1" operator="notEqual">
      <formula>""</formula>
    </cfRule>
  </conditionalFormatting>
  <conditionalFormatting sqref="C60:C69">
    <cfRule type="cellIs" dxfId="1016" priority="143" stopIfTrue="1" operator="notEqual">
      <formula>""</formula>
    </cfRule>
  </conditionalFormatting>
  <conditionalFormatting sqref="C72:C81">
    <cfRule type="cellIs" dxfId="1015" priority="141" stopIfTrue="1" operator="notEqual">
      <formula>""</formula>
    </cfRule>
  </conditionalFormatting>
  <conditionalFormatting sqref="C72:C81">
    <cfRule type="cellIs" dxfId="1014" priority="140" stopIfTrue="1" operator="notEqual">
      <formula>""</formula>
    </cfRule>
  </conditionalFormatting>
  <conditionalFormatting sqref="C71:C81">
    <cfRule type="cellIs" dxfId="1013" priority="139" stopIfTrue="1" operator="notEqual">
      <formula>""</formula>
    </cfRule>
  </conditionalFormatting>
  <conditionalFormatting sqref="C71:C81">
    <cfRule type="cellIs" dxfId="1012" priority="138" stopIfTrue="1" operator="notEqual">
      <formula>""</formula>
    </cfRule>
  </conditionalFormatting>
  <conditionalFormatting sqref="C60:C70">
    <cfRule type="cellIs" dxfId="1011" priority="137" stopIfTrue="1" operator="notEqual">
      <formula>""</formula>
    </cfRule>
  </conditionalFormatting>
  <conditionalFormatting sqref="C59">
    <cfRule type="cellIs" dxfId="1010" priority="136" stopIfTrue="1" operator="notEqual">
      <formula>""</formula>
    </cfRule>
  </conditionalFormatting>
  <conditionalFormatting sqref="C59">
    <cfRule type="cellIs" dxfId="1009" priority="135" stopIfTrue="1" operator="notEqual">
      <formula>""</formula>
    </cfRule>
  </conditionalFormatting>
  <conditionalFormatting sqref="C60:C69">
    <cfRule type="cellIs" dxfId="1008" priority="132" stopIfTrue="1" operator="notEqual">
      <formula>""</formula>
    </cfRule>
  </conditionalFormatting>
  <conditionalFormatting sqref="C48:C58">
    <cfRule type="cellIs" dxfId="1007" priority="134" stopIfTrue="1" operator="notEqual">
      <formula>""</formula>
    </cfRule>
  </conditionalFormatting>
  <conditionalFormatting sqref="C60:C69">
    <cfRule type="cellIs" dxfId="1006" priority="133" stopIfTrue="1" operator="notEqual">
      <formula>""</formula>
    </cfRule>
  </conditionalFormatting>
  <conditionalFormatting sqref="C59">
    <cfRule type="cellIs" dxfId="1005" priority="131" stopIfTrue="1" operator="notEqual">
      <formula>""</formula>
    </cfRule>
  </conditionalFormatting>
  <conditionalFormatting sqref="C59">
    <cfRule type="cellIs" dxfId="1004" priority="130" stopIfTrue="1" operator="notEqual">
      <formula>""</formula>
    </cfRule>
  </conditionalFormatting>
  <conditionalFormatting sqref="C48:C58">
    <cfRule type="cellIs" dxfId="1003" priority="129" stopIfTrue="1" operator="notEqual">
      <formula>""</formula>
    </cfRule>
  </conditionalFormatting>
  <conditionalFormatting sqref="C47">
    <cfRule type="cellIs" dxfId="1002" priority="128" stopIfTrue="1" operator="notEqual">
      <formula>""</formula>
    </cfRule>
  </conditionalFormatting>
  <conditionalFormatting sqref="C47">
    <cfRule type="cellIs" dxfId="1001" priority="127" stopIfTrue="1" operator="notEqual">
      <formula>""</formula>
    </cfRule>
  </conditionalFormatting>
  <conditionalFormatting sqref="C48:C57">
    <cfRule type="cellIs" dxfId="1000" priority="124" stopIfTrue="1" operator="notEqual">
      <formula>""</formula>
    </cfRule>
  </conditionalFormatting>
  <conditionalFormatting sqref="C36:C46">
    <cfRule type="cellIs" dxfId="999" priority="126" stopIfTrue="1" operator="notEqual">
      <formula>""</formula>
    </cfRule>
  </conditionalFormatting>
  <conditionalFormatting sqref="C48:C57">
    <cfRule type="cellIs" dxfId="998" priority="125" stopIfTrue="1" operator="notEqual">
      <formula>""</formula>
    </cfRule>
  </conditionalFormatting>
  <conditionalFormatting sqref="C60:C69">
    <cfRule type="cellIs" dxfId="997" priority="123" stopIfTrue="1" operator="notEqual">
      <formula>""</formula>
    </cfRule>
  </conditionalFormatting>
  <conditionalFormatting sqref="C60:C69">
    <cfRule type="cellIs" dxfId="996" priority="122" stopIfTrue="1" operator="notEqual">
      <formula>""</formula>
    </cfRule>
  </conditionalFormatting>
  <conditionalFormatting sqref="C71:C81">
    <cfRule type="cellIs" dxfId="995" priority="121" stopIfTrue="1" operator="notEqual">
      <formula>""</formula>
    </cfRule>
  </conditionalFormatting>
  <conditionalFormatting sqref="C71:C81">
    <cfRule type="cellIs" dxfId="994" priority="120" stopIfTrue="1" operator="notEqual">
      <formula>""</formula>
    </cfRule>
  </conditionalFormatting>
  <conditionalFormatting sqref="C60:C70">
    <cfRule type="cellIs" dxfId="993" priority="119" stopIfTrue="1" operator="notEqual">
      <formula>""</formula>
    </cfRule>
  </conditionalFormatting>
  <conditionalFormatting sqref="C59">
    <cfRule type="cellIs" dxfId="992" priority="118" stopIfTrue="1" operator="notEqual">
      <formula>""</formula>
    </cfRule>
  </conditionalFormatting>
  <conditionalFormatting sqref="C59">
    <cfRule type="cellIs" dxfId="991" priority="117" stopIfTrue="1" operator="notEqual">
      <formula>""</formula>
    </cfRule>
  </conditionalFormatting>
  <conditionalFormatting sqref="C60:C69">
    <cfRule type="cellIs" dxfId="990" priority="114" stopIfTrue="1" operator="notEqual">
      <formula>""</formula>
    </cfRule>
  </conditionalFormatting>
  <conditionalFormatting sqref="C48:C58">
    <cfRule type="cellIs" dxfId="989" priority="116" stopIfTrue="1" operator="notEqual">
      <formula>""</formula>
    </cfRule>
  </conditionalFormatting>
  <conditionalFormatting sqref="C60:C69">
    <cfRule type="cellIs" dxfId="988" priority="115" stopIfTrue="1" operator="notEqual">
      <formula>""</formula>
    </cfRule>
  </conditionalFormatting>
  <conditionalFormatting sqref="C59">
    <cfRule type="cellIs" dxfId="987" priority="113" stopIfTrue="1" operator="notEqual">
      <formula>""</formula>
    </cfRule>
  </conditionalFormatting>
  <conditionalFormatting sqref="C59">
    <cfRule type="cellIs" dxfId="986" priority="112" stopIfTrue="1" operator="notEqual">
      <formula>""</formula>
    </cfRule>
  </conditionalFormatting>
  <conditionalFormatting sqref="C48:C58">
    <cfRule type="cellIs" dxfId="985" priority="111" stopIfTrue="1" operator="notEqual">
      <formula>""</formula>
    </cfRule>
  </conditionalFormatting>
  <conditionalFormatting sqref="C47">
    <cfRule type="cellIs" dxfId="984" priority="110" stopIfTrue="1" operator="notEqual">
      <formula>""</formula>
    </cfRule>
  </conditionalFormatting>
  <conditionalFormatting sqref="C47">
    <cfRule type="cellIs" dxfId="983" priority="109" stopIfTrue="1" operator="notEqual">
      <formula>""</formula>
    </cfRule>
  </conditionalFormatting>
  <conditionalFormatting sqref="C48:C57">
    <cfRule type="cellIs" dxfId="982" priority="106" stopIfTrue="1" operator="notEqual">
      <formula>""</formula>
    </cfRule>
  </conditionalFormatting>
  <conditionalFormatting sqref="C36:C46">
    <cfRule type="cellIs" dxfId="981" priority="108" stopIfTrue="1" operator="notEqual">
      <formula>""</formula>
    </cfRule>
  </conditionalFormatting>
  <conditionalFormatting sqref="C48:C57">
    <cfRule type="cellIs" dxfId="980" priority="107" stopIfTrue="1" operator="notEqual">
      <formula>""</formula>
    </cfRule>
  </conditionalFormatting>
  <conditionalFormatting sqref="C60:C69">
    <cfRule type="cellIs" dxfId="979" priority="105" stopIfTrue="1" operator="notEqual">
      <formula>""</formula>
    </cfRule>
  </conditionalFormatting>
  <conditionalFormatting sqref="C60:C69">
    <cfRule type="cellIs" dxfId="978" priority="104" stopIfTrue="1" operator="notEqual">
      <formula>""</formula>
    </cfRule>
  </conditionalFormatting>
  <conditionalFormatting sqref="C59:C69">
    <cfRule type="cellIs" dxfId="977" priority="103" stopIfTrue="1" operator="notEqual">
      <formula>""</formula>
    </cfRule>
  </conditionalFormatting>
  <conditionalFormatting sqref="C59:C69">
    <cfRule type="cellIs" dxfId="976" priority="102" stopIfTrue="1" operator="notEqual">
      <formula>""</formula>
    </cfRule>
  </conditionalFormatting>
  <conditionalFormatting sqref="C48:C58">
    <cfRule type="cellIs" dxfId="975" priority="101" stopIfTrue="1" operator="notEqual">
      <formula>""</formula>
    </cfRule>
  </conditionalFormatting>
  <conditionalFormatting sqref="C47">
    <cfRule type="cellIs" dxfId="974" priority="100" stopIfTrue="1" operator="notEqual">
      <formula>""</formula>
    </cfRule>
  </conditionalFormatting>
  <conditionalFormatting sqref="C47">
    <cfRule type="cellIs" dxfId="973" priority="99" stopIfTrue="1" operator="notEqual">
      <formula>""</formula>
    </cfRule>
  </conditionalFormatting>
  <conditionalFormatting sqref="C48:C57">
    <cfRule type="cellIs" dxfId="972" priority="96" stopIfTrue="1" operator="notEqual">
      <formula>""</formula>
    </cfRule>
  </conditionalFormatting>
  <conditionalFormatting sqref="C36:C46">
    <cfRule type="cellIs" dxfId="971" priority="98" stopIfTrue="1" operator="notEqual">
      <formula>""</formula>
    </cfRule>
  </conditionalFormatting>
  <conditionalFormatting sqref="C48:C57">
    <cfRule type="cellIs" dxfId="970" priority="97" stopIfTrue="1" operator="notEqual">
      <formula>""</formula>
    </cfRule>
  </conditionalFormatting>
  <conditionalFormatting sqref="C47">
    <cfRule type="cellIs" dxfId="969" priority="95" stopIfTrue="1" operator="notEqual">
      <formula>""</formula>
    </cfRule>
  </conditionalFormatting>
  <conditionalFormatting sqref="C47">
    <cfRule type="cellIs" dxfId="968" priority="94" stopIfTrue="1" operator="notEqual">
      <formula>""</formula>
    </cfRule>
  </conditionalFormatting>
  <conditionalFormatting sqref="C36:C46">
    <cfRule type="cellIs" dxfId="967" priority="93" stopIfTrue="1" operator="notEqual">
      <formula>""</formula>
    </cfRule>
  </conditionalFormatting>
  <conditionalFormatting sqref="C35">
    <cfRule type="cellIs" dxfId="966" priority="92" stopIfTrue="1" operator="notEqual">
      <formula>""</formula>
    </cfRule>
  </conditionalFormatting>
  <conditionalFormatting sqref="C35">
    <cfRule type="cellIs" dxfId="965" priority="91" stopIfTrue="1" operator="notEqual">
      <formula>""</formula>
    </cfRule>
  </conditionalFormatting>
  <conditionalFormatting sqref="C36:C45">
    <cfRule type="cellIs" dxfId="964" priority="88" stopIfTrue="1" operator="notEqual">
      <formula>""</formula>
    </cfRule>
  </conditionalFormatting>
  <conditionalFormatting sqref="C24:C34">
    <cfRule type="cellIs" dxfId="963" priority="90" stopIfTrue="1" operator="notEqual">
      <formula>""</formula>
    </cfRule>
  </conditionalFormatting>
  <conditionalFormatting sqref="C36:C45">
    <cfRule type="cellIs" dxfId="962" priority="89" stopIfTrue="1" operator="notEqual">
      <formula>""</formula>
    </cfRule>
  </conditionalFormatting>
  <conditionalFormatting sqref="C48:C57">
    <cfRule type="cellIs" dxfId="961" priority="87" stopIfTrue="1" operator="notEqual">
      <formula>""</formula>
    </cfRule>
  </conditionalFormatting>
  <conditionalFormatting sqref="C48:C57">
    <cfRule type="cellIs" dxfId="960" priority="86" stopIfTrue="1" operator="notEqual">
      <formula>""</formula>
    </cfRule>
  </conditionalFormatting>
  <conditionalFormatting sqref="C72:C81">
    <cfRule type="cellIs" dxfId="959" priority="82" stopIfTrue="1" operator="notEqual">
      <formula>""</formula>
    </cfRule>
  </conditionalFormatting>
  <conditionalFormatting sqref="C72:C81">
    <cfRule type="cellIs" dxfId="958" priority="81" stopIfTrue="1" operator="notEqual">
      <formula>""</formula>
    </cfRule>
  </conditionalFormatting>
  <conditionalFormatting sqref="C71">
    <cfRule type="cellIs" dxfId="957" priority="80" stopIfTrue="1" operator="notEqual">
      <formula>""</formula>
    </cfRule>
  </conditionalFormatting>
  <conditionalFormatting sqref="C71">
    <cfRule type="cellIs" dxfId="956" priority="85" stopIfTrue="1" operator="notEqual">
      <formula>""</formula>
    </cfRule>
  </conditionalFormatting>
  <conditionalFormatting sqref="C71">
    <cfRule type="cellIs" dxfId="955" priority="84" stopIfTrue="1" operator="notEqual">
      <formula>""</formula>
    </cfRule>
  </conditionalFormatting>
  <conditionalFormatting sqref="C60:C70">
    <cfRule type="cellIs" dxfId="954" priority="83" stopIfTrue="1" operator="notEqual">
      <formula>""</formula>
    </cfRule>
  </conditionalFormatting>
  <conditionalFormatting sqref="C60:C70">
    <cfRule type="cellIs" dxfId="953" priority="73" stopIfTrue="1" operator="notEqual">
      <formula>""</formula>
    </cfRule>
  </conditionalFormatting>
  <conditionalFormatting sqref="C59">
    <cfRule type="cellIs" dxfId="952" priority="72" stopIfTrue="1" operator="notEqual">
      <formula>""</formula>
    </cfRule>
  </conditionalFormatting>
  <conditionalFormatting sqref="C59">
    <cfRule type="cellIs" dxfId="951" priority="71" stopIfTrue="1" operator="notEqual">
      <formula>""</formula>
    </cfRule>
  </conditionalFormatting>
  <conditionalFormatting sqref="C48:C58">
    <cfRule type="cellIs" dxfId="950" priority="70" stopIfTrue="1" operator="notEqual">
      <formula>""</formula>
    </cfRule>
  </conditionalFormatting>
  <conditionalFormatting sqref="C71">
    <cfRule type="cellIs" dxfId="949" priority="79" stopIfTrue="1" operator="notEqual">
      <formula>""</formula>
    </cfRule>
  </conditionalFormatting>
  <conditionalFormatting sqref="C72:C81">
    <cfRule type="cellIs" dxfId="948" priority="76" stopIfTrue="1" operator="notEqual">
      <formula>""</formula>
    </cfRule>
  </conditionalFormatting>
  <conditionalFormatting sqref="C60:C70">
    <cfRule type="cellIs" dxfId="947" priority="78" stopIfTrue="1" operator="notEqual">
      <formula>""</formula>
    </cfRule>
  </conditionalFormatting>
  <conditionalFormatting sqref="C72:C81">
    <cfRule type="cellIs" dxfId="946" priority="77" stopIfTrue="1" operator="notEqual">
      <formula>""</formula>
    </cfRule>
  </conditionalFormatting>
  <conditionalFormatting sqref="C71">
    <cfRule type="cellIs" dxfId="945" priority="75" stopIfTrue="1" operator="notEqual">
      <formula>""</formula>
    </cfRule>
  </conditionalFormatting>
  <conditionalFormatting sqref="C71">
    <cfRule type="cellIs" dxfId="944" priority="74" stopIfTrue="1" operator="notEqual">
      <formula>""</formula>
    </cfRule>
  </conditionalFormatting>
  <conditionalFormatting sqref="C60:C69">
    <cfRule type="cellIs" dxfId="943" priority="68" stopIfTrue="1" operator="notEqual">
      <formula>""</formula>
    </cfRule>
  </conditionalFormatting>
  <conditionalFormatting sqref="C60:C69">
    <cfRule type="cellIs" dxfId="942" priority="69" stopIfTrue="1" operator="notEqual">
      <formula>""</formula>
    </cfRule>
  </conditionalFormatting>
  <conditionalFormatting sqref="C72:C81">
    <cfRule type="cellIs" dxfId="941" priority="67" stopIfTrue="1" operator="notEqual">
      <formula>""</formula>
    </cfRule>
  </conditionalFormatting>
  <conditionalFormatting sqref="C72:C81">
    <cfRule type="cellIs" dxfId="940" priority="66" stopIfTrue="1" operator="notEqual">
      <formula>""</formula>
    </cfRule>
  </conditionalFormatting>
  <conditionalFormatting sqref="C59">
    <cfRule type="cellIs" dxfId="939" priority="56" stopIfTrue="1" operator="notEqual">
      <formula>""</formula>
    </cfRule>
  </conditionalFormatting>
  <conditionalFormatting sqref="C48:C58">
    <cfRule type="cellIs" dxfId="938" priority="55" stopIfTrue="1" operator="notEqual">
      <formula>""</formula>
    </cfRule>
  </conditionalFormatting>
  <conditionalFormatting sqref="C71">
    <cfRule type="cellIs" dxfId="937" priority="65" stopIfTrue="1" operator="notEqual">
      <formula>""</formula>
    </cfRule>
  </conditionalFormatting>
  <conditionalFormatting sqref="C71">
    <cfRule type="cellIs" dxfId="936" priority="64" stopIfTrue="1" operator="notEqual">
      <formula>""</formula>
    </cfRule>
  </conditionalFormatting>
  <conditionalFormatting sqref="C72:C81">
    <cfRule type="cellIs" dxfId="935" priority="61" stopIfTrue="1" operator="notEqual">
      <formula>""</formula>
    </cfRule>
  </conditionalFormatting>
  <conditionalFormatting sqref="C60:C70">
    <cfRule type="cellIs" dxfId="934" priority="63" stopIfTrue="1" operator="notEqual">
      <formula>""</formula>
    </cfRule>
  </conditionalFormatting>
  <conditionalFormatting sqref="C72:C81">
    <cfRule type="cellIs" dxfId="933" priority="62" stopIfTrue="1" operator="notEqual">
      <formula>""</formula>
    </cfRule>
  </conditionalFormatting>
  <conditionalFormatting sqref="C71">
    <cfRule type="cellIs" dxfId="932" priority="60" stopIfTrue="1" operator="notEqual">
      <formula>""</formula>
    </cfRule>
  </conditionalFormatting>
  <conditionalFormatting sqref="C71">
    <cfRule type="cellIs" dxfId="931" priority="59" stopIfTrue="1" operator="notEqual">
      <formula>""</formula>
    </cfRule>
  </conditionalFormatting>
  <conditionalFormatting sqref="C60:C70">
    <cfRule type="cellIs" dxfId="930" priority="58" stopIfTrue="1" operator="notEqual">
      <formula>""</formula>
    </cfRule>
  </conditionalFormatting>
  <conditionalFormatting sqref="C59">
    <cfRule type="cellIs" dxfId="929" priority="57" stopIfTrue="1" operator="notEqual">
      <formula>""</formula>
    </cfRule>
  </conditionalFormatting>
  <conditionalFormatting sqref="C60:C69">
    <cfRule type="cellIs" dxfId="928" priority="53" stopIfTrue="1" operator="notEqual">
      <formula>""</formula>
    </cfRule>
  </conditionalFormatting>
  <conditionalFormatting sqref="C60:C69">
    <cfRule type="cellIs" dxfId="927" priority="54" stopIfTrue="1" operator="notEqual">
      <formula>""</formula>
    </cfRule>
  </conditionalFormatting>
  <conditionalFormatting sqref="C72:C81">
    <cfRule type="cellIs" dxfId="926" priority="52" stopIfTrue="1" operator="notEqual">
      <formula>""</formula>
    </cfRule>
  </conditionalFormatting>
  <conditionalFormatting sqref="C72:C81">
    <cfRule type="cellIs" dxfId="925" priority="51" stopIfTrue="1" operator="notEqual">
      <formula>""</formula>
    </cfRule>
  </conditionalFormatting>
  <conditionalFormatting sqref="C71:C81">
    <cfRule type="cellIs" dxfId="924" priority="50" stopIfTrue="1" operator="notEqual">
      <formula>""</formula>
    </cfRule>
  </conditionalFormatting>
  <conditionalFormatting sqref="C71:C81">
    <cfRule type="cellIs" dxfId="923" priority="49" stopIfTrue="1" operator="notEqual">
      <formula>""</formula>
    </cfRule>
  </conditionalFormatting>
  <conditionalFormatting sqref="C60:C70">
    <cfRule type="cellIs" dxfId="922" priority="48" stopIfTrue="1" operator="notEqual">
      <formula>""</formula>
    </cfRule>
  </conditionalFormatting>
  <conditionalFormatting sqref="C59">
    <cfRule type="cellIs" dxfId="921" priority="47" stopIfTrue="1" operator="notEqual">
      <formula>""</formula>
    </cfRule>
  </conditionalFormatting>
  <conditionalFormatting sqref="C59">
    <cfRule type="cellIs" dxfId="920" priority="46" stopIfTrue="1" operator="notEqual">
      <formula>""</formula>
    </cfRule>
  </conditionalFormatting>
  <conditionalFormatting sqref="C60:C69">
    <cfRule type="cellIs" dxfId="919" priority="43" stopIfTrue="1" operator="notEqual">
      <formula>""</formula>
    </cfRule>
  </conditionalFormatting>
  <conditionalFormatting sqref="C48:C58">
    <cfRule type="cellIs" dxfId="918" priority="45" stopIfTrue="1" operator="notEqual">
      <formula>""</formula>
    </cfRule>
  </conditionalFormatting>
  <conditionalFormatting sqref="C60:C69">
    <cfRule type="cellIs" dxfId="917" priority="44" stopIfTrue="1" operator="notEqual">
      <formula>""</formula>
    </cfRule>
  </conditionalFormatting>
  <conditionalFormatting sqref="C59">
    <cfRule type="cellIs" dxfId="916" priority="42" stopIfTrue="1" operator="notEqual">
      <formula>""</formula>
    </cfRule>
  </conditionalFormatting>
  <conditionalFormatting sqref="C59">
    <cfRule type="cellIs" dxfId="915" priority="41" stopIfTrue="1" operator="notEqual">
      <formula>""</formula>
    </cfRule>
  </conditionalFormatting>
  <conditionalFormatting sqref="C48:C58">
    <cfRule type="cellIs" dxfId="914" priority="40" stopIfTrue="1" operator="notEqual">
      <formula>""</formula>
    </cfRule>
  </conditionalFormatting>
  <conditionalFormatting sqref="C47">
    <cfRule type="cellIs" dxfId="913" priority="39" stopIfTrue="1" operator="notEqual">
      <formula>""</formula>
    </cfRule>
  </conditionalFormatting>
  <conditionalFormatting sqref="C47">
    <cfRule type="cellIs" dxfId="912" priority="38" stopIfTrue="1" operator="notEqual">
      <formula>""</formula>
    </cfRule>
  </conditionalFormatting>
  <conditionalFormatting sqref="C48:C57">
    <cfRule type="cellIs" dxfId="911" priority="35" stopIfTrue="1" operator="notEqual">
      <formula>""</formula>
    </cfRule>
  </conditionalFormatting>
  <conditionalFormatting sqref="C36:C46">
    <cfRule type="cellIs" dxfId="910" priority="37" stopIfTrue="1" operator="notEqual">
      <formula>""</formula>
    </cfRule>
  </conditionalFormatting>
  <conditionalFormatting sqref="C48:C57">
    <cfRule type="cellIs" dxfId="909" priority="36" stopIfTrue="1" operator="notEqual">
      <formula>""</formula>
    </cfRule>
  </conditionalFormatting>
  <conditionalFormatting sqref="C60:C69">
    <cfRule type="cellIs" dxfId="908" priority="34" stopIfTrue="1" operator="notEqual">
      <formula>""</formula>
    </cfRule>
  </conditionalFormatting>
  <conditionalFormatting sqref="C60:C69">
    <cfRule type="cellIs" dxfId="907" priority="33" stopIfTrue="1" operator="notEqual">
      <formula>""</formula>
    </cfRule>
  </conditionalFormatting>
  <conditionalFormatting sqref="C84:C93">
    <cfRule type="cellIs" dxfId="906" priority="26" stopIfTrue="1" operator="notEqual">
      <formula>""</formula>
    </cfRule>
  </conditionalFormatting>
  <conditionalFormatting sqref="C84:C93">
    <cfRule type="cellIs" dxfId="905" priority="25" stopIfTrue="1" operator="notEqual">
      <formula>""</formula>
    </cfRule>
  </conditionalFormatting>
  <conditionalFormatting sqref="C83">
    <cfRule type="cellIs" dxfId="904" priority="24" stopIfTrue="1" operator="notEqual">
      <formula>""</formula>
    </cfRule>
  </conditionalFormatting>
  <conditionalFormatting sqref="C83">
    <cfRule type="cellIs" dxfId="903" priority="23" stopIfTrue="1" operator="notEqual">
      <formula>""</formula>
    </cfRule>
  </conditionalFormatting>
  <conditionalFormatting sqref="C84:C93">
    <cfRule type="cellIs" dxfId="902" priority="22" stopIfTrue="1" operator="notEqual">
      <formula>""</formula>
    </cfRule>
  </conditionalFormatting>
  <conditionalFormatting sqref="C83">
    <cfRule type="cellIs" dxfId="901" priority="32" stopIfTrue="1" operator="notEqual">
      <formula>""</formula>
    </cfRule>
  </conditionalFormatting>
  <conditionalFormatting sqref="C83:C93">
    <cfRule type="cellIs" dxfId="900" priority="31" stopIfTrue="1" operator="notEqual">
      <formula>""</formula>
    </cfRule>
  </conditionalFormatting>
  <conditionalFormatting sqref="C83:C93">
    <cfRule type="cellIs" dxfId="899" priority="30" stopIfTrue="1" operator="notEqual">
      <formula>""</formula>
    </cfRule>
  </conditionalFormatting>
  <conditionalFormatting sqref="C84:C93">
    <cfRule type="cellIs" dxfId="898" priority="29" stopIfTrue="1" operator="notEqual">
      <formula>""</formula>
    </cfRule>
  </conditionalFormatting>
  <conditionalFormatting sqref="C83">
    <cfRule type="cellIs" dxfId="897" priority="28" stopIfTrue="1" operator="notEqual">
      <formula>""</formula>
    </cfRule>
  </conditionalFormatting>
  <conditionalFormatting sqref="C83">
    <cfRule type="cellIs" dxfId="896" priority="27" stopIfTrue="1" operator="notEqual">
      <formula>""</formula>
    </cfRule>
  </conditionalFormatting>
  <conditionalFormatting sqref="C84:C93">
    <cfRule type="cellIs" dxfId="895" priority="21" stopIfTrue="1" operator="notEqual">
      <formula>""</formula>
    </cfRule>
  </conditionalFormatting>
  <conditionalFormatting sqref="C83:C93">
    <cfRule type="cellIs" dxfId="894" priority="20" stopIfTrue="1" operator="notEqual">
      <formula>""</formula>
    </cfRule>
  </conditionalFormatting>
  <conditionalFormatting sqref="C83:C93">
    <cfRule type="cellIs" dxfId="893" priority="19" stopIfTrue="1" operator="notEqual">
      <formula>""</formula>
    </cfRule>
  </conditionalFormatting>
  <conditionalFormatting sqref="C83:C93">
    <cfRule type="cellIs" dxfId="892" priority="18" stopIfTrue="1" operator="notEqual">
      <formula>""</formula>
    </cfRule>
  </conditionalFormatting>
  <conditionalFormatting sqref="C83:C93">
    <cfRule type="cellIs" dxfId="891" priority="17" stopIfTrue="1" operator="notEqual">
      <formula>""</formula>
    </cfRule>
  </conditionalFormatting>
  <conditionalFormatting sqref="C84:C93">
    <cfRule type="cellIs" dxfId="890" priority="16" stopIfTrue="1" operator="notEqual">
      <formula>""</formula>
    </cfRule>
  </conditionalFormatting>
  <conditionalFormatting sqref="C84:C93">
    <cfRule type="cellIs" dxfId="889" priority="15" stopIfTrue="1" operator="notEqual">
      <formula>""</formula>
    </cfRule>
  </conditionalFormatting>
  <conditionalFormatting sqref="C84:C93">
    <cfRule type="cellIs" dxfId="888" priority="14" stopIfTrue="1" operator="notEqual">
      <formula>""</formula>
    </cfRule>
  </conditionalFormatting>
  <conditionalFormatting sqref="C84:C93">
    <cfRule type="cellIs" dxfId="887" priority="13" stopIfTrue="1" operator="notEqual">
      <formula>""</formula>
    </cfRule>
  </conditionalFormatting>
  <conditionalFormatting sqref="C84:C93">
    <cfRule type="cellIs" dxfId="886" priority="12" stopIfTrue="1" operator="notEqual">
      <formula>""</formula>
    </cfRule>
  </conditionalFormatting>
  <conditionalFormatting sqref="C106">
    <cfRule type="cellIs" dxfId="885" priority="11" stopIfTrue="1" operator="notEqual">
      <formula>""</formula>
    </cfRule>
  </conditionalFormatting>
  <conditionalFormatting sqref="C106">
    <cfRule type="cellIs" dxfId="884" priority="10" stopIfTrue="1" operator="notEqual">
      <formula>""</formula>
    </cfRule>
  </conditionalFormatting>
  <conditionalFormatting sqref="C95:C96">
    <cfRule type="cellIs" dxfId="883" priority="9" stopIfTrue="1" operator="notEqual">
      <formula>""</formula>
    </cfRule>
  </conditionalFormatting>
  <conditionalFormatting sqref="C95:C96">
    <cfRule type="cellIs" dxfId="882" priority="8" stopIfTrue="1" operator="notEqual">
      <formula>""</formula>
    </cfRule>
  </conditionalFormatting>
  <conditionalFormatting sqref="B133:B144">
    <cfRule type="cellIs" dxfId="881" priority="7" stopIfTrue="1" operator="notEqual">
      <formula>""</formula>
    </cfRule>
  </conditionalFormatting>
  <conditionalFormatting sqref="B133:B144">
    <cfRule type="cellIs" dxfId="880" priority="6" stopIfTrue="1" operator="notEqual">
      <formula>""</formula>
    </cfRule>
  </conditionalFormatting>
  <conditionalFormatting sqref="F11:F130">
    <cfRule type="cellIs" dxfId="879" priority="5" stopIfTrue="1" operator="equal">
      <formula>"Total"</formula>
    </cfRule>
  </conditionalFormatting>
  <conditionalFormatting sqref="F133">
    <cfRule type="cellIs" dxfId="878" priority="2" stopIfTrue="1" operator="notEqual">
      <formula>""</formula>
    </cfRule>
  </conditionalFormatting>
  <conditionalFormatting sqref="F133">
    <cfRule type="cellIs" dxfId="877" priority="4" stopIfTrue="1" operator="notEqual">
      <formula>""</formula>
    </cfRule>
  </conditionalFormatting>
  <conditionalFormatting sqref="F133">
    <cfRule type="cellIs" dxfId="876" priority="3" stopIfTrue="1" operator="notEqual">
      <formula>""</formula>
    </cfRule>
  </conditionalFormatting>
  <conditionalFormatting sqref="F134:F144">
    <cfRule type="cellIs" dxfId="875" priority="1" stopIfTrue="1" operator="equal">
      <formula>"Total"</formula>
    </cfRule>
  </conditionalFormatting>
  <pageMargins left="0.23622047244094491" right="0.11811023622047245" top="0.31496062992125984" bottom="0.31496062992125984" header="0.15748031496062992" footer="0.31496062992125984"/>
  <pageSetup paperSize="9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51"/>
  <sheetViews>
    <sheetView zoomScale="110" zoomScaleNormal="110" workbookViewId="0">
      <pane ySplit="11" topLeftCell="A126" activePane="bottomLeft" state="frozen"/>
      <selection pane="bottomLeft" activeCell="F12" sqref="F12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6.7109375" style="1" customWidth="1"/>
    <col min="5" max="5" width="5.85546875" style="1" customWidth="1"/>
    <col min="6" max="7" width="5" style="1" customWidth="1"/>
    <col min="8" max="8" width="8" style="1" customWidth="1"/>
    <col min="9" max="9" width="5.85546875" style="1" customWidth="1"/>
    <col min="10" max="10" width="6" style="1" customWidth="1"/>
    <col min="11" max="11" width="4.5703125" style="1" customWidth="1"/>
    <col min="12" max="13" width="6" style="1" customWidth="1"/>
    <col min="14" max="14" width="4.5703125" style="1" customWidth="1"/>
    <col min="15" max="16" width="6" style="1" customWidth="1"/>
    <col min="17" max="17" width="4.5703125" style="1" customWidth="1"/>
    <col min="18" max="19" width="6" style="1" customWidth="1"/>
    <col min="20" max="20" width="4.42578125" style="1" customWidth="1"/>
    <col min="21" max="21" width="6" style="1" customWidth="1"/>
    <col min="22" max="22" width="6.140625" style="1" customWidth="1"/>
    <col min="23" max="23" width="4.5703125" style="1" customWidth="1"/>
    <col min="24" max="25" width="6" style="1" customWidth="1"/>
    <col min="26" max="26" width="4.5703125" style="1" customWidth="1"/>
    <col min="27" max="27" width="6.28515625" style="1" customWidth="1"/>
  </cols>
  <sheetData>
    <row r="1" spans="1:27" ht="1.5" customHeight="1"/>
    <row r="3" spans="1:27" ht="9" customHeight="1"/>
    <row r="4" spans="1:27" ht="9.75" customHeight="1">
      <c r="I4" s="3" t="s">
        <v>2</v>
      </c>
      <c r="J4" s="2"/>
      <c r="K4" s="2"/>
      <c r="L4" s="2"/>
      <c r="M4" s="2"/>
      <c r="N4" s="2"/>
    </row>
    <row r="5" spans="1:27" ht="9.75" customHeight="1">
      <c r="I5" s="3" t="s">
        <v>174</v>
      </c>
      <c r="J5" s="2"/>
      <c r="K5" s="2"/>
      <c r="L5" s="2"/>
      <c r="M5" s="2"/>
      <c r="N5" s="2"/>
    </row>
    <row r="6" spans="1:27">
      <c r="I6" s="4" t="s">
        <v>1</v>
      </c>
    </row>
    <row r="7" spans="1:27" ht="3.75" customHeight="1"/>
    <row r="8" spans="1:27" ht="15">
      <c r="B8" s="114" t="s">
        <v>169</v>
      </c>
      <c r="C8" s="114"/>
      <c r="D8" s="114"/>
      <c r="E8" s="114"/>
      <c r="F8" s="114"/>
      <c r="G8" s="114"/>
      <c r="H8" s="45"/>
      <c r="I8" s="110"/>
      <c r="P8" s="115" t="s">
        <v>100</v>
      </c>
      <c r="Q8" s="21"/>
      <c r="R8" s="21"/>
      <c r="S8" s="21"/>
      <c r="T8" s="276"/>
      <c r="U8" s="276"/>
      <c r="V8" s="393">
        <f>'base(indices)'!H1</f>
        <v>44287</v>
      </c>
      <c r="W8" s="393"/>
    </row>
    <row r="9" spans="1:27" ht="13.5" thickBot="1">
      <c r="B9" s="6" t="s">
        <v>85</v>
      </c>
      <c r="C9" s="6"/>
      <c r="F9" s="5"/>
      <c r="G9" s="5"/>
      <c r="K9" s="135" t="s">
        <v>68</v>
      </c>
      <c r="L9" s="109"/>
      <c r="M9" s="110"/>
      <c r="N9" s="111"/>
      <c r="O9" s="110"/>
    </row>
    <row r="10" spans="1:27" ht="12" customHeight="1" thickBot="1">
      <c r="A10" s="426" t="s">
        <v>42</v>
      </c>
      <c r="B10" s="397" t="s">
        <v>4</v>
      </c>
      <c r="C10" s="399" t="s">
        <v>36</v>
      </c>
      <c r="D10" s="401" t="s">
        <v>37</v>
      </c>
      <c r="E10" s="401" t="s">
        <v>43</v>
      </c>
      <c r="F10" s="417" t="s">
        <v>44</v>
      </c>
      <c r="G10" s="417" t="s">
        <v>45</v>
      </c>
      <c r="H10" s="469" t="s">
        <v>122</v>
      </c>
      <c r="I10" s="411" t="s">
        <v>70</v>
      </c>
      <c r="J10" s="442" t="s">
        <v>69</v>
      </c>
      <c r="K10" s="443"/>
      <c r="L10" s="149" t="s">
        <v>123</v>
      </c>
      <c r="M10" s="150">
        <v>0.9</v>
      </c>
      <c r="N10" s="151" t="s">
        <v>123</v>
      </c>
      <c r="O10" s="152"/>
      <c r="P10" s="153">
        <v>0.8</v>
      </c>
      <c r="Q10" s="154" t="s">
        <v>123</v>
      </c>
      <c r="R10" s="155"/>
      <c r="S10" s="150">
        <v>0.7</v>
      </c>
      <c r="T10" s="151"/>
      <c r="U10" s="152"/>
      <c r="V10" s="153">
        <v>0.6</v>
      </c>
      <c r="W10" s="154" t="s">
        <v>124</v>
      </c>
      <c r="X10" s="155"/>
      <c r="Y10" s="156">
        <v>0.5</v>
      </c>
      <c r="Z10" s="151" t="s">
        <v>123</v>
      </c>
      <c r="AA10" s="157"/>
    </row>
    <row r="11" spans="1:27" ht="24" customHeight="1" thickBot="1">
      <c r="A11" s="468"/>
      <c r="B11" s="398"/>
      <c r="C11" s="400"/>
      <c r="D11" s="402"/>
      <c r="E11" s="402"/>
      <c r="F11" s="418"/>
      <c r="G11" s="418"/>
      <c r="H11" s="470"/>
      <c r="I11" s="471"/>
      <c r="J11" s="35" t="s">
        <v>132</v>
      </c>
      <c r="K11" s="173" t="s">
        <v>131</v>
      </c>
      <c r="L11" s="294" t="s">
        <v>0</v>
      </c>
      <c r="M11" s="35" t="s">
        <v>132</v>
      </c>
      <c r="N11" s="173" t="s">
        <v>131</v>
      </c>
      <c r="O11" s="34" t="s">
        <v>39</v>
      </c>
      <c r="P11" s="35" t="s">
        <v>132</v>
      </c>
      <c r="Q11" s="173" t="s">
        <v>131</v>
      </c>
      <c r="R11" s="34" t="s">
        <v>46</v>
      </c>
      <c r="S11" s="35" t="s">
        <v>132</v>
      </c>
      <c r="T11" s="173" t="s">
        <v>131</v>
      </c>
      <c r="U11" s="34" t="s">
        <v>47</v>
      </c>
      <c r="V11" s="35" t="s">
        <v>132</v>
      </c>
      <c r="W11" s="173" t="s">
        <v>131</v>
      </c>
      <c r="X11" s="34" t="s">
        <v>48</v>
      </c>
      <c r="Y11" s="173" t="s">
        <v>131</v>
      </c>
      <c r="Z11" s="173" t="s">
        <v>131</v>
      </c>
      <c r="AA11" s="34" t="s">
        <v>55</v>
      </c>
    </row>
    <row r="12" spans="1:27" ht="12.75" customHeight="1">
      <c r="A12" s="277">
        <v>5</v>
      </c>
      <c r="B12" s="216">
        <v>40544</v>
      </c>
      <c r="C12" s="47">
        <v>540</v>
      </c>
      <c r="D12" s="97">
        <f>'base(indices)'!G16</f>
        <v>1.3870944700000001</v>
      </c>
      <c r="E12" s="164">
        <f t="shared" ref="E12:E75" si="0">C12*D12</f>
        <v>749.0310138000001</v>
      </c>
      <c r="F12" s="88">
        <v>0</v>
      </c>
      <c r="G12" s="87">
        <f t="shared" ref="G12:G75" si="1">E12*F12</f>
        <v>0</v>
      </c>
      <c r="H12" s="278">
        <f>(E12+G12)*4</f>
        <v>2996.1240552000004</v>
      </c>
      <c r="I12" s="108">
        <f>E12/3</f>
        <v>249.67700460000003</v>
      </c>
      <c r="J12" s="108">
        <f>H12+I12</f>
        <v>3245.8010598000005</v>
      </c>
      <c r="K12" s="166"/>
      <c r="L12" s="279">
        <f t="shared" ref="L12:L21" si="2">J12+K12</f>
        <v>3245.8010598000005</v>
      </c>
      <c r="M12" s="54">
        <f t="shared" ref="M12:M21" si="3">J12*M$10</f>
        <v>2921.2209538200004</v>
      </c>
      <c r="N12" s="166">
        <f t="shared" ref="N12:N21" si="4">K12*M$10</f>
        <v>0</v>
      </c>
      <c r="O12" s="55">
        <f t="shared" ref="O12:O21" si="5">M12+N12</f>
        <v>2921.2209538200004</v>
      </c>
      <c r="P12" s="128">
        <f t="shared" ref="P12:P30" si="6">J12*$P$10</f>
        <v>2596.6408478400008</v>
      </c>
      <c r="Q12" s="166">
        <f t="shared" ref="Q12:Q75" si="7">K12*P$10</f>
        <v>0</v>
      </c>
      <c r="R12" s="167">
        <f t="shared" ref="R12:R37" si="8">P12+Q12</f>
        <v>2596.6408478400008</v>
      </c>
      <c r="S12" s="54">
        <f t="shared" ref="S12:S75" si="9">J12*S$10</f>
        <v>2272.0607418600002</v>
      </c>
      <c r="T12" s="166">
        <f t="shared" ref="T12:T75" si="10">K12*S$10</f>
        <v>0</v>
      </c>
      <c r="U12" s="55">
        <f t="shared" ref="U12:U75" si="11">S12+T12</f>
        <v>2272.0607418600002</v>
      </c>
      <c r="V12" s="54">
        <f>J12*V$10</f>
        <v>1947.4806358800001</v>
      </c>
      <c r="W12" s="166">
        <f t="shared" ref="W12:W75" si="12">K12*V$10</f>
        <v>0</v>
      </c>
      <c r="X12" s="55">
        <f t="shared" ref="X12:X75" si="13">V12+W12</f>
        <v>1947.4806358800001</v>
      </c>
      <c r="Y12" s="54">
        <f t="shared" ref="Y12:Y75" si="14">J12*Y$10</f>
        <v>1622.9005299000003</v>
      </c>
      <c r="Z12" s="166">
        <f t="shared" ref="Z12:Z75" si="15">N12*Y$10</f>
        <v>0</v>
      </c>
      <c r="AA12" s="55">
        <f t="shared" ref="AA12:AA75" si="16">Y12+Z12</f>
        <v>1622.9005299000003</v>
      </c>
    </row>
    <row r="13" spans="1:27" s="30" customFormat="1" ht="12.75" customHeight="1">
      <c r="A13" s="124">
        <v>5</v>
      </c>
      <c r="B13" s="217">
        <v>40575</v>
      </c>
      <c r="C13" s="68">
        <v>540</v>
      </c>
      <c r="D13" s="96">
        <f>'base(indices)'!G17</f>
        <v>1.3861034000000001</v>
      </c>
      <c r="E13" s="58">
        <f t="shared" si="0"/>
        <v>748.49583600000005</v>
      </c>
      <c r="F13" s="48">
        <v>0</v>
      </c>
      <c r="G13" s="60">
        <f t="shared" si="1"/>
        <v>0</v>
      </c>
      <c r="H13" s="191">
        <f>(E13+G13)*4</f>
        <v>2993.9833440000002</v>
      </c>
      <c r="I13" s="106">
        <f>E13/3</f>
        <v>249.49861200000001</v>
      </c>
      <c r="J13" s="106">
        <f>H13+I13</f>
        <v>3243.4819560000001</v>
      </c>
      <c r="K13" s="63">
        <v>0</v>
      </c>
      <c r="L13" s="64">
        <f t="shared" si="2"/>
        <v>3243.4819560000001</v>
      </c>
      <c r="M13" s="65">
        <f t="shared" si="3"/>
        <v>2919.1337604</v>
      </c>
      <c r="N13" s="63">
        <f t="shared" si="4"/>
        <v>0</v>
      </c>
      <c r="O13" s="66">
        <f t="shared" si="5"/>
        <v>2919.1337604</v>
      </c>
      <c r="P13" s="63">
        <f t="shared" si="6"/>
        <v>2594.7855648000004</v>
      </c>
      <c r="Q13" s="63">
        <f t="shared" si="7"/>
        <v>0</v>
      </c>
      <c r="R13" s="67">
        <f t="shared" si="8"/>
        <v>2594.7855648000004</v>
      </c>
      <c r="S13" s="65">
        <f t="shared" si="9"/>
        <v>2270.4373691999999</v>
      </c>
      <c r="T13" s="63">
        <f t="shared" si="10"/>
        <v>0</v>
      </c>
      <c r="U13" s="66">
        <f t="shared" si="11"/>
        <v>2270.4373691999999</v>
      </c>
      <c r="V13" s="65">
        <f t="shared" ref="V13:V76" si="17">J13*V$10</f>
        <v>1946.0891735999999</v>
      </c>
      <c r="W13" s="63">
        <f t="shared" si="12"/>
        <v>0</v>
      </c>
      <c r="X13" s="66">
        <f t="shared" si="13"/>
        <v>1946.0891735999999</v>
      </c>
      <c r="Y13" s="65">
        <f t="shared" si="14"/>
        <v>1621.740978</v>
      </c>
      <c r="Z13" s="63">
        <f t="shared" si="15"/>
        <v>0</v>
      </c>
      <c r="AA13" s="66">
        <f t="shared" si="16"/>
        <v>1621.740978</v>
      </c>
    </row>
    <row r="14" spans="1:27" ht="12.75" customHeight="1">
      <c r="A14" s="124">
        <v>5</v>
      </c>
      <c r="B14" s="218">
        <v>40603</v>
      </c>
      <c r="C14" s="68">
        <v>545</v>
      </c>
      <c r="D14" s="96">
        <f>'base(indices)'!G18</f>
        <v>1.3853774599999999</v>
      </c>
      <c r="E14" s="69">
        <f t="shared" si="0"/>
        <v>755.03071569999997</v>
      </c>
      <c r="F14" s="48">
        <v>0</v>
      </c>
      <c r="G14" s="70">
        <f t="shared" si="1"/>
        <v>0</v>
      </c>
      <c r="H14" s="191">
        <f t="shared" ref="H14:H77" si="18">(E14+G14)*4</f>
        <v>3020.1228627999999</v>
      </c>
      <c r="I14" s="107">
        <f>E14/3</f>
        <v>251.67690523333331</v>
      </c>
      <c r="J14" s="107">
        <f t="shared" ref="J14:J77" si="19">H14+I14</f>
        <v>3271.7997680333333</v>
      </c>
      <c r="K14" s="49">
        <v>0</v>
      </c>
      <c r="L14" s="50">
        <f t="shared" si="2"/>
        <v>3271.7997680333333</v>
      </c>
      <c r="M14" s="51">
        <f t="shared" si="3"/>
        <v>2944.6197912299999</v>
      </c>
      <c r="N14" s="49">
        <f t="shared" si="4"/>
        <v>0</v>
      </c>
      <c r="O14" s="52">
        <f t="shared" si="5"/>
        <v>2944.6197912299999</v>
      </c>
      <c r="P14" s="73">
        <f t="shared" si="6"/>
        <v>2617.439814426667</v>
      </c>
      <c r="Q14" s="49">
        <f t="shared" si="7"/>
        <v>0</v>
      </c>
      <c r="R14" s="53">
        <f t="shared" si="8"/>
        <v>2617.439814426667</v>
      </c>
      <c r="S14" s="51">
        <f t="shared" si="9"/>
        <v>2290.2598376233332</v>
      </c>
      <c r="T14" s="49">
        <f t="shared" si="10"/>
        <v>0</v>
      </c>
      <c r="U14" s="52">
        <f t="shared" si="11"/>
        <v>2290.2598376233332</v>
      </c>
      <c r="V14" s="51">
        <f t="shared" si="17"/>
        <v>1963.0798608199998</v>
      </c>
      <c r="W14" s="49">
        <f t="shared" si="12"/>
        <v>0</v>
      </c>
      <c r="X14" s="52">
        <f t="shared" si="13"/>
        <v>1963.0798608199998</v>
      </c>
      <c r="Y14" s="51">
        <f t="shared" si="14"/>
        <v>1635.8998840166666</v>
      </c>
      <c r="Z14" s="49">
        <f t="shared" si="15"/>
        <v>0</v>
      </c>
      <c r="AA14" s="52">
        <f t="shared" si="16"/>
        <v>1635.8998840166666</v>
      </c>
    </row>
    <row r="15" spans="1:27" s="30" customFormat="1" ht="12.75" customHeight="1">
      <c r="A15" s="124">
        <v>5</v>
      </c>
      <c r="B15" s="217">
        <v>40634</v>
      </c>
      <c r="C15" s="68">
        <v>545</v>
      </c>
      <c r="D15" s="96">
        <f>'base(indices)'!G19</f>
        <v>1.38370042</v>
      </c>
      <c r="E15" s="58">
        <f t="shared" si="0"/>
        <v>754.1167289</v>
      </c>
      <c r="F15" s="48">
        <v>0</v>
      </c>
      <c r="G15" s="60">
        <f t="shared" si="1"/>
        <v>0</v>
      </c>
      <c r="H15" s="191">
        <f t="shared" si="18"/>
        <v>3016.4669156</v>
      </c>
      <c r="I15" s="106">
        <f t="shared" ref="I15:I78" si="20">E15/3</f>
        <v>251.37224296666668</v>
      </c>
      <c r="J15" s="106">
        <f t="shared" si="19"/>
        <v>3267.8391585666668</v>
      </c>
      <c r="K15" s="63"/>
      <c r="L15" s="64">
        <f t="shared" si="2"/>
        <v>3267.8391585666668</v>
      </c>
      <c r="M15" s="65">
        <f t="shared" si="3"/>
        <v>2941.0552427100001</v>
      </c>
      <c r="N15" s="63">
        <f t="shared" si="4"/>
        <v>0</v>
      </c>
      <c r="O15" s="66">
        <f t="shared" si="5"/>
        <v>2941.0552427100001</v>
      </c>
      <c r="P15" s="63">
        <f t="shared" si="6"/>
        <v>2614.2713268533334</v>
      </c>
      <c r="Q15" s="63">
        <f t="shared" si="7"/>
        <v>0</v>
      </c>
      <c r="R15" s="67">
        <f t="shared" si="8"/>
        <v>2614.2713268533334</v>
      </c>
      <c r="S15" s="65">
        <f t="shared" si="9"/>
        <v>2287.4874109966668</v>
      </c>
      <c r="T15" s="63">
        <f t="shared" si="10"/>
        <v>0</v>
      </c>
      <c r="U15" s="66">
        <f t="shared" si="11"/>
        <v>2287.4874109966668</v>
      </c>
      <c r="V15" s="65">
        <f t="shared" si="17"/>
        <v>1960.7034951400001</v>
      </c>
      <c r="W15" s="63">
        <f t="shared" si="12"/>
        <v>0</v>
      </c>
      <c r="X15" s="66">
        <f t="shared" si="13"/>
        <v>1960.7034951400001</v>
      </c>
      <c r="Y15" s="65">
        <f t="shared" si="14"/>
        <v>1633.9195792833334</v>
      </c>
      <c r="Z15" s="63">
        <f t="shared" si="15"/>
        <v>0</v>
      </c>
      <c r="AA15" s="66">
        <f t="shared" si="16"/>
        <v>1633.9195792833334</v>
      </c>
    </row>
    <row r="16" spans="1:27" ht="12.75" customHeight="1">
      <c r="A16" s="124">
        <v>5</v>
      </c>
      <c r="B16" s="218">
        <v>40664</v>
      </c>
      <c r="C16" s="68">
        <v>545</v>
      </c>
      <c r="D16" s="96">
        <f>'base(indices)'!G20</f>
        <v>1.38319002</v>
      </c>
      <c r="E16" s="69">
        <f t="shared" si="0"/>
        <v>753.83856090000006</v>
      </c>
      <c r="F16" s="48">
        <v>0</v>
      </c>
      <c r="G16" s="70">
        <f t="shared" si="1"/>
        <v>0</v>
      </c>
      <c r="H16" s="191">
        <f t="shared" si="18"/>
        <v>3015.3542436000002</v>
      </c>
      <c r="I16" s="107">
        <f t="shared" si="20"/>
        <v>251.27952030000003</v>
      </c>
      <c r="J16" s="107">
        <f t="shared" si="19"/>
        <v>3266.6337639000003</v>
      </c>
      <c r="K16" s="49"/>
      <c r="L16" s="50">
        <f t="shared" si="2"/>
        <v>3266.6337639000003</v>
      </c>
      <c r="M16" s="51">
        <f t="shared" si="3"/>
        <v>2939.9703875100004</v>
      </c>
      <c r="N16" s="49">
        <f t="shared" si="4"/>
        <v>0</v>
      </c>
      <c r="O16" s="52">
        <f t="shared" si="5"/>
        <v>2939.9703875100004</v>
      </c>
      <c r="P16" s="73">
        <f t="shared" si="6"/>
        <v>2613.3070111200004</v>
      </c>
      <c r="Q16" s="49">
        <f t="shared" si="7"/>
        <v>0</v>
      </c>
      <c r="R16" s="53">
        <f t="shared" si="8"/>
        <v>2613.3070111200004</v>
      </c>
      <c r="S16" s="51">
        <f t="shared" si="9"/>
        <v>2286.64363473</v>
      </c>
      <c r="T16" s="49">
        <f t="shared" si="10"/>
        <v>0</v>
      </c>
      <c r="U16" s="52">
        <f t="shared" si="11"/>
        <v>2286.64363473</v>
      </c>
      <c r="V16" s="51">
        <f t="shared" si="17"/>
        <v>1959.9802583400001</v>
      </c>
      <c r="W16" s="49">
        <f t="shared" si="12"/>
        <v>0</v>
      </c>
      <c r="X16" s="52">
        <f t="shared" si="13"/>
        <v>1959.9802583400001</v>
      </c>
      <c r="Y16" s="51">
        <f t="shared" si="14"/>
        <v>1633.3168819500002</v>
      </c>
      <c r="Z16" s="49">
        <f t="shared" si="15"/>
        <v>0</v>
      </c>
      <c r="AA16" s="52">
        <f t="shared" si="16"/>
        <v>1633.3168819500002</v>
      </c>
    </row>
    <row r="17" spans="1:27" s="30" customFormat="1" ht="12.75" customHeight="1">
      <c r="A17" s="124">
        <v>5</v>
      </c>
      <c r="B17" s="217">
        <v>40695</v>
      </c>
      <c r="C17" s="68">
        <v>545</v>
      </c>
      <c r="D17" s="96">
        <f>'base(indices)'!G21</f>
        <v>1.38102182</v>
      </c>
      <c r="E17" s="58">
        <f t="shared" si="0"/>
        <v>752.65689190000001</v>
      </c>
      <c r="F17" s="48">
        <v>0</v>
      </c>
      <c r="G17" s="60">
        <f t="shared" si="1"/>
        <v>0</v>
      </c>
      <c r="H17" s="191">
        <f t="shared" si="18"/>
        <v>3010.6275676</v>
      </c>
      <c r="I17" s="106">
        <f t="shared" si="20"/>
        <v>250.88563063333334</v>
      </c>
      <c r="J17" s="106">
        <f t="shared" si="19"/>
        <v>3261.5131982333332</v>
      </c>
      <c r="K17" s="63"/>
      <c r="L17" s="64">
        <f t="shared" si="2"/>
        <v>3261.5131982333332</v>
      </c>
      <c r="M17" s="65">
        <f t="shared" si="3"/>
        <v>2935.3618784099999</v>
      </c>
      <c r="N17" s="63">
        <f t="shared" si="4"/>
        <v>0</v>
      </c>
      <c r="O17" s="66">
        <f t="shared" si="5"/>
        <v>2935.3618784099999</v>
      </c>
      <c r="P17" s="63">
        <f t="shared" si="6"/>
        <v>2609.2105585866666</v>
      </c>
      <c r="Q17" s="63">
        <f t="shared" si="7"/>
        <v>0</v>
      </c>
      <c r="R17" s="67">
        <f t="shared" si="8"/>
        <v>2609.2105585866666</v>
      </c>
      <c r="S17" s="65">
        <f t="shared" si="9"/>
        <v>2283.0592387633333</v>
      </c>
      <c r="T17" s="63">
        <f t="shared" si="10"/>
        <v>0</v>
      </c>
      <c r="U17" s="66">
        <f t="shared" si="11"/>
        <v>2283.0592387633333</v>
      </c>
      <c r="V17" s="65">
        <f t="shared" si="17"/>
        <v>1956.9079189399999</v>
      </c>
      <c r="W17" s="63">
        <f t="shared" si="12"/>
        <v>0</v>
      </c>
      <c r="X17" s="66">
        <f t="shared" si="13"/>
        <v>1956.9079189399999</v>
      </c>
      <c r="Y17" s="65">
        <f t="shared" si="14"/>
        <v>1630.7565991166666</v>
      </c>
      <c r="Z17" s="63">
        <f t="shared" si="15"/>
        <v>0</v>
      </c>
      <c r="AA17" s="66">
        <f t="shared" si="16"/>
        <v>1630.7565991166666</v>
      </c>
    </row>
    <row r="18" spans="1:27" ht="12.75" customHeight="1">
      <c r="A18" s="124">
        <v>5</v>
      </c>
      <c r="B18" s="218">
        <v>40725</v>
      </c>
      <c r="C18" s="68">
        <v>545</v>
      </c>
      <c r="D18" s="96">
        <f>'base(indices)'!G22</f>
        <v>1.3794850700000001</v>
      </c>
      <c r="E18" s="69">
        <f t="shared" si="0"/>
        <v>751.81936315000007</v>
      </c>
      <c r="F18" s="48">
        <v>0</v>
      </c>
      <c r="G18" s="70">
        <f t="shared" si="1"/>
        <v>0</v>
      </c>
      <c r="H18" s="191">
        <f t="shared" si="18"/>
        <v>3007.2774526000003</v>
      </c>
      <c r="I18" s="107">
        <f t="shared" si="20"/>
        <v>250.60645438333336</v>
      </c>
      <c r="J18" s="107">
        <f t="shared" si="19"/>
        <v>3257.8839069833339</v>
      </c>
      <c r="K18" s="49"/>
      <c r="L18" s="50">
        <f t="shared" si="2"/>
        <v>3257.8839069833339</v>
      </c>
      <c r="M18" s="51">
        <f t="shared" si="3"/>
        <v>2932.0955162850005</v>
      </c>
      <c r="N18" s="49">
        <f t="shared" si="4"/>
        <v>0</v>
      </c>
      <c r="O18" s="52">
        <f t="shared" si="5"/>
        <v>2932.0955162850005</v>
      </c>
      <c r="P18" s="73">
        <f t="shared" si="6"/>
        <v>2606.3071255866671</v>
      </c>
      <c r="Q18" s="49">
        <f t="shared" si="7"/>
        <v>0</v>
      </c>
      <c r="R18" s="53">
        <f t="shared" si="8"/>
        <v>2606.3071255866671</v>
      </c>
      <c r="S18" s="51">
        <f t="shared" si="9"/>
        <v>2280.5187348883337</v>
      </c>
      <c r="T18" s="49">
        <f t="shared" si="10"/>
        <v>0</v>
      </c>
      <c r="U18" s="52">
        <f t="shared" si="11"/>
        <v>2280.5187348883337</v>
      </c>
      <c r="V18" s="51">
        <f t="shared" si="17"/>
        <v>1954.7303441900003</v>
      </c>
      <c r="W18" s="49">
        <f t="shared" si="12"/>
        <v>0</v>
      </c>
      <c r="X18" s="52">
        <f t="shared" si="13"/>
        <v>1954.7303441900003</v>
      </c>
      <c r="Y18" s="51">
        <f t="shared" si="14"/>
        <v>1628.9419534916669</v>
      </c>
      <c r="Z18" s="49">
        <f t="shared" si="15"/>
        <v>0</v>
      </c>
      <c r="AA18" s="52">
        <f t="shared" si="16"/>
        <v>1628.9419534916669</v>
      </c>
    </row>
    <row r="19" spans="1:27" s="30" customFormat="1" ht="12.75" customHeight="1">
      <c r="A19" s="124">
        <v>5</v>
      </c>
      <c r="B19" s="217">
        <v>40756</v>
      </c>
      <c r="C19" s="68">
        <v>545</v>
      </c>
      <c r="D19" s="96">
        <f>'base(indices)'!G23</f>
        <v>1.37779176</v>
      </c>
      <c r="E19" s="58">
        <f t="shared" si="0"/>
        <v>750.89650919999997</v>
      </c>
      <c r="F19" s="48">
        <v>0</v>
      </c>
      <c r="G19" s="60">
        <f t="shared" si="1"/>
        <v>0</v>
      </c>
      <c r="H19" s="191">
        <f t="shared" si="18"/>
        <v>3003.5860367999999</v>
      </c>
      <c r="I19" s="106">
        <f t="shared" si="20"/>
        <v>250.2988364</v>
      </c>
      <c r="J19" s="106">
        <f t="shared" si="19"/>
        <v>3253.8848731999997</v>
      </c>
      <c r="K19" s="63"/>
      <c r="L19" s="64">
        <f t="shared" si="2"/>
        <v>3253.8848731999997</v>
      </c>
      <c r="M19" s="65">
        <f t="shared" si="3"/>
        <v>2928.4963858799997</v>
      </c>
      <c r="N19" s="63">
        <f t="shared" si="4"/>
        <v>0</v>
      </c>
      <c r="O19" s="66">
        <f t="shared" si="5"/>
        <v>2928.4963858799997</v>
      </c>
      <c r="P19" s="63">
        <f>J19*$P$10</f>
        <v>2603.1078985599997</v>
      </c>
      <c r="Q19" s="63">
        <f t="shared" si="7"/>
        <v>0</v>
      </c>
      <c r="R19" s="67">
        <f t="shared" si="8"/>
        <v>2603.1078985599997</v>
      </c>
      <c r="S19" s="65">
        <f t="shared" si="9"/>
        <v>2277.7194112399998</v>
      </c>
      <c r="T19" s="63">
        <f t="shared" si="10"/>
        <v>0</v>
      </c>
      <c r="U19" s="66">
        <f t="shared" si="11"/>
        <v>2277.7194112399998</v>
      </c>
      <c r="V19" s="65">
        <f t="shared" si="17"/>
        <v>1952.3309239199998</v>
      </c>
      <c r="W19" s="63">
        <f t="shared" si="12"/>
        <v>0</v>
      </c>
      <c r="X19" s="66">
        <f t="shared" si="13"/>
        <v>1952.3309239199998</v>
      </c>
      <c r="Y19" s="65">
        <f t="shared" si="14"/>
        <v>1626.9424365999998</v>
      </c>
      <c r="Z19" s="63">
        <f t="shared" si="15"/>
        <v>0</v>
      </c>
      <c r="AA19" s="66">
        <f t="shared" si="16"/>
        <v>1626.9424365999998</v>
      </c>
    </row>
    <row r="20" spans="1:27" ht="12.75" customHeight="1">
      <c r="A20" s="124">
        <v>5</v>
      </c>
      <c r="B20" s="218">
        <v>40787</v>
      </c>
      <c r="C20" s="68">
        <v>545</v>
      </c>
      <c r="D20" s="96">
        <f>'base(indices)'!G24</f>
        <v>1.3749373899999999</v>
      </c>
      <c r="E20" s="69">
        <f t="shared" si="0"/>
        <v>749.34087754999996</v>
      </c>
      <c r="F20" s="48">
        <v>0</v>
      </c>
      <c r="G20" s="70">
        <f t="shared" si="1"/>
        <v>0</v>
      </c>
      <c r="H20" s="191">
        <f t="shared" si="18"/>
        <v>2997.3635101999998</v>
      </c>
      <c r="I20" s="107">
        <f t="shared" si="20"/>
        <v>249.78029251666666</v>
      </c>
      <c r="J20" s="107">
        <f t="shared" si="19"/>
        <v>3247.1438027166664</v>
      </c>
      <c r="K20" s="49"/>
      <c r="L20" s="50">
        <f t="shared" si="2"/>
        <v>3247.1438027166664</v>
      </c>
      <c r="M20" s="51">
        <f t="shared" si="3"/>
        <v>2922.429422445</v>
      </c>
      <c r="N20" s="49">
        <f t="shared" si="4"/>
        <v>0</v>
      </c>
      <c r="O20" s="52">
        <f t="shared" si="5"/>
        <v>2922.429422445</v>
      </c>
      <c r="P20" s="73">
        <f t="shared" si="6"/>
        <v>2597.7150421733331</v>
      </c>
      <c r="Q20" s="49">
        <f t="shared" si="7"/>
        <v>0</v>
      </c>
      <c r="R20" s="53">
        <f t="shared" si="8"/>
        <v>2597.7150421733331</v>
      </c>
      <c r="S20" s="51">
        <f t="shared" si="9"/>
        <v>2273.0006619016663</v>
      </c>
      <c r="T20" s="49">
        <f t="shared" si="10"/>
        <v>0</v>
      </c>
      <c r="U20" s="52">
        <f t="shared" si="11"/>
        <v>2273.0006619016663</v>
      </c>
      <c r="V20" s="51">
        <f t="shared" si="17"/>
        <v>1948.2862816299998</v>
      </c>
      <c r="W20" s="49">
        <f t="shared" si="12"/>
        <v>0</v>
      </c>
      <c r="X20" s="52">
        <f t="shared" si="13"/>
        <v>1948.2862816299998</v>
      </c>
      <c r="Y20" s="51">
        <f t="shared" si="14"/>
        <v>1623.5719013583332</v>
      </c>
      <c r="Z20" s="49">
        <f t="shared" si="15"/>
        <v>0</v>
      </c>
      <c r="AA20" s="52">
        <f t="shared" si="16"/>
        <v>1623.5719013583332</v>
      </c>
    </row>
    <row r="21" spans="1:27" s="30" customFormat="1" ht="12.75" customHeight="1">
      <c r="A21" s="124">
        <v>5</v>
      </c>
      <c r="B21" s="217">
        <v>40817</v>
      </c>
      <c r="C21" s="68">
        <v>545</v>
      </c>
      <c r="D21" s="96">
        <f>'base(indices)'!G25</f>
        <v>1.3735597100000001</v>
      </c>
      <c r="E21" s="58">
        <f t="shared" si="0"/>
        <v>748.59004195</v>
      </c>
      <c r="F21" s="48">
        <v>0</v>
      </c>
      <c r="G21" s="60">
        <f t="shared" si="1"/>
        <v>0</v>
      </c>
      <c r="H21" s="191">
        <f t="shared" si="18"/>
        <v>2994.3601678</v>
      </c>
      <c r="I21" s="106">
        <f t="shared" si="20"/>
        <v>249.53001398333333</v>
      </c>
      <c r="J21" s="106">
        <f t="shared" si="19"/>
        <v>3243.8901817833334</v>
      </c>
      <c r="K21" s="63"/>
      <c r="L21" s="64">
        <f t="shared" si="2"/>
        <v>3243.8901817833334</v>
      </c>
      <c r="M21" s="65">
        <f t="shared" si="3"/>
        <v>2919.5011636050003</v>
      </c>
      <c r="N21" s="63">
        <f t="shared" si="4"/>
        <v>0</v>
      </c>
      <c r="O21" s="66">
        <f t="shared" si="5"/>
        <v>2919.5011636050003</v>
      </c>
      <c r="P21" s="63">
        <f t="shared" si="6"/>
        <v>2595.1121454266668</v>
      </c>
      <c r="Q21" s="63">
        <f t="shared" si="7"/>
        <v>0</v>
      </c>
      <c r="R21" s="67">
        <f t="shared" si="8"/>
        <v>2595.1121454266668</v>
      </c>
      <c r="S21" s="65">
        <f t="shared" si="9"/>
        <v>2270.7231272483332</v>
      </c>
      <c r="T21" s="63">
        <f t="shared" si="10"/>
        <v>0</v>
      </c>
      <c r="U21" s="66">
        <f t="shared" si="11"/>
        <v>2270.7231272483332</v>
      </c>
      <c r="V21" s="65">
        <f t="shared" si="17"/>
        <v>1946.3341090700001</v>
      </c>
      <c r="W21" s="63">
        <f t="shared" si="12"/>
        <v>0</v>
      </c>
      <c r="X21" s="66">
        <f t="shared" si="13"/>
        <v>1946.3341090700001</v>
      </c>
      <c r="Y21" s="65">
        <f t="shared" si="14"/>
        <v>1621.9450908916667</v>
      </c>
      <c r="Z21" s="63">
        <f t="shared" si="15"/>
        <v>0</v>
      </c>
      <c r="AA21" s="66">
        <f t="shared" si="16"/>
        <v>1621.9450908916667</v>
      </c>
    </row>
    <row r="22" spans="1:27" ht="13.5" customHeight="1">
      <c r="A22" s="124">
        <v>5</v>
      </c>
      <c r="B22" s="218">
        <v>40848</v>
      </c>
      <c r="C22" s="68">
        <v>545</v>
      </c>
      <c r="D22" s="96">
        <f>'base(indices)'!G26</f>
        <v>1.37270863</v>
      </c>
      <c r="E22" s="69">
        <f t="shared" si="0"/>
        <v>748.12620334999997</v>
      </c>
      <c r="F22" s="48">
        <v>0</v>
      </c>
      <c r="G22" s="70">
        <f t="shared" si="1"/>
        <v>0</v>
      </c>
      <c r="H22" s="191">
        <f t="shared" si="18"/>
        <v>2992.5048133999999</v>
      </c>
      <c r="I22" s="107">
        <f t="shared" si="20"/>
        <v>249.37540111666667</v>
      </c>
      <c r="J22" s="107">
        <f t="shared" si="19"/>
        <v>3241.8802145166665</v>
      </c>
      <c r="K22" s="49"/>
      <c r="L22" s="50">
        <f>J22+K22</f>
        <v>3241.8802145166665</v>
      </c>
      <c r="M22" s="51">
        <f>J22*M$10</f>
        <v>2917.6921930650001</v>
      </c>
      <c r="N22" s="49">
        <f>K22*M$10</f>
        <v>0</v>
      </c>
      <c r="O22" s="52">
        <f>M22+N22</f>
        <v>2917.6921930650001</v>
      </c>
      <c r="P22" s="73">
        <f t="shared" si="6"/>
        <v>2593.5041716133333</v>
      </c>
      <c r="Q22" s="49">
        <f t="shared" si="7"/>
        <v>0</v>
      </c>
      <c r="R22" s="53">
        <f t="shared" si="8"/>
        <v>2593.5041716133333</v>
      </c>
      <c r="S22" s="51">
        <f t="shared" si="9"/>
        <v>2269.3161501616664</v>
      </c>
      <c r="T22" s="49">
        <f t="shared" si="10"/>
        <v>0</v>
      </c>
      <c r="U22" s="52">
        <f t="shared" si="11"/>
        <v>2269.3161501616664</v>
      </c>
      <c r="V22" s="51">
        <f t="shared" si="17"/>
        <v>1945.1281287099998</v>
      </c>
      <c r="W22" s="49">
        <f t="shared" si="12"/>
        <v>0</v>
      </c>
      <c r="X22" s="52">
        <f t="shared" si="13"/>
        <v>1945.1281287099998</v>
      </c>
      <c r="Y22" s="51">
        <f t="shared" si="14"/>
        <v>1620.9401072583332</v>
      </c>
      <c r="Z22" s="49">
        <f t="shared" si="15"/>
        <v>0</v>
      </c>
      <c r="AA22" s="52">
        <f t="shared" si="16"/>
        <v>1620.9401072583332</v>
      </c>
    </row>
    <row r="23" spans="1:27" s="30" customFormat="1" ht="13.5" customHeight="1">
      <c r="A23" s="124">
        <v>5</v>
      </c>
      <c r="B23" s="217">
        <v>40878</v>
      </c>
      <c r="C23" s="68">
        <v>545</v>
      </c>
      <c r="D23" s="96">
        <f>'base(indices)'!G27</f>
        <v>1.37182381</v>
      </c>
      <c r="E23" s="58">
        <f t="shared" si="0"/>
        <v>747.64397644999997</v>
      </c>
      <c r="F23" s="48">
        <v>0</v>
      </c>
      <c r="G23" s="60">
        <f t="shared" si="1"/>
        <v>0</v>
      </c>
      <c r="H23" s="191">
        <f t="shared" si="18"/>
        <v>2990.5759057999999</v>
      </c>
      <c r="I23" s="106">
        <f t="shared" si="20"/>
        <v>249.21465881666666</v>
      </c>
      <c r="J23" s="106">
        <f t="shared" si="19"/>
        <v>3239.7905646166664</v>
      </c>
      <c r="K23" s="63"/>
      <c r="L23" s="64">
        <f>J23+K23</f>
        <v>3239.7905646166664</v>
      </c>
      <c r="M23" s="65">
        <f>J23*M$10</f>
        <v>2915.811508155</v>
      </c>
      <c r="N23" s="63">
        <f t="shared" ref="N23:N86" si="21">K23*M$10</f>
        <v>0</v>
      </c>
      <c r="O23" s="66">
        <f t="shared" ref="O23:O86" si="22">M23+N23</f>
        <v>2915.811508155</v>
      </c>
      <c r="P23" s="63">
        <f t="shared" si="6"/>
        <v>2591.8324516933335</v>
      </c>
      <c r="Q23" s="63">
        <f t="shared" si="7"/>
        <v>0</v>
      </c>
      <c r="R23" s="67">
        <f t="shared" si="8"/>
        <v>2591.8324516933335</v>
      </c>
      <c r="S23" s="65">
        <f t="shared" si="9"/>
        <v>2267.8533952316661</v>
      </c>
      <c r="T23" s="63">
        <f t="shared" si="10"/>
        <v>0</v>
      </c>
      <c r="U23" s="66">
        <f t="shared" si="11"/>
        <v>2267.8533952316661</v>
      </c>
      <c r="V23" s="65">
        <f t="shared" si="17"/>
        <v>1943.8743387699997</v>
      </c>
      <c r="W23" s="63">
        <f t="shared" si="12"/>
        <v>0</v>
      </c>
      <c r="X23" s="66">
        <f t="shared" si="13"/>
        <v>1943.8743387699997</v>
      </c>
      <c r="Y23" s="65">
        <f t="shared" si="14"/>
        <v>1619.8952823083332</v>
      </c>
      <c r="Z23" s="63">
        <f t="shared" si="15"/>
        <v>0</v>
      </c>
      <c r="AA23" s="66">
        <f t="shared" si="16"/>
        <v>1619.8952823083332</v>
      </c>
    </row>
    <row r="24" spans="1:27" ht="13.5" customHeight="1">
      <c r="A24" s="124">
        <v>5</v>
      </c>
      <c r="B24" s="218">
        <v>40909</v>
      </c>
      <c r="C24" s="68">
        <v>622</v>
      </c>
      <c r="D24" s="96">
        <f>'base(indices)'!G28</f>
        <v>1.37053961</v>
      </c>
      <c r="E24" s="69">
        <f t="shared" si="0"/>
        <v>852.47563742</v>
      </c>
      <c r="F24" s="48">
        <v>0</v>
      </c>
      <c r="G24" s="70">
        <f t="shared" si="1"/>
        <v>0</v>
      </c>
      <c r="H24" s="191">
        <f t="shared" si="18"/>
        <v>3409.90254968</v>
      </c>
      <c r="I24" s="107">
        <f t="shared" si="20"/>
        <v>284.15854580666667</v>
      </c>
      <c r="J24" s="107">
        <f t="shared" si="19"/>
        <v>3694.0610954866665</v>
      </c>
      <c r="K24" s="49"/>
      <c r="L24" s="50">
        <f t="shared" ref="L24:L87" si="23">J24+K24</f>
        <v>3694.0610954866665</v>
      </c>
      <c r="M24" s="51">
        <f t="shared" ref="M24:M87" si="24">J24*M$10</f>
        <v>3324.6549859379998</v>
      </c>
      <c r="N24" s="49">
        <f t="shared" si="21"/>
        <v>0</v>
      </c>
      <c r="O24" s="52">
        <f t="shared" si="22"/>
        <v>3324.6549859379998</v>
      </c>
      <c r="P24" s="73">
        <f>J24*$P$10</f>
        <v>2955.2488763893334</v>
      </c>
      <c r="Q24" s="49">
        <f t="shared" si="7"/>
        <v>0</v>
      </c>
      <c r="R24" s="53">
        <f t="shared" si="8"/>
        <v>2955.2488763893334</v>
      </c>
      <c r="S24" s="51">
        <f t="shared" si="9"/>
        <v>2585.8427668406666</v>
      </c>
      <c r="T24" s="49">
        <f t="shared" si="10"/>
        <v>0</v>
      </c>
      <c r="U24" s="52">
        <f t="shared" si="11"/>
        <v>2585.8427668406666</v>
      </c>
      <c r="V24" s="51">
        <f t="shared" si="17"/>
        <v>2216.4366572919998</v>
      </c>
      <c r="W24" s="49">
        <f t="shared" si="12"/>
        <v>0</v>
      </c>
      <c r="X24" s="52">
        <f t="shared" si="13"/>
        <v>2216.4366572919998</v>
      </c>
      <c r="Y24" s="51">
        <f t="shared" si="14"/>
        <v>1847.0305477433333</v>
      </c>
      <c r="Z24" s="49">
        <f t="shared" si="15"/>
        <v>0</v>
      </c>
      <c r="AA24" s="52">
        <f t="shared" si="16"/>
        <v>1847.0305477433333</v>
      </c>
    </row>
    <row r="25" spans="1:27" s="30" customFormat="1" ht="13.5" customHeight="1">
      <c r="A25" s="124">
        <v>5</v>
      </c>
      <c r="B25" s="217">
        <v>40940</v>
      </c>
      <c r="C25" s="68">
        <v>622</v>
      </c>
      <c r="D25" s="96">
        <f>'base(indices)'!G29</f>
        <v>1.3693564899999999</v>
      </c>
      <c r="E25" s="58">
        <f t="shared" si="0"/>
        <v>851.73973677999993</v>
      </c>
      <c r="F25" s="48">
        <v>0</v>
      </c>
      <c r="G25" s="60">
        <f t="shared" si="1"/>
        <v>0</v>
      </c>
      <c r="H25" s="191">
        <f t="shared" si="18"/>
        <v>3406.9589471199997</v>
      </c>
      <c r="I25" s="106">
        <f t="shared" si="20"/>
        <v>283.91324559333333</v>
      </c>
      <c r="J25" s="106">
        <f t="shared" si="19"/>
        <v>3690.8721927133329</v>
      </c>
      <c r="K25" s="63"/>
      <c r="L25" s="64">
        <f t="shared" si="23"/>
        <v>3690.8721927133329</v>
      </c>
      <c r="M25" s="65">
        <f t="shared" si="24"/>
        <v>3321.7849734419997</v>
      </c>
      <c r="N25" s="63">
        <f t="shared" si="21"/>
        <v>0</v>
      </c>
      <c r="O25" s="66">
        <f t="shared" si="22"/>
        <v>3321.7849734419997</v>
      </c>
      <c r="P25" s="63">
        <f t="shared" si="6"/>
        <v>2952.6977541706665</v>
      </c>
      <c r="Q25" s="63">
        <f t="shared" si="7"/>
        <v>0</v>
      </c>
      <c r="R25" s="67">
        <f t="shared" si="8"/>
        <v>2952.6977541706665</v>
      </c>
      <c r="S25" s="65">
        <f t="shared" si="9"/>
        <v>2583.6105348993328</v>
      </c>
      <c r="T25" s="63">
        <f t="shared" si="10"/>
        <v>0</v>
      </c>
      <c r="U25" s="66">
        <f t="shared" si="11"/>
        <v>2583.6105348993328</v>
      </c>
      <c r="V25" s="65">
        <f t="shared" si="17"/>
        <v>2214.5233156279996</v>
      </c>
      <c r="W25" s="63">
        <f t="shared" si="12"/>
        <v>0</v>
      </c>
      <c r="X25" s="66">
        <f t="shared" si="13"/>
        <v>2214.5233156279996</v>
      </c>
      <c r="Y25" s="65">
        <f t="shared" si="14"/>
        <v>1845.4360963566664</v>
      </c>
      <c r="Z25" s="63">
        <f t="shared" si="15"/>
        <v>0</v>
      </c>
      <c r="AA25" s="66">
        <f t="shared" si="16"/>
        <v>1845.4360963566664</v>
      </c>
    </row>
    <row r="26" spans="1:27" ht="13.5" customHeight="1">
      <c r="A26" s="124">
        <v>5</v>
      </c>
      <c r="B26" s="217">
        <v>40969</v>
      </c>
      <c r="C26" s="68">
        <v>622</v>
      </c>
      <c r="D26" s="96">
        <f>'base(indices)'!G30</f>
        <v>1.3693564899999999</v>
      </c>
      <c r="E26" s="69">
        <f t="shared" si="0"/>
        <v>851.73973677999993</v>
      </c>
      <c r="F26" s="48">
        <v>0</v>
      </c>
      <c r="G26" s="70">
        <f t="shared" si="1"/>
        <v>0</v>
      </c>
      <c r="H26" s="191">
        <f t="shared" si="18"/>
        <v>3406.9589471199997</v>
      </c>
      <c r="I26" s="107">
        <f t="shared" si="20"/>
        <v>283.91324559333333</v>
      </c>
      <c r="J26" s="107">
        <f t="shared" si="19"/>
        <v>3690.8721927133329</v>
      </c>
      <c r="K26" s="49"/>
      <c r="L26" s="50">
        <f t="shared" si="23"/>
        <v>3690.8721927133329</v>
      </c>
      <c r="M26" s="51">
        <f t="shared" si="24"/>
        <v>3321.7849734419997</v>
      </c>
      <c r="N26" s="49">
        <f t="shared" si="21"/>
        <v>0</v>
      </c>
      <c r="O26" s="52">
        <f t="shared" si="22"/>
        <v>3321.7849734419997</v>
      </c>
      <c r="P26" s="73">
        <f t="shared" si="6"/>
        <v>2952.6977541706665</v>
      </c>
      <c r="Q26" s="49">
        <f t="shared" si="7"/>
        <v>0</v>
      </c>
      <c r="R26" s="53">
        <f t="shared" si="8"/>
        <v>2952.6977541706665</v>
      </c>
      <c r="S26" s="51">
        <f t="shared" si="9"/>
        <v>2583.6105348993328</v>
      </c>
      <c r="T26" s="49">
        <f t="shared" si="10"/>
        <v>0</v>
      </c>
      <c r="U26" s="52">
        <f t="shared" si="11"/>
        <v>2583.6105348993328</v>
      </c>
      <c r="V26" s="51">
        <f t="shared" si="17"/>
        <v>2214.5233156279996</v>
      </c>
      <c r="W26" s="49">
        <f t="shared" si="12"/>
        <v>0</v>
      </c>
      <c r="X26" s="52">
        <f t="shared" si="13"/>
        <v>2214.5233156279996</v>
      </c>
      <c r="Y26" s="51">
        <f t="shared" si="14"/>
        <v>1845.4360963566664</v>
      </c>
      <c r="Z26" s="49">
        <f t="shared" si="15"/>
        <v>0</v>
      </c>
      <c r="AA26" s="52">
        <f t="shared" si="16"/>
        <v>1845.4360963566664</v>
      </c>
    </row>
    <row r="27" spans="1:27" s="30" customFormat="1" ht="13.5" customHeight="1">
      <c r="A27" s="124">
        <v>5</v>
      </c>
      <c r="B27" s="218">
        <v>41000</v>
      </c>
      <c r="C27" s="68">
        <v>622</v>
      </c>
      <c r="D27" s="96">
        <f>'base(indices)'!G31</f>
        <v>1.3678955800000001</v>
      </c>
      <c r="E27" s="58">
        <f t="shared" si="0"/>
        <v>850.83105076000004</v>
      </c>
      <c r="F27" s="48">
        <v>0</v>
      </c>
      <c r="G27" s="60">
        <f t="shared" si="1"/>
        <v>0</v>
      </c>
      <c r="H27" s="191">
        <f t="shared" si="18"/>
        <v>3403.3242030400002</v>
      </c>
      <c r="I27" s="106">
        <f t="shared" si="20"/>
        <v>283.61035025333337</v>
      </c>
      <c r="J27" s="106">
        <f t="shared" si="19"/>
        <v>3686.9345532933335</v>
      </c>
      <c r="K27" s="63"/>
      <c r="L27" s="64">
        <f t="shared" si="23"/>
        <v>3686.9345532933335</v>
      </c>
      <c r="M27" s="65">
        <f t="shared" si="24"/>
        <v>3318.2410979640003</v>
      </c>
      <c r="N27" s="63">
        <f t="shared" si="21"/>
        <v>0</v>
      </c>
      <c r="O27" s="66">
        <f t="shared" si="22"/>
        <v>3318.2410979640003</v>
      </c>
      <c r="P27" s="63">
        <f t="shared" si="6"/>
        <v>2949.5476426346668</v>
      </c>
      <c r="Q27" s="63">
        <f t="shared" si="7"/>
        <v>0</v>
      </c>
      <c r="R27" s="67">
        <f t="shared" si="8"/>
        <v>2949.5476426346668</v>
      </c>
      <c r="S27" s="65">
        <f t="shared" si="9"/>
        <v>2580.8541873053332</v>
      </c>
      <c r="T27" s="63">
        <f t="shared" si="10"/>
        <v>0</v>
      </c>
      <c r="U27" s="66">
        <f t="shared" si="11"/>
        <v>2580.8541873053332</v>
      </c>
      <c r="V27" s="65">
        <f t="shared" si="17"/>
        <v>2212.1607319760001</v>
      </c>
      <c r="W27" s="63">
        <f t="shared" si="12"/>
        <v>0</v>
      </c>
      <c r="X27" s="66">
        <f t="shared" si="13"/>
        <v>2212.1607319760001</v>
      </c>
      <c r="Y27" s="65">
        <f t="shared" si="14"/>
        <v>1843.4672766466667</v>
      </c>
      <c r="Z27" s="63">
        <f t="shared" si="15"/>
        <v>0</v>
      </c>
      <c r="AA27" s="66">
        <f t="shared" si="16"/>
        <v>1843.4672766466667</v>
      </c>
    </row>
    <row r="28" spans="1:27" ht="13.5" customHeight="1">
      <c r="A28" s="124">
        <v>5</v>
      </c>
      <c r="B28" s="217">
        <v>41030</v>
      </c>
      <c r="C28" s="68">
        <v>622</v>
      </c>
      <c r="D28" s="96">
        <f>'base(indices)'!G32</f>
        <v>1.3675851299999999</v>
      </c>
      <c r="E28" s="69">
        <f t="shared" si="0"/>
        <v>850.63795085999993</v>
      </c>
      <c r="F28" s="48">
        <v>0</v>
      </c>
      <c r="G28" s="70">
        <f t="shared" si="1"/>
        <v>0</v>
      </c>
      <c r="H28" s="191">
        <f t="shared" si="18"/>
        <v>3402.5518034399997</v>
      </c>
      <c r="I28" s="107">
        <f t="shared" si="20"/>
        <v>283.54598361999996</v>
      </c>
      <c r="J28" s="107">
        <f t="shared" si="19"/>
        <v>3686.0977870599995</v>
      </c>
      <c r="K28" s="49"/>
      <c r="L28" s="50">
        <f t="shared" si="23"/>
        <v>3686.0977870599995</v>
      </c>
      <c r="M28" s="51">
        <f t="shared" si="24"/>
        <v>3317.4880083539997</v>
      </c>
      <c r="N28" s="49">
        <f t="shared" si="21"/>
        <v>0</v>
      </c>
      <c r="O28" s="52">
        <f t="shared" si="22"/>
        <v>3317.4880083539997</v>
      </c>
      <c r="P28" s="73">
        <f t="shared" si="6"/>
        <v>2948.8782296479999</v>
      </c>
      <c r="Q28" s="49">
        <f t="shared" si="7"/>
        <v>0</v>
      </c>
      <c r="R28" s="53">
        <f t="shared" si="8"/>
        <v>2948.8782296479999</v>
      </c>
      <c r="S28" s="51">
        <f t="shared" si="9"/>
        <v>2580.2684509419996</v>
      </c>
      <c r="T28" s="49">
        <f t="shared" si="10"/>
        <v>0</v>
      </c>
      <c r="U28" s="52">
        <f t="shared" si="11"/>
        <v>2580.2684509419996</v>
      </c>
      <c r="V28" s="51">
        <f t="shared" si="17"/>
        <v>2211.6586722359998</v>
      </c>
      <c r="W28" s="49">
        <f t="shared" si="12"/>
        <v>0</v>
      </c>
      <c r="X28" s="52">
        <f t="shared" si="13"/>
        <v>2211.6586722359998</v>
      </c>
      <c r="Y28" s="51">
        <f t="shared" si="14"/>
        <v>1843.0488935299998</v>
      </c>
      <c r="Z28" s="49">
        <f t="shared" si="15"/>
        <v>0</v>
      </c>
      <c r="AA28" s="52">
        <f t="shared" si="16"/>
        <v>1843.0488935299998</v>
      </c>
    </row>
    <row r="29" spans="1:27" s="30" customFormat="1" ht="13.5" customHeight="1">
      <c r="A29" s="124">
        <v>5</v>
      </c>
      <c r="B29" s="218">
        <v>41061</v>
      </c>
      <c r="C29" s="68">
        <v>622</v>
      </c>
      <c r="D29" s="96">
        <f>'base(indices)'!G33</f>
        <v>1.3669454000000001</v>
      </c>
      <c r="E29" s="58">
        <f t="shared" si="0"/>
        <v>850.24003880000009</v>
      </c>
      <c r="F29" s="48">
        <v>0</v>
      </c>
      <c r="G29" s="60">
        <f t="shared" si="1"/>
        <v>0</v>
      </c>
      <c r="H29" s="191">
        <f t="shared" si="18"/>
        <v>3400.9601552000004</v>
      </c>
      <c r="I29" s="106">
        <f t="shared" si="20"/>
        <v>283.41334626666668</v>
      </c>
      <c r="J29" s="106">
        <f t="shared" si="19"/>
        <v>3684.3735014666672</v>
      </c>
      <c r="K29" s="63"/>
      <c r="L29" s="64">
        <f t="shared" si="23"/>
        <v>3684.3735014666672</v>
      </c>
      <c r="M29" s="65">
        <f t="shared" si="24"/>
        <v>3315.9361513200006</v>
      </c>
      <c r="N29" s="63">
        <f t="shared" si="21"/>
        <v>0</v>
      </c>
      <c r="O29" s="66">
        <f t="shared" si="22"/>
        <v>3315.9361513200006</v>
      </c>
      <c r="P29" s="63">
        <f t="shared" si="6"/>
        <v>2947.498801173334</v>
      </c>
      <c r="Q29" s="63">
        <f t="shared" si="7"/>
        <v>0</v>
      </c>
      <c r="R29" s="67">
        <f t="shared" si="8"/>
        <v>2947.498801173334</v>
      </c>
      <c r="S29" s="65">
        <f t="shared" si="9"/>
        <v>2579.0614510266669</v>
      </c>
      <c r="T29" s="63">
        <f t="shared" si="10"/>
        <v>0</v>
      </c>
      <c r="U29" s="66">
        <f t="shared" si="11"/>
        <v>2579.0614510266669</v>
      </c>
      <c r="V29" s="65">
        <f t="shared" si="17"/>
        <v>2210.6241008800002</v>
      </c>
      <c r="W29" s="63">
        <f t="shared" si="12"/>
        <v>0</v>
      </c>
      <c r="X29" s="66">
        <f t="shared" si="13"/>
        <v>2210.6241008800002</v>
      </c>
      <c r="Y29" s="65">
        <f t="shared" si="14"/>
        <v>1842.1867507333336</v>
      </c>
      <c r="Z29" s="63">
        <f t="shared" si="15"/>
        <v>0</v>
      </c>
      <c r="AA29" s="66">
        <f t="shared" si="16"/>
        <v>1842.1867507333336</v>
      </c>
    </row>
    <row r="30" spans="1:27" ht="13.5" customHeight="1">
      <c r="A30" s="124">
        <v>5</v>
      </c>
      <c r="B30" s="217">
        <v>41091</v>
      </c>
      <c r="C30" s="68">
        <v>622</v>
      </c>
      <c r="D30" s="96">
        <f>'base(indices)'!G34</f>
        <v>1.3669454000000001</v>
      </c>
      <c r="E30" s="69">
        <f>C30*D30</f>
        <v>850.24003880000009</v>
      </c>
      <c r="F30" s="48">
        <v>0</v>
      </c>
      <c r="G30" s="70">
        <f t="shared" si="1"/>
        <v>0</v>
      </c>
      <c r="H30" s="191">
        <f t="shared" si="18"/>
        <v>3400.9601552000004</v>
      </c>
      <c r="I30" s="107">
        <f t="shared" si="20"/>
        <v>283.41334626666668</v>
      </c>
      <c r="J30" s="107">
        <f t="shared" si="19"/>
        <v>3684.3735014666672</v>
      </c>
      <c r="K30" s="49"/>
      <c r="L30" s="50">
        <f t="shared" si="23"/>
        <v>3684.3735014666672</v>
      </c>
      <c r="M30" s="51">
        <f t="shared" si="24"/>
        <v>3315.9361513200006</v>
      </c>
      <c r="N30" s="49">
        <f t="shared" si="21"/>
        <v>0</v>
      </c>
      <c r="O30" s="52">
        <f t="shared" si="22"/>
        <v>3315.9361513200006</v>
      </c>
      <c r="P30" s="73">
        <f t="shared" si="6"/>
        <v>2947.498801173334</v>
      </c>
      <c r="Q30" s="49">
        <f t="shared" si="7"/>
        <v>0</v>
      </c>
      <c r="R30" s="53">
        <f t="shared" si="8"/>
        <v>2947.498801173334</v>
      </c>
      <c r="S30" s="51">
        <f t="shared" si="9"/>
        <v>2579.0614510266669</v>
      </c>
      <c r="T30" s="49">
        <f t="shared" si="10"/>
        <v>0</v>
      </c>
      <c r="U30" s="52">
        <f t="shared" si="11"/>
        <v>2579.0614510266669</v>
      </c>
      <c r="V30" s="51">
        <f t="shared" si="17"/>
        <v>2210.6241008800002</v>
      </c>
      <c r="W30" s="49">
        <f t="shared" si="12"/>
        <v>0</v>
      </c>
      <c r="X30" s="52">
        <f t="shared" si="13"/>
        <v>2210.6241008800002</v>
      </c>
      <c r="Y30" s="51">
        <f t="shared" si="14"/>
        <v>1842.1867507333336</v>
      </c>
      <c r="Z30" s="49">
        <f t="shared" si="15"/>
        <v>0</v>
      </c>
      <c r="AA30" s="52">
        <f t="shared" si="16"/>
        <v>1842.1867507333336</v>
      </c>
    </row>
    <row r="31" spans="1:27" s="30" customFormat="1" ht="13.5" customHeight="1">
      <c r="A31" s="124">
        <v>5</v>
      </c>
      <c r="B31" s="218">
        <v>41122</v>
      </c>
      <c r="C31" s="68">
        <v>622</v>
      </c>
      <c r="D31" s="96">
        <f>'base(indices)'!G35</f>
        <v>1.36674859</v>
      </c>
      <c r="E31" s="58">
        <f t="shared" si="0"/>
        <v>850.11762298000008</v>
      </c>
      <c r="F31" s="48">
        <v>0</v>
      </c>
      <c r="G31" s="60">
        <f t="shared" si="1"/>
        <v>0</v>
      </c>
      <c r="H31" s="191">
        <f t="shared" si="18"/>
        <v>3400.4704919200003</v>
      </c>
      <c r="I31" s="106">
        <f t="shared" si="20"/>
        <v>283.37254099333336</v>
      </c>
      <c r="J31" s="106">
        <f t="shared" si="19"/>
        <v>3683.8430329133334</v>
      </c>
      <c r="K31" s="63"/>
      <c r="L31" s="64">
        <f t="shared" si="23"/>
        <v>3683.8430329133334</v>
      </c>
      <c r="M31" s="65">
        <f t="shared" si="24"/>
        <v>3315.4587296220002</v>
      </c>
      <c r="N31" s="63">
        <f t="shared" si="21"/>
        <v>0</v>
      </c>
      <c r="O31" s="66">
        <f t="shared" si="22"/>
        <v>3315.4587296220002</v>
      </c>
      <c r="P31" s="63">
        <f>J31*$P$10</f>
        <v>2947.0744263306669</v>
      </c>
      <c r="Q31" s="63">
        <f t="shared" si="7"/>
        <v>0</v>
      </c>
      <c r="R31" s="67">
        <f t="shared" si="8"/>
        <v>2947.0744263306669</v>
      </c>
      <c r="S31" s="65">
        <f t="shared" si="9"/>
        <v>2578.6901230393332</v>
      </c>
      <c r="T31" s="63">
        <f t="shared" si="10"/>
        <v>0</v>
      </c>
      <c r="U31" s="66">
        <f t="shared" si="11"/>
        <v>2578.6901230393332</v>
      </c>
      <c r="V31" s="65">
        <f t="shared" si="17"/>
        <v>2210.305819748</v>
      </c>
      <c r="W31" s="63">
        <f t="shared" si="12"/>
        <v>0</v>
      </c>
      <c r="X31" s="66">
        <f t="shared" si="13"/>
        <v>2210.305819748</v>
      </c>
      <c r="Y31" s="65">
        <f t="shared" si="14"/>
        <v>1841.9215164566667</v>
      </c>
      <c r="Z31" s="63">
        <f t="shared" si="15"/>
        <v>0</v>
      </c>
      <c r="AA31" s="66">
        <f t="shared" si="16"/>
        <v>1841.9215164566667</v>
      </c>
    </row>
    <row r="32" spans="1:27" ht="13.5" customHeight="1">
      <c r="A32" s="124">
        <v>5</v>
      </c>
      <c r="B32" s="217">
        <v>41153</v>
      </c>
      <c r="C32" s="68">
        <v>622</v>
      </c>
      <c r="D32" s="96">
        <f>'base(indices)'!G36</f>
        <v>1.3665805</v>
      </c>
      <c r="E32" s="69">
        <f t="shared" si="0"/>
        <v>850.01307099999997</v>
      </c>
      <c r="F32" s="48">
        <v>0</v>
      </c>
      <c r="G32" s="70">
        <f t="shared" si="1"/>
        <v>0</v>
      </c>
      <c r="H32" s="191">
        <f t="shared" si="18"/>
        <v>3400.0522839999999</v>
      </c>
      <c r="I32" s="107">
        <f t="shared" si="20"/>
        <v>283.33769033333334</v>
      </c>
      <c r="J32" s="107">
        <f t="shared" si="19"/>
        <v>3683.3899743333332</v>
      </c>
      <c r="K32" s="49"/>
      <c r="L32" s="50">
        <f t="shared" si="23"/>
        <v>3683.3899743333332</v>
      </c>
      <c r="M32" s="51">
        <f t="shared" si="24"/>
        <v>3315.0509769</v>
      </c>
      <c r="N32" s="49">
        <f t="shared" si="21"/>
        <v>0</v>
      </c>
      <c r="O32" s="52">
        <f t="shared" si="22"/>
        <v>3315.0509769</v>
      </c>
      <c r="P32" s="73">
        <f>J32*$P$10</f>
        <v>2946.7119794666669</v>
      </c>
      <c r="Q32" s="49">
        <f t="shared" si="7"/>
        <v>0</v>
      </c>
      <c r="R32" s="53">
        <f t="shared" si="8"/>
        <v>2946.7119794666669</v>
      </c>
      <c r="S32" s="51">
        <f t="shared" si="9"/>
        <v>2578.3729820333328</v>
      </c>
      <c r="T32" s="49">
        <f t="shared" si="10"/>
        <v>0</v>
      </c>
      <c r="U32" s="52">
        <f t="shared" si="11"/>
        <v>2578.3729820333328</v>
      </c>
      <c r="V32" s="51">
        <f t="shared" si="17"/>
        <v>2210.0339845999997</v>
      </c>
      <c r="W32" s="49">
        <f t="shared" si="12"/>
        <v>0</v>
      </c>
      <c r="X32" s="52">
        <f t="shared" si="13"/>
        <v>2210.0339845999997</v>
      </c>
      <c r="Y32" s="51">
        <f t="shared" si="14"/>
        <v>1841.6949871666666</v>
      </c>
      <c r="Z32" s="49">
        <f t="shared" si="15"/>
        <v>0</v>
      </c>
      <c r="AA32" s="52">
        <f t="shared" si="16"/>
        <v>1841.6949871666666</v>
      </c>
    </row>
    <row r="33" spans="1:27" s="30" customFormat="1" ht="13.5" customHeight="1">
      <c r="A33" s="124">
        <v>5</v>
      </c>
      <c r="B33" s="218">
        <v>41183</v>
      </c>
      <c r="C33" s="68">
        <v>622</v>
      </c>
      <c r="D33" s="96">
        <f>'base(indices)'!G37</f>
        <v>1.3665805</v>
      </c>
      <c r="E33" s="58">
        <f t="shared" si="0"/>
        <v>850.01307099999997</v>
      </c>
      <c r="F33" s="48">
        <v>0</v>
      </c>
      <c r="G33" s="60">
        <f t="shared" si="1"/>
        <v>0</v>
      </c>
      <c r="H33" s="191">
        <f t="shared" si="18"/>
        <v>3400.0522839999999</v>
      </c>
      <c r="I33" s="106">
        <f t="shared" si="20"/>
        <v>283.33769033333334</v>
      </c>
      <c r="J33" s="106">
        <f t="shared" si="19"/>
        <v>3683.3899743333332</v>
      </c>
      <c r="K33" s="63"/>
      <c r="L33" s="64">
        <f t="shared" si="23"/>
        <v>3683.3899743333332</v>
      </c>
      <c r="M33" s="65">
        <f t="shared" si="24"/>
        <v>3315.0509769</v>
      </c>
      <c r="N33" s="63">
        <f t="shared" si="21"/>
        <v>0</v>
      </c>
      <c r="O33" s="66">
        <f t="shared" si="22"/>
        <v>3315.0509769</v>
      </c>
      <c r="P33" s="63">
        <f t="shared" ref="P33:P50" si="25">J33*$P$10</f>
        <v>2946.7119794666669</v>
      </c>
      <c r="Q33" s="63">
        <f t="shared" si="7"/>
        <v>0</v>
      </c>
      <c r="R33" s="67">
        <f t="shared" si="8"/>
        <v>2946.7119794666669</v>
      </c>
      <c r="S33" s="65">
        <f t="shared" si="9"/>
        <v>2578.3729820333328</v>
      </c>
      <c r="T33" s="63">
        <f t="shared" si="10"/>
        <v>0</v>
      </c>
      <c r="U33" s="66">
        <f t="shared" si="11"/>
        <v>2578.3729820333328</v>
      </c>
      <c r="V33" s="65">
        <f t="shared" si="17"/>
        <v>2210.0339845999997</v>
      </c>
      <c r="W33" s="63">
        <f t="shared" si="12"/>
        <v>0</v>
      </c>
      <c r="X33" s="66">
        <f t="shared" si="13"/>
        <v>2210.0339845999997</v>
      </c>
      <c r="Y33" s="65">
        <f t="shared" si="14"/>
        <v>1841.6949871666666</v>
      </c>
      <c r="Z33" s="63">
        <f t="shared" si="15"/>
        <v>0</v>
      </c>
      <c r="AA33" s="66">
        <f t="shared" si="16"/>
        <v>1841.6949871666666</v>
      </c>
    </row>
    <row r="34" spans="1:27" ht="13.5" customHeight="1">
      <c r="A34" s="124">
        <v>5</v>
      </c>
      <c r="B34" s="217">
        <v>41214</v>
      </c>
      <c r="C34" s="68">
        <v>622</v>
      </c>
      <c r="D34" s="96">
        <f>'base(indices)'!G38</f>
        <v>1.3665805</v>
      </c>
      <c r="E34" s="69">
        <f t="shared" si="0"/>
        <v>850.01307099999997</v>
      </c>
      <c r="F34" s="48">
        <v>0</v>
      </c>
      <c r="G34" s="70">
        <f t="shared" si="1"/>
        <v>0</v>
      </c>
      <c r="H34" s="191">
        <f t="shared" si="18"/>
        <v>3400.0522839999999</v>
      </c>
      <c r="I34" s="107">
        <f t="shared" si="20"/>
        <v>283.33769033333334</v>
      </c>
      <c r="J34" s="107">
        <f t="shared" si="19"/>
        <v>3683.3899743333332</v>
      </c>
      <c r="K34" s="49"/>
      <c r="L34" s="50">
        <f t="shared" si="23"/>
        <v>3683.3899743333332</v>
      </c>
      <c r="M34" s="51">
        <f t="shared" si="24"/>
        <v>3315.0509769</v>
      </c>
      <c r="N34" s="49">
        <f t="shared" si="21"/>
        <v>0</v>
      </c>
      <c r="O34" s="52">
        <f t="shared" si="22"/>
        <v>3315.0509769</v>
      </c>
      <c r="P34" s="73">
        <f t="shared" si="25"/>
        <v>2946.7119794666669</v>
      </c>
      <c r="Q34" s="49">
        <f t="shared" si="7"/>
        <v>0</v>
      </c>
      <c r="R34" s="53">
        <f t="shared" si="8"/>
        <v>2946.7119794666669</v>
      </c>
      <c r="S34" s="51">
        <f t="shared" si="9"/>
        <v>2578.3729820333328</v>
      </c>
      <c r="T34" s="49">
        <f t="shared" si="10"/>
        <v>0</v>
      </c>
      <c r="U34" s="52">
        <f t="shared" si="11"/>
        <v>2578.3729820333328</v>
      </c>
      <c r="V34" s="51">
        <f t="shared" si="17"/>
        <v>2210.0339845999997</v>
      </c>
      <c r="W34" s="49">
        <f t="shared" si="12"/>
        <v>0</v>
      </c>
      <c r="X34" s="52">
        <f t="shared" si="13"/>
        <v>2210.0339845999997</v>
      </c>
      <c r="Y34" s="51">
        <f t="shared" si="14"/>
        <v>1841.6949871666666</v>
      </c>
      <c r="Z34" s="49">
        <f t="shared" si="15"/>
        <v>0</v>
      </c>
      <c r="AA34" s="52">
        <f t="shared" si="16"/>
        <v>1841.6949871666666</v>
      </c>
    </row>
    <row r="35" spans="1:27" s="30" customFormat="1" ht="13.5" customHeight="1">
      <c r="A35" s="124">
        <v>5</v>
      </c>
      <c r="B35" s="218">
        <v>41244</v>
      </c>
      <c r="C35" s="68">
        <v>622</v>
      </c>
      <c r="D35" s="96">
        <f>'base(indices)'!G39</f>
        <v>1.3665805</v>
      </c>
      <c r="E35" s="58">
        <f t="shared" si="0"/>
        <v>850.01307099999997</v>
      </c>
      <c r="F35" s="48">
        <v>0</v>
      </c>
      <c r="G35" s="60">
        <f t="shared" si="1"/>
        <v>0</v>
      </c>
      <c r="H35" s="191">
        <f t="shared" si="18"/>
        <v>3400.0522839999999</v>
      </c>
      <c r="I35" s="106">
        <f t="shared" si="20"/>
        <v>283.33769033333334</v>
      </c>
      <c r="J35" s="106">
        <f t="shared" si="19"/>
        <v>3683.3899743333332</v>
      </c>
      <c r="K35" s="63"/>
      <c r="L35" s="64">
        <f t="shared" si="23"/>
        <v>3683.3899743333332</v>
      </c>
      <c r="M35" s="65">
        <f t="shared" si="24"/>
        <v>3315.0509769</v>
      </c>
      <c r="N35" s="63">
        <f t="shared" si="21"/>
        <v>0</v>
      </c>
      <c r="O35" s="66">
        <f t="shared" si="22"/>
        <v>3315.0509769</v>
      </c>
      <c r="P35" s="63">
        <f t="shared" si="25"/>
        <v>2946.7119794666669</v>
      </c>
      <c r="Q35" s="63">
        <f t="shared" si="7"/>
        <v>0</v>
      </c>
      <c r="R35" s="67">
        <f t="shared" si="8"/>
        <v>2946.7119794666669</v>
      </c>
      <c r="S35" s="65">
        <f t="shared" si="9"/>
        <v>2578.3729820333328</v>
      </c>
      <c r="T35" s="63">
        <f t="shared" si="10"/>
        <v>0</v>
      </c>
      <c r="U35" s="66">
        <f t="shared" si="11"/>
        <v>2578.3729820333328</v>
      </c>
      <c r="V35" s="65">
        <f t="shared" si="17"/>
        <v>2210.0339845999997</v>
      </c>
      <c r="W35" s="63">
        <f t="shared" si="12"/>
        <v>0</v>
      </c>
      <c r="X35" s="66">
        <f t="shared" si="13"/>
        <v>2210.0339845999997</v>
      </c>
      <c r="Y35" s="65">
        <f t="shared" si="14"/>
        <v>1841.6949871666666</v>
      </c>
      <c r="Z35" s="63">
        <f t="shared" si="15"/>
        <v>0</v>
      </c>
      <c r="AA35" s="66">
        <f t="shared" si="16"/>
        <v>1841.6949871666666</v>
      </c>
    </row>
    <row r="36" spans="1:27" ht="13.5" customHeight="1">
      <c r="A36" s="124">
        <v>5</v>
      </c>
      <c r="B36" s="217">
        <v>41275</v>
      </c>
      <c r="C36" s="68">
        <v>678</v>
      </c>
      <c r="D36" s="96">
        <f>'base(indices)'!G40</f>
        <v>1.3665805</v>
      </c>
      <c r="E36" s="69">
        <f t="shared" si="0"/>
        <v>926.54157899999996</v>
      </c>
      <c r="F36" s="91">
        <v>0</v>
      </c>
      <c r="G36" s="70">
        <f t="shared" si="1"/>
        <v>0</v>
      </c>
      <c r="H36" s="191">
        <f t="shared" si="18"/>
        <v>3706.1663159999998</v>
      </c>
      <c r="I36" s="107">
        <f t="shared" si="20"/>
        <v>308.847193</v>
      </c>
      <c r="J36" s="107">
        <f t="shared" si="19"/>
        <v>4015.0135089999999</v>
      </c>
      <c r="K36" s="49"/>
      <c r="L36" s="50">
        <f t="shared" si="23"/>
        <v>4015.0135089999999</v>
      </c>
      <c r="M36" s="51">
        <f t="shared" si="24"/>
        <v>3613.5121580999999</v>
      </c>
      <c r="N36" s="49">
        <f t="shared" si="21"/>
        <v>0</v>
      </c>
      <c r="O36" s="52">
        <f t="shared" si="22"/>
        <v>3613.5121580999999</v>
      </c>
      <c r="P36" s="73">
        <f t="shared" si="25"/>
        <v>3212.0108072000003</v>
      </c>
      <c r="Q36" s="49">
        <f t="shared" si="7"/>
        <v>0</v>
      </c>
      <c r="R36" s="53">
        <f t="shared" si="8"/>
        <v>3212.0108072000003</v>
      </c>
      <c r="S36" s="51">
        <f t="shared" si="9"/>
        <v>2810.5094562999998</v>
      </c>
      <c r="T36" s="49">
        <f t="shared" si="10"/>
        <v>0</v>
      </c>
      <c r="U36" s="52">
        <f t="shared" si="11"/>
        <v>2810.5094562999998</v>
      </c>
      <c r="V36" s="51">
        <f t="shared" si="17"/>
        <v>2409.0081053999997</v>
      </c>
      <c r="W36" s="49">
        <f t="shared" si="12"/>
        <v>0</v>
      </c>
      <c r="X36" s="52">
        <f t="shared" si="13"/>
        <v>2409.0081053999997</v>
      </c>
      <c r="Y36" s="51">
        <f t="shared" si="14"/>
        <v>2007.5067544999999</v>
      </c>
      <c r="Z36" s="49">
        <f t="shared" si="15"/>
        <v>0</v>
      </c>
      <c r="AA36" s="52">
        <f t="shared" si="16"/>
        <v>2007.5067544999999</v>
      </c>
    </row>
    <row r="37" spans="1:27" s="30" customFormat="1" ht="13.5" customHeight="1">
      <c r="A37" s="124">
        <v>5</v>
      </c>
      <c r="B37" s="218">
        <v>41306</v>
      </c>
      <c r="C37" s="68">
        <v>678</v>
      </c>
      <c r="D37" s="96">
        <f>'base(indices)'!G41</f>
        <v>1.3665805</v>
      </c>
      <c r="E37" s="58">
        <f t="shared" si="0"/>
        <v>926.54157899999996</v>
      </c>
      <c r="F37" s="91">
        <v>0</v>
      </c>
      <c r="G37" s="60">
        <f t="shared" si="1"/>
        <v>0</v>
      </c>
      <c r="H37" s="191">
        <f t="shared" si="18"/>
        <v>3706.1663159999998</v>
      </c>
      <c r="I37" s="106">
        <f t="shared" si="20"/>
        <v>308.847193</v>
      </c>
      <c r="J37" s="106">
        <f t="shared" si="19"/>
        <v>4015.0135089999999</v>
      </c>
      <c r="K37" s="63"/>
      <c r="L37" s="64">
        <f t="shared" si="23"/>
        <v>4015.0135089999999</v>
      </c>
      <c r="M37" s="65">
        <f t="shared" si="24"/>
        <v>3613.5121580999999</v>
      </c>
      <c r="N37" s="63">
        <f t="shared" si="21"/>
        <v>0</v>
      </c>
      <c r="O37" s="66">
        <f t="shared" si="22"/>
        <v>3613.5121580999999</v>
      </c>
      <c r="P37" s="63">
        <f t="shared" si="25"/>
        <v>3212.0108072000003</v>
      </c>
      <c r="Q37" s="63">
        <f t="shared" si="7"/>
        <v>0</v>
      </c>
      <c r="R37" s="67">
        <f t="shared" si="8"/>
        <v>3212.0108072000003</v>
      </c>
      <c r="S37" s="65">
        <f t="shared" si="9"/>
        <v>2810.5094562999998</v>
      </c>
      <c r="T37" s="63">
        <f t="shared" si="10"/>
        <v>0</v>
      </c>
      <c r="U37" s="66">
        <f t="shared" si="11"/>
        <v>2810.5094562999998</v>
      </c>
      <c r="V37" s="65">
        <f t="shared" si="17"/>
        <v>2409.0081053999997</v>
      </c>
      <c r="W37" s="63">
        <f t="shared" si="12"/>
        <v>0</v>
      </c>
      <c r="X37" s="66">
        <f t="shared" si="13"/>
        <v>2409.0081053999997</v>
      </c>
      <c r="Y37" s="65">
        <f t="shared" si="14"/>
        <v>2007.5067544999999</v>
      </c>
      <c r="Z37" s="63">
        <f t="shared" si="15"/>
        <v>0</v>
      </c>
      <c r="AA37" s="66">
        <f t="shared" si="16"/>
        <v>2007.5067544999999</v>
      </c>
    </row>
    <row r="38" spans="1:27" ht="13.5" customHeight="1">
      <c r="A38" s="124">
        <v>5</v>
      </c>
      <c r="B38" s="217">
        <v>41334</v>
      </c>
      <c r="C38" s="68">
        <v>678</v>
      </c>
      <c r="D38" s="96">
        <f>'base(indices)'!G42</f>
        <v>1.3665805</v>
      </c>
      <c r="E38" s="69">
        <f t="shared" si="0"/>
        <v>926.54157899999996</v>
      </c>
      <c r="F38" s="48">
        <v>0</v>
      </c>
      <c r="G38" s="70">
        <f t="shared" si="1"/>
        <v>0</v>
      </c>
      <c r="H38" s="191">
        <f t="shared" si="18"/>
        <v>3706.1663159999998</v>
      </c>
      <c r="I38" s="107">
        <f t="shared" si="20"/>
        <v>308.847193</v>
      </c>
      <c r="J38" s="107">
        <f t="shared" si="19"/>
        <v>4015.0135089999999</v>
      </c>
      <c r="K38" s="73"/>
      <c r="L38" s="74">
        <f t="shared" si="23"/>
        <v>4015.0135089999999</v>
      </c>
      <c r="M38" s="51">
        <f t="shared" si="24"/>
        <v>3613.5121580999999</v>
      </c>
      <c r="N38" s="49">
        <f t="shared" si="21"/>
        <v>0</v>
      </c>
      <c r="O38" s="52">
        <f t="shared" si="22"/>
        <v>3613.5121580999999</v>
      </c>
      <c r="P38" s="73">
        <f t="shared" si="25"/>
        <v>3212.0108072000003</v>
      </c>
      <c r="Q38" s="49">
        <f t="shared" si="7"/>
        <v>0</v>
      </c>
      <c r="R38" s="53">
        <f>P38+Q38</f>
        <v>3212.0108072000003</v>
      </c>
      <c r="S38" s="51">
        <f t="shared" si="9"/>
        <v>2810.5094562999998</v>
      </c>
      <c r="T38" s="49">
        <f t="shared" si="10"/>
        <v>0</v>
      </c>
      <c r="U38" s="52">
        <f t="shared" si="11"/>
        <v>2810.5094562999998</v>
      </c>
      <c r="V38" s="51">
        <f t="shared" si="17"/>
        <v>2409.0081053999997</v>
      </c>
      <c r="W38" s="49">
        <f t="shared" si="12"/>
        <v>0</v>
      </c>
      <c r="X38" s="52">
        <f t="shared" si="13"/>
        <v>2409.0081053999997</v>
      </c>
      <c r="Y38" s="51">
        <f t="shared" si="14"/>
        <v>2007.5067544999999</v>
      </c>
      <c r="Z38" s="49">
        <f t="shared" si="15"/>
        <v>0</v>
      </c>
      <c r="AA38" s="52">
        <f t="shared" si="16"/>
        <v>2007.5067544999999</v>
      </c>
    </row>
    <row r="39" spans="1:27" s="30" customFormat="1" ht="13.5" customHeight="1">
      <c r="A39" s="124">
        <v>5</v>
      </c>
      <c r="B39" s="217">
        <v>41365</v>
      </c>
      <c r="C39" s="68">
        <v>678</v>
      </c>
      <c r="D39" s="96">
        <f>'base(indices)'!G43</f>
        <v>1.3665805</v>
      </c>
      <c r="E39" s="58">
        <f t="shared" si="0"/>
        <v>926.54157899999996</v>
      </c>
      <c r="F39" s="48">
        <v>0</v>
      </c>
      <c r="G39" s="60">
        <f t="shared" si="1"/>
        <v>0</v>
      </c>
      <c r="H39" s="191">
        <f t="shared" si="18"/>
        <v>3706.1663159999998</v>
      </c>
      <c r="I39" s="106">
        <f t="shared" si="20"/>
        <v>308.847193</v>
      </c>
      <c r="J39" s="106">
        <f t="shared" si="19"/>
        <v>4015.0135089999999</v>
      </c>
      <c r="K39" s="63"/>
      <c r="L39" s="75">
        <f t="shared" si="23"/>
        <v>4015.0135089999999</v>
      </c>
      <c r="M39" s="65">
        <f t="shared" si="24"/>
        <v>3613.5121580999999</v>
      </c>
      <c r="N39" s="63">
        <f t="shared" si="21"/>
        <v>0</v>
      </c>
      <c r="O39" s="66">
        <f t="shared" si="22"/>
        <v>3613.5121580999999</v>
      </c>
      <c r="P39" s="63">
        <f>J39*$P$10</f>
        <v>3212.0108072000003</v>
      </c>
      <c r="Q39" s="63">
        <f t="shared" si="7"/>
        <v>0</v>
      </c>
      <c r="R39" s="67">
        <f t="shared" ref="R39:R54" si="26">P39+Q39</f>
        <v>3212.0108072000003</v>
      </c>
      <c r="S39" s="65">
        <f t="shared" si="9"/>
        <v>2810.5094562999998</v>
      </c>
      <c r="T39" s="63">
        <f t="shared" si="10"/>
        <v>0</v>
      </c>
      <c r="U39" s="66">
        <f t="shared" si="11"/>
        <v>2810.5094562999998</v>
      </c>
      <c r="V39" s="65">
        <f t="shared" si="17"/>
        <v>2409.0081053999997</v>
      </c>
      <c r="W39" s="63">
        <f t="shared" si="12"/>
        <v>0</v>
      </c>
      <c r="X39" s="66">
        <f t="shared" si="13"/>
        <v>2409.0081053999997</v>
      </c>
      <c r="Y39" s="65">
        <f t="shared" si="14"/>
        <v>2007.5067544999999</v>
      </c>
      <c r="Z39" s="63">
        <f t="shared" si="15"/>
        <v>0</v>
      </c>
      <c r="AA39" s="66">
        <f t="shared" si="16"/>
        <v>2007.5067544999999</v>
      </c>
    </row>
    <row r="40" spans="1:27" ht="13.5" customHeight="1">
      <c r="A40" s="124">
        <v>5</v>
      </c>
      <c r="B40" s="218">
        <v>41395</v>
      </c>
      <c r="C40" s="68">
        <v>678</v>
      </c>
      <c r="D40" s="96">
        <f>'base(indices)'!G44</f>
        <v>1.3665805</v>
      </c>
      <c r="E40" s="69">
        <f t="shared" si="0"/>
        <v>926.54157899999996</v>
      </c>
      <c r="F40" s="48">
        <v>0</v>
      </c>
      <c r="G40" s="70">
        <f t="shared" si="1"/>
        <v>0</v>
      </c>
      <c r="H40" s="191">
        <f t="shared" si="18"/>
        <v>3706.1663159999998</v>
      </c>
      <c r="I40" s="107">
        <f t="shared" si="20"/>
        <v>308.847193</v>
      </c>
      <c r="J40" s="107">
        <f t="shared" si="19"/>
        <v>4015.0135089999999</v>
      </c>
      <c r="K40" s="49"/>
      <c r="L40" s="50">
        <f t="shared" si="23"/>
        <v>4015.0135089999999</v>
      </c>
      <c r="M40" s="51">
        <f t="shared" si="24"/>
        <v>3613.5121580999999</v>
      </c>
      <c r="N40" s="49">
        <f t="shared" si="21"/>
        <v>0</v>
      </c>
      <c r="O40" s="52">
        <f t="shared" si="22"/>
        <v>3613.5121580999999</v>
      </c>
      <c r="P40" s="73">
        <f t="shared" si="25"/>
        <v>3212.0108072000003</v>
      </c>
      <c r="Q40" s="49">
        <f t="shared" si="7"/>
        <v>0</v>
      </c>
      <c r="R40" s="53">
        <f t="shared" si="26"/>
        <v>3212.0108072000003</v>
      </c>
      <c r="S40" s="51">
        <f t="shared" si="9"/>
        <v>2810.5094562999998</v>
      </c>
      <c r="T40" s="49">
        <f t="shared" si="10"/>
        <v>0</v>
      </c>
      <c r="U40" s="52">
        <f t="shared" si="11"/>
        <v>2810.5094562999998</v>
      </c>
      <c r="V40" s="51">
        <f t="shared" si="17"/>
        <v>2409.0081053999997</v>
      </c>
      <c r="W40" s="49">
        <f t="shared" si="12"/>
        <v>0</v>
      </c>
      <c r="X40" s="52">
        <f t="shared" si="13"/>
        <v>2409.0081053999997</v>
      </c>
      <c r="Y40" s="51">
        <f t="shared" si="14"/>
        <v>2007.5067544999999</v>
      </c>
      <c r="Z40" s="49">
        <f t="shared" si="15"/>
        <v>0</v>
      </c>
      <c r="AA40" s="52">
        <f t="shared" si="16"/>
        <v>2007.5067544999999</v>
      </c>
    </row>
    <row r="41" spans="1:27" s="30" customFormat="1" ht="13.5" customHeight="1">
      <c r="A41" s="124">
        <v>5</v>
      </c>
      <c r="B41" s="217">
        <v>41426</v>
      </c>
      <c r="C41" s="68">
        <v>678</v>
      </c>
      <c r="D41" s="96">
        <f>'base(indices)'!G45</f>
        <v>1.3665805</v>
      </c>
      <c r="E41" s="58">
        <f t="shared" si="0"/>
        <v>926.54157899999996</v>
      </c>
      <c r="F41" s="48">
        <v>0</v>
      </c>
      <c r="G41" s="60">
        <f t="shared" si="1"/>
        <v>0</v>
      </c>
      <c r="H41" s="191">
        <f t="shared" si="18"/>
        <v>3706.1663159999998</v>
      </c>
      <c r="I41" s="106">
        <f t="shared" si="20"/>
        <v>308.847193</v>
      </c>
      <c r="J41" s="106">
        <f t="shared" si="19"/>
        <v>4015.0135089999999</v>
      </c>
      <c r="K41" s="63"/>
      <c r="L41" s="75">
        <f t="shared" si="23"/>
        <v>4015.0135089999999</v>
      </c>
      <c r="M41" s="65">
        <f t="shared" si="24"/>
        <v>3613.5121580999999</v>
      </c>
      <c r="N41" s="63">
        <f t="shared" si="21"/>
        <v>0</v>
      </c>
      <c r="O41" s="66">
        <f t="shared" si="22"/>
        <v>3613.5121580999999</v>
      </c>
      <c r="P41" s="63">
        <f t="shared" si="25"/>
        <v>3212.0108072000003</v>
      </c>
      <c r="Q41" s="63">
        <f t="shared" si="7"/>
        <v>0</v>
      </c>
      <c r="R41" s="67">
        <f t="shared" si="26"/>
        <v>3212.0108072000003</v>
      </c>
      <c r="S41" s="65">
        <f t="shared" si="9"/>
        <v>2810.5094562999998</v>
      </c>
      <c r="T41" s="63">
        <f t="shared" si="10"/>
        <v>0</v>
      </c>
      <c r="U41" s="66">
        <f t="shared" si="11"/>
        <v>2810.5094562999998</v>
      </c>
      <c r="V41" s="65">
        <f t="shared" si="17"/>
        <v>2409.0081053999997</v>
      </c>
      <c r="W41" s="63">
        <f t="shared" si="12"/>
        <v>0</v>
      </c>
      <c r="X41" s="66">
        <f t="shared" si="13"/>
        <v>2409.0081053999997</v>
      </c>
      <c r="Y41" s="65">
        <f t="shared" si="14"/>
        <v>2007.5067544999999</v>
      </c>
      <c r="Z41" s="63">
        <f t="shared" si="15"/>
        <v>0</v>
      </c>
      <c r="AA41" s="66">
        <f t="shared" si="16"/>
        <v>2007.5067544999999</v>
      </c>
    </row>
    <row r="42" spans="1:27" ht="13.5" customHeight="1">
      <c r="A42" s="124">
        <v>5</v>
      </c>
      <c r="B42" s="218">
        <v>41456</v>
      </c>
      <c r="C42" s="68">
        <v>678</v>
      </c>
      <c r="D42" s="96">
        <f>'base(indices)'!G46</f>
        <v>1.3665805</v>
      </c>
      <c r="E42" s="69">
        <f t="shared" si="0"/>
        <v>926.54157899999996</v>
      </c>
      <c r="F42" s="48">
        <v>0</v>
      </c>
      <c r="G42" s="70">
        <f t="shared" si="1"/>
        <v>0</v>
      </c>
      <c r="H42" s="191">
        <f t="shared" si="18"/>
        <v>3706.1663159999998</v>
      </c>
      <c r="I42" s="107">
        <f t="shared" si="20"/>
        <v>308.847193</v>
      </c>
      <c r="J42" s="107">
        <f t="shared" si="19"/>
        <v>4015.0135089999999</v>
      </c>
      <c r="K42" s="49"/>
      <c r="L42" s="50">
        <f t="shared" si="23"/>
        <v>4015.0135089999999</v>
      </c>
      <c r="M42" s="51">
        <f t="shared" si="24"/>
        <v>3613.5121580999999</v>
      </c>
      <c r="N42" s="49">
        <f t="shared" si="21"/>
        <v>0</v>
      </c>
      <c r="O42" s="52">
        <f t="shared" si="22"/>
        <v>3613.5121580999999</v>
      </c>
      <c r="P42" s="73">
        <f t="shared" si="25"/>
        <v>3212.0108072000003</v>
      </c>
      <c r="Q42" s="49">
        <f t="shared" si="7"/>
        <v>0</v>
      </c>
      <c r="R42" s="53">
        <f t="shared" si="26"/>
        <v>3212.0108072000003</v>
      </c>
      <c r="S42" s="51">
        <f t="shared" si="9"/>
        <v>2810.5094562999998</v>
      </c>
      <c r="T42" s="49">
        <f t="shared" si="10"/>
        <v>0</v>
      </c>
      <c r="U42" s="52">
        <f t="shared" si="11"/>
        <v>2810.5094562999998</v>
      </c>
      <c r="V42" s="51">
        <f t="shared" si="17"/>
        <v>2409.0081053999997</v>
      </c>
      <c r="W42" s="49">
        <f t="shared" si="12"/>
        <v>0</v>
      </c>
      <c r="X42" s="52">
        <f t="shared" si="13"/>
        <v>2409.0081053999997</v>
      </c>
      <c r="Y42" s="51">
        <f t="shared" si="14"/>
        <v>2007.5067544999999</v>
      </c>
      <c r="Z42" s="49">
        <f t="shared" si="15"/>
        <v>0</v>
      </c>
      <c r="AA42" s="52">
        <f t="shared" si="16"/>
        <v>2007.5067544999999</v>
      </c>
    </row>
    <row r="43" spans="1:27" s="30" customFormat="1" ht="13.5" customHeight="1">
      <c r="A43" s="124">
        <v>5</v>
      </c>
      <c r="B43" s="217">
        <v>41487</v>
      </c>
      <c r="C43" s="68">
        <v>678</v>
      </c>
      <c r="D43" s="96">
        <f>'base(indices)'!G47</f>
        <v>1.3662949499999999</v>
      </c>
      <c r="E43" s="58">
        <f t="shared" si="0"/>
        <v>926.34797609999998</v>
      </c>
      <c r="F43" s="48">
        <v>0</v>
      </c>
      <c r="G43" s="60">
        <f t="shared" si="1"/>
        <v>0</v>
      </c>
      <c r="H43" s="191">
        <f t="shared" si="18"/>
        <v>3705.3919043999999</v>
      </c>
      <c r="I43" s="106">
        <f t="shared" si="20"/>
        <v>308.78265870000001</v>
      </c>
      <c r="J43" s="106">
        <f t="shared" si="19"/>
        <v>4014.1745630999999</v>
      </c>
      <c r="K43" s="63"/>
      <c r="L43" s="75">
        <f t="shared" si="23"/>
        <v>4014.1745630999999</v>
      </c>
      <c r="M43" s="65">
        <f t="shared" si="24"/>
        <v>3612.7571067899999</v>
      </c>
      <c r="N43" s="63">
        <f t="shared" si="21"/>
        <v>0</v>
      </c>
      <c r="O43" s="66">
        <f t="shared" si="22"/>
        <v>3612.7571067899999</v>
      </c>
      <c r="P43" s="63">
        <f t="shared" si="25"/>
        <v>3211.3396504800003</v>
      </c>
      <c r="Q43" s="63">
        <f t="shared" si="7"/>
        <v>0</v>
      </c>
      <c r="R43" s="67">
        <f t="shared" si="26"/>
        <v>3211.3396504800003</v>
      </c>
      <c r="S43" s="65">
        <f t="shared" si="9"/>
        <v>2809.9221941699998</v>
      </c>
      <c r="T43" s="63">
        <f t="shared" si="10"/>
        <v>0</v>
      </c>
      <c r="U43" s="66">
        <f t="shared" si="11"/>
        <v>2809.9221941699998</v>
      </c>
      <c r="V43" s="65">
        <f t="shared" si="17"/>
        <v>2408.5047378599998</v>
      </c>
      <c r="W43" s="63">
        <f t="shared" si="12"/>
        <v>0</v>
      </c>
      <c r="X43" s="66">
        <f t="shared" si="13"/>
        <v>2408.5047378599998</v>
      </c>
      <c r="Y43" s="65">
        <f t="shared" si="14"/>
        <v>2007.0872815499999</v>
      </c>
      <c r="Z43" s="63">
        <f t="shared" si="15"/>
        <v>0</v>
      </c>
      <c r="AA43" s="66">
        <f t="shared" si="16"/>
        <v>2007.0872815499999</v>
      </c>
    </row>
    <row r="44" spans="1:27" ht="13.5" customHeight="1">
      <c r="A44" s="124">
        <v>5</v>
      </c>
      <c r="B44" s="218">
        <v>41518</v>
      </c>
      <c r="C44" s="68">
        <v>678</v>
      </c>
      <c r="D44" s="96">
        <f>'base(indices)'!G48</f>
        <v>1.3662949499999999</v>
      </c>
      <c r="E44" s="69">
        <f t="shared" si="0"/>
        <v>926.34797609999998</v>
      </c>
      <c r="F44" s="48">
        <v>0</v>
      </c>
      <c r="G44" s="70">
        <f t="shared" si="1"/>
        <v>0</v>
      </c>
      <c r="H44" s="191">
        <f t="shared" si="18"/>
        <v>3705.3919043999999</v>
      </c>
      <c r="I44" s="107">
        <f t="shared" si="20"/>
        <v>308.78265870000001</v>
      </c>
      <c r="J44" s="107">
        <f t="shared" si="19"/>
        <v>4014.1745630999999</v>
      </c>
      <c r="K44" s="49"/>
      <c r="L44" s="50">
        <f t="shared" si="23"/>
        <v>4014.1745630999999</v>
      </c>
      <c r="M44" s="51">
        <f t="shared" si="24"/>
        <v>3612.7571067899999</v>
      </c>
      <c r="N44" s="49">
        <f t="shared" si="21"/>
        <v>0</v>
      </c>
      <c r="O44" s="52">
        <f t="shared" si="22"/>
        <v>3612.7571067899999</v>
      </c>
      <c r="P44" s="73">
        <f t="shared" si="25"/>
        <v>3211.3396504800003</v>
      </c>
      <c r="Q44" s="49">
        <f t="shared" si="7"/>
        <v>0</v>
      </c>
      <c r="R44" s="53">
        <f t="shared" si="26"/>
        <v>3211.3396504800003</v>
      </c>
      <c r="S44" s="51">
        <f t="shared" si="9"/>
        <v>2809.9221941699998</v>
      </c>
      <c r="T44" s="49">
        <f t="shared" si="10"/>
        <v>0</v>
      </c>
      <c r="U44" s="52">
        <f t="shared" si="11"/>
        <v>2809.9221941699998</v>
      </c>
      <c r="V44" s="51">
        <f t="shared" si="17"/>
        <v>2408.5047378599998</v>
      </c>
      <c r="W44" s="49">
        <f t="shared" si="12"/>
        <v>0</v>
      </c>
      <c r="X44" s="52">
        <f t="shared" si="13"/>
        <v>2408.5047378599998</v>
      </c>
      <c r="Y44" s="51">
        <f t="shared" si="14"/>
        <v>2007.0872815499999</v>
      </c>
      <c r="Z44" s="49">
        <f t="shared" si="15"/>
        <v>0</v>
      </c>
      <c r="AA44" s="52">
        <f t="shared" si="16"/>
        <v>2007.0872815499999</v>
      </c>
    </row>
    <row r="45" spans="1:27" s="30" customFormat="1" ht="13.5" customHeight="1">
      <c r="A45" s="124">
        <v>5</v>
      </c>
      <c r="B45" s="217">
        <v>41548</v>
      </c>
      <c r="C45" s="68">
        <v>678</v>
      </c>
      <c r="D45" s="96">
        <f>'base(indices)'!G49</f>
        <v>1.3661870199999999</v>
      </c>
      <c r="E45" s="58">
        <f t="shared" si="0"/>
        <v>926.27479955999991</v>
      </c>
      <c r="F45" s="48">
        <v>0</v>
      </c>
      <c r="G45" s="60">
        <f t="shared" si="1"/>
        <v>0</v>
      </c>
      <c r="H45" s="191">
        <f t="shared" si="18"/>
        <v>3705.0991982399996</v>
      </c>
      <c r="I45" s="106">
        <f t="shared" si="20"/>
        <v>308.75826651999995</v>
      </c>
      <c r="J45" s="106">
        <f t="shared" si="19"/>
        <v>4013.8574647599994</v>
      </c>
      <c r="K45" s="63"/>
      <c r="L45" s="75">
        <f t="shared" si="23"/>
        <v>4013.8574647599994</v>
      </c>
      <c r="M45" s="65">
        <f t="shared" si="24"/>
        <v>3612.4717182839995</v>
      </c>
      <c r="N45" s="63">
        <f t="shared" si="21"/>
        <v>0</v>
      </c>
      <c r="O45" s="66">
        <f t="shared" si="22"/>
        <v>3612.4717182839995</v>
      </c>
      <c r="P45" s="63">
        <f t="shared" si="25"/>
        <v>3211.0859718079996</v>
      </c>
      <c r="Q45" s="63">
        <f t="shared" si="7"/>
        <v>0</v>
      </c>
      <c r="R45" s="67">
        <f t="shared" si="26"/>
        <v>3211.0859718079996</v>
      </c>
      <c r="S45" s="65">
        <f t="shared" si="9"/>
        <v>2809.7002253319993</v>
      </c>
      <c r="T45" s="63">
        <f t="shared" si="10"/>
        <v>0</v>
      </c>
      <c r="U45" s="66">
        <f t="shared" si="11"/>
        <v>2809.7002253319993</v>
      </c>
      <c r="V45" s="65">
        <f t="shared" si="17"/>
        <v>2408.3144788559994</v>
      </c>
      <c r="W45" s="63">
        <f t="shared" si="12"/>
        <v>0</v>
      </c>
      <c r="X45" s="66">
        <f t="shared" si="13"/>
        <v>2408.3144788559994</v>
      </c>
      <c r="Y45" s="65">
        <f t="shared" si="14"/>
        <v>2006.9287323799997</v>
      </c>
      <c r="Z45" s="63">
        <f t="shared" si="15"/>
        <v>0</v>
      </c>
      <c r="AA45" s="66">
        <f t="shared" si="16"/>
        <v>2006.9287323799997</v>
      </c>
    </row>
    <row r="46" spans="1:27" ht="13.5" customHeight="1">
      <c r="A46" s="124">
        <v>5</v>
      </c>
      <c r="B46" s="218">
        <v>41579</v>
      </c>
      <c r="C46" s="68">
        <v>678</v>
      </c>
      <c r="D46" s="96">
        <f>'base(indices)'!G50</f>
        <v>1.36493128</v>
      </c>
      <c r="E46" s="69">
        <f t="shared" si="0"/>
        <v>925.42340783999998</v>
      </c>
      <c r="F46" s="48">
        <v>0</v>
      </c>
      <c r="G46" s="70">
        <f t="shared" si="1"/>
        <v>0</v>
      </c>
      <c r="H46" s="191">
        <f t="shared" si="18"/>
        <v>3701.6936313599999</v>
      </c>
      <c r="I46" s="107">
        <f t="shared" si="20"/>
        <v>308.47446927999999</v>
      </c>
      <c r="J46" s="107">
        <f t="shared" si="19"/>
        <v>4010.1681006399999</v>
      </c>
      <c r="K46" s="49"/>
      <c r="L46" s="50">
        <f t="shared" si="23"/>
        <v>4010.1681006399999</v>
      </c>
      <c r="M46" s="51">
        <f t="shared" si="24"/>
        <v>3609.1512905760001</v>
      </c>
      <c r="N46" s="49">
        <f t="shared" si="21"/>
        <v>0</v>
      </c>
      <c r="O46" s="52">
        <f t="shared" si="22"/>
        <v>3609.1512905760001</v>
      </c>
      <c r="P46" s="73">
        <f t="shared" si="25"/>
        <v>3208.1344805120002</v>
      </c>
      <c r="Q46" s="49">
        <f t="shared" si="7"/>
        <v>0</v>
      </c>
      <c r="R46" s="53">
        <f t="shared" si="26"/>
        <v>3208.1344805120002</v>
      </c>
      <c r="S46" s="51">
        <f t="shared" si="9"/>
        <v>2807.1176704479999</v>
      </c>
      <c r="T46" s="49">
        <f t="shared" si="10"/>
        <v>0</v>
      </c>
      <c r="U46" s="52">
        <f t="shared" si="11"/>
        <v>2807.1176704479999</v>
      </c>
      <c r="V46" s="51">
        <f t="shared" si="17"/>
        <v>2406.100860384</v>
      </c>
      <c r="W46" s="49">
        <f t="shared" si="12"/>
        <v>0</v>
      </c>
      <c r="X46" s="52">
        <f t="shared" si="13"/>
        <v>2406.100860384</v>
      </c>
      <c r="Y46" s="51">
        <f t="shared" si="14"/>
        <v>2005.08405032</v>
      </c>
      <c r="Z46" s="49">
        <f t="shared" si="15"/>
        <v>0</v>
      </c>
      <c r="AA46" s="52">
        <f t="shared" si="16"/>
        <v>2005.08405032</v>
      </c>
    </row>
    <row r="47" spans="1:27" s="30" customFormat="1" ht="13.5" customHeight="1">
      <c r="A47" s="124">
        <v>5</v>
      </c>
      <c r="B47" s="217">
        <v>41609</v>
      </c>
      <c r="C47" s="68">
        <v>678</v>
      </c>
      <c r="D47" s="96">
        <f>'base(indices)'!G51</f>
        <v>1.3646488000000001</v>
      </c>
      <c r="E47" s="58">
        <f>C47*D47</f>
        <v>925.23188640000012</v>
      </c>
      <c r="F47" s="48">
        <v>0</v>
      </c>
      <c r="G47" s="60">
        <f t="shared" si="1"/>
        <v>0</v>
      </c>
      <c r="H47" s="191">
        <f t="shared" si="18"/>
        <v>3700.9275456000005</v>
      </c>
      <c r="I47" s="106">
        <f t="shared" si="20"/>
        <v>308.41062880000004</v>
      </c>
      <c r="J47" s="106">
        <f t="shared" si="19"/>
        <v>4009.3381744000008</v>
      </c>
      <c r="K47" s="63"/>
      <c r="L47" s="75">
        <f t="shared" si="23"/>
        <v>4009.3381744000008</v>
      </c>
      <c r="M47" s="65">
        <f t="shared" si="24"/>
        <v>3608.4043569600008</v>
      </c>
      <c r="N47" s="63">
        <f t="shared" si="21"/>
        <v>0</v>
      </c>
      <c r="O47" s="66">
        <f t="shared" si="22"/>
        <v>3608.4043569600008</v>
      </c>
      <c r="P47" s="63">
        <f t="shared" si="25"/>
        <v>3207.4705395200008</v>
      </c>
      <c r="Q47" s="63">
        <f t="shared" si="7"/>
        <v>0</v>
      </c>
      <c r="R47" s="67">
        <f t="shared" si="26"/>
        <v>3207.4705395200008</v>
      </c>
      <c r="S47" s="65">
        <f t="shared" si="9"/>
        <v>2806.5367220800003</v>
      </c>
      <c r="T47" s="63">
        <f t="shared" si="10"/>
        <v>0</v>
      </c>
      <c r="U47" s="66">
        <f t="shared" si="11"/>
        <v>2806.5367220800003</v>
      </c>
      <c r="V47" s="65">
        <f t="shared" si="17"/>
        <v>2405.6029046400004</v>
      </c>
      <c r="W47" s="63">
        <f t="shared" si="12"/>
        <v>0</v>
      </c>
      <c r="X47" s="66">
        <f t="shared" si="13"/>
        <v>2405.6029046400004</v>
      </c>
      <c r="Y47" s="65">
        <f t="shared" si="14"/>
        <v>2004.6690872000004</v>
      </c>
      <c r="Z47" s="63">
        <f t="shared" si="15"/>
        <v>0</v>
      </c>
      <c r="AA47" s="66">
        <f t="shared" si="16"/>
        <v>2004.6690872000004</v>
      </c>
    </row>
    <row r="48" spans="1:27" ht="13.5" customHeight="1">
      <c r="A48" s="124">
        <v>5</v>
      </c>
      <c r="B48" s="218">
        <v>41640</v>
      </c>
      <c r="C48" s="68">
        <v>724</v>
      </c>
      <c r="D48" s="96">
        <f>'base(indices)'!G52</f>
        <v>1.3639749999999999</v>
      </c>
      <c r="E48" s="69">
        <f t="shared" si="0"/>
        <v>987.51789999999994</v>
      </c>
      <c r="F48" s="48">
        <v>0</v>
      </c>
      <c r="G48" s="70">
        <f t="shared" si="1"/>
        <v>0</v>
      </c>
      <c r="H48" s="191">
        <f t="shared" si="18"/>
        <v>3950.0715999999998</v>
      </c>
      <c r="I48" s="107">
        <f t="shared" si="20"/>
        <v>329.17263333333329</v>
      </c>
      <c r="J48" s="107">
        <f t="shared" si="19"/>
        <v>4279.2442333333329</v>
      </c>
      <c r="K48" s="49"/>
      <c r="L48" s="50">
        <f t="shared" si="23"/>
        <v>4279.2442333333329</v>
      </c>
      <c r="M48" s="51">
        <f t="shared" si="24"/>
        <v>3851.3198099999995</v>
      </c>
      <c r="N48" s="49">
        <f t="shared" si="21"/>
        <v>0</v>
      </c>
      <c r="O48" s="52">
        <f t="shared" si="22"/>
        <v>3851.3198099999995</v>
      </c>
      <c r="P48" s="73">
        <f t="shared" si="25"/>
        <v>3423.3953866666666</v>
      </c>
      <c r="Q48" s="49">
        <f t="shared" si="7"/>
        <v>0</v>
      </c>
      <c r="R48" s="53">
        <f t="shared" si="26"/>
        <v>3423.3953866666666</v>
      </c>
      <c r="S48" s="51">
        <f t="shared" si="9"/>
        <v>2995.4709633333327</v>
      </c>
      <c r="T48" s="49">
        <f t="shared" si="10"/>
        <v>0</v>
      </c>
      <c r="U48" s="52">
        <f t="shared" si="11"/>
        <v>2995.4709633333327</v>
      </c>
      <c r="V48" s="51">
        <f t="shared" si="17"/>
        <v>2567.5465399999998</v>
      </c>
      <c r="W48" s="49">
        <f t="shared" si="12"/>
        <v>0</v>
      </c>
      <c r="X48" s="52">
        <f t="shared" si="13"/>
        <v>2567.5465399999998</v>
      </c>
      <c r="Y48" s="51">
        <f t="shared" si="14"/>
        <v>2139.6221166666664</v>
      </c>
      <c r="Z48" s="49">
        <f t="shared" si="15"/>
        <v>0</v>
      </c>
      <c r="AA48" s="52">
        <f t="shared" si="16"/>
        <v>2139.6221166666664</v>
      </c>
    </row>
    <row r="49" spans="1:27" s="30" customFormat="1" ht="13.5" customHeight="1">
      <c r="A49" s="124">
        <v>5</v>
      </c>
      <c r="B49" s="217">
        <v>41671</v>
      </c>
      <c r="C49" s="68">
        <v>724</v>
      </c>
      <c r="D49" s="96">
        <f>'base(indices)'!G53</f>
        <v>1.36244089</v>
      </c>
      <c r="E49" s="58">
        <f t="shared" si="0"/>
        <v>986.40720436000004</v>
      </c>
      <c r="F49" s="48">
        <v>0</v>
      </c>
      <c r="G49" s="60">
        <f t="shared" si="1"/>
        <v>0</v>
      </c>
      <c r="H49" s="191">
        <f t="shared" si="18"/>
        <v>3945.6288174400001</v>
      </c>
      <c r="I49" s="106">
        <f t="shared" si="20"/>
        <v>328.80240145333335</v>
      </c>
      <c r="J49" s="106">
        <f t="shared" si="19"/>
        <v>4274.4312188933336</v>
      </c>
      <c r="K49" s="63"/>
      <c r="L49" s="75">
        <f t="shared" si="23"/>
        <v>4274.4312188933336</v>
      </c>
      <c r="M49" s="65">
        <f t="shared" si="24"/>
        <v>3846.9880970040003</v>
      </c>
      <c r="N49" s="63">
        <f t="shared" si="21"/>
        <v>0</v>
      </c>
      <c r="O49" s="66">
        <f t="shared" si="22"/>
        <v>3846.9880970040003</v>
      </c>
      <c r="P49" s="63">
        <f t="shared" si="25"/>
        <v>3419.5449751146671</v>
      </c>
      <c r="Q49" s="63">
        <f t="shared" si="7"/>
        <v>0</v>
      </c>
      <c r="R49" s="67">
        <f t="shared" si="26"/>
        <v>3419.5449751146671</v>
      </c>
      <c r="S49" s="65">
        <f t="shared" si="9"/>
        <v>2992.1018532253333</v>
      </c>
      <c r="T49" s="63">
        <f t="shared" si="10"/>
        <v>0</v>
      </c>
      <c r="U49" s="66">
        <f t="shared" si="11"/>
        <v>2992.1018532253333</v>
      </c>
      <c r="V49" s="65">
        <f t="shared" si="17"/>
        <v>2564.6587313360001</v>
      </c>
      <c r="W49" s="63">
        <f t="shared" si="12"/>
        <v>0</v>
      </c>
      <c r="X49" s="66">
        <f t="shared" si="13"/>
        <v>2564.6587313360001</v>
      </c>
      <c r="Y49" s="65">
        <f t="shared" si="14"/>
        <v>2137.2156094466668</v>
      </c>
      <c r="Z49" s="63">
        <f t="shared" si="15"/>
        <v>0</v>
      </c>
      <c r="AA49" s="66">
        <f t="shared" si="16"/>
        <v>2137.2156094466668</v>
      </c>
    </row>
    <row r="50" spans="1:27" ht="13.5" customHeight="1">
      <c r="A50" s="124">
        <v>5</v>
      </c>
      <c r="B50" s="218">
        <v>41699</v>
      </c>
      <c r="C50" s="68">
        <v>724</v>
      </c>
      <c r="D50" s="96">
        <f>'base(indices)'!G54</f>
        <v>1.3617096500000001</v>
      </c>
      <c r="E50" s="69">
        <f t="shared" si="0"/>
        <v>985.87778660000004</v>
      </c>
      <c r="F50" s="48">
        <v>0</v>
      </c>
      <c r="G50" s="70">
        <f t="shared" si="1"/>
        <v>0</v>
      </c>
      <c r="H50" s="191">
        <f t="shared" si="18"/>
        <v>3943.5111464000001</v>
      </c>
      <c r="I50" s="107">
        <f t="shared" si="20"/>
        <v>328.6259288666667</v>
      </c>
      <c r="J50" s="107">
        <f t="shared" si="19"/>
        <v>4272.1370752666671</v>
      </c>
      <c r="K50" s="49"/>
      <c r="L50" s="50">
        <f t="shared" si="23"/>
        <v>4272.1370752666671</v>
      </c>
      <c r="M50" s="51">
        <f t="shared" si="24"/>
        <v>3844.9233677400007</v>
      </c>
      <c r="N50" s="49">
        <f t="shared" si="21"/>
        <v>0</v>
      </c>
      <c r="O50" s="52">
        <f t="shared" si="22"/>
        <v>3844.9233677400007</v>
      </c>
      <c r="P50" s="73">
        <f t="shared" si="25"/>
        <v>3417.7096602133338</v>
      </c>
      <c r="Q50" s="49">
        <f t="shared" si="7"/>
        <v>0</v>
      </c>
      <c r="R50" s="53">
        <f t="shared" si="26"/>
        <v>3417.7096602133338</v>
      </c>
      <c r="S50" s="51">
        <f t="shared" si="9"/>
        <v>2990.4959526866669</v>
      </c>
      <c r="T50" s="49">
        <f t="shared" si="10"/>
        <v>0</v>
      </c>
      <c r="U50" s="52">
        <f t="shared" si="11"/>
        <v>2990.4959526866669</v>
      </c>
      <c r="V50" s="51">
        <f t="shared" si="17"/>
        <v>2563.28224516</v>
      </c>
      <c r="W50" s="49">
        <f t="shared" si="12"/>
        <v>0</v>
      </c>
      <c r="X50" s="52">
        <f t="shared" si="13"/>
        <v>2563.28224516</v>
      </c>
      <c r="Y50" s="51">
        <f t="shared" si="14"/>
        <v>2136.0685376333336</v>
      </c>
      <c r="Z50" s="49">
        <f t="shared" si="15"/>
        <v>0</v>
      </c>
      <c r="AA50" s="52">
        <f t="shared" si="16"/>
        <v>2136.0685376333336</v>
      </c>
    </row>
    <row r="51" spans="1:27" s="30" customFormat="1" ht="13.5" customHeight="1">
      <c r="A51" s="124">
        <v>5</v>
      </c>
      <c r="B51" s="217">
        <v>41730</v>
      </c>
      <c r="C51" s="68">
        <v>724</v>
      </c>
      <c r="D51" s="96">
        <f>'base(indices)'!G55</f>
        <v>1.36134753</v>
      </c>
      <c r="E51" s="58">
        <f t="shared" si="0"/>
        <v>985.61561171999995</v>
      </c>
      <c r="F51" s="48">
        <v>0</v>
      </c>
      <c r="G51" s="60">
        <f t="shared" si="1"/>
        <v>0</v>
      </c>
      <c r="H51" s="191">
        <f t="shared" si="18"/>
        <v>3942.4624468799998</v>
      </c>
      <c r="I51" s="106">
        <f t="shared" si="20"/>
        <v>328.53853723999998</v>
      </c>
      <c r="J51" s="106">
        <f t="shared" si="19"/>
        <v>4271.0009841199999</v>
      </c>
      <c r="K51" s="63"/>
      <c r="L51" s="75">
        <f t="shared" si="23"/>
        <v>4271.0009841199999</v>
      </c>
      <c r="M51" s="65">
        <f t="shared" si="24"/>
        <v>3843.9008857079998</v>
      </c>
      <c r="N51" s="63">
        <f t="shared" si="21"/>
        <v>0</v>
      </c>
      <c r="O51" s="66">
        <f t="shared" si="22"/>
        <v>3843.9008857079998</v>
      </c>
      <c r="P51" s="63">
        <f>J51*$P$10</f>
        <v>3416.8007872960002</v>
      </c>
      <c r="Q51" s="63">
        <f t="shared" si="7"/>
        <v>0</v>
      </c>
      <c r="R51" s="67">
        <f t="shared" si="26"/>
        <v>3416.8007872960002</v>
      </c>
      <c r="S51" s="65">
        <f t="shared" si="9"/>
        <v>2989.7006888839996</v>
      </c>
      <c r="T51" s="63">
        <f t="shared" si="10"/>
        <v>0</v>
      </c>
      <c r="U51" s="66">
        <f t="shared" si="11"/>
        <v>2989.7006888839996</v>
      </c>
      <c r="V51" s="65">
        <f t="shared" si="17"/>
        <v>2562.600590472</v>
      </c>
      <c r="W51" s="63">
        <f t="shared" si="12"/>
        <v>0</v>
      </c>
      <c r="X51" s="66">
        <f t="shared" si="13"/>
        <v>2562.600590472</v>
      </c>
      <c r="Y51" s="65">
        <f t="shared" si="14"/>
        <v>2135.5004920599999</v>
      </c>
      <c r="Z51" s="63">
        <f t="shared" si="15"/>
        <v>0</v>
      </c>
      <c r="AA51" s="66">
        <f t="shared" si="16"/>
        <v>2135.5004920599999</v>
      </c>
    </row>
    <row r="52" spans="1:27" ht="13.5" customHeight="1">
      <c r="A52" s="124">
        <v>5</v>
      </c>
      <c r="B52" s="217">
        <v>41760</v>
      </c>
      <c r="C52" s="68">
        <v>724</v>
      </c>
      <c r="D52" s="96">
        <f>'base(indices)'!G56</f>
        <v>1.3607229599999999</v>
      </c>
      <c r="E52" s="69">
        <f t="shared" si="0"/>
        <v>985.16342304</v>
      </c>
      <c r="F52" s="48">
        <v>0</v>
      </c>
      <c r="G52" s="70">
        <f t="shared" si="1"/>
        <v>0</v>
      </c>
      <c r="H52" s="191">
        <f t="shared" si="18"/>
        <v>3940.65369216</v>
      </c>
      <c r="I52" s="107">
        <f t="shared" si="20"/>
        <v>328.38780767999998</v>
      </c>
      <c r="J52" s="107">
        <f t="shared" si="19"/>
        <v>4269.0414998400001</v>
      </c>
      <c r="K52" s="49"/>
      <c r="L52" s="50">
        <f t="shared" si="23"/>
        <v>4269.0414998400001</v>
      </c>
      <c r="M52" s="51">
        <f t="shared" si="24"/>
        <v>3842.1373498560001</v>
      </c>
      <c r="N52" s="49">
        <f t="shared" si="21"/>
        <v>0</v>
      </c>
      <c r="O52" s="52">
        <f t="shared" si="22"/>
        <v>3842.1373498560001</v>
      </c>
      <c r="P52" s="73">
        <f>J52*$P$10</f>
        <v>3415.2331998720001</v>
      </c>
      <c r="Q52" s="49">
        <f t="shared" si="7"/>
        <v>0</v>
      </c>
      <c r="R52" s="53">
        <f t="shared" si="26"/>
        <v>3415.2331998720001</v>
      </c>
      <c r="S52" s="51">
        <f t="shared" si="9"/>
        <v>2988.3290498880001</v>
      </c>
      <c r="T52" s="49">
        <f t="shared" si="10"/>
        <v>0</v>
      </c>
      <c r="U52" s="52">
        <f t="shared" si="11"/>
        <v>2988.3290498880001</v>
      </c>
      <c r="V52" s="51">
        <f t="shared" si="17"/>
        <v>2561.4248999040001</v>
      </c>
      <c r="W52" s="49">
        <f t="shared" si="12"/>
        <v>0</v>
      </c>
      <c r="X52" s="52">
        <f t="shared" si="13"/>
        <v>2561.4248999040001</v>
      </c>
      <c r="Y52" s="51">
        <f t="shared" si="14"/>
        <v>2134.5207499200001</v>
      </c>
      <c r="Z52" s="49">
        <f t="shared" si="15"/>
        <v>0</v>
      </c>
      <c r="AA52" s="52">
        <f t="shared" si="16"/>
        <v>2134.5207499200001</v>
      </c>
    </row>
    <row r="53" spans="1:27" s="30" customFormat="1" ht="13.5" customHeight="1">
      <c r="A53" s="124">
        <v>5</v>
      </c>
      <c r="B53" s="218">
        <v>41791</v>
      </c>
      <c r="C53" s="68">
        <v>724</v>
      </c>
      <c r="D53" s="96">
        <f>'base(indices)'!G57</f>
        <v>1.3599015800000001</v>
      </c>
      <c r="E53" s="58">
        <f t="shared" si="0"/>
        <v>984.56874392000009</v>
      </c>
      <c r="F53" s="48">
        <v>0</v>
      </c>
      <c r="G53" s="60">
        <f t="shared" si="1"/>
        <v>0</v>
      </c>
      <c r="H53" s="191">
        <f t="shared" si="18"/>
        <v>3938.2749756800004</v>
      </c>
      <c r="I53" s="106">
        <f t="shared" si="20"/>
        <v>328.1895813066667</v>
      </c>
      <c r="J53" s="106">
        <f t="shared" si="19"/>
        <v>4266.464556986667</v>
      </c>
      <c r="K53" s="63"/>
      <c r="L53" s="75">
        <f t="shared" si="23"/>
        <v>4266.464556986667</v>
      </c>
      <c r="M53" s="65">
        <f t="shared" si="24"/>
        <v>3839.8181012880004</v>
      </c>
      <c r="N53" s="63">
        <f t="shared" si="21"/>
        <v>0</v>
      </c>
      <c r="O53" s="66">
        <f t="shared" si="22"/>
        <v>3839.8181012880004</v>
      </c>
      <c r="P53" s="63">
        <f t="shared" ref="P53:P72" si="27">J53*$P$10</f>
        <v>3413.1716455893338</v>
      </c>
      <c r="Q53" s="63">
        <f t="shared" si="7"/>
        <v>0</v>
      </c>
      <c r="R53" s="67">
        <f t="shared" si="26"/>
        <v>3413.1716455893338</v>
      </c>
      <c r="S53" s="65">
        <f t="shared" si="9"/>
        <v>2986.5251898906668</v>
      </c>
      <c r="T53" s="63">
        <f t="shared" si="10"/>
        <v>0</v>
      </c>
      <c r="U53" s="66">
        <f t="shared" si="11"/>
        <v>2986.5251898906668</v>
      </c>
      <c r="V53" s="65">
        <f t="shared" si="17"/>
        <v>2559.8787341920001</v>
      </c>
      <c r="W53" s="63">
        <f t="shared" si="12"/>
        <v>0</v>
      </c>
      <c r="X53" s="66">
        <f t="shared" si="13"/>
        <v>2559.8787341920001</v>
      </c>
      <c r="Y53" s="65">
        <f t="shared" si="14"/>
        <v>2133.2322784933335</v>
      </c>
      <c r="Z53" s="63">
        <f t="shared" si="15"/>
        <v>0</v>
      </c>
      <c r="AA53" s="66">
        <f t="shared" si="16"/>
        <v>2133.2322784933335</v>
      </c>
    </row>
    <row r="54" spans="1:27" ht="13.5" customHeight="1">
      <c r="A54" s="124">
        <v>5</v>
      </c>
      <c r="B54" s="217">
        <v>41821</v>
      </c>
      <c r="C54" s="68">
        <v>724</v>
      </c>
      <c r="D54" s="96">
        <f>'base(indices)'!G58</f>
        <v>1.35926952</v>
      </c>
      <c r="E54" s="69">
        <f t="shared" si="0"/>
        <v>984.11113248000004</v>
      </c>
      <c r="F54" s="48">
        <v>0</v>
      </c>
      <c r="G54" s="70">
        <f t="shared" si="1"/>
        <v>0</v>
      </c>
      <c r="H54" s="191">
        <f t="shared" si="18"/>
        <v>3936.4445299200002</v>
      </c>
      <c r="I54" s="107">
        <f t="shared" si="20"/>
        <v>328.03704415999999</v>
      </c>
      <c r="J54" s="107">
        <f t="shared" si="19"/>
        <v>4264.4815740800004</v>
      </c>
      <c r="K54" s="49"/>
      <c r="L54" s="50">
        <f t="shared" si="23"/>
        <v>4264.4815740800004</v>
      </c>
      <c r="M54" s="51">
        <f t="shared" si="24"/>
        <v>3838.0334166720004</v>
      </c>
      <c r="N54" s="49">
        <f t="shared" si="21"/>
        <v>0</v>
      </c>
      <c r="O54" s="52">
        <f t="shared" si="22"/>
        <v>3838.0334166720004</v>
      </c>
      <c r="P54" s="73">
        <f t="shared" si="27"/>
        <v>3411.5852592640003</v>
      </c>
      <c r="Q54" s="49">
        <f t="shared" si="7"/>
        <v>0</v>
      </c>
      <c r="R54" s="53">
        <f t="shared" si="26"/>
        <v>3411.5852592640003</v>
      </c>
      <c r="S54" s="51">
        <f t="shared" si="9"/>
        <v>2985.1371018560003</v>
      </c>
      <c r="T54" s="49">
        <f t="shared" si="10"/>
        <v>0</v>
      </c>
      <c r="U54" s="52">
        <f t="shared" si="11"/>
        <v>2985.1371018560003</v>
      </c>
      <c r="V54" s="51">
        <f t="shared" si="17"/>
        <v>2558.6889444480003</v>
      </c>
      <c r="W54" s="49">
        <f t="shared" si="12"/>
        <v>0</v>
      </c>
      <c r="X54" s="52">
        <f t="shared" si="13"/>
        <v>2558.6889444480003</v>
      </c>
      <c r="Y54" s="51">
        <f t="shared" si="14"/>
        <v>2132.2407870400002</v>
      </c>
      <c r="Z54" s="49">
        <f t="shared" si="15"/>
        <v>0</v>
      </c>
      <c r="AA54" s="52">
        <f t="shared" si="16"/>
        <v>2132.2407870400002</v>
      </c>
    </row>
    <row r="55" spans="1:27" s="30" customFormat="1" ht="13.5" customHeight="1">
      <c r="A55" s="124">
        <v>5</v>
      </c>
      <c r="B55" s="218">
        <v>41852</v>
      </c>
      <c r="C55" s="68">
        <v>724</v>
      </c>
      <c r="D55" s="96">
        <f>'base(indices)'!G59</f>
        <v>1.3578383599999999</v>
      </c>
      <c r="E55" s="58">
        <f t="shared" si="0"/>
        <v>983.07497263999994</v>
      </c>
      <c r="F55" s="48">
        <v>0</v>
      </c>
      <c r="G55" s="60">
        <f t="shared" si="1"/>
        <v>0</v>
      </c>
      <c r="H55" s="191">
        <f t="shared" si="18"/>
        <v>3932.2998905599998</v>
      </c>
      <c r="I55" s="106">
        <f t="shared" si="20"/>
        <v>327.69165754666665</v>
      </c>
      <c r="J55" s="106">
        <f t="shared" si="19"/>
        <v>4259.9915481066664</v>
      </c>
      <c r="K55" s="63"/>
      <c r="L55" s="75">
        <f t="shared" si="23"/>
        <v>4259.9915481066664</v>
      </c>
      <c r="M55" s="65">
        <f t="shared" si="24"/>
        <v>3833.992393296</v>
      </c>
      <c r="N55" s="63">
        <f t="shared" si="21"/>
        <v>0</v>
      </c>
      <c r="O55" s="66">
        <f t="shared" si="22"/>
        <v>3833.992393296</v>
      </c>
      <c r="P55" s="63">
        <f t="shared" si="27"/>
        <v>3407.9932384853332</v>
      </c>
      <c r="Q55" s="63">
        <f t="shared" si="7"/>
        <v>0</v>
      </c>
      <c r="R55" s="67">
        <f>P55+Q55</f>
        <v>3407.9932384853332</v>
      </c>
      <c r="S55" s="65">
        <f t="shared" si="9"/>
        <v>2981.9940836746664</v>
      </c>
      <c r="T55" s="63">
        <f t="shared" si="10"/>
        <v>0</v>
      </c>
      <c r="U55" s="66">
        <f t="shared" si="11"/>
        <v>2981.9940836746664</v>
      </c>
      <c r="V55" s="65">
        <f t="shared" si="17"/>
        <v>2555.9949288639996</v>
      </c>
      <c r="W55" s="63">
        <f t="shared" si="12"/>
        <v>0</v>
      </c>
      <c r="X55" s="66">
        <f t="shared" si="13"/>
        <v>2555.9949288639996</v>
      </c>
      <c r="Y55" s="65">
        <f t="shared" si="14"/>
        <v>2129.9957740533332</v>
      </c>
      <c r="Z55" s="63">
        <f t="shared" si="15"/>
        <v>0</v>
      </c>
      <c r="AA55" s="66">
        <f t="shared" si="16"/>
        <v>2129.9957740533332</v>
      </c>
    </row>
    <row r="56" spans="1:27" ht="13.5" customHeight="1">
      <c r="A56" s="124">
        <v>5</v>
      </c>
      <c r="B56" s="217">
        <v>41883</v>
      </c>
      <c r="C56" s="68">
        <v>724</v>
      </c>
      <c r="D56" s="96">
        <f>'base(indices)'!G60</f>
        <v>1.3570214300000001</v>
      </c>
      <c r="E56" s="69">
        <f t="shared" si="0"/>
        <v>982.48351532000004</v>
      </c>
      <c r="F56" s="48">
        <v>0</v>
      </c>
      <c r="G56" s="70">
        <f t="shared" si="1"/>
        <v>0</v>
      </c>
      <c r="H56" s="191">
        <f t="shared" si="18"/>
        <v>3929.9340612800002</v>
      </c>
      <c r="I56" s="107">
        <f t="shared" si="20"/>
        <v>327.49450510666668</v>
      </c>
      <c r="J56" s="107">
        <f t="shared" si="19"/>
        <v>4257.4285663866667</v>
      </c>
      <c r="K56" s="49"/>
      <c r="L56" s="50">
        <f t="shared" si="23"/>
        <v>4257.4285663866667</v>
      </c>
      <c r="M56" s="51">
        <f t="shared" si="24"/>
        <v>3831.6857097480001</v>
      </c>
      <c r="N56" s="49">
        <f t="shared" si="21"/>
        <v>0</v>
      </c>
      <c r="O56" s="52">
        <f t="shared" si="22"/>
        <v>3831.6857097480001</v>
      </c>
      <c r="P56" s="73">
        <f t="shared" si="27"/>
        <v>3405.9428531093336</v>
      </c>
      <c r="Q56" s="49">
        <f t="shared" si="7"/>
        <v>0</v>
      </c>
      <c r="R56" s="53">
        <f t="shared" ref="R56:R74" si="28">P56+Q56</f>
        <v>3405.9428531093336</v>
      </c>
      <c r="S56" s="51">
        <f t="shared" si="9"/>
        <v>2980.1999964706665</v>
      </c>
      <c r="T56" s="49">
        <f t="shared" si="10"/>
        <v>0</v>
      </c>
      <c r="U56" s="52">
        <f t="shared" si="11"/>
        <v>2980.1999964706665</v>
      </c>
      <c r="V56" s="51">
        <f t="shared" si="17"/>
        <v>2554.4571398319999</v>
      </c>
      <c r="W56" s="49">
        <f t="shared" si="12"/>
        <v>0</v>
      </c>
      <c r="X56" s="52">
        <f t="shared" si="13"/>
        <v>2554.4571398319999</v>
      </c>
      <c r="Y56" s="51">
        <f t="shared" si="14"/>
        <v>2128.7142831933334</v>
      </c>
      <c r="Z56" s="49">
        <f t="shared" si="15"/>
        <v>0</v>
      </c>
      <c r="AA56" s="52">
        <f t="shared" si="16"/>
        <v>2128.7142831933334</v>
      </c>
    </row>
    <row r="57" spans="1:27" s="30" customFormat="1" ht="13.5" customHeight="1">
      <c r="A57" s="124">
        <v>5</v>
      </c>
      <c r="B57" s="218">
        <v>41913</v>
      </c>
      <c r="C57" s="68">
        <v>724</v>
      </c>
      <c r="D57" s="96">
        <f>'base(indices)'!G61</f>
        <v>1.3558377800000001</v>
      </c>
      <c r="E57" s="58">
        <f t="shared" si="0"/>
        <v>981.62655272000006</v>
      </c>
      <c r="F57" s="48">
        <v>0</v>
      </c>
      <c r="G57" s="60">
        <f t="shared" si="1"/>
        <v>0</v>
      </c>
      <c r="H57" s="191">
        <f t="shared" si="18"/>
        <v>3926.5062108800003</v>
      </c>
      <c r="I57" s="106">
        <f t="shared" si="20"/>
        <v>327.20885090666667</v>
      </c>
      <c r="J57" s="106">
        <f t="shared" si="19"/>
        <v>4253.7150617866673</v>
      </c>
      <c r="K57" s="63"/>
      <c r="L57" s="75">
        <f t="shared" si="23"/>
        <v>4253.7150617866673</v>
      </c>
      <c r="M57" s="65">
        <f t="shared" si="24"/>
        <v>3828.3435556080008</v>
      </c>
      <c r="N57" s="63">
        <f t="shared" si="21"/>
        <v>0</v>
      </c>
      <c r="O57" s="66">
        <f t="shared" si="22"/>
        <v>3828.3435556080008</v>
      </c>
      <c r="P57" s="63">
        <f t="shared" si="27"/>
        <v>3402.9720494293342</v>
      </c>
      <c r="Q57" s="63">
        <f t="shared" si="7"/>
        <v>0</v>
      </c>
      <c r="R57" s="67">
        <f t="shared" si="28"/>
        <v>3402.9720494293342</v>
      </c>
      <c r="S57" s="65">
        <f t="shared" si="9"/>
        <v>2977.6005432506668</v>
      </c>
      <c r="T57" s="63">
        <f t="shared" si="10"/>
        <v>0</v>
      </c>
      <c r="U57" s="66">
        <f t="shared" si="11"/>
        <v>2977.6005432506668</v>
      </c>
      <c r="V57" s="65">
        <f t="shared" si="17"/>
        <v>2552.2290370720002</v>
      </c>
      <c r="W57" s="63">
        <f t="shared" si="12"/>
        <v>0</v>
      </c>
      <c r="X57" s="66">
        <f t="shared" si="13"/>
        <v>2552.2290370720002</v>
      </c>
      <c r="Y57" s="65">
        <f t="shared" si="14"/>
        <v>2126.8575308933337</v>
      </c>
      <c r="Z57" s="63">
        <f t="shared" si="15"/>
        <v>0</v>
      </c>
      <c r="AA57" s="66">
        <f t="shared" si="16"/>
        <v>2126.8575308933337</v>
      </c>
    </row>
    <row r="58" spans="1:27" ht="13.5" customHeight="1">
      <c r="A58" s="124">
        <v>5</v>
      </c>
      <c r="B58" s="217">
        <v>41944</v>
      </c>
      <c r="C58" s="68">
        <v>724</v>
      </c>
      <c r="D58" s="96">
        <f>'base(indices)'!G62</f>
        <v>1.3544318799999999</v>
      </c>
      <c r="E58" s="69">
        <f t="shared" si="0"/>
        <v>980.60868111999991</v>
      </c>
      <c r="F58" s="48">
        <v>0</v>
      </c>
      <c r="G58" s="70">
        <f t="shared" si="1"/>
        <v>0</v>
      </c>
      <c r="H58" s="191">
        <f t="shared" si="18"/>
        <v>3922.4347244799997</v>
      </c>
      <c r="I58" s="107">
        <f t="shared" si="20"/>
        <v>326.86956037333329</v>
      </c>
      <c r="J58" s="107">
        <f t="shared" si="19"/>
        <v>4249.3042848533332</v>
      </c>
      <c r="K58" s="49"/>
      <c r="L58" s="50">
        <f t="shared" si="23"/>
        <v>4249.3042848533332</v>
      </c>
      <c r="M58" s="51">
        <f t="shared" si="24"/>
        <v>3824.3738563679999</v>
      </c>
      <c r="N58" s="49">
        <f t="shared" si="21"/>
        <v>0</v>
      </c>
      <c r="O58" s="52">
        <f t="shared" si="22"/>
        <v>3824.3738563679999</v>
      </c>
      <c r="P58" s="73">
        <f t="shared" si="27"/>
        <v>3399.4434278826666</v>
      </c>
      <c r="Q58" s="49">
        <f t="shared" si="7"/>
        <v>0</v>
      </c>
      <c r="R58" s="53">
        <f t="shared" si="28"/>
        <v>3399.4434278826666</v>
      </c>
      <c r="S58" s="51">
        <f t="shared" si="9"/>
        <v>2974.5129993973333</v>
      </c>
      <c r="T58" s="49">
        <f t="shared" si="10"/>
        <v>0</v>
      </c>
      <c r="U58" s="52">
        <f t="shared" si="11"/>
        <v>2974.5129993973333</v>
      </c>
      <c r="V58" s="51">
        <f t="shared" si="17"/>
        <v>2549.5825709119999</v>
      </c>
      <c r="W58" s="49">
        <f t="shared" si="12"/>
        <v>0</v>
      </c>
      <c r="X58" s="52">
        <f t="shared" si="13"/>
        <v>2549.5825709119999</v>
      </c>
      <c r="Y58" s="51">
        <f t="shared" si="14"/>
        <v>2124.6521424266666</v>
      </c>
      <c r="Z58" s="49">
        <f t="shared" si="15"/>
        <v>0</v>
      </c>
      <c r="AA58" s="52">
        <f t="shared" si="16"/>
        <v>2124.6521424266666</v>
      </c>
    </row>
    <row r="59" spans="1:27" s="30" customFormat="1" ht="13.5" customHeight="1">
      <c r="A59" s="124">
        <v>5</v>
      </c>
      <c r="B59" s="218">
        <v>41974</v>
      </c>
      <c r="C59" s="68">
        <v>724</v>
      </c>
      <c r="D59" s="96">
        <f>'base(indices)'!G63</f>
        <v>1.3537780100000001</v>
      </c>
      <c r="E59" s="58">
        <f t="shared" si="0"/>
        <v>980.13527924000005</v>
      </c>
      <c r="F59" s="48">
        <v>0</v>
      </c>
      <c r="G59" s="60">
        <f t="shared" si="1"/>
        <v>0</v>
      </c>
      <c r="H59" s="191">
        <f t="shared" si="18"/>
        <v>3920.5411169600002</v>
      </c>
      <c r="I59" s="106">
        <f t="shared" si="20"/>
        <v>326.7117597466667</v>
      </c>
      <c r="J59" s="106">
        <f t="shared" si="19"/>
        <v>4247.2528767066669</v>
      </c>
      <c r="K59" s="63"/>
      <c r="L59" s="75">
        <f t="shared" si="23"/>
        <v>4247.2528767066669</v>
      </c>
      <c r="M59" s="65">
        <f t="shared" si="24"/>
        <v>3822.5275890360003</v>
      </c>
      <c r="N59" s="63">
        <f t="shared" si="21"/>
        <v>0</v>
      </c>
      <c r="O59" s="66">
        <f t="shared" si="22"/>
        <v>3822.5275890360003</v>
      </c>
      <c r="P59" s="63">
        <f t="shared" si="27"/>
        <v>3397.8023013653337</v>
      </c>
      <c r="Q59" s="63">
        <f t="shared" si="7"/>
        <v>0</v>
      </c>
      <c r="R59" s="67">
        <f t="shared" si="28"/>
        <v>3397.8023013653337</v>
      </c>
      <c r="S59" s="65">
        <f t="shared" si="9"/>
        <v>2973.0770136946667</v>
      </c>
      <c r="T59" s="63">
        <f t="shared" si="10"/>
        <v>0</v>
      </c>
      <c r="U59" s="66">
        <f t="shared" si="11"/>
        <v>2973.0770136946667</v>
      </c>
      <c r="V59" s="65">
        <f t="shared" si="17"/>
        <v>2548.3517260240001</v>
      </c>
      <c r="W59" s="63">
        <f t="shared" si="12"/>
        <v>0</v>
      </c>
      <c r="X59" s="66">
        <f t="shared" si="13"/>
        <v>2548.3517260240001</v>
      </c>
      <c r="Y59" s="65">
        <f t="shared" si="14"/>
        <v>2123.6264383533335</v>
      </c>
      <c r="Z59" s="63">
        <f t="shared" si="15"/>
        <v>0</v>
      </c>
      <c r="AA59" s="66">
        <f t="shared" si="16"/>
        <v>2123.6264383533335</v>
      </c>
    </row>
    <row r="60" spans="1:27" ht="13.5" customHeight="1">
      <c r="A60" s="124">
        <v>5</v>
      </c>
      <c r="B60" s="217">
        <v>42005</v>
      </c>
      <c r="C60" s="68">
        <v>788</v>
      </c>
      <c r="D60" s="96">
        <f>'base(indices)'!G64</f>
        <v>1.35235398</v>
      </c>
      <c r="E60" s="69">
        <f t="shared" si="0"/>
        <v>1065.6549362399999</v>
      </c>
      <c r="F60" s="48">
        <v>0</v>
      </c>
      <c r="G60" s="70">
        <f t="shared" si="1"/>
        <v>0</v>
      </c>
      <c r="H60" s="191">
        <f t="shared" si="18"/>
        <v>4262.6197449599995</v>
      </c>
      <c r="I60" s="107">
        <f t="shared" si="20"/>
        <v>355.21831207999998</v>
      </c>
      <c r="J60" s="107">
        <f t="shared" si="19"/>
        <v>4617.8380570399995</v>
      </c>
      <c r="K60" s="49"/>
      <c r="L60" s="50">
        <f t="shared" si="23"/>
        <v>4617.8380570399995</v>
      </c>
      <c r="M60" s="51">
        <f t="shared" si="24"/>
        <v>4156.0542513359997</v>
      </c>
      <c r="N60" s="49">
        <f t="shared" si="21"/>
        <v>0</v>
      </c>
      <c r="O60" s="52">
        <f t="shared" si="22"/>
        <v>4156.0542513359997</v>
      </c>
      <c r="P60" s="73">
        <f t="shared" si="27"/>
        <v>3694.2704456319998</v>
      </c>
      <c r="Q60" s="49">
        <f t="shared" si="7"/>
        <v>0</v>
      </c>
      <c r="R60" s="53">
        <f t="shared" si="28"/>
        <v>3694.2704456319998</v>
      </c>
      <c r="S60" s="51">
        <f t="shared" si="9"/>
        <v>3232.4866399279995</v>
      </c>
      <c r="T60" s="49">
        <f t="shared" si="10"/>
        <v>0</v>
      </c>
      <c r="U60" s="52">
        <f t="shared" si="11"/>
        <v>3232.4866399279995</v>
      </c>
      <c r="V60" s="51">
        <f t="shared" si="17"/>
        <v>2770.7028342239996</v>
      </c>
      <c r="W60" s="49">
        <f t="shared" si="12"/>
        <v>0</v>
      </c>
      <c r="X60" s="52">
        <f t="shared" si="13"/>
        <v>2770.7028342239996</v>
      </c>
      <c r="Y60" s="51">
        <f t="shared" si="14"/>
        <v>2308.9190285199998</v>
      </c>
      <c r="Z60" s="49">
        <f t="shared" si="15"/>
        <v>0</v>
      </c>
      <c r="AA60" s="52">
        <f t="shared" si="16"/>
        <v>2308.9190285199998</v>
      </c>
    </row>
    <row r="61" spans="1:27" s="30" customFormat="1" ht="13.5" customHeight="1">
      <c r="A61" s="124">
        <v>5</v>
      </c>
      <c r="B61" s="218">
        <v>42036</v>
      </c>
      <c r="C61" s="68">
        <v>788</v>
      </c>
      <c r="D61" s="96">
        <f>'base(indices)'!G65</f>
        <v>1.3511676500000001</v>
      </c>
      <c r="E61" s="58">
        <f t="shared" si="0"/>
        <v>1064.7201082000001</v>
      </c>
      <c r="F61" s="48">
        <v>0</v>
      </c>
      <c r="G61" s="60">
        <f t="shared" si="1"/>
        <v>0</v>
      </c>
      <c r="H61" s="191">
        <f t="shared" si="18"/>
        <v>4258.8804328000006</v>
      </c>
      <c r="I61" s="106">
        <f t="shared" si="20"/>
        <v>354.90670273333336</v>
      </c>
      <c r="J61" s="106">
        <f t="shared" si="19"/>
        <v>4613.7871355333336</v>
      </c>
      <c r="K61" s="63"/>
      <c r="L61" s="75">
        <f t="shared" si="23"/>
        <v>4613.7871355333336</v>
      </c>
      <c r="M61" s="65">
        <f t="shared" si="24"/>
        <v>4152.4084219800006</v>
      </c>
      <c r="N61" s="63">
        <f t="shared" si="21"/>
        <v>0</v>
      </c>
      <c r="O61" s="66">
        <f t="shared" si="22"/>
        <v>4152.4084219800006</v>
      </c>
      <c r="P61" s="63">
        <f t="shared" si="27"/>
        <v>3691.0297084266672</v>
      </c>
      <c r="Q61" s="63">
        <f t="shared" si="7"/>
        <v>0</v>
      </c>
      <c r="R61" s="67">
        <f t="shared" si="28"/>
        <v>3691.0297084266672</v>
      </c>
      <c r="S61" s="65">
        <f t="shared" si="9"/>
        <v>3229.6509948733333</v>
      </c>
      <c r="T61" s="63">
        <f t="shared" si="10"/>
        <v>0</v>
      </c>
      <c r="U61" s="66">
        <f t="shared" si="11"/>
        <v>3229.6509948733333</v>
      </c>
      <c r="V61" s="65">
        <f t="shared" si="17"/>
        <v>2768.2722813200003</v>
      </c>
      <c r="W61" s="63">
        <f t="shared" si="12"/>
        <v>0</v>
      </c>
      <c r="X61" s="66">
        <f t="shared" si="13"/>
        <v>2768.2722813200003</v>
      </c>
      <c r="Y61" s="65">
        <f t="shared" si="14"/>
        <v>2306.8935677666668</v>
      </c>
      <c r="Z61" s="63">
        <f t="shared" si="15"/>
        <v>0</v>
      </c>
      <c r="AA61" s="66">
        <f t="shared" si="16"/>
        <v>2306.8935677666668</v>
      </c>
    </row>
    <row r="62" spans="1:27" ht="13.5" customHeight="1">
      <c r="A62" s="124">
        <v>5</v>
      </c>
      <c r="B62" s="217">
        <v>42064</v>
      </c>
      <c r="C62" s="68">
        <v>788</v>
      </c>
      <c r="D62" s="96">
        <f>'base(indices)'!G66</f>
        <v>1.3509407</v>
      </c>
      <c r="E62" s="69">
        <f t="shared" si="0"/>
        <v>1064.5412716000001</v>
      </c>
      <c r="F62" s="48">
        <v>0</v>
      </c>
      <c r="G62" s="70">
        <f t="shared" si="1"/>
        <v>0</v>
      </c>
      <c r="H62" s="191">
        <f t="shared" si="18"/>
        <v>4258.1650864000003</v>
      </c>
      <c r="I62" s="107">
        <f t="shared" si="20"/>
        <v>354.84709053333336</v>
      </c>
      <c r="J62" s="107">
        <f t="shared" si="19"/>
        <v>4613.0121769333336</v>
      </c>
      <c r="K62" s="49"/>
      <c r="L62" s="50">
        <f t="shared" si="23"/>
        <v>4613.0121769333336</v>
      </c>
      <c r="M62" s="51">
        <f t="shared" si="24"/>
        <v>4151.7109592400002</v>
      </c>
      <c r="N62" s="49">
        <f t="shared" si="21"/>
        <v>0</v>
      </c>
      <c r="O62" s="52">
        <f t="shared" si="22"/>
        <v>4151.7109592400002</v>
      </c>
      <c r="P62" s="73">
        <f t="shared" si="27"/>
        <v>3690.4097415466672</v>
      </c>
      <c r="Q62" s="49">
        <f t="shared" si="7"/>
        <v>0</v>
      </c>
      <c r="R62" s="53">
        <f t="shared" si="28"/>
        <v>3690.4097415466672</v>
      </c>
      <c r="S62" s="51">
        <f t="shared" si="9"/>
        <v>3229.1085238533333</v>
      </c>
      <c r="T62" s="49">
        <f t="shared" si="10"/>
        <v>0</v>
      </c>
      <c r="U62" s="52">
        <f t="shared" si="11"/>
        <v>3229.1085238533333</v>
      </c>
      <c r="V62" s="51">
        <f t="shared" si="17"/>
        <v>2767.8073061600003</v>
      </c>
      <c r="W62" s="49">
        <f t="shared" si="12"/>
        <v>0</v>
      </c>
      <c r="X62" s="52">
        <f t="shared" si="13"/>
        <v>2767.8073061600003</v>
      </c>
      <c r="Y62" s="51">
        <f t="shared" si="14"/>
        <v>2306.5060884666668</v>
      </c>
      <c r="Z62" s="49">
        <f t="shared" si="15"/>
        <v>0</v>
      </c>
      <c r="AA62" s="52">
        <f t="shared" si="16"/>
        <v>2306.5060884666668</v>
      </c>
    </row>
    <row r="63" spans="1:27" s="30" customFormat="1" ht="13.5" customHeight="1">
      <c r="A63" s="124">
        <v>5</v>
      </c>
      <c r="B63" s="218">
        <v>42095</v>
      </c>
      <c r="C63" s="68">
        <v>788</v>
      </c>
      <c r="D63" s="96">
        <f>'base(indices)'!G67</f>
        <v>1.34919214</v>
      </c>
      <c r="E63" s="58">
        <f t="shared" si="0"/>
        <v>1063.1634063199999</v>
      </c>
      <c r="F63" s="48">
        <v>0</v>
      </c>
      <c r="G63" s="60">
        <f t="shared" si="1"/>
        <v>0</v>
      </c>
      <c r="H63" s="191">
        <f t="shared" si="18"/>
        <v>4252.6536252799997</v>
      </c>
      <c r="I63" s="106">
        <f t="shared" si="20"/>
        <v>354.38780210666664</v>
      </c>
      <c r="J63" s="106">
        <f t="shared" si="19"/>
        <v>4607.0414273866663</v>
      </c>
      <c r="K63" s="63"/>
      <c r="L63" s="75">
        <f t="shared" si="23"/>
        <v>4607.0414273866663</v>
      </c>
      <c r="M63" s="65">
        <f t="shared" si="24"/>
        <v>4146.3372846479997</v>
      </c>
      <c r="N63" s="63">
        <f t="shared" si="21"/>
        <v>0</v>
      </c>
      <c r="O63" s="66">
        <f t="shared" si="22"/>
        <v>4146.3372846479997</v>
      </c>
      <c r="P63" s="63">
        <f t="shared" si="27"/>
        <v>3685.6331419093331</v>
      </c>
      <c r="Q63" s="63">
        <f t="shared" si="7"/>
        <v>0</v>
      </c>
      <c r="R63" s="67">
        <f t="shared" si="28"/>
        <v>3685.6331419093331</v>
      </c>
      <c r="S63" s="65">
        <f t="shared" si="9"/>
        <v>3224.9289991706664</v>
      </c>
      <c r="T63" s="63">
        <f t="shared" si="10"/>
        <v>0</v>
      </c>
      <c r="U63" s="66">
        <f t="shared" si="11"/>
        <v>3224.9289991706664</v>
      </c>
      <c r="V63" s="65">
        <f t="shared" si="17"/>
        <v>2764.2248564319998</v>
      </c>
      <c r="W63" s="63">
        <f t="shared" si="12"/>
        <v>0</v>
      </c>
      <c r="X63" s="66">
        <f t="shared" si="13"/>
        <v>2764.2248564319998</v>
      </c>
      <c r="Y63" s="65">
        <f t="shared" si="14"/>
        <v>2303.5207136933332</v>
      </c>
      <c r="Z63" s="63">
        <f t="shared" si="15"/>
        <v>0</v>
      </c>
      <c r="AA63" s="66">
        <f t="shared" si="16"/>
        <v>2303.5207136933332</v>
      </c>
    </row>
    <row r="64" spans="1:27" ht="13.5" customHeight="1">
      <c r="A64" s="124">
        <v>5</v>
      </c>
      <c r="B64" s="217">
        <v>42125</v>
      </c>
      <c r="C64" s="68">
        <v>788</v>
      </c>
      <c r="D64" s="96">
        <f>'base(indices)'!G68</f>
        <v>1.33490862</v>
      </c>
      <c r="E64" s="69">
        <f t="shared" si="0"/>
        <v>1051.9079925599999</v>
      </c>
      <c r="F64" s="48">
        <v>0</v>
      </c>
      <c r="G64" s="70">
        <f t="shared" si="1"/>
        <v>0</v>
      </c>
      <c r="H64" s="191">
        <f t="shared" si="18"/>
        <v>4207.6319702399996</v>
      </c>
      <c r="I64" s="107">
        <f t="shared" si="20"/>
        <v>350.63599751999999</v>
      </c>
      <c r="J64" s="107">
        <f t="shared" si="19"/>
        <v>4558.2679677599999</v>
      </c>
      <c r="K64" s="49"/>
      <c r="L64" s="50">
        <f t="shared" si="23"/>
        <v>4558.2679677599999</v>
      </c>
      <c r="M64" s="51">
        <f t="shared" si="24"/>
        <v>4102.4411709839997</v>
      </c>
      <c r="N64" s="49">
        <f t="shared" si="21"/>
        <v>0</v>
      </c>
      <c r="O64" s="52">
        <f t="shared" si="22"/>
        <v>4102.4411709839997</v>
      </c>
      <c r="P64" s="73">
        <f t="shared" si="27"/>
        <v>3646.6143742080003</v>
      </c>
      <c r="Q64" s="49">
        <f t="shared" si="7"/>
        <v>0</v>
      </c>
      <c r="R64" s="53">
        <f t="shared" si="28"/>
        <v>3646.6143742080003</v>
      </c>
      <c r="S64" s="51">
        <f t="shared" si="9"/>
        <v>3190.7875774319996</v>
      </c>
      <c r="T64" s="49">
        <f t="shared" si="10"/>
        <v>0</v>
      </c>
      <c r="U64" s="52">
        <f t="shared" si="11"/>
        <v>3190.7875774319996</v>
      </c>
      <c r="V64" s="51">
        <f t="shared" si="17"/>
        <v>2734.9607806559998</v>
      </c>
      <c r="W64" s="49">
        <f t="shared" si="12"/>
        <v>0</v>
      </c>
      <c r="X64" s="52">
        <f t="shared" si="13"/>
        <v>2734.9607806559998</v>
      </c>
      <c r="Y64" s="51">
        <f t="shared" si="14"/>
        <v>2279.13398388</v>
      </c>
      <c r="Z64" s="49">
        <f t="shared" si="15"/>
        <v>0</v>
      </c>
      <c r="AA64" s="52">
        <f t="shared" si="16"/>
        <v>2279.13398388</v>
      </c>
    </row>
    <row r="65" spans="1:27" s="30" customFormat="1" ht="13.5" customHeight="1">
      <c r="A65" s="124">
        <v>5</v>
      </c>
      <c r="B65" s="217">
        <v>42156</v>
      </c>
      <c r="C65" s="68">
        <v>788</v>
      </c>
      <c r="D65" s="96">
        <f>'base(indices)'!G69</f>
        <v>1.32694694</v>
      </c>
      <c r="E65" s="58">
        <f t="shared" si="0"/>
        <v>1045.6341887200001</v>
      </c>
      <c r="F65" s="48">
        <v>0</v>
      </c>
      <c r="G65" s="60">
        <f t="shared" si="1"/>
        <v>0</v>
      </c>
      <c r="H65" s="191">
        <f t="shared" si="18"/>
        <v>4182.5367548800004</v>
      </c>
      <c r="I65" s="106">
        <f t="shared" si="20"/>
        <v>348.54472957333337</v>
      </c>
      <c r="J65" s="106">
        <f t="shared" si="19"/>
        <v>4531.0814844533343</v>
      </c>
      <c r="K65" s="63"/>
      <c r="L65" s="75">
        <f t="shared" si="23"/>
        <v>4531.0814844533343</v>
      </c>
      <c r="M65" s="65">
        <f t="shared" si="24"/>
        <v>4077.9733360080008</v>
      </c>
      <c r="N65" s="63">
        <f t="shared" si="21"/>
        <v>0</v>
      </c>
      <c r="O65" s="66">
        <f t="shared" si="22"/>
        <v>4077.9733360080008</v>
      </c>
      <c r="P65" s="63">
        <f t="shared" si="27"/>
        <v>3624.8651875626674</v>
      </c>
      <c r="Q65" s="63">
        <f t="shared" si="7"/>
        <v>0</v>
      </c>
      <c r="R65" s="67">
        <f t="shared" si="28"/>
        <v>3624.8651875626674</v>
      </c>
      <c r="S65" s="65">
        <f t="shared" si="9"/>
        <v>3171.757039117334</v>
      </c>
      <c r="T65" s="63">
        <f t="shared" si="10"/>
        <v>0</v>
      </c>
      <c r="U65" s="66">
        <f t="shared" si="11"/>
        <v>3171.757039117334</v>
      </c>
      <c r="V65" s="65">
        <f t="shared" si="17"/>
        <v>2718.6488906720006</v>
      </c>
      <c r="W65" s="63">
        <f t="shared" si="12"/>
        <v>0</v>
      </c>
      <c r="X65" s="66">
        <f t="shared" si="13"/>
        <v>2718.6488906720006</v>
      </c>
      <c r="Y65" s="65">
        <f t="shared" si="14"/>
        <v>2265.5407422266671</v>
      </c>
      <c r="Z65" s="63">
        <f t="shared" si="15"/>
        <v>0</v>
      </c>
      <c r="AA65" s="66">
        <f t="shared" si="16"/>
        <v>2265.5407422266671</v>
      </c>
    </row>
    <row r="66" spans="1:27" ht="13.5" customHeight="1">
      <c r="A66" s="124">
        <v>5</v>
      </c>
      <c r="B66" s="218">
        <v>42186</v>
      </c>
      <c r="C66" s="68">
        <v>788</v>
      </c>
      <c r="D66" s="96">
        <f>'base(indices)'!G70</f>
        <v>1.3139389400000001</v>
      </c>
      <c r="E66" s="69">
        <f t="shared" si="0"/>
        <v>1035.3838847200002</v>
      </c>
      <c r="F66" s="48">
        <v>0</v>
      </c>
      <c r="G66" s="70">
        <f t="shared" si="1"/>
        <v>0</v>
      </c>
      <c r="H66" s="191">
        <f t="shared" si="18"/>
        <v>4141.5355388800008</v>
      </c>
      <c r="I66" s="107">
        <f t="shared" si="20"/>
        <v>345.12796157333338</v>
      </c>
      <c r="J66" s="107">
        <f t="shared" si="19"/>
        <v>4486.6635004533346</v>
      </c>
      <c r="K66" s="49"/>
      <c r="L66" s="50">
        <f t="shared" si="23"/>
        <v>4486.6635004533346</v>
      </c>
      <c r="M66" s="51">
        <f t="shared" si="24"/>
        <v>4037.9971504080013</v>
      </c>
      <c r="N66" s="49">
        <f t="shared" si="21"/>
        <v>0</v>
      </c>
      <c r="O66" s="52">
        <f t="shared" si="22"/>
        <v>4037.9971504080013</v>
      </c>
      <c r="P66" s="73">
        <f t="shared" si="27"/>
        <v>3589.330800362668</v>
      </c>
      <c r="Q66" s="49">
        <f t="shared" si="7"/>
        <v>0</v>
      </c>
      <c r="R66" s="53">
        <f t="shared" si="28"/>
        <v>3589.330800362668</v>
      </c>
      <c r="S66" s="51">
        <f t="shared" si="9"/>
        <v>3140.6644503173338</v>
      </c>
      <c r="T66" s="49">
        <f t="shared" si="10"/>
        <v>0</v>
      </c>
      <c r="U66" s="52">
        <f t="shared" si="11"/>
        <v>3140.6644503173338</v>
      </c>
      <c r="V66" s="51">
        <f t="shared" si="17"/>
        <v>2691.9981002720006</v>
      </c>
      <c r="W66" s="49">
        <f t="shared" si="12"/>
        <v>0</v>
      </c>
      <c r="X66" s="52">
        <f t="shared" si="13"/>
        <v>2691.9981002720006</v>
      </c>
      <c r="Y66" s="51">
        <f t="shared" si="14"/>
        <v>2243.3317502266673</v>
      </c>
      <c r="Z66" s="49">
        <f t="shared" si="15"/>
        <v>0</v>
      </c>
      <c r="AA66" s="52">
        <f t="shared" si="16"/>
        <v>2243.3317502266673</v>
      </c>
    </row>
    <row r="67" spans="1:27" s="30" customFormat="1" ht="13.5" customHeight="1">
      <c r="A67" s="124">
        <v>5</v>
      </c>
      <c r="B67" s="217">
        <v>42217</v>
      </c>
      <c r="C67" s="68">
        <v>788</v>
      </c>
      <c r="D67" s="96">
        <f>'base(indices)'!G71</f>
        <v>1.3062321699999999</v>
      </c>
      <c r="E67" s="58">
        <f t="shared" si="0"/>
        <v>1029.31094996</v>
      </c>
      <c r="F67" s="48">
        <v>0</v>
      </c>
      <c r="G67" s="60">
        <f t="shared" si="1"/>
        <v>0</v>
      </c>
      <c r="H67" s="191">
        <f t="shared" si="18"/>
        <v>4117.2437998400001</v>
      </c>
      <c r="I67" s="106">
        <f t="shared" si="20"/>
        <v>343.10364998666665</v>
      </c>
      <c r="J67" s="106">
        <f t="shared" si="19"/>
        <v>4460.3474498266669</v>
      </c>
      <c r="K67" s="63"/>
      <c r="L67" s="75">
        <f t="shared" si="23"/>
        <v>4460.3474498266669</v>
      </c>
      <c r="M67" s="65">
        <f t="shared" si="24"/>
        <v>4014.3127048440001</v>
      </c>
      <c r="N67" s="63">
        <f t="shared" si="21"/>
        <v>0</v>
      </c>
      <c r="O67" s="66">
        <f t="shared" si="22"/>
        <v>4014.3127048440001</v>
      </c>
      <c r="P67" s="63">
        <f t="shared" si="27"/>
        <v>3568.2779598613338</v>
      </c>
      <c r="Q67" s="63">
        <f t="shared" si="7"/>
        <v>0</v>
      </c>
      <c r="R67" s="67">
        <f t="shared" si="28"/>
        <v>3568.2779598613338</v>
      </c>
      <c r="S67" s="65">
        <f t="shared" si="9"/>
        <v>3122.2432148786665</v>
      </c>
      <c r="T67" s="63">
        <f t="shared" si="10"/>
        <v>0</v>
      </c>
      <c r="U67" s="66">
        <f t="shared" si="11"/>
        <v>3122.2432148786665</v>
      </c>
      <c r="V67" s="65">
        <f t="shared" si="17"/>
        <v>2676.2084698960002</v>
      </c>
      <c r="W67" s="63">
        <f t="shared" si="12"/>
        <v>0</v>
      </c>
      <c r="X67" s="66">
        <f t="shared" si="13"/>
        <v>2676.2084698960002</v>
      </c>
      <c r="Y67" s="65">
        <f t="shared" si="14"/>
        <v>2230.1737249133334</v>
      </c>
      <c r="Z67" s="63">
        <f t="shared" si="15"/>
        <v>0</v>
      </c>
      <c r="AA67" s="66">
        <f t="shared" si="16"/>
        <v>2230.1737249133334</v>
      </c>
    </row>
    <row r="68" spans="1:27" ht="13.5" customHeight="1">
      <c r="A68" s="124">
        <v>5</v>
      </c>
      <c r="B68" s="218">
        <v>42248</v>
      </c>
      <c r="C68" s="68">
        <v>788</v>
      </c>
      <c r="D68" s="96">
        <f>'base(indices)'!G72</f>
        <v>1.30063942</v>
      </c>
      <c r="E68" s="69">
        <f t="shared" si="0"/>
        <v>1024.90386296</v>
      </c>
      <c r="F68" s="48">
        <v>0</v>
      </c>
      <c r="G68" s="70">
        <f t="shared" si="1"/>
        <v>0</v>
      </c>
      <c r="H68" s="191">
        <f t="shared" si="18"/>
        <v>4099.6154518399999</v>
      </c>
      <c r="I68" s="107">
        <f t="shared" si="20"/>
        <v>341.63462098666668</v>
      </c>
      <c r="J68" s="107">
        <f t="shared" si="19"/>
        <v>4441.2500728266668</v>
      </c>
      <c r="K68" s="49"/>
      <c r="L68" s="50">
        <f t="shared" si="23"/>
        <v>4441.2500728266668</v>
      </c>
      <c r="M68" s="51">
        <f t="shared" si="24"/>
        <v>3997.1250655440003</v>
      </c>
      <c r="N68" s="49">
        <f t="shared" si="21"/>
        <v>0</v>
      </c>
      <c r="O68" s="52">
        <f t="shared" si="22"/>
        <v>3997.1250655440003</v>
      </c>
      <c r="P68" s="73">
        <f t="shared" si="27"/>
        <v>3553.0000582613338</v>
      </c>
      <c r="Q68" s="49">
        <f t="shared" si="7"/>
        <v>0</v>
      </c>
      <c r="R68" s="53">
        <f t="shared" si="28"/>
        <v>3553.0000582613338</v>
      </c>
      <c r="S68" s="51">
        <f t="shared" si="9"/>
        <v>3108.8750509786664</v>
      </c>
      <c r="T68" s="49">
        <f t="shared" si="10"/>
        <v>0</v>
      </c>
      <c r="U68" s="52">
        <f t="shared" si="11"/>
        <v>3108.8750509786664</v>
      </c>
      <c r="V68" s="51">
        <f t="shared" si="17"/>
        <v>2664.7500436959999</v>
      </c>
      <c r="W68" s="49">
        <f t="shared" si="12"/>
        <v>0</v>
      </c>
      <c r="X68" s="52">
        <f t="shared" si="13"/>
        <v>2664.7500436959999</v>
      </c>
      <c r="Y68" s="51">
        <f t="shared" si="14"/>
        <v>2220.6250364133334</v>
      </c>
      <c r="Z68" s="49">
        <f t="shared" si="15"/>
        <v>0</v>
      </c>
      <c r="AA68" s="52">
        <f t="shared" si="16"/>
        <v>2220.6250364133334</v>
      </c>
    </row>
    <row r="69" spans="1:27" s="30" customFormat="1" ht="13.5" customHeight="1">
      <c r="A69" s="124">
        <v>5</v>
      </c>
      <c r="B69" s="217">
        <v>42278</v>
      </c>
      <c r="C69" s="68">
        <v>788</v>
      </c>
      <c r="D69" s="96">
        <f>'base(indices)'!G73</f>
        <v>1.29558664</v>
      </c>
      <c r="E69" s="58">
        <f t="shared" si="0"/>
        <v>1020.92227232</v>
      </c>
      <c r="F69" s="48">
        <v>0</v>
      </c>
      <c r="G69" s="60">
        <f t="shared" si="1"/>
        <v>0</v>
      </c>
      <c r="H69" s="191">
        <f t="shared" si="18"/>
        <v>4083.6890892800002</v>
      </c>
      <c r="I69" s="106">
        <f t="shared" si="20"/>
        <v>340.3074241066667</v>
      </c>
      <c r="J69" s="106">
        <f t="shared" si="19"/>
        <v>4423.9965133866672</v>
      </c>
      <c r="K69" s="63"/>
      <c r="L69" s="75">
        <f t="shared" si="23"/>
        <v>4423.9965133866672</v>
      </c>
      <c r="M69" s="65">
        <f t="shared" si="24"/>
        <v>3981.5968620480007</v>
      </c>
      <c r="N69" s="63">
        <f t="shared" si="21"/>
        <v>0</v>
      </c>
      <c r="O69" s="66">
        <f t="shared" si="22"/>
        <v>3981.5968620480007</v>
      </c>
      <c r="P69" s="63">
        <f t="shared" si="27"/>
        <v>3539.1972107093338</v>
      </c>
      <c r="Q69" s="63">
        <f t="shared" si="7"/>
        <v>0</v>
      </c>
      <c r="R69" s="67">
        <f t="shared" si="28"/>
        <v>3539.1972107093338</v>
      </c>
      <c r="S69" s="65">
        <f t="shared" si="9"/>
        <v>3096.7975593706669</v>
      </c>
      <c r="T69" s="63">
        <f t="shared" si="10"/>
        <v>0</v>
      </c>
      <c r="U69" s="66">
        <f t="shared" si="11"/>
        <v>3096.7975593706669</v>
      </c>
      <c r="V69" s="65">
        <f t="shared" si="17"/>
        <v>2654.397908032</v>
      </c>
      <c r="W69" s="63">
        <f t="shared" si="12"/>
        <v>0</v>
      </c>
      <c r="X69" s="66">
        <f t="shared" si="13"/>
        <v>2654.397908032</v>
      </c>
      <c r="Y69" s="65">
        <f t="shared" si="14"/>
        <v>2211.9982566933336</v>
      </c>
      <c r="Z69" s="63">
        <f t="shared" si="15"/>
        <v>0</v>
      </c>
      <c r="AA69" s="66">
        <f t="shared" si="16"/>
        <v>2211.9982566933336</v>
      </c>
    </row>
    <row r="70" spans="1:27" ht="13.5" customHeight="1">
      <c r="A70" s="124">
        <v>5</v>
      </c>
      <c r="B70" s="218">
        <v>42309</v>
      </c>
      <c r="C70" s="68">
        <v>788</v>
      </c>
      <c r="D70" s="96">
        <f>'base(indices)'!G74</f>
        <v>1.28709183</v>
      </c>
      <c r="E70" s="69">
        <f t="shared" si="0"/>
        <v>1014.2283620400001</v>
      </c>
      <c r="F70" s="48">
        <v>0</v>
      </c>
      <c r="G70" s="70">
        <f t="shared" si="1"/>
        <v>0</v>
      </c>
      <c r="H70" s="191">
        <f t="shared" si="18"/>
        <v>4056.9134481600004</v>
      </c>
      <c r="I70" s="107">
        <f t="shared" si="20"/>
        <v>338.07612068000003</v>
      </c>
      <c r="J70" s="107">
        <f t="shared" si="19"/>
        <v>4394.9895688400002</v>
      </c>
      <c r="K70" s="49"/>
      <c r="L70" s="50">
        <f t="shared" si="23"/>
        <v>4394.9895688400002</v>
      </c>
      <c r="M70" s="51">
        <f t="shared" si="24"/>
        <v>3955.4906119560001</v>
      </c>
      <c r="N70" s="49">
        <f t="shared" si="21"/>
        <v>0</v>
      </c>
      <c r="O70" s="52">
        <f t="shared" si="22"/>
        <v>3955.4906119560001</v>
      </c>
      <c r="P70" s="73">
        <f t="shared" si="27"/>
        <v>3515.9916550720004</v>
      </c>
      <c r="Q70" s="49">
        <f t="shared" si="7"/>
        <v>0</v>
      </c>
      <c r="R70" s="53">
        <f t="shared" si="28"/>
        <v>3515.9916550720004</v>
      </c>
      <c r="S70" s="51">
        <f t="shared" si="9"/>
        <v>3076.4926981879998</v>
      </c>
      <c r="T70" s="49">
        <f t="shared" si="10"/>
        <v>0</v>
      </c>
      <c r="U70" s="52">
        <f t="shared" si="11"/>
        <v>3076.4926981879998</v>
      </c>
      <c r="V70" s="51">
        <f t="shared" si="17"/>
        <v>2636.9937413040002</v>
      </c>
      <c r="W70" s="49">
        <f t="shared" si="12"/>
        <v>0</v>
      </c>
      <c r="X70" s="52">
        <f t="shared" si="13"/>
        <v>2636.9937413040002</v>
      </c>
      <c r="Y70" s="51">
        <f t="shared" si="14"/>
        <v>2197.4947844200001</v>
      </c>
      <c r="Z70" s="49">
        <f t="shared" si="15"/>
        <v>0</v>
      </c>
      <c r="AA70" s="52">
        <f t="shared" si="16"/>
        <v>2197.4947844200001</v>
      </c>
    </row>
    <row r="71" spans="1:27" s="30" customFormat="1" ht="13.5" customHeight="1">
      <c r="A71" s="124">
        <v>5</v>
      </c>
      <c r="B71" s="217">
        <v>42339</v>
      </c>
      <c r="C71" s="68">
        <v>788</v>
      </c>
      <c r="D71" s="96">
        <f>'base(indices)'!G75</f>
        <v>1.2762437600000001</v>
      </c>
      <c r="E71" s="58">
        <f t="shared" si="0"/>
        <v>1005.6800828800001</v>
      </c>
      <c r="F71" s="48">
        <v>0</v>
      </c>
      <c r="G71" s="60">
        <f t="shared" si="1"/>
        <v>0</v>
      </c>
      <c r="H71" s="191">
        <f t="shared" si="18"/>
        <v>4022.7203315200004</v>
      </c>
      <c r="I71" s="106">
        <f t="shared" si="20"/>
        <v>335.22669429333337</v>
      </c>
      <c r="J71" s="106">
        <f t="shared" si="19"/>
        <v>4357.9470258133333</v>
      </c>
      <c r="K71" s="63"/>
      <c r="L71" s="75">
        <f t="shared" si="23"/>
        <v>4357.9470258133333</v>
      </c>
      <c r="M71" s="65">
        <f t="shared" si="24"/>
        <v>3922.1523232320001</v>
      </c>
      <c r="N71" s="63">
        <f t="shared" si="21"/>
        <v>0</v>
      </c>
      <c r="O71" s="66">
        <f t="shared" si="22"/>
        <v>3922.1523232320001</v>
      </c>
      <c r="P71" s="63">
        <f t="shared" si="27"/>
        <v>3486.3576206506668</v>
      </c>
      <c r="Q71" s="63">
        <f t="shared" si="7"/>
        <v>0</v>
      </c>
      <c r="R71" s="67">
        <f t="shared" si="28"/>
        <v>3486.3576206506668</v>
      </c>
      <c r="S71" s="65">
        <f t="shared" si="9"/>
        <v>3050.5629180693331</v>
      </c>
      <c r="T71" s="63">
        <f t="shared" si="10"/>
        <v>0</v>
      </c>
      <c r="U71" s="66">
        <f t="shared" si="11"/>
        <v>3050.5629180693331</v>
      </c>
      <c r="V71" s="65">
        <f t="shared" si="17"/>
        <v>2614.7682154879999</v>
      </c>
      <c r="W71" s="63">
        <f t="shared" si="12"/>
        <v>0</v>
      </c>
      <c r="X71" s="66">
        <f t="shared" si="13"/>
        <v>2614.7682154879999</v>
      </c>
      <c r="Y71" s="65">
        <f t="shared" si="14"/>
        <v>2178.9735129066667</v>
      </c>
      <c r="Z71" s="63">
        <f t="shared" si="15"/>
        <v>0</v>
      </c>
      <c r="AA71" s="66">
        <f t="shared" si="16"/>
        <v>2178.9735129066667</v>
      </c>
    </row>
    <row r="72" spans="1:27" ht="13.5" customHeight="1">
      <c r="A72" s="124">
        <v>5</v>
      </c>
      <c r="B72" s="218">
        <v>42370</v>
      </c>
      <c r="C72" s="68">
        <v>880</v>
      </c>
      <c r="D72" s="96">
        <f>'base(indices)'!G76</f>
        <v>1.26135971</v>
      </c>
      <c r="E72" s="69">
        <f t="shared" si="0"/>
        <v>1109.9965448</v>
      </c>
      <c r="F72" s="48">
        <v>0</v>
      </c>
      <c r="G72" s="70">
        <f t="shared" si="1"/>
        <v>0</v>
      </c>
      <c r="H72" s="191">
        <f t="shared" si="18"/>
        <v>4439.9861792000002</v>
      </c>
      <c r="I72" s="107">
        <f t="shared" si="20"/>
        <v>369.9988482666667</v>
      </c>
      <c r="J72" s="107">
        <f t="shared" si="19"/>
        <v>4809.9850274666669</v>
      </c>
      <c r="K72" s="49"/>
      <c r="L72" s="50">
        <f t="shared" si="23"/>
        <v>4809.9850274666669</v>
      </c>
      <c r="M72" s="51">
        <f t="shared" si="24"/>
        <v>4328.9865247200005</v>
      </c>
      <c r="N72" s="49">
        <f t="shared" si="21"/>
        <v>0</v>
      </c>
      <c r="O72" s="52">
        <f t="shared" si="22"/>
        <v>4328.9865247200005</v>
      </c>
      <c r="P72" s="73">
        <f t="shared" si="27"/>
        <v>3847.9880219733336</v>
      </c>
      <c r="Q72" s="49">
        <f t="shared" si="7"/>
        <v>0</v>
      </c>
      <c r="R72" s="53">
        <f t="shared" si="28"/>
        <v>3847.9880219733336</v>
      </c>
      <c r="S72" s="51">
        <f t="shared" si="9"/>
        <v>3366.9895192266667</v>
      </c>
      <c r="T72" s="49">
        <f t="shared" si="10"/>
        <v>0</v>
      </c>
      <c r="U72" s="52">
        <f t="shared" si="11"/>
        <v>3366.9895192266667</v>
      </c>
      <c r="V72" s="51">
        <f t="shared" si="17"/>
        <v>2885.9910164799999</v>
      </c>
      <c r="W72" s="49">
        <f t="shared" si="12"/>
        <v>0</v>
      </c>
      <c r="X72" s="52">
        <f t="shared" si="13"/>
        <v>2885.9910164799999</v>
      </c>
      <c r="Y72" s="51">
        <f t="shared" si="14"/>
        <v>2404.9925137333335</v>
      </c>
      <c r="Z72" s="49">
        <f t="shared" si="15"/>
        <v>0</v>
      </c>
      <c r="AA72" s="52">
        <f t="shared" si="16"/>
        <v>2404.9925137333335</v>
      </c>
    </row>
    <row r="73" spans="1:27" s="30" customFormat="1" ht="13.5" customHeight="1">
      <c r="A73" s="124">
        <v>5</v>
      </c>
      <c r="B73" s="217">
        <v>42401</v>
      </c>
      <c r="C73" s="68">
        <v>880</v>
      </c>
      <c r="D73" s="96">
        <f>'base(indices)'!G77</f>
        <v>1.2498609899999999</v>
      </c>
      <c r="E73" s="58">
        <f t="shared" si="0"/>
        <v>1099.8776711999999</v>
      </c>
      <c r="F73" s="48">
        <v>0</v>
      </c>
      <c r="G73" s="60">
        <f t="shared" si="1"/>
        <v>0</v>
      </c>
      <c r="H73" s="191">
        <f t="shared" si="18"/>
        <v>4399.5106847999996</v>
      </c>
      <c r="I73" s="106">
        <f t="shared" si="20"/>
        <v>366.62589039999995</v>
      </c>
      <c r="J73" s="106">
        <f t="shared" si="19"/>
        <v>4766.1365751999992</v>
      </c>
      <c r="K73" s="63"/>
      <c r="L73" s="75">
        <f t="shared" si="23"/>
        <v>4766.1365751999992</v>
      </c>
      <c r="M73" s="65">
        <f t="shared" si="24"/>
        <v>4289.5229176799994</v>
      </c>
      <c r="N73" s="63">
        <f t="shared" si="21"/>
        <v>0</v>
      </c>
      <c r="O73" s="66">
        <f t="shared" si="22"/>
        <v>4289.5229176799994</v>
      </c>
      <c r="P73" s="63">
        <f>J73*$P$10</f>
        <v>3812.9092601599996</v>
      </c>
      <c r="Q73" s="63">
        <f t="shared" si="7"/>
        <v>0</v>
      </c>
      <c r="R73" s="67">
        <f t="shared" si="28"/>
        <v>3812.9092601599996</v>
      </c>
      <c r="S73" s="65">
        <f t="shared" si="9"/>
        <v>3336.2956026399993</v>
      </c>
      <c r="T73" s="63">
        <f t="shared" si="10"/>
        <v>0</v>
      </c>
      <c r="U73" s="66">
        <f t="shared" si="11"/>
        <v>3336.2956026399993</v>
      </c>
      <c r="V73" s="65">
        <f t="shared" si="17"/>
        <v>2859.6819451199995</v>
      </c>
      <c r="W73" s="63">
        <f t="shared" si="12"/>
        <v>0</v>
      </c>
      <c r="X73" s="66">
        <f t="shared" si="13"/>
        <v>2859.6819451199995</v>
      </c>
      <c r="Y73" s="65">
        <f t="shared" si="14"/>
        <v>2383.0682875999996</v>
      </c>
      <c r="Z73" s="63">
        <f t="shared" si="15"/>
        <v>0</v>
      </c>
      <c r="AA73" s="66">
        <f t="shared" si="16"/>
        <v>2383.0682875999996</v>
      </c>
    </row>
    <row r="74" spans="1:27" ht="13.5" customHeight="1">
      <c r="A74" s="124">
        <v>5</v>
      </c>
      <c r="B74" s="218">
        <v>42430</v>
      </c>
      <c r="C74" s="68">
        <v>880</v>
      </c>
      <c r="D74" s="96">
        <f>'base(indices)'!G78</f>
        <v>1.2323614599999999</v>
      </c>
      <c r="E74" s="69">
        <f t="shared" si="0"/>
        <v>1084.4780848</v>
      </c>
      <c r="F74" s="48">
        <v>0</v>
      </c>
      <c r="G74" s="70">
        <f t="shared" si="1"/>
        <v>0</v>
      </c>
      <c r="H74" s="191">
        <f t="shared" si="18"/>
        <v>4337.9123392000001</v>
      </c>
      <c r="I74" s="107">
        <f t="shared" si="20"/>
        <v>361.49269493333333</v>
      </c>
      <c r="J74" s="107">
        <f t="shared" si="19"/>
        <v>4699.4050341333332</v>
      </c>
      <c r="K74" s="49"/>
      <c r="L74" s="50">
        <f t="shared" si="23"/>
        <v>4699.4050341333332</v>
      </c>
      <c r="M74" s="51">
        <f t="shared" si="24"/>
        <v>4229.4645307199999</v>
      </c>
      <c r="N74" s="49">
        <f t="shared" si="21"/>
        <v>0</v>
      </c>
      <c r="O74" s="52">
        <f t="shared" si="22"/>
        <v>4229.4645307199999</v>
      </c>
      <c r="P74" s="73">
        <f>J74*$P$10</f>
        <v>3759.5240273066665</v>
      </c>
      <c r="Q74" s="49">
        <f t="shared" si="7"/>
        <v>0</v>
      </c>
      <c r="R74" s="53">
        <f t="shared" si="28"/>
        <v>3759.5240273066665</v>
      </c>
      <c r="S74" s="51">
        <f t="shared" si="9"/>
        <v>3289.5835238933332</v>
      </c>
      <c r="T74" s="49">
        <f t="shared" si="10"/>
        <v>0</v>
      </c>
      <c r="U74" s="52">
        <f t="shared" si="11"/>
        <v>3289.5835238933332</v>
      </c>
      <c r="V74" s="51">
        <f t="shared" si="17"/>
        <v>2819.6430204799999</v>
      </c>
      <c r="W74" s="49">
        <f t="shared" si="12"/>
        <v>0</v>
      </c>
      <c r="X74" s="52">
        <f t="shared" si="13"/>
        <v>2819.6430204799999</v>
      </c>
      <c r="Y74" s="51">
        <f t="shared" si="14"/>
        <v>2349.7025170666666</v>
      </c>
      <c r="Z74" s="49">
        <f t="shared" si="15"/>
        <v>0</v>
      </c>
      <c r="AA74" s="52">
        <f t="shared" si="16"/>
        <v>2349.7025170666666</v>
      </c>
    </row>
    <row r="75" spans="1:27" s="30" customFormat="1" ht="13.5" customHeight="1">
      <c r="A75" s="124">
        <v>5</v>
      </c>
      <c r="B75" s="217">
        <v>42461</v>
      </c>
      <c r="C75" s="68">
        <v>880</v>
      </c>
      <c r="D75" s="96">
        <f>'base(indices)'!G79</f>
        <v>1.22708499</v>
      </c>
      <c r="E75" s="58">
        <f t="shared" si="0"/>
        <v>1079.8347911999999</v>
      </c>
      <c r="F75" s="48">
        <v>0</v>
      </c>
      <c r="G75" s="60">
        <f t="shared" si="1"/>
        <v>0</v>
      </c>
      <c r="H75" s="191">
        <f t="shared" si="18"/>
        <v>4319.3391647999997</v>
      </c>
      <c r="I75" s="106">
        <f t="shared" si="20"/>
        <v>359.94493039999998</v>
      </c>
      <c r="J75" s="106">
        <f t="shared" si="19"/>
        <v>4679.2840951999997</v>
      </c>
      <c r="K75" s="63"/>
      <c r="L75" s="75">
        <f t="shared" si="23"/>
        <v>4679.2840951999997</v>
      </c>
      <c r="M75" s="65">
        <f t="shared" si="24"/>
        <v>4211.3556856799996</v>
      </c>
      <c r="N75" s="63">
        <f t="shared" si="21"/>
        <v>0</v>
      </c>
      <c r="O75" s="66">
        <f t="shared" si="22"/>
        <v>4211.3556856799996</v>
      </c>
      <c r="P75" s="63">
        <f t="shared" ref="P75:P88" si="29">J75*$P$10</f>
        <v>3743.42727616</v>
      </c>
      <c r="Q75" s="63">
        <f t="shared" si="7"/>
        <v>0</v>
      </c>
      <c r="R75" s="67">
        <f>P75+Q75</f>
        <v>3743.42727616</v>
      </c>
      <c r="S75" s="65">
        <f t="shared" si="9"/>
        <v>3275.4988666399995</v>
      </c>
      <c r="T75" s="63">
        <f t="shared" si="10"/>
        <v>0</v>
      </c>
      <c r="U75" s="66">
        <f t="shared" si="11"/>
        <v>3275.4988666399995</v>
      </c>
      <c r="V75" s="65">
        <f t="shared" si="17"/>
        <v>2807.5704571199999</v>
      </c>
      <c r="W75" s="63">
        <f t="shared" si="12"/>
        <v>0</v>
      </c>
      <c r="X75" s="66">
        <f t="shared" si="13"/>
        <v>2807.5704571199999</v>
      </c>
      <c r="Y75" s="65">
        <f t="shared" si="14"/>
        <v>2339.6420475999998</v>
      </c>
      <c r="Z75" s="63">
        <f t="shared" si="15"/>
        <v>0</v>
      </c>
      <c r="AA75" s="66">
        <f t="shared" si="16"/>
        <v>2339.6420475999998</v>
      </c>
    </row>
    <row r="76" spans="1:27" ht="13.5" customHeight="1">
      <c r="A76" s="124">
        <v>5</v>
      </c>
      <c r="B76" s="218">
        <v>42491</v>
      </c>
      <c r="C76" s="68">
        <v>880</v>
      </c>
      <c r="D76" s="96">
        <f>'base(indices)'!G80</f>
        <v>1.22085862</v>
      </c>
      <c r="E76" s="69">
        <f t="shared" ref="E76:E131" si="30">C76*D76</f>
        <v>1074.3555856</v>
      </c>
      <c r="F76" s="91">
        <v>0</v>
      </c>
      <c r="G76" s="70">
        <f t="shared" ref="G76:G131" si="31">E76*F76</f>
        <v>0</v>
      </c>
      <c r="H76" s="191">
        <f t="shared" si="18"/>
        <v>4297.4223424000002</v>
      </c>
      <c r="I76" s="107">
        <f t="shared" si="20"/>
        <v>358.11852853333335</v>
      </c>
      <c r="J76" s="107">
        <f t="shared" si="19"/>
        <v>4655.5408709333333</v>
      </c>
      <c r="K76" s="49"/>
      <c r="L76" s="50">
        <f t="shared" si="23"/>
        <v>4655.5408709333333</v>
      </c>
      <c r="M76" s="51">
        <f t="shared" si="24"/>
        <v>4189.9867838400005</v>
      </c>
      <c r="N76" s="49">
        <f t="shared" si="21"/>
        <v>0</v>
      </c>
      <c r="O76" s="52">
        <f t="shared" si="22"/>
        <v>4189.9867838400005</v>
      </c>
      <c r="P76" s="73">
        <f t="shared" si="29"/>
        <v>3724.4326967466668</v>
      </c>
      <c r="Q76" s="49">
        <f t="shared" ref="Q76:Q131" si="32">K76*P$10</f>
        <v>0</v>
      </c>
      <c r="R76" s="53">
        <f t="shared" ref="R76:R131" si="33">P76+Q76</f>
        <v>3724.4326967466668</v>
      </c>
      <c r="S76" s="51">
        <f t="shared" ref="S76:S131" si="34">J76*S$10</f>
        <v>3258.8786096533331</v>
      </c>
      <c r="T76" s="49">
        <f t="shared" ref="T76:T131" si="35">K76*S$10</f>
        <v>0</v>
      </c>
      <c r="U76" s="52">
        <f t="shared" ref="U76:U131" si="36">S76+T76</f>
        <v>3258.8786096533331</v>
      </c>
      <c r="V76" s="51">
        <f t="shared" si="17"/>
        <v>2793.3245225599999</v>
      </c>
      <c r="W76" s="49">
        <f t="shared" ref="W76:W131" si="37">K76*V$10</f>
        <v>0</v>
      </c>
      <c r="X76" s="52">
        <f t="shared" ref="X76:X131" si="38">V76+W76</f>
        <v>2793.3245225599999</v>
      </c>
      <c r="Y76" s="51">
        <f t="shared" ref="Y76:Y131" si="39">J76*Y$10</f>
        <v>2327.7704354666666</v>
      </c>
      <c r="Z76" s="49">
        <f t="shared" ref="Z76:Z131" si="40">N76*Y$10</f>
        <v>0</v>
      </c>
      <c r="AA76" s="52">
        <f t="shared" ref="AA76:AA131" si="41">Y76+Z76</f>
        <v>2327.7704354666666</v>
      </c>
    </row>
    <row r="77" spans="1:27" s="30" customFormat="1" ht="13.5" customHeight="1">
      <c r="A77" s="124">
        <v>5</v>
      </c>
      <c r="B77" s="217">
        <v>42522</v>
      </c>
      <c r="C77" s="68">
        <v>880</v>
      </c>
      <c r="D77" s="96">
        <f>'base(indices)'!G81</f>
        <v>1.21044876</v>
      </c>
      <c r="E77" s="58">
        <f t="shared" si="30"/>
        <v>1065.1949088000001</v>
      </c>
      <c r="F77" s="48">
        <v>0</v>
      </c>
      <c r="G77" s="60">
        <f t="shared" si="31"/>
        <v>0</v>
      </c>
      <c r="H77" s="191">
        <f t="shared" si="18"/>
        <v>4260.7796352000005</v>
      </c>
      <c r="I77" s="106">
        <f t="shared" si="20"/>
        <v>355.06496960000004</v>
      </c>
      <c r="J77" s="106">
        <f t="shared" si="19"/>
        <v>4615.8446048000005</v>
      </c>
      <c r="K77" s="63"/>
      <c r="L77" s="75">
        <f t="shared" si="23"/>
        <v>4615.8446048000005</v>
      </c>
      <c r="M77" s="65">
        <f t="shared" si="24"/>
        <v>4154.260144320001</v>
      </c>
      <c r="N77" s="63">
        <f t="shared" si="21"/>
        <v>0</v>
      </c>
      <c r="O77" s="66">
        <f t="shared" si="22"/>
        <v>4154.260144320001</v>
      </c>
      <c r="P77" s="63">
        <f t="shared" si="29"/>
        <v>3692.6756838400006</v>
      </c>
      <c r="Q77" s="63">
        <f t="shared" si="32"/>
        <v>0</v>
      </c>
      <c r="R77" s="67">
        <f t="shared" si="33"/>
        <v>3692.6756838400006</v>
      </c>
      <c r="S77" s="65">
        <f t="shared" si="34"/>
        <v>3231.0912233600002</v>
      </c>
      <c r="T77" s="63">
        <f t="shared" si="35"/>
        <v>0</v>
      </c>
      <c r="U77" s="66">
        <f t="shared" si="36"/>
        <v>3231.0912233600002</v>
      </c>
      <c r="V77" s="65">
        <f t="shared" ref="V77:V131" si="42">J77*V$10</f>
        <v>2769.5067628800002</v>
      </c>
      <c r="W77" s="63">
        <f t="shared" si="37"/>
        <v>0</v>
      </c>
      <c r="X77" s="66">
        <f t="shared" si="38"/>
        <v>2769.5067628800002</v>
      </c>
      <c r="Y77" s="65">
        <f t="shared" si="39"/>
        <v>2307.9223024000003</v>
      </c>
      <c r="Z77" s="63">
        <f t="shared" si="40"/>
        <v>0</v>
      </c>
      <c r="AA77" s="66">
        <f t="shared" si="41"/>
        <v>2307.9223024000003</v>
      </c>
    </row>
    <row r="78" spans="1:27" ht="13.5" customHeight="1">
      <c r="A78" s="124">
        <v>5</v>
      </c>
      <c r="B78" s="217">
        <v>42552</v>
      </c>
      <c r="C78" s="68">
        <v>880</v>
      </c>
      <c r="D78" s="96">
        <f>'base(indices)'!G82</f>
        <v>1.2056262499999999</v>
      </c>
      <c r="E78" s="69">
        <f t="shared" si="30"/>
        <v>1060.9511</v>
      </c>
      <c r="F78" s="91">
        <v>0</v>
      </c>
      <c r="G78" s="70">
        <f t="shared" si="31"/>
        <v>0</v>
      </c>
      <c r="H78" s="191">
        <f t="shared" ref="H78:H131" si="43">(E78+G78)*4</f>
        <v>4243.8044</v>
      </c>
      <c r="I78" s="107">
        <f t="shared" si="20"/>
        <v>353.65036666666668</v>
      </c>
      <c r="J78" s="107">
        <f t="shared" ref="J78:J141" si="44">H78+I78</f>
        <v>4597.4547666666667</v>
      </c>
      <c r="K78" s="49"/>
      <c r="L78" s="50">
        <f t="shared" si="23"/>
        <v>4597.4547666666667</v>
      </c>
      <c r="M78" s="51">
        <f t="shared" si="24"/>
        <v>4137.7092899999998</v>
      </c>
      <c r="N78" s="49">
        <f t="shared" si="21"/>
        <v>0</v>
      </c>
      <c r="O78" s="52">
        <f t="shared" si="22"/>
        <v>4137.7092899999998</v>
      </c>
      <c r="P78" s="73">
        <f t="shared" si="29"/>
        <v>3677.9638133333337</v>
      </c>
      <c r="Q78" s="49">
        <f t="shared" si="32"/>
        <v>0</v>
      </c>
      <c r="R78" s="53">
        <f t="shared" si="33"/>
        <v>3677.9638133333337</v>
      </c>
      <c r="S78" s="51">
        <f t="shared" si="34"/>
        <v>3218.2183366666663</v>
      </c>
      <c r="T78" s="49">
        <f t="shared" si="35"/>
        <v>0</v>
      </c>
      <c r="U78" s="52">
        <f t="shared" si="36"/>
        <v>3218.2183366666663</v>
      </c>
      <c r="V78" s="51">
        <f t="shared" si="42"/>
        <v>2758.4728599999999</v>
      </c>
      <c r="W78" s="49">
        <f t="shared" si="37"/>
        <v>0</v>
      </c>
      <c r="X78" s="52">
        <f t="shared" si="38"/>
        <v>2758.4728599999999</v>
      </c>
      <c r="Y78" s="51">
        <f t="shared" si="39"/>
        <v>2298.7273833333334</v>
      </c>
      <c r="Z78" s="49">
        <f t="shared" si="40"/>
        <v>0</v>
      </c>
      <c r="AA78" s="52">
        <f t="shared" si="41"/>
        <v>2298.7273833333334</v>
      </c>
    </row>
    <row r="79" spans="1:27" s="30" customFormat="1" ht="13.5" customHeight="1">
      <c r="A79" s="124">
        <v>5</v>
      </c>
      <c r="B79" s="218">
        <v>42583</v>
      </c>
      <c r="C79" s="68">
        <v>880</v>
      </c>
      <c r="D79" s="96">
        <f>'base(indices)'!G83</f>
        <v>1.1991508399999999</v>
      </c>
      <c r="E79" s="58">
        <f t="shared" si="30"/>
        <v>1055.2527392</v>
      </c>
      <c r="F79" s="48">
        <v>0</v>
      </c>
      <c r="G79" s="60">
        <f t="shared" si="31"/>
        <v>0</v>
      </c>
      <c r="H79" s="191">
        <f t="shared" si="43"/>
        <v>4221.0109567999998</v>
      </c>
      <c r="I79" s="106">
        <f t="shared" ref="I79:I131" si="45">E79/3</f>
        <v>351.75091306666667</v>
      </c>
      <c r="J79" s="106">
        <f t="shared" si="44"/>
        <v>4572.7618698666665</v>
      </c>
      <c r="K79" s="63"/>
      <c r="L79" s="75">
        <f t="shared" si="23"/>
        <v>4572.7618698666665</v>
      </c>
      <c r="M79" s="65">
        <f t="shared" si="24"/>
        <v>4115.4856828800002</v>
      </c>
      <c r="N79" s="63">
        <f t="shared" si="21"/>
        <v>0</v>
      </c>
      <c r="O79" s="66">
        <f t="shared" si="22"/>
        <v>4115.4856828800002</v>
      </c>
      <c r="P79" s="63">
        <f t="shared" si="29"/>
        <v>3658.2094958933335</v>
      </c>
      <c r="Q79" s="63">
        <f t="shared" si="32"/>
        <v>0</v>
      </c>
      <c r="R79" s="67">
        <f t="shared" si="33"/>
        <v>3658.2094958933335</v>
      </c>
      <c r="S79" s="65">
        <f t="shared" si="34"/>
        <v>3200.9333089066663</v>
      </c>
      <c r="T79" s="63">
        <f t="shared" si="35"/>
        <v>0</v>
      </c>
      <c r="U79" s="66">
        <f t="shared" si="36"/>
        <v>3200.9333089066663</v>
      </c>
      <c r="V79" s="65">
        <f t="shared" si="42"/>
        <v>2743.65712192</v>
      </c>
      <c r="W79" s="63">
        <f t="shared" si="37"/>
        <v>0</v>
      </c>
      <c r="X79" s="66">
        <f t="shared" si="38"/>
        <v>2743.65712192</v>
      </c>
      <c r="Y79" s="65">
        <f t="shared" si="39"/>
        <v>2286.3809349333333</v>
      </c>
      <c r="Z79" s="63">
        <f t="shared" si="40"/>
        <v>0</v>
      </c>
      <c r="AA79" s="66">
        <f t="shared" si="41"/>
        <v>2286.3809349333333</v>
      </c>
    </row>
    <row r="80" spans="1:27" ht="13.5" customHeight="1">
      <c r="A80" s="124">
        <v>5</v>
      </c>
      <c r="B80" s="217">
        <v>42614</v>
      </c>
      <c r="C80" s="68">
        <v>880</v>
      </c>
      <c r="D80" s="96">
        <f>'base(indices)'!G84</f>
        <v>1.1937788300000001</v>
      </c>
      <c r="E80" s="69">
        <f t="shared" si="30"/>
        <v>1050.5253704000002</v>
      </c>
      <c r="F80" s="48">
        <v>0</v>
      </c>
      <c r="G80" s="70">
        <f t="shared" si="31"/>
        <v>0</v>
      </c>
      <c r="H80" s="191">
        <f t="shared" si="43"/>
        <v>4202.1014816000006</v>
      </c>
      <c r="I80" s="107">
        <f t="shared" si="45"/>
        <v>350.17512346666672</v>
      </c>
      <c r="J80" s="107">
        <f t="shared" si="44"/>
        <v>4552.2766050666669</v>
      </c>
      <c r="K80" s="49"/>
      <c r="L80" s="50">
        <f t="shared" si="23"/>
        <v>4552.2766050666669</v>
      </c>
      <c r="M80" s="51">
        <f t="shared" si="24"/>
        <v>4097.0489445600006</v>
      </c>
      <c r="N80" s="49">
        <f t="shared" si="21"/>
        <v>0</v>
      </c>
      <c r="O80" s="52">
        <f t="shared" si="22"/>
        <v>4097.0489445600006</v>
      </c>
      <c r="P80" s="73">
        <f t="shared" si="29"/>
        <v>3641.8212840533338</v>
      </c>
      <c r="Q80" s="49">
        <f t="shared" si="32"/>
        <v>0</v>
      </c>
      <c r="R80" s="53">
        <f t="shared" si="33"/>
        <v>3641.8212840533338</v>
      </c>
      <c r="S80" s="51">
        <f t="shared" si="34"/>
        <v>3186.5936235466665</v>
      </c>
      <c r="T80" s="49">
        <f t="shared" si="35"/>
        <v>0</v>
      </c>
      <c r="U80" s="52">
        <f t="shared" si="36"/>
        <v>3186.5936235466665</v>
      </c>
      <c r="V80" s="51">
        <f t="shared" si="42"/>
        <v>2731.3659630400002</v>
      </c>
      <c r="W80" s="49">
        <f t="shared" si="37"/>
        <v>0</v>
      </c>
      <c r="X80" s="52">
        <f t="shared" si="38"/>
        <v>2731.3659630400002</v>
      </c>
      <c r="Y80" s="51">
        <f t="shared" si="39"/>
        <v>2276.1383025333334</v>
      </c>
      <c r="Z80" s="49">
        <f t="shared" si="40"/>
        <v>0</v>
      </c>
      <c r="AA80" s="52">
        <f t="shared" si="41"/>
        <v>2276.1383025333334</v>
      </c>
    </row>
    <row r="81" spans="1:27" s="30" customFormat="1" ht="13.5" customHeight="1">
      <c r="A81" s="124">
        <v>5</v>
      </c>
      <c r="B81" s="218">
        <v>42644</v>
      </c>
      <c r="C81" s="68">
        <v>880</v>
      </c>
      <c r="D81" s="96">
        <f>'base(indices)'!G85</f>
        <v>1.1910394399999999</v>
      </c>
      <c r="E81" s="58">
        <f t="shared" si="30"/>
        <v>1048.1147071999999</v>
      </c>
      <c r="F81" s="48">
        <v>0</v>
      </c>
      <c r="G81" s="60">
        <f t="shared" si="31"/>
        <v>0</v>
      </c>
      <c r="H81" s="191">
        <f t="shared" si="43"/>
        <v>4192.4588287999995</v>
      </c>
      <c r="I81" s="106">
        <f t="shared" si="45"/>
        <v>349.37156906666661</v>
      </c>
      <c r="J81" s="106">
        <f t="shared" si="44"/>
        <v>4541.8303978666663</v>
      </c>
      <c r="K81" s="63"/>
      <c r="L81" s="75">
        <f t="shared" si="23"/>
        <v>4541.8303978666663</v>
      </c>
      <c r="M81" s="65">
        <f t="shared" si="24"/>
        <v>4087.6473580799998</v>
      </c>
      <c r="N81" s="63">
        <f t="shared" si="21"/>
        <v>0</v>
      </c>
      <c r="O81" s="66">
        <f t="shared" si="22"/>
        <v>4087.6473580799998</v>
      </c>
      <c r="P81" s="63">
        <f t="shared" si="29"/>
        <v>3633.4643182933332</v>
      </c>
      <c r="Q81" s="63">
        <f t="shared" si="32"/>
        <v>0</v>
      </c>
      <c r="R81" s="67">
        <f t="shared" si="33"/>
        <v>3633.4643182933332</v>
      </c>
      <c r="S81" s="65">
        <f t="shared" si="34"/>
        <v>3179.2812785066662</v>
      </c>
      <c r="T81" s="63">
        <f t="shared" si="35"/>
        <v>0</v>
      </c>
      <c r="U81" s="66">
        <f t="shared" si="36"/>
        <v>3179.2812785066662</v>
      </c>
      <c r="V81" s="65">
        <f t="shared" si="42"/>
        <v>2725.0982387199997</v>
      </c>
      <c r="W81" s="63">
        <f t="shared" si="37"/>
        <v>0</v>
      </c>
      <c r="X81" s="66">
        <f t="shared" si="38"/>
        <v>2725.0982387199997</v>
      </c>
      <c r="Y81" s="65">
        <f t="shared" si="39"/>
        <v>2270.9151989333332</v>
      </c>
      <c r="Z81" s="63">
        <f t="shared" si="40"/>
        <v>0</v>
      </c>
      <c r="AA81" s="66">
        <f t="shared" si="41"/>
        <v>2270.9151989333332</v>
      </c>
    </row>
    <row r="82" spans="1:27" ht="13.5" customHeight="1">
      <c r="A82" s="124">
        <v>5</v>
      </c>
      <c r="B82" s="217">
        <v>42675</v>
      </c>
      <c r="C82" s="68">
        <v>880</v>
      </c>
      <c r="D82" s="96">
        <f>'base(indices)'!G86</f>
        <v>1.18878076</v>
      </c>
      <c r="E82" s="69">
        <f t="shared" si="30"/>
        <v>1046.1270688</v>
      </c>
      <c r="F82" s="48">
        <v>0</v>
      </c>
      <c r="G82" s="70">
        <f t="shared" si="31"/>
        <v>0</v>
      </c>
      <c r="H82" s="191">
        <f t="shared" si="43"/>
        <v>4184.5082751999998</v>
      </c>
      <c r="I82" s="107">
        <f t="shared" si="45"/>
        <v>348.7090229333333</v>
      </c>
      <c r="J82" s="107">
        <f t="shared" si="44"/>
        <v>4533.2172981333333</v>
      </c>
      <c r="K82" s="49"/>
      <c r="L82" s="50">
        <f t="shared" si="23"/>
        <v>4533.2172981333333</v>
      </c>
      <c r="M82" s="51">
        <f t="shared" si="24"/>
        <v>4079.8955683200002</v>
      </c>
      <c r="N82" s="49">
        <f t="shared" si="21"/>
        <v>0</v>
      </c>
      <c r="O82" s="52">
        <f t="shared" si="22"/>
        <v>4079.8955683200002</v>
      </c>
      <c r="P82" s="73">
        <f t="shared" si="29"/>
        <v>3626.573838506667</v>
      </c>
      <c r="Q82" s="49">
        <f t="shared" si="32"/>
        <v>0</v>
      </c>
      <c r="R82" s="53">
        <f t="shared" si="33"/>
        <v>3626.573838506667</v>
      </c>
      <c r="S82" s="51">
        <f t="shared" si="34"/>
        <v>3173.252108693333</v>
      </c>
      <c r="T82" s="49">
        <f t="shared" si="35"/>
        <v>0</v>
      </c>
      <c r="U82" s="52">
        <f t="shared" si="36"/>
        <v>3173.252108693333</v>
      </c>
      <c r="V82" s="51">
        <f t="shared" si="42"/>
        <v>2719.9303788799998</v>
      </c>
      <c r="W82" s="49">
        <f t="shared" si="37"/>
        <v>0</v>
      </c>
      <c r="X82" s="52">
        <f t="shared" si="38"/>
        <v>2719.9303788799998</v>
      </c>
      <c r="Y82" s="51">
        <f t="shared" si="39"/>
        <v>2266.6086490666667</v>
      </c>
      <c r="Z82" s="49">
        <f t="shared" si="40"/>
        <v>0</v>
      </c>
      <c r="AA82" s="52">
        <f t="shared" si="41"/>
        <v>2266.6086490666667</v>
      </c>
    </row>
    <row r="83" spans="1:27" s="30" customFormat="1" ht="13.5" customHeight="1">
      <c r="A83" s="124">
        <v>5</v>
      </c>
      <c r="B83" s="218">
        <v>42705</v>
      </c>
      <c r="C83" s="68">
        <v>880</v>
      </c>
      <c r="D83" s="96">
        <f>'base(indices)'!G87</f>
        <v>1.1856979400000001</v>
      </c>
      <c r="E83" s="58">
        <f t="shared" si="30"/>
        <v>1043.4141872</v>
      </c>
      <c r="F83" s="48">
        <v>0</v>
      </c>
      <c r="G83" s="60">
        <f t="shared" si="31"/>
        <v>0</v>
      </c>
      <c r="H83" s="191">
        <f t="shared" si="43"/>
        <v>4173.6567488000001</v>
      </c>
      <c r="I83" s="106">
        <f t="shared" si="45"/>
        <v>347.80472906666665</v>
      </c>
      <c r="J83" s="106">
        <f t="shared" si="44"/>
        <v>4521.4614778666664</v>
      </c>
      <c r="K83" s="63"/>
      <c r="L83" s="75">
        <f t="shared" si="23"/>
        <v>4521.4614778666664</v>
      </c>
      <c r="M83" s="65">
        <f t="shared" si="24"/>
        <v>4069.31533008</v>
      </c>
      <c r="N83" s="63">
        <f t="shared" si="21"/>
        <v>0</v>
      </c>
      <c r="O83" s="66">
        <f t="shared" si="22"/>
        <v>4069.31533008</v>
      </c>
      <c r="P83" s="63">
        <f t="shared" si="29"/>
        <v>3617.1691822933335</v>
      </c>
      <c r="Q83" s="63">
        <f t="shared" si="32"/>
        <v>0</v>
      </c>
      <c r="R83" s="67">
        <f t="shared" si="33"/>
        <v>3617.1691822933335</v>
      </c>
      <c r="S83" s="65">
        <f t="shared" si="34"/>
        <v>3165.0230345066661</v>
      </c>
      <c r="T83" s="63">
        <f t="shared" si="35"/>
        <v>0</v>
      </c>
      <c r="U83" s="66">
        <f t="shared" si="36"/>
        <v>3165.0230345066661</v>
      </c>
      <c r="V83" s="65">
        <f t="shared" si="42"/>
        <v>2712.8768867199997</v>
      </c>
      <c r="W83" s="63">
        <f t="shared" si="37"/>
        <v>0</v>
      </c>
      <c r="X83" s="66">
        <f t="shared" si="38"/>
        <v>2712.8768867199997</v>
      </c>
      <c r="Y83" s="65">
        <f t="shared" si="39"/>
        <v>2260.7307389333332</v>
      </c>
      <c r="Z83" s="63">
        <f t="shared" si="40"/>
        <v>0</v>
      </c>
      <c r="AA83" s="66">
        <f t="shared" si="41"/>
        <v>2260.7307389333332</v>
      </c>
    </row>
    <row r="84" spans="1:27" ht="13.5" customHeight="1">
      <c r="A84" s="124">
        <v>5</v>
      </c>
      <c r="B84" s="217">
        <v>42736</v>
      </c>
      <c r="C84" s="68">
        <v>937</v>
      </c>
      <c r="D84" s="96">
        <f>'base(indices)'!G88</f>
        <v>1.18344939</v>
      </c>
      <c r="E84" s="69">
        <f t="shared" si="30"/>
        <v>1108.8920784300001</v>
      </c>
      <c r="F84" s="48">
        <v>0</v>
      </c>
      <c r="G84" s="70">
        <f t="shared" si="31"/>
        <v>0</v>
      </c>
      <c r="H84" s="191">
        <f t="shared" si="43"/>
        <v>4435.5683137200003</v>
      </c>
      <c r="I84" s="107">
        <f t="shared" si="45"/>
        <v>369.63069281000003</v>
      </c>
      <c r="J84" s="107">
        <f t="shared" si="44"/>
        <v>4805.1990065300006</v>
      </c>
      <c r="K84" s="49"/>
      <c r="L84" s="50">
        <f t="shared" si="23"/>
        <v>4805.1990065300006</v>
      </c>
      <c r="M84" s="51">
        <f t="shared" si="24"/>
        <v>4324.6791058770004</v>
      </c>
      <c r="N84" s="49">
        <f t="shared" si="21"/>
        <v>0</v>
      </c>
      <c r="O84" s="52">
        <f t="shared" si="22"/>
        <v>4324.6791058770004</v>
      </c>
      <c r="P84" s="73">
        <f t="shared" si="29"/>
        <v>3844.1592052240007</v>
      </c>
      <c r="Q84" s="49">
        <f t="shared" si="32"/>
        <v>0</v>
      </c>
      <c r="R84" s="53">
        <f t="shared" si="33"/>
        <v>3844.1592052240007</v>
      </c>
      <c r="S84" s="51">
        <f t="shared" si="34"/>
        <v>3363.6393045710001</v>
      </c>
      <c r="T84" s="49">
        <f t="shared" si="35"/>
        <v>0</v>
      </c>
      <c r="U84" s="52">
        <f t="shared" si="36"/>
        <v>3363.6393045710001</v>
      </c>
      <c r="V84" s="51">
        <f t="shared" si="42"/>
        <v>2883.1194039180004</v>
      </c>
      <c r="W84" s="49">
        <f t="shared" si="37"/>
        <v>0</v>
      </c>
      <c r="X84" s="52">
        <f t="shared" si="38"/>
        <v>2883.1194039180004</v>
      </c>
      <c r="Y84" s="51">
        <f t="shared" si="39"/>
        <v>2402.5995032650003</v>
      </c>
      <c r="Z84" s="49">
        <f t="shared" si="40"/>
        <v>0</v>
      </c>
      <c r="AA84" s="52">
        <f t="shared" si="41"/>
        <v>2402.5995032650003</v>
      </c>
    </row>
    <row r="85" spans="1:27" s="30" customFormat="1" ht="13.5" customHeight="1">
      <c r="A85" s="124">
        <v>5</v>
      </c>
      <c r="B85" s="218">
        <v>42767</v>
      </c>
      <c r="C85" s="68">
        <v>937</v>
      </c>
      <c r="D85" s="96">
        <f>'base(indices)'!G89</f>
        <v>1.17979203</v>
      </c>
      <c r="E85" s="58">
        <f t="shared" si="30"/>
        <v>1105.46513211</v>
      </c>
      <c r="F85" s="48">
        <v>0</v>
      </c>
      <c r="G85" s="60">
        <f t="shared" si="31"/>
        <v>0</v>
      </c>
      <c r="H85" s="191">
        <f t="shared" si="43"/>
        <v>4421.8605284400001</v>
      </c>
      <c r="I85" s="106">
        <f t="shared" si="45"/>
        <v>368.48837737000002</v>
      </c>
      <c r="J85" s="106">
        <f t="shared" si="44"/>
        <v>4790.3489058100004</v>
      </c>
      <c r="K85" s="63"/>
      <c r="L85" s="75">
        <f t="shared" si="23"/>
        <v>4790.3489058100004</v>
      </c>
      <c r="M85" s="65">
        <f t="shared" si="24"/>
        <v>4311.3140152290007</v>
      </c>
      <c r="N85" s="63">
        <f t="shared" si="21"/>
        <v>0</v>
      </c>
      <c r="O85" s="66">
        <f t="shared" si="22"/>
        <v>4311.3140152290007</v>
      </c>
      <c r="P85" s="63">
        <f t="shared" si="29"/>
        <v>3832.2791246480006</v>
      </c>
      <c r="Q85" s="63">
        <f t="shared" si="32"/>
        <v>0</v>
      </c>
      <c r="R85" s="67">
        <f t="shared" si="33"/>
        <v>3832.2791246480006</v>
      </c>
      <c r="S85" s="65">
        <f t="shared" si="34"/>
        <v>3353.244234067</v>
      </c>
      <c r="T85" s="63">
        <f t="shared" si="35"/>
        <v>0</v>
      </c>
      <c r="U85" s="66">
        <f t="shared" si="36"/>
        <v>3353.244234067</v>
      </c>
      <c r="V85" s="65">
        <f t="shared" si="42"/>
        <v>2874.2093434860003</v>
      </c>
      <c r="W85" s="63">
        <f t="shared" si="37"/>
        <v>0</v>
      </c>
      <c r="X85" s="66">
        <f t="shared" si="38"/>
        <v>2874.2093434860003</v>
      </c>
      <c r="Y85" s="65">
        <f t="shared" si="39"/>
        <v>2395.1744529050002</v>
      </c>
      <c r="Z85" s="63">
        <f t="shared" si="40"/>
        <v>0</v>
      </c>
      <c r="AA85" s="66">
        <f t="shared" si="41"/>
        <v>2395.1744529050002</v>
      </c>
    </row>
    <row r="86" spans="1:27" ht="13.5" customHeight="1">
      <c r="A86" s="124">
        <v>5</v>
      </c>
      <c r="B86" s="217">
        <v>42795</v>
      </c>
      <c r="C86" s="68">
        <v>937</v>
      </c>
      <c r="D86" s="96">
        <f>'base(indices)'!G90</f>
        <v>1.1734553700000001</v>
      </c>
      <c r="E86" s="69">
        <f t="shared" si="30"/>
        <v>1099.52768169</v>
      </c>
      <c r="F86" s="48">
        <v>0</v>
      </c>
      <c r="G86" s="70">
        <f t="shared" si="31"/>
        <v>0</v>
      </c>
      <c r="H86" s="191">
        <f t="shared" si="43"/>
        <v>4398.11072676</v>
      </c>
      <c r="I86" s="107">
        <f t="shared" si="45"/>
        <v>366.50922723000002</v>
      </c>
      <c r="J86" s="107">
        <f t="shared" si="44"/>
        <v>4764.6199539899999</v>
      </c>
      <c r="K86" s="49"/>
      <c r="L86" s="50">
        <f t="shared" si="23"/>
        <v>4764.6199539899999</v>
      </c>
      <c r="M86" s="51">
        <f t="shared" si="24"/>
        <v>4288.1579585910004</v>
      </c>
      <c r="N86" s="49">
        <f t="shared" si="21"/>
        <v>0</v>
      </c>
      <c r="O86" s="52">
        <f t="shared" si="22"/>
        <v>4288.1579585910004</v>
      </c>
      <c r="P86" s="73">
        <f t="shared" si="29"/>
        <v>3811.6959631919999</v>
      </c>
      <c r="Q86" s="49">
        <f t="shared" si="32"/>
        <v>0</v>
      </c>
      <c r="R86" s="53">
        <f t="shared" si="33"/>
        <v>3811.6959631919999</v>
      </c>
      <c r="S86" s="51">
        <f t="shared" si="34"/>
        <v>3335.2339677929999</v>
      </c>
      <c r="T86" s="49">
        <f t="shared" si="35"/>
        <v>0</v>
      </c>
      <c r="U86" s="52">
        <f t="shared" si="36"/>
        <v>3335.2339677929999</v>
      </c>
      <c r="V86" s="51">
        <f t="shared" si="42"/>
        <v>2858.7719723939999</v>
      </c>
      <c r="W86" s="49">
        <f t="shared" si="37"/>
        <v>0</v>
      </c>
      <c r="X86" s="52">
        <f t="shared" si="38"/>
        <v>2858.7719723939999</v>
      </c>
      <c r="Y86" s="51">
        <f t="shared" si="39"/>
        <v>2382.3099769949999</v>
      </c>
      <c r="Z86" s="49">
        <f t="shared" si="40"/>
        <v>0</v>
      </c>
      <c r="AA86" s="52">
        <f t="shared" si="41"/>
        <v>2382.3099769949999</v>
      </c>
    </row>
    <row r="87" spans="1:27" s="30" customFormat="1" ht="13.5" customHeight="1">
      <c r="A87" s="124">
        <v>5</v>
      </c>
      <c r="B87" s="218">
        <v>42826</v>
      </c>
      <c r="C87" s="68">
        <v>937</v>
      </c>
      <c r="D87" s="96">
        <f>'base(indices)'!G91</f>
        <v>1.1716978300000001</v>
      </c>
      <c r="E87" s="58">
        <f t="shared" si="30"/>
        <v>1097.88086671</v>
      </c>
      <c r="F87" s="48">
        <v>0</v>
      </c>
      <c r="G87" s="60">
        <f t="shared" si="31"/>
        <v>0</v>
      </c>
      <c r="H87" s="191">
        <f t="shared" si="43"/>
        <v>4391.5234668399999</v>
      </c>
      <c r="I87" s="106">
        <f t="shared" si="45"/>
        <v>365.96028890333332</v>
      </c>
      <c r="J87" s="106">
        <f t="shared" si="44"/>
        <v>4757.4837557433329</v>
      </c>
      <c r="K87" s="63"/>
      <c r="L87" s="75">
        <f t="shared" si="23"/>
        <v>4757.4837557433329</v>
      </c>
      <c r="M87" s="65">
        <f t="shared" si="24"/>
        <v>4281.7353801689997</v>
      </c>
      <c r="N87" s="63">
        <f t="shared" ref="N87:N131" si="46">K87*M$10</f>
        <v>0</v>
      </c>
      <c r="O87" s="66">
        <f t="shared" ref="O87:O131" si="47">M87+N87</f>
        <v>4281.7353801689997</v>
      </c>
      <c r="P87" s="63">
        <f t="shared" si="29"/>
        <v>3805.9870045946664</v>
      </c>
      <c r="Q87" s="63">
        <f t="shared" si="32"/>
        <v>0</v>
      </c>
      <c r="R87" s="67">
        <f t="shared" si="33"/>
        <v>3805.9870045946664</v>
      </c>
      <c r="S87" s="65">
        <f t="shared" si="34"/>
        <v>3330.2386290203331</v>
      </c>
      <c r="T87" s="63">
        <f t="shared" si="35"/>
        <v>0</v>
      </c>
      <c r="U87" s="66">
        <f t="shared" si="36"/>
        <v>3330.2386290203331</v>
      </c>
      <c r="V87" s="65">
        <f t="shared" si="42"/>
        <v>2854.4902534459998</v>
      </c>
      <c r="W87" s="63">
        <f t="shared" si="37"/>
        <v>0</v>
      </c>
      <c r="X87" s="66">
        <f t="shared" si="38"/>
        <v>2854.4902534459998</v>
      </c>
      <c r="Y87" s="65">
        <f t="shared" si="39"/>
        <v>2378.7418778716665</v>
      </c>
      <c r="Z87" s="63">
        <f t="shared" si="40"/>
        <v>0</v>
      </c>
      <c r="AA87" s="66">
        <f t="shared" si="41"/>
        <v>2378.7418778716665</v>
      </c>
    </row>
    <row r="88" spans="1:27" ht="13.5" customHeight="1">
      <c r="A88" s="124">
        <v>5</v>
      </c>
      <c r="B88" s="217">
        <v>42856</v>
      </c>
      <c r="C88" s="68">
        <v>937</v>
      </c>
      <c r="D88" s="96">
        <f>'base(indices)'!G92</f>
        <v>1.16924242</v>
      </c>
      <c r="E88" s="69">
        <f t="shared" si="30"/>
        <v>1095.5801475400001</v>
      </c>
      <c r="F88" s="48">
        <v>0</v>
      </c>
      <c r="G88" s="70">
        <f t="shared" si="31"/>
        <v>0</v>
      </c>
      <c r="H88" s="191">
        <f t="shared" si="43"/>
        <v>4382.3205901600004</v>
      </c>
      <c r="I88" s="107">
        <f t="shared" si="45"/>
        <v>365.19338251333335</v>
      </c>
      <c r="J88" s="107">
        <f t="shared" si="44"/>
        <v>4747.5139726733341</v>
      </c>
      <c r="K88" s="49"/>
      <c r="L88" s="50">
        <f t="shared" ref="L88:L131" si="48">J88+K88</f>
        <v>4747.5139726733341</v>
      </c>
      <c r="M88" s="51">
        <f t="shared" ref="M88:M131" si="49">J88*M$10</f>
        <v>4272.7625754060009</v>
      </c>
      <c r="N88" s="49">
        <f t="shared" si="46"/>
        <v>0</v>
      </c>
      <c r="O88" s="52">
        <f t="shared" si="47"/>
        <v>4272.7625754060009</v>
      </c>
      <c r="P88" s="73">
        <f t="shared" si="29"/>
        <v>3798.0111781386677</v>
      </c>
      <c r="Q88" s="49">
        <f t="shared" si="32"/>
        <v>0</v>
      </c>
      <c r="R88" s="53">
        <f t="shared" si="33"/>
        <v>3798.0111781386677</v>
      </c>
      <c r="S88" s="51">
        <f t="shared" si="34"/>
        <v>3323.2597808713335</v>
      </c>
      <c r="T88" s="49">
        <f t="shared" si="35"/>
        <v>0</v>
      </c>
      <c r="U88" s="52">
        <f t="shared" si="36"/>
        <v>3323.2597808713335</v>
      </c>
      <c r="V88" s="51">
        <f t="shared" si="42"/>
        <v>2848.5083836040003</v>
      </c>
      <c r="W88" s="49">
        <f t="shared" si="37"/>
        <v>0</v>
      </c>
      <c r="X88" s="52">
        <f t="shared" si="38"/>
        <v>2848.5083836040003</v>
      </c>
      <c r="Y88" s="51">
        <f t="shared" si="39"/>
        <v>2373.7569863366671</v>
      </c>
      <c r="Z88" s="49">
        <f t="shared" si="40"/>
        <v>0</v>
      </c>
      <c r="AA88" s="52">
        <f t="shared" si="41"/>
        <v>2373.7569863366671</v>
      </c>
    </row>
    <row r="89" spans="1:27" s="30" customFormat="1" ht="13.5" customHeight="1">
      <c r="A89" s="124">
        <v>5</v>
      </c>
      <c r="B89" s="218">
        <v>42887</v>
      </c>
      <c r="C89" s="68">
        <v>937</v>
      </c>
      <c r="D89" s="96">
        <f>'base(indices)'!G93</f>
        <v>1.1664429599999999</v>
      </c>
      <c r="E89" s="58">
        <f t="shared" si="30"/>
        <v>1092.9570535199998</v>
      </c>
      <c r="F89" s="48">
        <v>0</v>
      </c>
      <c r="G89" s="60">
        <f t="shared" si="31"/>
        <v>0</v>
      </c>
      <c r="H89" s="191">
        <f t="shared" si="43"/>
        <v>4371.8282140799993</v>
      </c>
      <c r="I89" s="106">
        <f t="shared" si="45"/>
        <v>364.31901783999996</v>
      </c>
      <c r="J89" s="106">
        <f t="shared" si="44"/>
        <v>4736.1472319199993</v>
      </c>
      <c r="K89" s="63"/>
      <c r="L89" s="75">
        <f t="shared" si="48"/>
        <v>4736.1472319199993</v>
      </c>
      <c r="M89" s="65">
        <f t="shared" si="49"/>
        <v>4262.5325087279998</v>
      </c>
      <c r="N89" s="63">
        <f t="shared" si="46"/>
        <v>0</v>
      </c>
      <c r="O89" s="66">
        <f t="shared" si="47"/>
        <v>4262.5325087279998</v>
      </c>
      <c r="P89" s="63">
        <f>J89*$P$10</f>
        <v>3788.9177855359994</v>
      </c>
      <c r="Q89" s="63">
        <f t="shared" si="32"/>
        <v>0</v>
      </c>
      <c r="R89" s="67">
        <f t="shared" si="33"/>
        <v>3788.9177855359994</v>
      </c>
      <c r="S89" s="65">
        <f t="shared" si="34"/>
        <v>3315.3030623439995</v>
      </c>
      <c r="T89" s="63">
        <f t="shared" si="35"/>
        <v>0</v>
      </c>
      <c r="U89" s="66">
        <f t="shared" si="36"/>
        <v>3315.3030623439995</v>
      </c>
      <c r="V89" s="65">
        <f t="shared" si="42"/>
        <v>2841.6883391519996</v>
      </c>
      <c r="W89" s="63">
        <f t="shared" si="37"/>
        <v>0</v>
      </c>
      <c r="X89" s="66">
        <f t="shared" si="38"/>
        <v>2841.6883391519996</v>
      </c>
      <c r="Y89" s="65">
        <f t="shared" si="39"/>
        <v>2368.0736159599996</v>
      </c>
      <c r="Z89" s="63">
        <f t="shared" si="40"/>
        <v>0</v>
      </c>
      <c r="AA89" s="66">
        <f t="shared" si="41"/>
        <v>2368.0736159599996</v>
      </c>
    </row>
    <row r="90" spans="1:27" ht="13.5" customHeight="1">
      <c r="A90" s="124">
        <v>5</v>
      </c>
      <c r="B90" s="217">
        <v>42917</v>
      </c>
      <c r="C90" s="68">
        <v>937</v>
      </c>
      <c r="D90" s="96">
        <f>'base(indices)'!G94</f>
        <v>1.16457963</v>
      </c>
      <c r="E90" s="69">
        <f t="shared" si="30"/>
        <v>1091.21111331</v>
      </c>
      <c r="F90" s="48">
        <v>0</v>
      </c>
      <c r="G90" s="70">
        <f t="shared" si="31"/>
        <v>0</v>
      </c>
      <c r="H90" s="191">
        <f t="shared" si="43"/>
        <v>4364.8444532399999</v>
      </c>
      <c r="I90" s="107">
        <f t="shared" si="45"/>
        <v>363.73703776999997</v>
      </c>
      <c r="J90" s="107">
        <f t="shared" si="44"/>
        <v>4728.5814910099998</v>
      </c>
      <c r="K90" s="49"/>
      <c r="L90" s="50">
        <f t="shared" si="48"/>
        <v>4728.5814910099998</v>
      </c>
      <c r="M90" s="51">
        <f t="shared" si="49"/>
        <v>4255.7233419089998</v>
      </c>
      <c r="N90" s="49">
        <f t="shared" si="46"/>
        <v>0</v>
      </c>
      <c r="O90" s="52">
        <f t="shared" si="47"/>
        <v>4255.7233419089998</v>
      </c>
      <c r="P90" s="73">
        <f>J90*$P$10</f>
        <v>3782.8651928079998</v>
      </c>
      <c r="Q90" s="49">
        <f t="shared" si="32"/>
        <v>0</v>
      </c>
      <c r="R90" s="53">
        <f t="shared" si="33"/>
        <v>3782.8651928079998</v>
      </c>
      <c r="S90" s="51">
        <f t="shared" si="34"/>
        <v>3310.0070437069999</v>
      </c>
      <c r="T90" s="49">
        <f t="shared" si="35"/>
        <v>0</v>
      </c>
      <c r="U90" s="52">
        <f t="shared" si="36"/>
        <v>3310.0070437069999</v>
      </c>
      <c r="V90" s="51">
        <f t="shared" si="42"/>
        <v>2837.1488946059999</v>
      </c>
      <c r="W90" s="49">
        <f t="shared" si="37"/>
        <v>0</v>
      </c>
      <c r="X90" s="52">
        <f t="shared" si="38"/>
        <v>2837.1488946059999</v>
      </c>
      <c r="Y90" s="51">
        <f t="shared" si="39"/>
        <v>2364.2907455049999</v>
      </c>
      <c r="Z90" s="49">
        <f t="shared" si="40"/>
        <v>0</v>
      </c>
      <c r="AA90" s="52">
        <f t="shared" si="41"/>
        <v>2364.2907455049999</v>
      </c>
    </row>
    <row r="91" spans="1:27" s="30" customFormat="1" ht="13.5" customHeight="1">
      <c r="A91" s="124">
        <v>5</v>
      </c>
      <c r="B91" s="217">
        <v>42948</v>
      </c>
      <c r="C91" s="68">
        <v>937</v>
      </c>
      <c r="D91" s="96">
        <f>'base(indices)'!G95</f>
        <v>1.1666796500000001</v>
      </c>
      <c r="E91" s="58">
        <f t="shared" si="30"/>
        <v>1093.17883205</v>
      </c>
      <c r="F91" s="48">
        <v>0</v>
      </c>
      <c r="G91" s="60">
        <f t="shared" si="31"/>
        <v>0</v>
      </c>
      <c r="H91" s="191">
        <f t="shared" si="43"/>
        <v>4372.7153281999999</v>
      </c>
      <c r="I91" s="106">
        <f t="shared" si="45"/>
        <v>364.39294401666666</v>
      </c>
      <c r="J91" s="106">
        <f t="shared" si="44"/>
        <v>4737.1082722166666</v>
      </c>
      <c r="K91" s="63"/>
      <c r="L91" s="75">
        <f t="shared" si="48"/>
        <v>4737.1082722166666</v>
      </c>
      <c r="M91" s="65">
        <f t="shared" si="49"/>
        <v>4263.3974449950001</v>
      </c>
      <c r="N91" s="63">
        <f t="shared" si="46"/>
        <v>0</v>
      </c>
      <c r="O91" s="66">
        <f t="shared" si="47"/>
        <v>4263.3974449950001</v>
      </c>
      <c r="P91" s="63">
        <f t="shared" ref="P91:P131" si="50">J91*$P$10</f>
        <v>3789.6866177733336</v>
      </c>
      <c r="Q91" s="63">
        <f t="shared" si="32"/>
        <v>0</v>
      </c>
      <c r="R91" s="67">
        <f t="shared" si="33"/>
        <v>3789.6866177733336</v>
      </c>
      <c r="S91" s="65">
        <f t="shared" si="34"/>
        <v>3315.9757905516663</v>
      </c>
      <c r="T91" s="63">
        <f t="shared" si="35"/>
        <v>0</v>
      </c>
      <c r="U91" s="66">
        <f t="shared" si="36"/>
        <v>3315.9757905516663</v>
      </c>
      <c r="V91" s="65">
        <f t="shared" si="42"/>
        <v>2842.2649633299998</v>
      </c>
      <c r="W91" s="63">
        <f t="shared" si="37"/>
        <v>0</v>
      </c>
      <c r="X91" s="66">
        <f t="shared" si="38"/>
        <v>2842.2649633299998</v>
      </c>
      <c r="Y91" s="65">
        <f t="shared" si="39"/>
        <v>2368.5541361083333</v>
      </c>
      <c r="Z91" s="63">
        <f t="shared" si="40"/>
        <v>0</v>
      </c>
      <c r="AA91" s="66">
        <f t="shared" si="41"/>
        <v>2368.5541361083333</v>
      </c>
    </row>
    <row r="92" spans="1:27" ht="13.5" customHeight="1">
      <c r="A92" s="124">
        <v>5</v>
      </c>
      <c r="B92" s="218">
        <v>42979</v>
      </c>
      <c r="C92" s="68">
        <v>937</v>
      </c>
      <c r="D92" s="96">
        <f>'base(indices)'!G96</f>
        <v>1.1626105099999999</v>
      </c>
      <c r="E92" s="69">
        <f t="shared" si="30"/>
        <v>1089.3660478699999</v>
      </c>
      <c r="F92" s="48">
        <v>0</v>
      </c>
      <c r="G92" s="70">
        <f t="shared" si="31"/>
        <v>0</v>
      </c>
      <c r="H92" s="191">
        <f t="shared" si="43"/>
        <v>4357.4641914799995</v>
      </c>
      <c r="I92" s="107">
        <f t="shared" si="45"/>
        <v>363.12201595666664</v>
      </c>
      <c r="J92" s="107">
        <f t="shared" si="44"/>
        <v>4720.586207436666</v>
      </c>
      <c r="K92" s="49"/>
      <c r="L92" s="50">
        <f t="shared" si="48"/>
        <v>4720.586207436666</v>
      </c>
      <c r="M92" s="51">
        <f t="shared" si="49"/>
        <v>4248.5275866929996</v>
      </c>
      <c r="N92" s="49">
        <f t="shared" si="46"/>
        <v>0</v>
      </c>
      <c r="O92" s="52">
        <f t="shared" si="47"/>
        <v>4248.5275866929996</v>
      </c>
      <c r="P92" s="73">
        <f t="shared" si="50"/>
        <v>3776.4689659493329</v>
      </c>
      <c r="Q92" s="49">
        <f t="shared" si="32"/>
        <v>0</v>
      </c>
      <c r="R92" s="53">
        <f t="shared" si="33"/>
        <v>3776.4689659493329</v>
      </c>
      <c r="S92" s="51">
        <f t="shared" si="34"/>
        <v>3304.4103452056661</v>
      </c>
      <c r="T92" s="49">
        <f t="shared" si="35"/>
        <v>0</v>
      </c>
      <c r="U92" s="52">
        <f t="shared" si="36"/>
        <v>3304.4103452056661</v>
      </c>
      <c r="V92" s="51">
        <f t="shared" si="42"/>
        <v>2832.3517244619993</v>
      </c>
      <c r="W92" s="49">
        <f t="shared" si="37"/>
        <v>0</v>
      </c>
      <c r="X92" s="52">
        <f t="shared" si="38"/>
        <v>2832.3517244619993</v>
      </c>
      <c r="Y92" s="51">
        <f t="shared" si="39"/>
        <v>2360.293103718333</v>
      </c>
      <c r="Z92" s="49">
        <f t="shared" si="40"/>
        <v>0</v>
      </c>
      <c r="AA92" s="52">
        <f t="shared" si="41"/>
        <v>2360.293103718333</v>
      </c>
    </row>
    <row r="93" spans="1:27" s="30" customFormat="1" ht="13.5" customHeight="1">
      <c r="A93" s="124">
        <v>5</v>
      </c>
      <c r="B93" s="217">
        <v>43009</v>
      </c>
      <c r="C93" s="68">
        <v>937</v>
      </c>
      <c r="D93" s="96">
        <f>'base(indices)'!G97</f>
        <v>1.1613330500000001</v>
      </c>
      <c r="E93" s="58">
        <f t="shared" si="30"/>
        <v>1088.1690678500001</v>
      </c>
      <c r="F93" s="48">
        <v>0</v>
      </c>
      <c r="G93" s="60">
        <f t="shared" si="31"/>
        <v>0</v>
      </c>
      <c r="H93" s="191">
        <f t="shared" si="43"/>
        <v>4352.6762714000006</v>
      </c>
      <c r="I93" s="106">
        <f t="shared" si="45"/>
        <v>362.7230226166667</v>
      </c>
      <c r="J93" s="106">
        <f t="shared" si="44"/>
        <v>4715.3992940166672</v>
      </c>
      <c r="K93" s="63"/>
      <c r="L93" s="75">
        <f t="shared" si="48"/>
        <v>4715.3992940166672</v>
      </c>
      <c r="M93" s="65">
        <f t="shared" si="49"/>
        <v>4243.8593646150002</v>
      </c>
      <c r="N93" s="63">
        <f t="shared" si="46"/>
        <v>0</v>
      </c>
      <c r="O93" s="66">
        <f t="shared" si="47"/>
        <v>4243.8593646150002</v>
      </c>
      <c r="P93" s="63">
        <f t="shared" si="50"/>
        <v>3772.3194352133341</v>
      </c>
      <c r="Q93" s="63">
        <f t="shared" si="32"/>
        <v>0</v>
      </c>
      <c r="R93" s="67">
        <f t="shared" si="33"/>
        <v>3772.3194352133341</v>
      </c>
      <c r="S93" s="65">
        <f t="shared" si="34"/>
        <v>3300.7795058116667</v>
      </c>
      <c r="T93" s="63">
        <f t="shared" si="35"/>
        <v>0</v>
      </c>
      <c r="U93" s="66">
        <f t="shared" si="36"/>
        <v>3300.7795058116667</v>
      </c>
      <c r="V93" s="65">
        <f t="shared" si="42"/>
        <v>2829.2395764100002</v>
      </c>
      <c r="W93" s="63">
        <f t="shared" si="37"/>
        <v>0</v>
      </c>
      <c r="X93" s="66">
        <f t="shared" si="38"/>
        <v>2829.2395764100002</v>
      </c>
      <c r="Y93" s="65">
        <f t="shared" si="39"/>
        <v>2357.6996470083336</v>
      </c>
      <c r="Z93" s="63">
        <f t="shared" si="40"/>
        <v>0</v>
      </c>
      <c r="AA93" s="66">
        <f t="shared" si="41"/>
        <v>2357.6996470083336</v>
      </c>
    </row>
    <row r="94" spans="1:27" ht="13.5" customHeight="1">
      <c r="A94" s="124">
        <v>5</v>
      </c>
      <c r="B94" s="218">
        <v>43040</v>
      </c>
      <c r="C94" s="68">
        <v>937</v>
      </c>
      <c r="D94" s="96">
        <f>'base(indices)'!G98</f>
        <v>1.1573979000000001</v>
      </c>
      <c r="E94" s="69">
        <f t="shared" si="30"/>
        <v>1084.4818323000002</v>
      </c>
      <c r="F94" s="48">
        <v>0</v>
      </c>
      <c r="G94" s="70">
        <f t="shared" si="31"/>
        <v>0</v>
      </c>
      <c r="H94" s="191">
        <f t="shared" si="43"/>
        <v>4337.9273292000007</v>
      </c>
      <c r="I94" s="107">
        <f t="shared" si="45"/>
        <v>361.49394410000008</v>
      </c>
      <c r="J94" s="107">
        <f t="shared" si="44"/>
        <v>4699.4212733000004</v>
      </c>
      <c r="K94" s="49"/>
      <c r="L94" s="50">
        <f t="shared" si="48"/>
        <v>4699.4212733000004</v>
      </c>
      <c r="M94" s="51">
        <f t="shared" si="49"/>
        <v>4229.4791459700009</v>
      </c>
      <c r="N94" s="49">
        <f t="shared" si="46"/>
        <v>0</v>
      </c>
      <c r="O94" s="52">
        <f t="shared" si="47"/>
        <v>4229.4791459700009</v>
      </c>
      <c r="P94" s="73">
        <f t="shared" si="50"/>
        <v>3759.5370186400005</v>
      </c>
      <c r="Q94" s="49">
        <f t="shared" si="32"/>
        <v>0</v>
      </c>
      <c r="R94" s="53">
        <f t="shared" si="33"/>
        <v>3759.5370186400005</v>
      </c>
      <c r="S94" s="51">
        <f t="shared" si="34"/>
        <v>3289.5948913100001</v>
      </c>
      <c r="T94" s="49">
        <f t="shared" si="35"/>
        <v>0</v>
      </c>
      <c r="U94" s="52">
        <f t="shared" si="36"/>
        <v>3289.5948913100001</v>
      </c>
      <c r="V94" s="51">
        <f t="shared" si="42"/>
        <v>2819.6527639800001</v>
      </c>
      <c r="W94" s="49">
        <f t="shared" si="37"/>
        <v>0</v>
      </c>
      <c r="X94" s="52">
        <f t="shared" si="38"/>
        <v>2819.6527639800001</v>
      </c>
      <c r="Y94" s="51">
        <f t="shared" si="39"/>
        <v>2349.7106366500002</v>
      </c>
      <c r="Z94" s="49">
        <f t="shared" si="40"/>
        <v>0</v>
      </c>
      <c r="AA94" s="52">
        <f t="shared" si="41"/>
        <v>2349.7106366500002</v>
      </c>
    </row>
    <row r="95" spans="1:27" s="30" customFormat="1" ht="13.5" customHeight="1">
      <c r="A95" s="124">
        <v>5</v>
      </c>
      <c r="B95" s="217">
        <v>43070</v>
      </c>
      <c r="C95" s="68">
        <v>937</v>
      </c>
      <c r="D95" s="96">
        <f>'base(indices)'!G99</f>
        <v>1.1537060400000001</v>
      </c>
      <c r="E95" s="58">
        <f t="shared" si="30"/>
        <v>1081.0225594800002</v>
      </c>
      <c r="F95" s="48">
        <v>0</v>
      </c>
      <c r="G95" s="60">
        <f t="shared" si="31"/>
        <v>0</v>
      </c>
      <c r="H95" s="191">
        <f t="shared" si="43"/>
        <v>4324.0902379200006</v>
      </c>
      <c r="I95" s="106">
        <f t="shared" si="45"/>
        <v>360.34085316000005</v>
      </c>
      <c r="J95" s="106">
        <f t="shared" si="44"/>
        <v>4684.4310910800004</v>
      </c>
      <c r="K95" s="63"/>
      <c r="L95" s="75">
        <f t="shared" si="48"/>
        <v>4684.4310910800004</v>
      </c>
      <c r="M95" s="65">
        <f t="shared" si="49"/>
        <v>4215.9879819720009</v>
      </c>
      <c r="N95" s="63">
        <f t="shared" si="46"/>
        <v>0</v>
      </c>
      <c r="O95" s="66">
        <f t="shared" si="47"/>
        <v>4215.9879819720009</v>
      </c>
      <c r="P95" s="63">
        <f t="shared" si="50"/>
        <v>3747.5448728640004</v>
      </c>
      <c r="Q95" s="63">
        <f t="shared" si="32"/>
        <v>0</v>
      </c>
      <c r="R95" s="67">
        <f t="shared" si="33"/>
        <v>3747.5448728640004</v>
      </c>
      <c r="S95" s="65">
        <f t="shared" si="34"/>
        <v>3279.1017637560003</v>
      </c>
      <c r="T95" s="63">
        <f t="shared" si="35"/>
        <v>0</v>
      </c>
      <c r="U95" s="66">
        <f t="shared" si="36"/>
        <v>3279.1017637560003</v>
      </c>
      <c r="V95" s="65">
        <f t="shared" si="42"/>
        <v>2810.6586546480003</v>
      </c>
      <c r="W95" s="63">
        <f t="shared" si="37"/>
        <v>0</v>
      </c>
      <c r="X95" s="66">
        <f t="shared" si="38"/>
        <v>2810.6586546480003</v>
      </c>
      <c r="Y95" s="65">
        <f t="shared" si="39"/>
        <v>2342.2155455400002</v>
      </c>
      <c r="Z95" s="63">
        <f t="shared" si="40"/>
        <v>0</v>
      </c>
      <c r="AA95" s="66">
        <f t="shared" si="41"/>
        <v>2342.2155455400002</v>
      </c>
    </row>
    <row r="96" spans="1:27" s="30" customFormat="1" ht="13.5" customHeight="1">
      <c r="A96" s="124">
        <v>5</v>
      </c>
      <c r="B96" s="218">
        <v>43101</v>
      </c>
      <c r="C96" s="57">
        <v>954</v>
      </c>
      <c r="D96" s="96">
        <f>'base(indices)'!G100</f>
        <v>1.1496821500000001</v>
      </c>
      <c r="E96" s="58">
        <f t="shared" si="30"/>
        <v>1096.7967711000001</v>
      </c>
      <c r="F96" s="48">
        <v>0</v>
      </c>
      <c r="G96" s="60">
        <f t="shared" si="31"/>
        <v>0</v>
      </c>
      <c r="H96" s="191">
        <f t="shared" si="43"/>
        <v>4387.1870844000005</v>
      </c>
      <c r="I96" s="107">
        <f t="shared" si="45"/>
        <v>365.59892370000006</v>
      </c>
      <c r="J96" s="107">
        <f t="shared" si="44"/>
        <v>4752.7860081000008</v>
      </c>
      <c r="K96" s="49"/>
      <c r="L96" s="50">
        <f t="shared" si="48"/>
        <v>4752.7860081000008</v>
      </c>
      <c r="M96" s="51">
        <f t="shared" si="49"/>
        <v>4277.5074072900006</v>
      </c>
      <c r="N96" s="49">
        <f t="shared" si="46"/>
        <v>0</v>
      </c>
      <c r="O96" s="52">
        <f t="shared" si="47"/>
        <v>4277.5074072900006</v>
      </c>
      <c r="P96" s="73">
        <f t="shared" si="50"/>
        <v>3802.2288064800009</v>
      </c>
      <c r="Q96" s="49">
        <f t="shared" si="32"/>
        <v>0</v>
      </c>
      <c r="R96" s="53">
        <f t="shared" si="33"/>
        <v>3802.2288064800009</v>
      </c>
      <c r="S96" s="51">
        <f t="shared" si="34"/>
        <v>3326.9502056700003</v>
      </c>
      <c r="T96" s="49">
        <f t="shared" si="35"/>
        <v>0</v>
      </c>
      <c r="U96" s="52">
        <f t="shared" si="36"/>
        <v>3326.9502056700003</v>
      </c>
      <c r="V96" s="51">
        <f t="shared" si="42"/>
        <v>2851.6716048600006</v>
      </c>
      <c r="W96" s="49">
        <f t="shared" si="37"/>
        <v>0</v>
      </c>
      <c r="X96" s="52">
        <f t="shared" si="38"/>
        <v>2851.6716048600006</v>
      </c>
      <c r="Y96" s="51">
        <f t="shared" si="39"/>
        <v>2376.3930040500004</v>
      </c>
      <c r="Z96" s="49">
        <f t="shared" si="40"/>
        <v>0</v>
      </c>
      <c r="AA96" s="52">
        <f t="shared" si="41"/>
        <v>2376.3930040500004</v>
      </c>
    </row>
    <row r="97" spans="1:27" s="30" customFormat="1" ht="13.5" customHeight="1">
      <c r="A97" s="124">
        <v>5</v>
      </c>
      <c r="B97" s="217">
        <v>43132</v>
      </c>
      <c r="C97" s="57">
        <v>954</v>
      </c>
      <c r="D97" s="96">
        <f>'base(indices)'!G101</f>
        <v>1.1452158100000001</v>
      </c>
      <c r="E97" s="58">
        <f t="shared" si="30"/>
        <v>1092.53588274</v>
      </c>
      <c r="F97" s="48">
        <v>0</v>
      </c>
      <c r="G97" s="60">
        <f t="shared" si="31"/>
        <v>0</v>
      </c>
      <c r="H97" s="191">
        <f t="shared" si="43"/>
        <v>4370.1435309600001</v>
      </c>
      <c r="I97" s="106">
        <f t="shared" si="45"/>
        <v>364.17862758000001</v>
      </c>
      <c r="J97" s="106">
        <f t="shared" si="44"/>
        <v>4734.3221585400006</v>
      </c>
      <c r="K97" s="63"/>
      <c r="L97" s="75">
        <f t="shared" si="48"/>
        <v>4734.3221585400006</v>
      </c>
      <c r="M97" s="65">
        <f t="shared" si="49"/>
        <v>4260.8899426860007</v>
      </c>
      <c r="N97" s="63">
        <f t="shared" si="46"/>
        <v>0</v>
      </c>
      <c r="O97" s="66">
        <f t="shared" si="47"/>
        <v>4260.8899426860007</v>
      </c>
      <c r="P97" s="63">
        <f t="shared" si="50"/>
        <v>3787.4577268320008</v>
      </c>
      <c r="Q97" s="63">
        <f t="shared" si="32"/>
        <v>0</v>
      </c>
      <c r="R97" s="67">
        <f t="shared" si="33"/>
        <v>3787.4577268320008</v>
      </c>
      <c r="S97" s="65">
        <f t="shared" si="34"/>
        <v>3314.0255109780001</v>
      </c>
      <c r="T97" s="63">
        <f t="shared" si="35"/>
        <v>0</v>
      </c>
      <c r="U97" s="66">
        <f t="shared" si="36"/>
        <v>3314.0255109780001</v>
      </c>
      <c r="V97" s="65">
        <f t="shared" si="42"/>
        <v>2840.5932951240002</v>
      </c>
      <c r="W97" s="63">
        <f t="shared" si="37"/>
        <v>0</v>
      </c>
      <c r="X97" s="66">
        <f t="shared" si="38"/>
        <v>2840.5932951240002</v>
      </c>
      <c r="Y97" s="65">
        <f t="shared" si="39"/>
        <v>2367.1610792700003</v>
      </c>
      <c r="Z97" s="63">
        <f t="shared" si="40"/>
        <v>0</v>
      </c>
      <c r="AA97" s="66">
        <f t="shared" si="41"/>
        <v>2367.1610792700003</v>
      </c>
    </row>
    <row r="98" spans="1:27" s="30" customFormat="1" ht="13.5" customHeight="1">
      <c r="A98" s="124">
        <v>5</v>
      </c>
      <c r="B98" s="218">
        <v>43160</v>
      </c>
      <c r="C98" s="57">
        <v>954</v>
      </c>
      <c r="D98" s="96">
        <f>'base(indices)'!G102</f>
        <v>1.14088046</v>
      </c>
      <c r="E98" s="58">
        <f t="shared" si="30"/>
        <v>1088.39995884</v>
      </c>
      <c r="F98" s="48">
        <v>0</v>
      </c>
      <c r="G98" s="60">
        <f t="shared" si="31"/>
        <v>0</v>
      </c>
      <c r="H98" s="191">
        <f t="shared" si="43"/>
        <v>4353.5998353599998</v>
      </c>
      <c r="I98" s="107">
        <f t="shared" si="45"/>
        <v>362.79998627999998</v>
      </c>
      <c r="J98" s="107">
        <f t="shared" si="44"/>
        <v>4716.3998216399996</v>
      </c>
      <c r="K98" s="49"/>
      <c r="L98" s="50">
        <f t="shared" si="48"/>
        <v>4716.3998216399996</v>
      </c>
      <c r="M98" s="51">
        <f t="shared" si="49"/>
        <v>4244.7598394759998</v>
      </c>
      <c r="N98" s="49">
        <f t="shared" si="46"/>
        <v>0</v>
      </c>
      <c r="O98" s="52">
        <f t="shared" si="47"/>
        <v>4244.7598394759998</v>
      </c>
      <c r="P98" s="73">
        <f t="shared" si="50"/>
        <v>3773.119857312</v>
      </c>
      <c r="Q98" s="49">
        <f t="shared" si="32"/>
        <v>0</v>
      </c>
      <c r="R98" s="53">
        <f t="shared" si="33"/>
        <v>3773.119857312</v>
      </c>
      <c r="S98" s="51">
        <f t="shared" si="34"/>
        <v>3301.4798751479993</v>
      </c>
      <c r="T98" s="49">
        <f t="shared" si="35"/>
        <v>0</v>
      </c>
      <c r="U98" s="52">
        <f t="shared" si="36"/>
        <v>3301.4798751479993</v>
      </c>
      <c r="V98" s="51">
        <f t="shared" si="42"/>
        <v>2829.8398929839996</v>
      </c>
      <c r="W98" s="49">
        <f t="shared" si="37"/>
        <v>0</v>
      </c>
      <c r="X98" s="52">
        <f t="shared" si="38"/>
        <v>2829.8398929839996</v>
      </c>
      <c r="Y98" s="51">
        <f t="shared" si="39"/>
        <v>2358.1999108199998</v>
      </c>
      <c r="Z98" s="49">
        <f t="shared" si="40"/>
        <v>0</v>
      </c>
      <c r="AA98" s="52">
        <f t="shared" si="41"/>
        <v>2358.1999108199998</v>
      </c>
    </row>
    <row r="99" spans="1:27" s="30" customFormat="1" ht="13.5" customHeight="1">
      <c r="A99" s="124">
        <v>5</v>
      </c>
      <c r="B99" s="217">
        <v>43191</v>
      </c>
      <c r="C99" s="57">
        <v>954</v>
      </c>
      <c r="D99" s="96">
        <f>'base(indices)'!G103</f>
        <v>1.13974072</v>
      </c>
      <c r="E99" s="58">
        <f t="shared" si="30"/>
        <v>1087.3126468800001</v>
      </c>
      <c r="F99" s="48">
        <v>0</v>
      </c>
      <c r="G99" s="60">
        <f t="shared" si="31"/>
        <v>0</v>
      </c>
      <c r="H99" s="191">
        <f t="shared" si="43"/>
        <v>4349.2505875200004</v>
      </c>
      <c r="I99" s="106">
        <f t="shared" si="45"/>
        <v>362.43754896000002</v>
      </c>
      <c r="J99" s="106">
        <f t="shared" si="44"/>
        <v>4711.6881364800001</v>
      </c>
      <c r="K99" s="63"/>
      <c r="L99" s="75">
        <f t="shared" si="48"/>
        <v>4711.6881364800001</v>
      </c>
      <c r="M99" s="65">
        <f t="shared" si="49"/>
        <v>4240.5193228320004</v>
      </c>
      <c r="N99" s="63">
        <f t="shared" si="46"/>
        <v>0</v>
      </c>
      <c r="O99" s="66">
        <f t="shared" si="47"/>
        <v>4240.5193228320004</v>
      </c>
      <c r="P99" s="63">
        <f t="shared" si="50"/>
        <v>3769.3505091840002</v>
      </c>
      <c r="Q99" s="63">
        <f t="shared" si="32"/>
        <v>0</v>
      </c>
      <c r="R99" s="67">
        <f t="shared" si="33"/>
        <v>3769.3505091840002</v>
      </c>
      <c r="S99" s="65">
        <f t="shared" si="34"/>
        <v>3298.181695536</v>
      </c>
      <c r="T99" s="63">
        <f t="shared" si="35"/>
        <v>0</v>
      </c>
      <c r="U99" s="66">
        <f t="shared" si="36"/>
        <v>3298.181695536</v>
      </c>
      <c r="V99" s="65">
        <f t="shared" si="42"/>
        <v>2827.0128818879998</v>
      </c>
      <c r="W99" s="63">
        <f t="shared" si="37"/>
        <v>0</v>
      </c>
      <c r="X99" s="66">
        <f t="shared" si="38"/>
        <v>2827.0128818879998</v>
      </c>
      <c r="Y99" s="65">
        <f t="shared" si="39"/>
        <v>2355.8440682400001</v>
      </c>
      <c r="Z99" s="63">
        <f t="shared" si="40"/>
        <v>0</v>
      </c>
      <c r="AA99" s="66">
        <f t="shared" si="41"/>
        <v>2355.8440682400001</v>
      </c>
    </row>
    <row r="100" spans="1:27" s="30" customFormat="1" ht="13.5" customHeight="1">
      <c r="A100" s="124">
        <v>5</v>
      </c>
      <c r="B100" s="218">
        <v>43221</v>
      </c>
      <c r="C100" s="57">
        <v>954</v>
      </c>
      <c r="D100" s="96">
        <f>'base(indices)'!G104</f>
        <v>1.13735228</v>
      </c>
      <c r="E100" s="58">
        <f t="shared" si="30"/>
        <v>1085.0340751199999</v>
      </c>
      <c r="F100" s="48">
        <v>0</v>
      </c>
      <c r="G100" s="60">
        <f t="shared" si="31"/>
        <v>0</v>
      </c>
      <c r="H100" s="191">
        <f t="shared" si="43"/>
        <v>4340.1363004799996</v>
      </c>
      <c r="I100" s="107">
        <f t="shared" si="45"/>
        <v>361.67802503999997</v>
      </c>
      <c r="J100" s="107">
        <f t="shared" si="44"/>
        <v>4701.8143255199993</v>
      </c>
      <c r="K100" s="49"/>
      <c r="L100" s="50">
        <f t="shared" si="48"/>
        <v>4701.8143255199993</v>
      </c>
      <c r="M100" s="51">
        <f t="shared" si="49"/>
        <v>4231.6328929679994</v>
      </c>
      <c r="N100" s="49">
        <f t="shared" si="46"/>
        <v>0</v>
      </c>
      <c r="O100" s="52">
        <f t="shared" si="47"/>
        <v>4231.6328929679994</v>
      </c>
      <c r="P100" s="73">
        <f t="shared" si="50"/>
        <v>3761.4514604159995</v>
      </c>
      <c r="Q100" s="49">
        <f t="shared" si="32"/>
        <v>0</v>
      </c>
      <c r="R100" s="53">
        <f t="shared" si="33"/>
        <v>3761.4514604159995</v>
      </c>
      <c r="S100" s="51">
        <f t="shared" si="34"/>
        <v>3291.2700278639995</v>
      </c>
      <c r="T100" s="49">
        <f t="shared" si="35"/>
        <v>0</v>
      </c>
      <c r="U100" s="52">
        <f t="shared" si="36"/>
        <v>3291.2700278639995</v>
      </c>
      <c r="V100" s="51">
        <f t="shared" si="42"/>
        <v>2821.0885953119996</v>
      </c>
      <c r="W100" s="49">
        <f t="shared" si="37"/>
        <v>0</v>
      </c>
      <c r="X100" s="52">
        <f t="shared" si="38"/>
        <v>2821.0885953119996</v>
      </c>
      <c r="Y100" s="51">
        <f t="shared" si="39"/>
        <v>2350.9071627599997</v>
      </c>
      <c r="Z100" s="49">
        <f t="shared" si="40"/>
        <v>0</v>
      </c>
      <c r="AA100" s="52">
        <f t="shared" si="41"/>
        <v>2350.9071627599997</v>
      </c>
    </row>
    <row r="101" spans="1:27" s="30" customFormat="1" ht="13.5" customHeight="1">
      <c r="A101" s="124">
        <v>5</v>
      </c>
      <c r="B101" s="217">
        <v>43252</v>
      </c>
      <c r="C101" s="57">
        <v>954</v>
      </c>
      <c r="D101" s="96">
        <f>'base(indices)'!G105</f>
        <v>1.13576221</v>
      </c>
      <c r="E101" s="58">
        <f t="shared" si="30"/>
        <v>1083.5171483399999</v>
      </c>
      <c r="F101" s="48">
        <v>0</v>
      </c>
      <c r="G101" s="60">
        <f t="shared" si="31"/>
        <v>0</v>
      </c>
      <c r="H101" s="191">
        <f t="shared" si="43"/>
        <v>4334.0685933599998</v>
      </c>
      <c r="I101" s="106">
        <f t="shared" si="45"/>
        <v>361.17238277999996</v>
      </c>
      <c r="J101" s="106">
        <f t="shared" si="44"/>
        <v>4695.2409761399995</v>
      </c>
      <c r="K101" s="63"/>
      <c r="L101" s="75">
        <f t="shared" si="48"/>
        <v>4695.2409761399995</v>
      </c>
      <c r="M101" s="65">
        <f t="shared" si="49"/>
        <v>4225.7168785260001</v>
      </c>
      <c r="N101" s="63">
        <f t="shared" si="46"/>
        <v>0</v>
      </c>
      <c r="O101" s="66">
        <f t="shared" si="47"/>
        <v>4225.7168785260001</v>
      </c>
      <c r="P101" s="63">
        <f t="shared" si="50"/>
        <v>3756.1927809119998</v>
      </c>
      <c r="Q101" s="63">
        <f t="shared" si="32"/>
        <v>0</v>
      </c>
      <c r="R101" s="67">
        <f t="shared" si="33"/>
        <v>3756.1927809119998</v>
      </c>
      <c r="S101" s="65">
        <f t="shared" si="34"/>
        <v>3286.6686832979995</v>
      </c>
      <c r="T101" s="63">
        <f t="shared" si="35"/>
        <v>0</v>
      </c>
      <c r="U101" s="66">
        <f t="shared" si="36"/>
        <v>3286.6686832979995</v>
      </c>
      <c r="V101" s="65">
        <f t="shared" si="42"/>
        <v>2817.1445856839996</v>
      </c>
      <c r="W101" s="63">
        <f t="shared" si="37"/>
        <v>0</v>
      </c>
      <c r="X101" s="66">
        <f t="shared" si="38"/>
        <v>2817.1445856839996</v>
      </c>
      <c r="Y101" s="65">
        <f t="shared" si="39"/>
        <v>2347.6204880699997</v>
      </c>
      <c r="Z101" s="63">
        <f t="shared" si="40"/>
        <v>0</v>
      </c>
      <c r="AA101" s="66">
        <f t="shared" si="41"/>
        <v>2347.6204880699997</v>
      </c>
    </row>
    <row r="102" spans="1:27" s="30" customFormat="1" ht="13.5" customHeight="1">
      <c r="A102" s="124">
        <v>5</v>
      </c>
      <c r="B102" s="218">
        <v>43282</v>
      </c>
      <c r="C102" s="57">
        <v>954</v>
      </c>
      <c r="D102" s="96">
        <f>'base(indices)'!G106</f>
        <v>1.1232936499999999</v>
      </c>
      <c r="E102" s="58">
        <f t="shared" si="30"/>
        <v>1071.6221421</v>
      </c>
      <c r="F102" s="48">
        <v>0</v>
      </c>
      <c r="G102" s="60">
        <f t="shared" si="31"/>
        <v>0</v>
      </c>
      <c r="H102" s="191">
        <f t="shared" si="43"/>
        <v>4286.4885684000001</v>
      </c>
      <c r="I102" s="107">
        <f t="shared" si="45"/>
        <v>357.20738069999999</v>
      </c>
      <c r="J102" s="107">
        <f t="shared" si="44"/>
        <v>4643.6959490999998</v>
      </c>
      <c r="K102" s="49"/>
      <c r="L102" s="50">
        <f t="shared" si="48"/>
        <v>4643.6959490999998</v>
      </c>
      <c r="M102" s="51">
        <f t="shared" si="49"/>
        <v>4179.3263541899996</v>
      </c>
      <c r="N102" s="49">
        <f t="shared" si="46"/>
        <v>0</v>
      </c>
      <c r="O102" s="52">
        <f t="shared" si="47"/>
        <v>4179.3263541899996</v>
      </c>
      <c r="P102" s="73">
        <f t="shared" si="50"/>
        <v>3714.9567592799999</v>
      </c>
      <c r="Q102" s="49">
        <f t="shared" si="32"/>
        <v>0</v>
      </c>
      <c r="R102" s="53">
        <f t="shared" si="33"/>
        <v>3714.9567592799999</v>
      </c>
      <c r="S102" s="51">
        <f t="shared" si="34"/>
        <v>3250.5871643699998</v>
      </c>
      <c r="T102" s="49">
        <f t="shared" si="35"/>
        <v>0</v>
      </c>
      <c r="U102" s="52">
        <f t="shared" si="36"/>
        <v>3250.5871643699998</v>
      </c>
      <c r="V102" s="51">
        <f t="shared" si="42"/>
        <v>2786.2175694599996</v>
      </c>
      <c r="W102" s="49">
        <f t="shared" si="37"/>
        <v>0</v>
      </c>
      <c r="X102" s="52">
        <f t="shared" si="38"/>
        <v>2786.2175694599996</v>
      </c>
      <c r="Y102" s="51">
        <f t="shared" si="39"/>
        <v>2321.8479745499999</v>
      </c>
      <c r="Z102" s="49">
        <f t="shared" si="40"/>
        <v>0</v>
      </c>
      <c r="AA102" s="52">
        <f t="shared" si="41"/>
        <v>2321.8479745499999</v>
      </c>
    </row>
    <row r="103" spans="1:27" s="30" customFormat="1" ht="13.5" customHeight="1">
      <c r="A103" s="124">
        <v>5</v>
      </c>
      <c r="B103" s="217">
        <v>43313</v>
      </c>
      <c r="C103" s="57">
        <v>954</v>
      </c>
      <c r="D103" s="96">
        <f>'base(indices)'!G107</f>
        <v>1.11615029</v>
      </c>
      <c r="E103" s="58">
        <f t="shared" si="30"/>
        <v>1064.80737666</v>
      </c>
      <c r="F103" s="48">
        <v>0</v>
      </c>
      <c r="G103" s="60">
        <f t="shared" si="31"/>
        <v>0</v>
      </c>
      <c r="H103" s="191">
        <f t="shared" si="43"/>
        <v>4259.2295066400002</v>
      </c>
      <c r="I103" s="106">
        <f t="shared" si="45"/>
        <v>354.93579222</v>
      </c>
      <c r="J103" s="106">
        <f t="shared" si="44"/>
        <v>4614.1652988599999</v>
      </c>
      <c r="K103" s="63"/>
      <c r="L103" s="75">
        <f t="shared" si="48"/>
        <v>4614.1652988599999</v>
      </c>
      <c r="M103" s="65">
        <f t="shared" si="49"/>
        <v>4152.7487689740001</v>
      </c>
      <c r="N103" s="63">
        <f t="shared" si="46"/>
        <v>0</v>
      </c>
      <c r="O103" s="66">
        <f t="shared" si="47"/>
        <v>4152.7487689740001</v>
      </c>
      <c r="P103" s="63">
        <f t="shared" si="50"/>
        <v>3691.3322390880003</v>
      </c>
      <c r="Q103" s="63">
        <f t="shared" si="32"/>
        <v>0</v>
      </c>
      <c r="R103" s="67">
        <f t="shared" si="33"/>
        <v>3691.3322390880003</v>
      </c>
      <c r="S103" s="65">
        <f t="shared" si="34"/>
        <v>3229.9157092019996</v>
      </c>
      <c r="T103" s="63">
        <f t="shared" si="35"/>
        <v>0</v>
      </c>
      <c r="U103" s="66">
        <f t="shared" si="36"/>
        <v>3229.9157092019996</v>
      </c>
      <c r="V103" s="65">
        <f t="shared" si="42"/>
        <v>2768.4991793159998</v>
      </c>
      <c r="W103" s="63">
        <f t="shared" si="37"/>
        <v>0</v>
      </c>
      <c r="X103" s="66">
        <f t="shared" si="38"/>
        <v>2768.4991793159998</v>
      </c>
      <c r="Y103" s="65">
        <f t="shared" si="39"/>
        <v>2307.0826494299999</v>
      </c>
      <c r="Z103" s="63">
        <f t="shared" si="40"/>
        <v>0</v>
      </c>
      <c r="AA103" s="66">
        <f t="shared" si="41"/>
        <v>2307.0826494299999</v>
      </c>
    </row>
    <row r="104" spans="1:27" s="30" customFormat="1" ht="13.5" customHeight="1">
      <c r="A104" s="124">
        <v>5</v>
      </c>
      <c r="B104" s="217">
        <v>43344</v>
      </c>
      <c r="C104" s="57">
        <v>954</v>
      </c>
      <c r="D104" s="96">
        <f>'base(indices)'!G108</f>
        <v>1.11470118</v>
      </c>
      <c r="E104" s="58">
        <f t="shared" si="30"/>
        <v>1063.4249257199999</v>
      </c>
      <c r="F104" s="48">
        <v>0</v>
      </c>
      <c r="G104" s="60">
        <f t="shared" si="31"/>
        <v>0</v>
      </c>
      <c r="H104" s="191">
        <f t="shared" si="43"/>
        <v>4253.6997028799997</v>
      </c>
      <c r="I104" s="107">
        <f t="shared" si="45"/>
        <v>354.47497523999999</v>
      </c>
      <c r="J104" s="107">
        <f t="shared" si="44"/>
        <v>4608.17467812</v>
      </c>
      <c r="K104" s="49"/>
      <c r="L104" s="50">
        <f t="shared" si="48"/>
        <v>4608.17467812</v>
      </c>
      <c r="M104" s="51">
        <f t="shared" si="49"/>
        <v>4147.3572103080005</v>
      </c>
      <c r="N104" s="49">
        <f t="shared" si="46"/>
        <v>0</v>
      </c>
      <c r="O104" s="52">
        <f t="shared" si="47"/>
        <v>4147.3572103080005</v>
      </c>
      <c r="P104" s="73">
        <f t="shared" si="50"/>
        <v>3686.5397424960001</v>
      </c>
      <c r="Q104" s="49">
        <f t="shared" si="32"/>
        <v>0</v>
      </c>
      <c r="R104" s="53">
        <f t="shared" si="33"/>
        <v>3686.5397424960001</v>
      </c>
      <c r="S104" s="51">
        <f t="shared" si="34"/>
        <v>3225.7222746839998</v>
      </c>
      <c r="T104" s="49">
        <f t="shared" si="35"/>
        <v>0</v>
      </c>
      <c r="U104" s="52">
        <f t="shared" si="36"/>
        <v>3225.7222746839998</v>
      </c>
      <c r="V104" s="51">
        <f t="shared" si="42"/>
        <v>2764.9048068719999</v>
      </c>
      <c r="W104" s="49">
        <f t="shared" si="37"/>
        <v>0</v>
      </c>
      <c r="X104" s="52">
        <f t="shared" si="38"/>
        <v>2764.9048068719999</v>
      </c>
      <c r="Y104" s="51">
        <f t="shared" si="39"/>
        <v>2304.08733906</v>
      </c>
      <c r="Z104" s="49">
        <f t="shared" si="40"/>
        <v>0</v>
      </c>
      <c r="AA104" s="52">
        <f t="shared" si="41"/>
        <v>2304.08733906</v>
      </c>
    </row>
    <row r="105" spans="1:27" s="30" customFormat="1" ht="13.5" customHeight="1">
      <c r="A105" s="124">
        <v>5</v>
      </c>
      <c r="B105" s="218">
        <v>43374</v>
      </c>
      <c r="C105" s="57">
        <v>954</v>
      </c>
      <c r="D105" s="96">
        <f>'base(indices)'!G109</f>
        <v>1.11369885</v>
      </c>
      <c r="E105" s="58">
        <f t="shared" si="30"/>
        <v>1062.4687028999999</v>
      </c>
      <c r="F105" s="48">
        <v>0</v>
      </c>
      <c r="G105" s="60">
        <f t="shared" si="31"/>
        <v>0</v>
      </c>
      <c r="H105" s="191">
        <f t="shared" si="43"/>
        <v>4249.8748115999997</v>
      </c>
      <c r="I105" s="106">
        <f t="shared" si="45"/>
        <v>354.15623429999999</v>
      </c>
      <c r="J105" s="106">
        <f t="shared" si="44"/>
        <v>4604.0310458999993</v>
      </c>
      <c r="K105" s="63"/>
      <c r="L105" s="75">
        <f t="shared" si="48"/>
        <v>4604.0310458999993</v>
      </c>
      <c r="M105" s="65">
        <f t="shared" si="49"/>
        <v>4143.6279413099992</v>
      </c>
      <c r="N105" s="63">
        <f t="shared" si="46"/>
        <v>0</v>
      </c>
      <c r="O105" s="66">
        <f t="shared" si="47"/>
        <v>4143.6279413099992</v>
      </c>
      <c r="P105" s="63">
        <f t="shared" si="50"/>
        <v>3683.2248367199995</v>
      </c>
      <c r="Q105" s="63">
        <f t="shared" si="32"/>
        <v>0</v>
      </c>
      <c r="R105" s="67">
        <f t="shared" si="33"/>
        <v>3683.2248367199995</v>
      </c>
      <c r="S105" s="65">
        <f t="shared" si="34"/>
        <v>3222.8217321299994</v>
      </c>
      <c r="T105" s="63">
        <f t="shared" si="35"/>
        <v>0</v>
      </c>
      <c r="U105" s="66">
        <f t="shared" si="36"/>
        <v>3222.8217321299994</v>
      </c>
      <c r="V105" s="65">
        <f t="shared" si="42"/>
        <v>2762.4186275399993</v>
      </c>
      <c r="W105" s="63">
        <f t="shared" si="37"/>
        <v>0</v>
      </c>
      <c r="X105" s="66">
        <f t="shared" si="38"/>
        <v>2762.4186275399993</v>
      </c>
      <c r="Y105" s="65">
        <f t="shared" si="39"/>
        <v>2302.0155229499996</v>
      </c>
      <c r="Z105" s="63">
        <f t="shared" si="40"/>
        <v>0</v>
      </c>
      <c r="AA105" s="66">
        <f t="shared" si="41"/>
        <v>2302.0155229499996</v>
      </c>
    </row>
    <row r="106" spans="1:27" s="30" customFormat="1" ht="13.5" customHeight="1">
      <c r="A106" s="124">
        <v>5</v>
      </c>
      <c r="B106" s="217">
        <v>43405</v>
      </c>
      <c r="C106" s="175">
        <v>954</v>
      </c>
      <c r="D106" s="96">
        <f>'base(indices)'!G110</f>
        <v>1.10727665</v>
      </c>
      <c r="E106" s="58">
        <f t="shared" si="30"/>
        <v>1056.3419240999999</v>
      </c>
      <c r="F106" s="48">
        <v>0</v>
      </c>
      <c r="G106" s="60">
        <f t="shared" si="31"/>
        <v>0</v>
      </c>
      <c r="H106" s="191">
        <f t="shared" si="43"/>
        <v>4225.3676963999997</v>
      </c>
      <c r="I106" s="107">
        <f t="shared" si="45"/>
        <v>352.11397469999997</v>
      </c>
      <c r="J106" s="107">
        <f t="shared" si="44"/>
        <v>4577.4816710999994</v>
      </c>
      <c r="K106" s="49"/>
      <c r="L106" s="50">
        <f t="shared" si="48"/>
        <v>4577.4816710999994</v>
      </c>
      <c r="M106" s="51">
        <f t="shared" si="49"/>
        <v>4119.7335039899999</v>
      </c>
      <c r="N106" s="49">
        <f t="shared" si="46"/>
        <v>0</v>
      </c>
      <c r="O106" s="52">
        <f t="shared" si="47"/>
        <v>4119.7335039899999</v>
      </c>
      <c r="P106" s="73">
        <f t="shared" si="50"/>
        <v>3661.9853368799995</v>
      </c>
      <c r="Q106" s="49">
        <f t="shared" si="32"/>
        <v>0</v>
      </c>
      <c r="R106" s="53">
        <f t="shared" si="33"/>
        <v>3661.9853368799995</v>
      </c>
      <c r="S106" s="51">
        <f t="shared" si="34"/>
        <v>3204.2371697699996</v>
      </c>
      <c r="T106" s="49">
        <f t="shared" si="35"/>
        <v>0</v>
      </c>
      <c r="U106" s="52">
        <f t="shared" si="36"/>
        <v>3204.2371697699996</v>
      </c>
      <c r="V106" s="51">
        <f t="shared" si="42"/>
        <v>2746.4890026599996</v>
      </c>
      <c r="W106" s="49">
        <f t="shared" si="37"/>
        <v>0</v>
      </c>
      <c r="X106" s="52">
        <f t="shared" si="38"/>
        <v>2746.4890026599996</v>
      </c>
      <c r="Y106" s="51">
        <f t="shared" si="39"/>
        <v>2288.7408355499997</v>
      </c>
      <c r="Z106" s="49">
        <f t="shared" si="40"/>
        <v>0</v>
      </c>
      <c r="AA106" s="52">
        <f t="shared" si="41"/>
        <v>2288.7408355499997</v>
      </c>
    </row>
    <row r="107" spans="1:27" s="30" customFormat="1" ht="13.5" customHeight="1">
      <c r="A107" s="124">
        <v>5</v>
      </c>
      <c r="B107" s="218">
        <v>43435</v>
      </c>
      <c r="C107" s="57">
        <v>954</v>
      </c>
      <c r="D107" s="96">
        <f>'base(indices)'!G111</f>
        <v>1.1051768099999999</v>
      </c>
      <c r="E107" s="58">
        <f t="shared" si="30"/>
        <v>1054.33867674</v>
      </c>
      <c r="F107" s="48">
        <v>0</v>
      </c>
      <c r="G107" s="60">
        <f t="shared" si="31"/>
        <v>0</v>
      </c>
      <c r="H107" s="191">
        <f t="shared" si="43"/>
        <v>4217.3547069599999</v>
      </c>
      <c r="I107" s="106">
        <f t="shared" si="45"/>
        <v>351.44622557999998</v>
      </c>
      <c r="J107" s="106">
        <f t="shared" si="44"/>
        <v>4568.8009325399998</v>
      </c>
      <c r="K107" s="63"/>
      <c r="L107" s="75">
        <f t="shared" si="48"/>
        <v>4568.8009325399998</v>
      </c>
      <c r="M107" s="65">
        <f t="shared" si="49"/>
        <v>4111.920839286</v>
      </c>
      <c r="N107" s="63">
        <f t="shared" si="46"/>
        <v>0</v>
      </c>
      <c r="O107" s="66">
        <f t="shared" si="47"/>
        <v>4111.920839286</v>
      </c>
      <c r="P107" s="63">
        <f t="shared" si="50"/>
        <v>3655.0407460320002</v>
      </c>
      <c r="Q107" s="63">
        <f t="shared" si="32"/>
        <v>0</v>
      </c>
      <c r="R107" s="67">
        <f t="shared" si="33"/>
        <v>3655.0407460320002</v>
      </c>
      <c r="S107" s="65">
        <f t="shared" si="34"/>
        <v>3198.1606527779995</v>
      </c>
      <c r="T107" s="63">
        <f t="shared" si="35"/>
        <v>0</v>
      </c>
      <c r="U107" s="66">
        <f t="shared" si="36"/>
        <v>3198.1606527779995</v>
      </c>
      <c r="V107" s="65">
        <f t="shared" si="42"/>
        <v>2741.2805595239997</v>
      </c>
      <c r="W107" s="63">
        <f t="shared" si="37"/>
        <v>0</v>
      </c>
      <c r="X107" s="66">
        <f t="shared" si="38"/>
        <v>2741.2805595239997</v>
      </c>
      <c r="Y107" s="65">
        <f t="shared" si="39"/>
        <v>2284.4004662699999</v>
      </c>
      <c r="Z107" s="63">
        <f t="shared" si="40"/>
        <v>0</v>
      </c>
      <c r="AA107" s="66">
        <f t="shared" si="41"/>
        <v>2284.4004662699999</v>
      </c>
    </row>
    <row r="108" spans="1:27" ht="13.5" customHeight="1">
      <c r="A108" s="124">
        <v>5</v>
      </c>
      <c r="B108" s="217">
        <v>43466</v>
      </c>
      <c r="C108" s="175">
        <v>998</v>
      </c>
      <c r="D108" s="96">
        <f>'base(indices)'!G112</f>
        <v>1.10694793</v>
      </c>
      <c r="E108" s="69">
        <f t="shared" si="30"/>
        <v>1104.7340341399999</v>
      </c>
      <c r="F108" s="48">
        <v>0</v>
      </c>
      <c r="G108" s="70">
        <f t="shared" si="31"/>
        <v>0</v>
      </c>
      <c r="H108" s="191">
        <f t="shared" si="43"/>
        <v>4418.9361365599998</v>
      </c>
      <c r="I108" s="107">
        <f t="shared" si="45"/>
        <v>368.24467804666665</v>
      </c>
      <c r="J108" s="107">
        <f t="shared" si="44"/>
        <v>4787.1808146066669</v>
      </c>
      <c r="K108" s="49"/>
      <c r="L108" s="50">
        <f t="shared" si="48"/>
        <v>4787.1808146066669</v>
      </c>
      <c r="M108" s="51">
        <f t="shared" si="49"/>
        <v>4308.4627331460006</v>
      </c>
      <c r="N108" s="49">
        <f t="shared" si="46"/>
        <v>0</v>
      </c>
      <c r="O108" s="52">
        <f t="shared" si="47"/>
        <v>4308.4627331460006</v>
      </c>
      <c r="P108" s="73">
        <f t="shared" si="50"/>
        <v>3829.7446516853338</v>
      </c>
      <c r="Q108" s="49">
        <f t="shared" si="32"/>
        <v>0</v>
      </c>
      <c r="R108" s="53">
        <f t="shared" si="33"/>
        <v>3829.7446516853338</v>
      </c>
      <c r="S108" s="51">
        <f t="shared" si="34"/>
        <v>3351.0265702246666</v>
      </c>
      <c r="T108" s="49">
        <f t="shared" si="35"/>
        <v>0</v>
      </c>
      <c r="U108" s="52">
        <f t="shared" si="36"/>
        <v>3351.0265702246666</v>
      </c>
      <c r="V108" s="51">
        <f t="shared" si="42"/>
        <v>2872.3084887640002</v>
      </c>
      <c r="W108" s="49">
        <f t="shared" si="37"/>
        <v>0</v>
      </c>
      <c r="X108" s="52">
        <f t="shared" si="38"/>
        <v>2872.3084887640002</v>
      </c>
      <c r="Y108" s="51">
        <f t="shared" si="39"/>
        <v>2393.5904073033334</v>
      </c>
      <c r="Z108" s="49">
        <f t="shared" si="40"/>
        <v>0</v>
      </c>
      <c r="AA108" s="52">
        <f t="shared" si="41"/>
        <v>2393.5904073033334</v>
      </c>
    </row>
    <row r="109" spans="1:27" ht="13.5" customHeight="1">
      <c r="A109" s="124">
        <v>5</v>
      </c>
      <c r="B109" s="218">
        <v>43497</v>
      </c>
      <c r="C109" s="175">
        <v>998</v>
      </c>
      <c r="D109" s="96">
        <f>'base(indices)'!G113</f>
        <v>1.1036370200000001</v>
      </c>
      <c r="E109" s="58">
        <f t="shared" si="30"/>
        <v>1101.42974596</v>
      </c>
      <c r="F109" s="59">
        <v>0</v>
      </c>
      <c r="G109" s="60">
        <f t="shared" si="31"/>
        <v>0</v>
      </c>
      <c r="H109" s="191">
        <f t="shared" si="43"/>
        <v>4405.71898384</v>
      </c>
      <c r="I109" s="106">
        <f t="shared" si="45"/>
        <v>367.14324865333333</v>
      </c>
      <c r="J109" s="106">
        <f t="shared" si="44"/>
        <v>4772.8622324933331</v>
      </c>
      <c r="K109" s="63"/>
      <c r="L109" s="75">
        <f t="shared" si="48"/>
        <v>4772.8622324933331</v>
      </c>
      <c r="M109" s="65">
        <f t="shared" si="49"/>
        <v>4295.5760092439996</v>
      </c>
      <c r="N109" s="63">
        <f t="shared" si="46"/>
        <v>0</v>
      </c>
      <c r="O109" s="66">
        <f t="shared" si="47"/>
        <v>4295.5760092439996</v>
      </c>
      <c r="P109" s="63">
        <f t="shared" si="50"/>
        <v>3818.2897859946665</v>
      </c>
      <c r="Q109" s="63">
        <f t="shared" si="32"/>
        <v>0</v>
      </c>
      <c r="R109" s="67">
        <f t="shared" si="33"/>
        <v>3818.2897859946665</v>
      </c>
      <c r="S109" s="65">
        <f t="shared" si="34"/>
        <v>3341.0035627453331</v>
      </c>
      <c r="T109" s="63">
        <f t="shared" si="35"/>
        <v>0</v>
      </c>
      <c r="U109" s="66">
        <f t="shared" si="36"/>
        <v>3341.0035627453331</v>
      </c>
      <c r="V109" s="65">
        <f t="shared" si="42"/>
        <v>2863.7173394959996</v>
      </c>
      <c r="W109" s="63">
        <f t="shared" si="37"/>
        <v>0</v>
      </c>
      <c r="X109" s="66">
        <f t="shared" si="38"/>
        <v>2863.7173394959996</v>
      </c>
      <c r="Y109" s="65">
        <f t="shared" si="39"/>
        <v>2386.4311162466665</v>
      </c>
      <c r="Z109" s="63">
        <f t="shared" si="40"/>
        <v>0</v>
      </c>
      <c r="AA109" s="66">
        <f t="shared" si="41"/>
        <v>2386.4311162466665</v>
      </c>
    </row>
    <row r="110" spans="1:27" ht="13.5" customHeight="1">
      <c r="A110" s="124">
        <v>5</v>
      </c>
      <c r="B110" s="217">
        <v>43525</v>
      </c>
      <c r="C110" s="175">
        <v>998</v>
      </c>
      <c r="D110" s="96">
        <f>'base(indices)'!G114</f>
        <v>1.0998973700000001</v>
      </c>
      <c r="E110" s="69">
        <f t="shared" si="30"/>
        <v>1097.6975752600001</v>
      </c>
      <c r="F110" s="59">
        <v>0</v>
      </c>
      <c r="G110" s="70">
        <f t="shared" si="31"/>
        <v>0</v>
      </c>
      <c r="H110" s="191">
        <f t="shared" si="43"/>
        <v>4390.7903010400005</v>
      </c>
      <c r="I110" s="107">
        <f t="shared" si="45"/>
        <v>365.89919175333335</v>
      </c>
      <c r="J110" s="107">
        <f t="shared" si="44"/>
        <v>4756.6894927933336</v>
      </c>
      <c r="K110" s="49"/>
      <c r="L110" s="50">
        <f t="shared" si="48"/>
        <v>4756.6894927933336</v>
      </c>
      <c r="M110" s="51">
        <f t="shared" si="49"/>
        <v>4281.0205435140006</v>
      </c>
      <c r="N110" s="49">
        <f t="shared" si="46"/>
        <v>0</v>
      </c>
      <c r="O110" s="52">
        <f t="shared" si="47"/>
        <v>4281.0205435140006</v>
      </c>
      <c r="P110" s="73">
        <f t="shared" si="50"/>
        <v>3805.3515942346671</v>
      </c>
      <c r="Q110" s="49">
        <f t="shared" si="32"/>
        <v>0</v>
      </c>
      <c r="R110" s="53">
        <f t="shared" si="33"/>
        <v>3805.3515942346671</v>
      </c>
      <c r="S110" s="51">
        <f t="shared" si="34"/>
        <v>3329.6826449553332</v>
      </c>
      <c r="T110" s="49">
        <f t="shared" si="35"/>
        <v>0</v>
      </c>
      <c r="U110" s="52">
        <f t="shared" si="36"/>
        <v>3329.6826449553332</v>
      </c>
      <c r="V110" s="51">
        <f t="shared" si="42"/>
        <v>2854.0136956760002</v>
      </c>
      <c r="W110" s="49">
        <f t="shared" si="37"/>
        <v>0</v>
      </c>
      <c r="X110" s="52">
        <f t="shared" si="38"/>
        <v>2854.0136956760002</v>
      </c>
      <c r="Y110" s="51">
        <f t="shared" si="39"/>
        <v>2378.3447463966668</v>
      </c>
      <c r="Z110" s="49">
        <f t="shared" si="40"/>
        <v>0</v>
      </c>
      <c r="AA110" s="52">
        <f t="shared" si="41"/>
        <v>2378.3447463966668</v>
      </c>
    </row>
    <row r="111" spans="1:27" ht="13.5" customHeight="1">
      <c r="A111" s="124">
        <v>5</v>
      </c>
      <c r="B111" s="218">
        <v>43556</v>
      </c>
      <c r="C111" s="175">
        <v>998</v>
      </c>
      <c r="D111" s="96">
        <f>'base(indices)'!G115</f>
        <v>1.09398982</v>
      </c>
      <c r="E111" s="58">
        <f t="shared" si="30"/>
        <v>1091.8018403599999</v>
      </c>
      <c r="F111" s="59">
        <v>0</v>
      </c>
      <c r="G111" s="60">
        <f t="shared" si="31"/>
        <v>0</v>
      </c>
      <c r="H111" s="191">
        <f t="shared" si="43"/>
        <v>4367.2073614399997</v>
      </c>
      <c r="I111" s="106">
        <f t="shared" si="45"/>
        <v>363.93394678666664</v>
      </c>
      <c r="J111" s="106">
        <f t="shared" si="44"/>
        <v>4731.1413082266663</v>
      </c>
      <c r="K111" s="63"/>
      <c r="L111" s="75">
        <f t="shared" si="48"/>
        <v>4731.1413082266663</v>
      </c>
      <c r="M111" s="65">
        <f t="shared" si="49"/>
        <v>4258.0271774040002</v>
      </c>
      <c r="N111" s="63">
        <f t="shared" si="46"/>
        <v>0</v>
      </c>
      <c r="O111" s="66">
        <f t="shared" si="47"/>
        <v>4258.0271774040002</v>
      </c>
      <c r="P111" s="63">
        <f t="shared" si="50"/>
        <v>3784.9130465813332</v>
      </c>
      <c r="Q111" s="63">
        <f t="shared" si="32"/>
        <v>0</v>
      </c>
      <c r="R111" s="67">
        <f t="shared" si="33"/>
        <v>3784.9130465813332</v>
      </c>
      <c r="S111" s="65">
        <f t="shared" si="34"/>
        <v>3311.7989157586662</v>
      </c>
      <c r="T111" s="63">
        <f t="shared" si="35"/>
        <v>0</v>
      </c>
      <c r="U111" s="66">
        <f t="shared" si="36"/>
        <v>3311.7989157586662</v>
      </c>
      <c r="V111" s="65">
        <f t="shared" si="42"/>
        <v>2838.6847849359997</v>
      </c>
      <c r="W111" s="63">
        <f t="shared" si="37"/>
        <v>0</v>
      </c>
      <c r="X111" s="66">
        <f t="shared" si="38"/>
        <v>2838.6847849359997</v>
      </c>
      <c r="Y111" s="65">
        <f t="shared" si="39"/>
        <v>2365.5706541133331</v>
      </c>
      <c r="Z111" s="63">
        <f t="shared" si="40"/>
        <v>0</v>
      </c>
      <c r="AA111" s="66">
        <f t="shared" si="41"/>
        <v>2365.5706541133331</v>
      </c>
    </row>
    <row r="112" spans="1:27" ht="13.5" customHeight="1">
      <c r="A112" s="124">
        <v>5</v>
      </c>
      <c r="B112" s="217">
        <v>43586</v>
      </c>
      <c r="C112" s="175">
        <v>998</v>
      </c>
      <c r="D112" s="96">
        <f>'base(indices)'!G116</f>
        <v>1.0861694</v>
      </c>
      <c r="E112" s="69">
        <f t="shared" si="30"/>
        <v>1083.9970612</v>
      </c>
      <c r="F112" s="59">
        <v>0</v>
      </c>
      <c r="G112" s="70">
        <f t="shared" si="31"/>
        <v>0</v>
      </c>
      <c r="H112" s="191">
        <f t="shared" si="43"/>
        <v>4335.9882447999998</v>
      </c>
      <c r="I112" s="107">
        <f t="shared" si="45"/>
        <v>361.33235373333332</v>
      </c>
      <c r="J112" s="107">
        <f t="shared" si="44"/>
        <v>4697.3205985333334</v>
      </c>
      <c r="K112" s="49"/>
      <c r="L112" s="50">
        <f t="shared" si="48"/>
        <v>4697.3205985333334</v>
      </c>
      <c r="M112" s="51">
        <f t="shared" si="49"/>
        <v>4227.5885386800001</v>
      </c>
      <c r="N112" s="49">
        <f t="shared" si="46"/>
        <v>0</v>
      </c>
      <c r="O112" s="52">
        <f t="shared" si="47"/>
        <v>4227.5885386800001</v>
      </c>
      <c r="P112" s="73">
        <f t="shared" si="50"/>
        <v>3757.8564788266667</v>
      </c>
      <c r="Q112" s="49">
        <f t="shared" si="32"/>
        <v>0</v>
      </c>
      <c r="R112" s="53">
        <f t="shared" si="33"/>
        <v>3757.8564788266667</v>
      </c>
      <c r="S112" s="51">
        <f t="shared" si="34"/>
        <v>3288.1244189733334</v>
      </c>
      <c r="T112" s="49">
        <f t="shared" si="35"/>
        <v>0</v>
      </c>
      <c r="U112" s="52">
        <f t="shared" si="36"/>
        <v>3288.1244189733334</v>
      </c>
      <c r="V112" s="51">
        <f t="shared" si="42"/>
        <v>2818.39235912</v>
      </c>
      <c r="W112" s="49">
        <f t="shared" si="37"/>
        <v>0</v>
      </c>
      <c r="X112" s="52">
        <f t="shared" si="38"/>
        <v>2818.39235912</v>
      </c>
      <c r="Y112" s="51">
        <f t="shared" si="39"/>
        <v>2348.6602992666667</v>
      </c>
      <c r="Z112" s="49">
        <f t="shared" si="40"/>
        <v>0</v>
      </c>
      <c r="AA112" s="52">
        <f t="shared" si="41"/>
        <v>2348.6602992666667</v>
      </c>
    </row>
    <row r="113" spans="1:27" ht="13.5" customHeight="1">
      <c r="A113" s="124">
        <v>5</v>
      </c>
      <c r="B113" s="218">
        <v>43617</v>
      </c>
      <c r="C113" s="175">
        <v>998</v>
      </c>
      <c r="D113" s="96">
        <f>'base(indices)'!G117</f>
        <v>1.0823810700000001</v>
      </c>
      <c r="E113" s="58">
        <f t="shared" si="30"/>
        <v>1080.2163078600001</v>
      </c>
      <c r="F113" s="59">
        <v>0</v>
      </c>
      <c r="G113" s="60">
        <f t="shared" si="31"/>
        <v>0</v>
      </c>
      <c r="H113" s="191">
        <f t="shared" si="43"/>
        <v>4320.8652314400006</v>
      </c>
      <c r="I113" s="106">
        <f t="shared" si="45"/>
        <v>360.07210262000007</v>
      </c>
      <c r="J113" s="106">
        <f t="shared" si="44"/>
        <v>4680.9373340600005</v>
      </c>
      <c r="K113" s="63"/>
      <c r="L113" s="75">
        <f t="shared" si="48"/>
        <v>4680.9373340600005</v>
      </c>
      <c r="M113" s="65">
        <f t="shared" si="49"/>
        <v>4212.8436006540005</v>
      </c>
      <c r="N113" s="63">
        <f t="shared" si="46"/>
        <v>0</v>
      </c>
      <c r="O113" s="66">
        <f t="shared" si="47"/>
        <v>4212.8436006540005</v>
      </c>
      <c r="P113" s="63">
        <f t="shared" si="50"/>
        <v>3744.7498672480006</v>
      </c>
      <c r="Q113" s="63">
        <f t="shared" si="32"/>
        <v>0</v>
      </c>
      <c r="R113" s="67">
        <f t="shared" si="33"/>
        <v>3744.7498672480006</v>
      </c>
      <c r="S113" s="65">
        <f t="shared" si="34"/>
        <v>3276.6561338420001</v>
      </c>
      <c r="T113" s="63">
        <f t="shared" si="35"/>
        <v>0</v>
      </c>
      <c r="U113" s="66">
        <f t="shared" si="36"/>
        <v>3276.6561338420001</v>
      </c>
      <c r="V113" s="65">
        <f t="shared" si="42"/>
        <v>2808.5624004360002</v>
      </c>
      <c r="W113" s="63">
        <f t="shared" si="37"/>
        <v>0</v>
      </c>
      <c r="X113" s="66">
        <f t="shared" si="38"/>
        <v>2808.5624004360002</v>
      </c>
      <c r="Y113" s="65">
        <f t="shared" si="39"/>
        <v>2340.4686670300002</v>
      </c>
      <c r="Z113" s="63">
        <f t="shared" si="40"/>
        <v>0</v>
      </c>
      <c r="AA113" s="66">
        <f t="shared" si="41"/>
        <v>2340.4686670300002</v>
      </c>
    </row>
    <row r="114" spans="1:27" ht="13.5" customHeight="1">
      <c r="A114" s="124">
        <v>5</v>
      </c>
      <c r="B114" s="217">
        <v>43647</v>
      </c>
      <c r="C114" s="175">
        <v>998</v>
      </c>
      <c r="D114" s="96">
        <f>'base(indices)'!G118</f>
        <v>1.08173203</v>
      </c>
      <c r="E114" s="69">
        <f t="shared" si="30"/>
        <v>1079.5685659399999</v>
      </c>
      <c r="F114" s="59">
        <v>0</v>
      </c>
      <c r="G114" s="70">
        <f t="shared" si="31"/>
        <v>0</v>
      </c>
      <c r="H114" s="191">
        <f t="shared" si="43"/>
        <v>4318.2742637599995</v>
      </c>
      <c r="I114" s="107">
        <f t="shared" si="45"/>
        <v>359.85618864666662</v>
      </c>
      <c r="J114" s="107">
        <f t="shared" si="44"/>
        <v>4678.1304524066663</v>
      </c>
      <c r="K114" s="49"/>
      <c r="L114" s="50">
        <f t="shared" si="48"/>
        <v>4678.1304524066663</v>
      </c>
      <c r="M114" s="51">
        <f t="shared" si="49"/>
        <v>4210.3174071659996</v>
      </c>
      <c r="N114" s="49">
        <f t="shared" si="46"/>
        <v>0</v>
      </c>
      <c r="O114" s="52">
        <f t="shared" si="47"/>
        <v>4210.3174071659996</v>
      </c>
      <c r="P114" s="73">
        <f t="shared" si="50"/>
        <v>3742.5043619253333</v>
      </c>
      <c r="Q114" s="49">
        <f t="shared" si="32"/>
        <v>0</v>
      </c>
      <c r="R114" s="53">
        <f t="shared" si="33"/>
        <v>3742.5043619253333</v>
      </c>
      <c r="S114" s="51">
        <f t="shared" si="34"/>
        <v>3274.6913166846662</v>
      </c>
      <c r="T114" s="49">
        <f t="shared" si="35"/>
        <v>0</v>
      </c>
      <c r="U114" s="52">
        <f t="shared" si="36"/>
        <v>3274.6913166846662</v>
      </c>
      <c r="V114" s="51">
        <f t="shared" si="42"/>
        <v>2806.8782714439999</v>
      </c>
      <c r="W114" s="49">
        <f t="shared" si="37"/>
        <v>0</v>
      </c>
      <c r="X114" s="52">
        <f t="shared" si="38"/>
        <v>2806.8782714439999</v>
      </c>
      <c r="Y114" s="51">
        <f t="shared" si="39"/>
        <v>2339.0652262033332</v>
      </c>
      <c r="Z114" s="49">
        <f t="shared" si="40"/>
        <v>0</v>
      </c>
      <c r="AA114" s="52">
        <f t="shared" si="41"/>
        <v>2339.0652262033332</v>
      </c>
    </row>
    <row r="115" spans="1:27" ht="13.5" customHeight="1">
      <c r="A115" s="124">
        <v>5</v>
      </c>
      <c r="B115" s="218">
        <v>43678</v>
      </c>
      <c r="C115" s="175">
        <v>998</v>
      </c>
      <c r="D115" s="96">
        <f>'base(indices)'!G119</f>
        <v>1.08075934</v>
      </c>
      <c r="E115" s="58">
        <f t="shared" si="30"/>
        <v>1078.5978213199999</v>
      </c>
      <c r="F115" s="59">
        <v>0</v>
      </c>
      <c r="G115" s="60">
        <f t="shared" si="31"/>
        <v>0</v>
      </c>
      <c r="H115" s="191">
        <f t="shared" si="43"/>
        <v>4314.3912852799995</v>
      </c>
      <c r="I115" s="106">
        <f t="shared" si="45"/>
        <v>359.5326071066666</v>
      </c>
      <c r="J115" s="106">
        <f t="shared" si="44"/>
        <v>4673.923892386666</v>
      </c>
      <c r="K115" s="63"/>
      <c r="L115" s="75">
        <f t="shared" si="48"/>
        <v>4673.923892386666</v>
      </c>
      <c r="M115" s="65">
        <f t="shared" si="49"/>
        <v>4206.5315031479995</v>
      </c>
      <c r="N115" s="63">
        <f t="shared" si="46"/>
        <v>0</v>
      </c>
      <c r="O115" s="66">
        <f t="shared" si="47"/>
        <v>4206.5315031479995</v>
      </c>
      <c r="P115" s="63">
        <f t="shared" si="50"/>
        <v>3739.139113909333</v>
      </c>
      <c r="Q115" s="63">
        <f t="shared" si="32"/>
        <v>0</v>
      </c>
      <c r="R115" s="67">
        <f t="shared" si="33"/>
        <v>3739.139113909333</v>
      </c>
      <c r="S115" s="65">
        <f t="shared" si="34"/>
        <v>3271.746724670666</v>
      </c>
      <c r="T115" s="63">
        <f t="shared" si="35"/>
        <v>0</v>
      </c>
      <c r="U115" s="66">
        <f t="shared" si="36"/>
        <v>3271.746724670666</v>
      </c>
      <c r="V115" s="65">
        <f t="shared" si="42"/>
        <v>2804.3543354319995</v>
      </c>
      <c r="W115" s="63">
        <f t="shared" si="37"/>
        <v>0</v>
      </c>
      <c r="X115" s="66">
        <f t="shared" si="38"/>
        <v>2804.3543354319995</v>
      </c>
      <c r="Y115" s="65">
        <f t="shared" si="39"/>
        <v>2336.961946193333</v>
      </c>
      <c r="Z115" s="63">
        <f t="shared" si="40"/>
        <v>0</v>
      </c>
      <c r="AA115" s="66">
        <f t="shared" si="41"/>
        <v>2336.961946193333</v>
      </c>
    </row>
    <row r="116" spans="1:27" ht="13.5" customHeight="1">
      <c r="A116" s="124">
        <v>5</v>
      </c>
      <c r="B116" s="217">
        <v>43709</v>
      </c>
      <c r="C116" s="175">
        <v>998</v>
      </c>
      <c r="D116" s="96">
        <f>'base(indices)'!G120</f>
        <v>1.0798954300000001</v>
      </c>
      <c r="E116" s="69">
        <f t="shared" si="30"/>
        <v>1077.7356391400001</v>
      </c>
      <c r="F116" s="59">
        <v>0</v>
      </c>
      <c r="G116" s="70">
        <f t="shared" si="31"/>
        <v>0</v>
      </c>
      <c r="H116" s="191">
        <f t="shared" si="43"/>
        <v>4310.9425565600004</v>
      </c>
      <c r="I116" s="107">
        <f t="shared" si="45"/>
        <v>359.24521304666672</v>
      </c>
      <c r="J116" s="107">
        <f t="shared" si="44"/>
        <v>4670.1877696066667</v>
      </c>
      <c r="K116" s="49"/>
      <c r="L116" s="50">
        <f t="shared" si="48"/>
        <v>4670.1877696066667</v>
      </c>
      <c r="M116" s="51">
        <f t="shared" si="49"/>
        <v>4203.1689926460003</v>
      </c>
      <c r="N116" s="49">
        <f t="shared" si="46"/>
        <v>0</v>
      </c>
      <c r="O116" s="52">
        <f t="shared" si="47"/>
        <v>4203.1689926460003</v>
      </c>
      <c r="P116" s="73">
        <f t="shared" si="50"/>
        <v>3736.1502156853335</v>
      </c>
      <c r="Q116" s="49">
        <f t="shared" si="32"/>
        <v>0</v>
      </c>
      <c r="R116" s="53">
        <f t="shared" si="33"/>
        <v>3736.1502156853335</v>
      </c>
      <c r="S116" s="51">
        <f t="shared" si="34"/>
        <v>3269.1314387246666</v>
      </c>
      <c r="T116" s="49">
        <f t="shared" si="35"/>
        <v>0</v>
      </c>
      <c r="U116" s="52">
        <f t="shared" si="36"/>
        <v>3269.1314387246666</v>
      </c>
      <c r="V116" s="51">
        <f t="shared" si="42"/>
        <v>2802.1126617639998</v>
      </c>
      <c r="W116" s="49">
        <f t="shared" si="37"/>
        <v>0</v>
      </c>
      <c r="X116" s="52">
        <f t="shared" si="38"/>
        <v>2802.1126617639998</v>
      </c>
      <c r="Y116" s="51">
        <f t="shared" si="39"/>
        <v>2335.0938848033334</v>
      </c>
      <c r="Z116" s="49">
        <f t="shared" si="40"/>
        <v>0</v>
      </c>
      <c r="AA116" s="52">
        <f t="shared" si="41"/>
        <v>2335.0938848033334</v>
      </c>
    </row>
    <row r="117" spans="1:27" ht="13.5" customHeight="1">
      <c r="A117" s="124">
        <v>5</v>
      </c>
      <c r="B117" s="217">
        <v>43739</v>
      </c>
      <c r="C117" s="175">
        <v>998</v>
      </c>
      <c r="D117" s="96">
        <f>'base(indices)'!G121</f>
        <v>1.0789244</v>
      </c>
      <c r="E117" s="58">
        <f t="shared" si="30"/>
        <v>1076.7665512000001</v>
      </c>
      <c r="F117" s="59">
        <v>0</v>
      </c>
      <c r="G117" s="60">
        <f t="shared" si="31"/>
        <v>0</v>
      </c>
      <c r="H117" s="191">
        <f t="shared" si="43"/>
        <v>4307.0662048000004</v>
      </c>
      <c r="I117" s="106">
        <f t="shared" si="45"/>
        <v>358.92218373333338</v>
      </c>
      <c r="J117" s="106">
        <f t="shared" si="44"/>
        <v>4665.9883885333338</v>
      </c>
      <c r="K117" s="63"/>
      <c r="L117" s="75">
        <f t="shared" si="48"/>
        <v>4665.9883885333338</v>
      </c>
      <c r="M117" s="65">
        <f t="shared" si="49"/>
        <v>4199.3895496800005</v>
      </c>
      <c r="N117" s="63">
        <f t="shared" si="46"/>
        <v>0</v>
      </c>
      <c r="O117" s="66">
        <f t="shared" si="47"/>
        <v>4199.3895496800005</v>
      </c>
      <c r="P117" s="63">
        <f t="shared" si="50"/>
        <v>3732.7907108266672</v>
      </c>
      <c r="Q117" s="63">
        <f t="shared" si="32"/>
        <v>0</v>
      </c>
      <c r="R117" s="67">
        <f t="shared" si="33"/>
        <v>3732.7907108266672</v>
      </c>
      <c r="S117" s="65">
        <f t="shared" si="34"/>
        <v>3266.1918719733335</v>
      </c>
      <c r="T117" s="63">
        <f t="shared" si="35"/>
        <v>0</v>
      </c>
      <c r="U117" s="66">
        <f t="shared" si="36"/>
        <v>3266.1918719733335</v>
      </c>
      <c r="V117" s="65">
        <f t="shared" si="42"/>
        <v>2799.5930331200002</v>
      </c>
      <c r="W117" s="63">
        <f t="shared" si="37"/>
        <v>0</v>
      </c>
      <c r="X117" s="66">
        <f t="shared" si="38"/>
        <v>2799.5930331200002</v>
      </c>
      <c r="Y117" s="65">
        <f t="shared" si="39"/>
        <v>2332.9941942666669</v>
      </c>
      <c r="Z117" s="63">
        <f t="shared" si="40"/>
        <v>0</v>
      </c>
      <c r="AA117" s="66">
        <f t="shared" si="41"/>
        <v>2332.9941942666669</v>
      </c>
    </row>
    <row r="118" spans="1:27" ht="13.5" customHeight="1">
      <c r="A118" s="124">
        <v>5</v>
      </c>
      <c r="B118" s="218">
        <v>43770</v>
      </c>
      <c r="C118" s="175">
        <v>998</v>
      </c>
      <c r="D118" s="96">
        <f>'base(indices)'!G122</f>
        <v>1.07795424</v>
      </c>
      <c r="E118" s="69">
        <f t="shared" si="30"/>
        <v>1075.7983315199999</v>
      </c>
      <c r="F118" s="59">
        <v>0</v>
      </c>
      <c r="G118" s="70">
        <f t="shared" si="31"/>
        <v>0</v>
      </c>
      <c r="H118" s="191">
        <f>(E118+G118)*4</f>
        <v>4303.1933260799997</v>
      </c>
      <c r="I118" s="107">
        <f>E118/3</f>
        <v>358.59944383999999</v>
      </c>
      <c r="J118" s="107">
        <f t="shared" si="44"/>
        <v>4661.79276992</v>
      </c>
      <c r="K118" s="49"/>
      <c r="L118" s="50">
        <f t="shared" si="48"/>
        <v>4661.79276992</v>
      </c>
      <c r="M118" s="51">
        <f t="shared" si="49"/>
        <v>4195.6134929279997</v>
      </c>
      <c r="N118" s="49">
        <f t="shared" si="46"/>
        <v>0</v>
      </c>
      <c r="O118" s="52">
        <f t="shared" si="47"/>
        <v>4195.6134929279997</v>
      </c>
      <c r="P118" s="73">
        <f t="shared" si="50"/>
        <v>3729.4342159360003</v>
      </c>
      <c r="Q118" s="49">
        <f t="shared" si="32"/>
        <v>0</v>
      </c>
      <c r="R118" s="53">
        <f t="shared" si="33"/>
        <v>3729.4342159360003</v>
      </c>
      <c r="S118" s="51">
        <f t="shared" si="34"/>
        <v>3263.2549389439996</v>
      </c>
      <c r="T118" s="49">
        <f t="shared" si="35"/>
        <v>0</v>
      </c>
      <c r="U118" s="52">
        <f t="shared" si="36"/>
        <v>3263.2549389439996</v>
      </c>
      <c r="V118" s="51">
        <f t="shared" si="42"/>
        <v>2797.0756619519998</v>
      </c>
      <c r="W118" s="49">
        <f t="shared" si="37"/>
        <v>0</v>
      </c>
      <c r="X118" s="52">
        <f t="shared" si="38"/>
        <v>2797.0756619519998</v>
      </c>
      <c r="Y118" s="51">
        <f t="shared" si="39"/>
        <v>2330.89638496</v>
      </c>
      <c r="Z118" s="49">
        <f t="shared" si="40"/>
        <v>0</v>
      </c>
      <c r="AA118" s="52">
        <f t="shared" si="41"/>
        <v>2330.89638496</v>
      </c>
    </row>
    <row r="119" spans="1:27" ht="13.5" customHeight="1" thickBot="1">
      <c r="A119" s="124">
        <v>5</v>
      </c>
      <c r="B119" s="217">
        <v>43800</v>
      </c>
      <c r="C119" s="57">
        <v>998</v>
      </c>
      <c r="D119" s="96">
        <f>'base(indices)'!G123</f>
        <v>1.07644721</v>
      </c>
      <c r="E119" s="58">
        <f t="shared" si="30"/>
        <v>1074.2943155799999</v>
      </c>
      <c r="F119" s="59">
        <v>0</v>
      </c>
      <c r="G119" s="60">
        <f t="shared" si="31"/>
        <v>0</v>
      </c>
      <c r="H119" s="191">
        <f t="shared" si="43"/>
        <v>4297.1772623199995</v>
      </c>
      <c r="I119" s="125">
        <f t="shared" si="45"/>
        <v>358.09810519333331</v>
      </c>
      <c r="J119" s="125">
        <f t="shared" si="44"/>
        <v>4655.2753675133326</v>
      </c>
      <c r="K119" s="63"/>
      <c r="L119" s="75">
        <f t="shared" si="48"/>
        <v>4655.2753675133326</v>
      </c>
      <c r="M119" s="65">
        <f t="shared" si="49"/>
        <v>4189.7478307619995</v>
      </c>
      <c r="N119" s="63">
        <f t="shared" si="46"/>
        <v>0</v>
      </c>
      <c r="O119" s="66">
        <f t="shared" si="47"/>
        <v>4189.7478307619995</v>
      </c>
      <c r="P119" s="63">
        <f t="shared" si="50"/>
        <v>3724.2202940106663</v>
      </c>
      <c r="Q119" s="63">
        <f t="shared" si="32"/>
        <v>0</v>
      </c>
      <c r="R119" s="67">
        <f t="shared" si="33"/>
        <v>3724.2202940106663</v>
      </c>
      <c r="S119" s="65">
        <f t="shared" si="34"/>
        <v>3258.6927572593327</v>
      </c>
      <c r="T119" s="63">
        <f t="shared" si="35"/>
        <v>0</v>
      </c>
      <c r="U119" s="66">
        <f t="shared" si="36"/>
        <v>3258.6927572593327</v>
      </c>
      <c r="V119" s="65">
        <f t="shared" si="42"/>
        <v>2793.1652205079995</v>
      </c>
      <c r="W119" s="63">
        <f t="shared" si="37"/>
        <v>0</v>
      </c>
      <c r="X119" s="66">
        <f t="shared" si="38"/>
        <v>2793.1652205079995</v>
      </c>
      <c r="Y119" s="65">
        <f t="shared" si="39"/>
        <v>2327.6376837566663</v>
      </c>
      <c r="Z119" s="63">
        <f t="shared" si="40"/>
        <v>0</v>
      </c>
      <c r="AA119" s="66">
        <f t="shared" si="41"/>
        <v>2327.6376837566663</v>
      </c>
    </row>
    <row r="120" spans="1:27" ht="13.5" customHeight="1" thickBot="1">
      <c r="A120" s="124">
        <v>5</v>
      </c>
      <c r="B120" s="218">
        <v>43831</v>
      </c>
      <c r="C120" s="175">
        <v>1039</v>
      </c>
      <c r="D120" s="96">
        <f>'base(indices)'!G124</f>
        <v>1.06526196</v>
      </c>
      <c r="E120" s="58">
        <f t="shared" si="30"/>
        <v>1106.8071764399999</v>
      </c>
      <c r="F120" s="59">
        <v>0</v>
      </c>
      <c r="G120" s="60">
        <f t="shared" si="31"/>
        <v>0</v>
      </c>
      <c r="H120" s="191">
        <f t="shared" si="43"/>
        <v>4427.2287057599997</v>
      </c>
      <c r="I120" s="188">
        <f t="shared" si="45"/>
        <v>368.93572547999997</v>
      </c>
      <c r="J120" s="188">
        <f t="shared" si="44"/>
        <v>4796.1644312399994</v>
      </c>
      <c r="K120" s="73"/>
      <c r="L120" s="189">
        <f t="shared" si="48"/>
        <v>4796.1644312399994</v>
      </c>
      <c r="M120" s="138">
        <f t="shared" si="49"/>
        <v>4316.5479881159999</v>
      </c>
      <c r="N120" s="73">
        <f t="shared" si="46"/>
        <v>0</v>
      </c>
      <c r="O120" s="130">
        <f t="shared" si="47"/>
        <v>4316.5479881159999</v>
      </c>
      <c r="P120" s="73">
        <f t="shared" si="50"/>
        <v>3836.9315449919995</v>
      </c>
      <c r="Q120" s="73">
        <f t="shared" si="32"/>
        <v>0</v>
      </c>
      <c r="R120" s="190">
        <f t="shared" si="33"/>
        <v>3836.9315449919995</v>
      </c>
      <c r="S120" s="138">
        <f t="shared" si="34"/>
        <v>3357.3151018679996</v>
      </c>
      <c r="T120" s="73">
        <f t="shared" si="35"/>
        <v>0</v>
      </c>
      <c r="U120" s="130">
        <f t="shared" si="36"/>
        <v>3357.3151018679996</v>
      </c>
      <c r="V120" s="138">
        <f t="shared" si="42"/>
        <v>2877.6986587439997</v>
      </c>
      <c r="W120" s="73">
        <f t="shared" si="37"/>
        <v>0</v>
      </c>
      <c r="X120" s="130">
        <f t="shared" si="38"/>
        <v>2877.6986587439997</v>
      </c>
      <c r="Y120" s="138">
        <f t="shared" si="39"/>
        <v>2398.0822156199997</v>
      </c>
      <c r="Z120" s="73">
        <f t="shared" si="40"/>
        <v>0</v>
      </c>
      <c r="AA120" s="130">
        <f t="shared" si="41"/>
        <v>2398.0822156199997</v>
      </c>
    </row>
    <row r="121" spans="1:27" ht="13.5" customHeight="1" thickBot="1">
      <c r="A121" s="124">
        <v>5</v>
      </c>
      <c r="B121" s="217">
        <v>43862</v>
      </c>
      <c r="C121" s="175">
        <v>1045</v>
      </c>
      <c r="D121" s="96">
        <f>'base(indices)'!G125</f>
        <v>1.0577519200000001</v>
      </c>
      <c r="E121" s="58">
        <f t="shared" si="30"/>
        <v>1105.3507564000001</v>
      </c>
      <c r="F121" s="59">
        <v>0</v>
      </c>
      <c r="G121" s="60">
        <f t="shared" si="31"/>
        <v>0</v>
      </c>
      <c r="H121" s="191">
        <f t="shared" si="43"/>
        <v>4421.4030256000005</v>
      </c>
      <c r="I121" s="125">
        <f t="shared" si="45"/>
        <v>368.45025213333338</v>
      </c>
      <c r="J121" s="125">
        <f t="shared" si="44"/>
        <v>4789.8532777333339</v>
      </c>
      <c r="K121" s="63"/>
      <c r="L121" s="75">
        <f t="shared" si="48"/>
        <v>4789.8532777333339</v>
      </c>
      <c r="M121" s="65">
        <f t="shared" si="49"/>
        <v>4310.8679499600003</v>
      </c>
      <c r="N121" s="63">
        <f t="shared" si="46"/>
        <v>0</v>
      </c>
      <c r="O121" s="66">
        <f t="shared" si="47"/>
        <v>4310.8679499600003</v>
      </c>
      <c r="P121" s="63">
        <f t="shared" si="50"/>
        <v>3831.8826221866675</v>
      </c>
      <c r="Q121" s="63">
        <f t="shared" si="32"/>
        <v>0</v>
      </c>
      <c r="R121" s="67">
        <f t="shared" si="33"/>
        <v>3831.8826221866675</v>
      </c>
      <c r="S121" s="65">
        <f t="shared" si="34"/>
        <v>3352.8972944133334</v>
      </c>
      <c r="T121" s="63">
        <f t="shared" si="35"/>
        <v>0</v>
      </c>
      <c r="U121" s="66">
        <f t="shared" si="36"/>
        <v>3352.8972944133334</v>
      </c>
      <c r="V121" s="65">
        <f t="shared" si="42"/>
        <v>2873.9119666400002</v>
      </c>
      <c r="W121" s="63">
        <f t="shared" si="37"/>
        <v>0</v>
      </c>
      <c r="X121" s="66">
        <f t="shared" si="38"/>
        <v>2873.9119666400002</v>
      </c>
      <c r="Y121" s="65">
        <f t="shared" si="39"/>
        <v>2394.926638866667</v>
      </c>
      <c r="Z121" s="63">
        <f t="shared" si="40"/>
        <v>0</v>
      </c>
      <c r="AA121" s="66">
        <f t="shared" si="41"/>
        <v>2394.926638866667</v>
      </c>
    </row>
    <row r="122" spans="1:27" ht="13.5" customHeight="1" thickBot="1">
      <c r="A122" s="124">
        <v>5</v>
      </c>
      <c r="B122" s="218">
        <v>43891</v>
      </c>
      <c r="C122" s="175">
        <v>1045</v>
      </c>
      <c r="D122" s="96">
        <f>'base(indices)'!G126</f>
        <v>1.05542998</v>
      </c>
      <c r="E122" s="58">
        <f t="shared" si="30"/>
        <v>1102.9243291</v>
      </c>
      <c r="F122" s="59">
        <v>0</v>
      </c>
      <c r="G122" s="60">
        <f t="shared" si="31"/>
        <v>0</v>
      </c>
      <c r="H122" s="191">
        <f t="shared" si="43"/>
        <v>4411.6973164000001</v>
      </c>
      <c r="I122" s="188">
        <f t="shared" si="45"/>
        <v>367.64144303333336</v>
      </c>
      <c r="J122" s="188">
        <f t="shared" si="44"/>
        <v>4779.3387594333335</v>
      </c>
      <c r="K122" s="73"/>
      <c r="L122" s="189">
        <f t="shared" si="48"/>
        <v>4779.3387594333335</v>
      </c>
      <c r="M122" s="138">
        <f t="shared" si="49"/>
        <v>4301.4048834900004</v>
      </c>
      <c r="N122" s="73">
        <f t="shared" si="46"/>
        <v>0</v>
      </c>
      <c r="O122" s="130">
        <f t="shared" si="47"/>
        <v>4301.4048834900004</v>
      </c>
      <c r="P122" s="73">
        <f t="shared" si="50"/>
        <v>3823.4710075466669</v>
      </c>
      <c r="Q122" s="73">
        <f t="shared" si="32"/>
        <v>0</v>
      </c>
      <c r="R122" s="190">
        <f t="shared" si="33"/>
        <v>3823.4710075466669</v>
      </c>
      <c r="S122" s="138">
        <f t="shared" si="34"/>
        <v>3345.5371316033334</v>
      </c>
      <c r="T122" s="73">
        <f t="shared" si="35"/>
        <v>0</v>
      </c>
      <c r="U122" s="130">
        <f t="shared" si="36"/>
        <v>3345.5371316033334</v>
      </c>
      <c r="V122" s="138">
        <f t="shared" si="42"/>
        <v>2867.6032556599998</v>
      </c>
      <c r="W122" s="73">
        <f t="shared" si="37"/>
        <v>0</v>
      </c>
      <c r="X122" s="130">
        <f t="shared" si="38"/>
        <v>2867.6032556599998</v>
      </c>
      <c r="Y122" s="138">
        <f t="shared" si="39"/>
        <v>2389.6693797166668</v>
      </c>
      <c r="Z122" s="73">
        <f t="shared" si="40"/>
        <v>0</v>
      </c>
      <c r="AA122" s="130">
        <f t="shared" si="41"/>
        <v>2389.6693797166668</v>
      </c>
    </row>
    <row r="123" spans="1:27" ht="13.5" customHeight="1" thickBot="1">
      <c r="A123" s="124">
        <v>5</v>
      </c>
      <c r="B123" s="217">
        <v>43922</v>
      </c>
      <c r="C123" s="175">
        <v>1045</v>
      </c>
      <c r="D123" s="96">
        <f>'base(indices)'!G127</f>
        <v>1.0552189300000001</v>
      </c>
      <c r="E123" s="58">
        <f t="shared" si="30"/>
        <v>1102.70378185</v>
      </c>
      <c r="F123" s="59">
        <v>0</v>
      </c>
      <c r="G123" s="60">
        <f t="shared" si="31"/>
        <v>0</v>
      </c>
      <c r="H123" s="191">
        <f t="shared" si="43"/>
        <v>4410.8151274000002</v>
      </c>
      <c r="I123" s="125">
        <f t="shared" si="45"/>
        <v>367.56792728333335</v>
      </c>
      <c r="J123" s="125">
        <f t="shared" si="44"/>
        <v>4778.3830546833333</v>
      </c>
      <c r="K123" s="63"/>
      <c r="L123" s="75">
        <f t="shared" si="48"/>
        <v>4778.3830546833333</v>
      </c>
      <c r="M123" s="65">
        <f t="shared" si="49"/>
        <v>4300.5447492149997</v>
      </c>
      <c r="N123" s="63">
        <f t="shared" si="46"/>
        <v>0</v>
      </c>
      <c r="O123" s="66">
        <f t="shared" si="47"/>
        <v>4300.5447492149997</v>
      </c>
      <c r="P123" s="63">
        <f t="shared" si="50"/>
        <v>3822.706443746667</v>
      </c>
      <c r="Q123" s="63">
        <f t="shared" si="32"/>
        <v>0</v>
      </c>
      <c r="R123" s="67">
        <f t="shared" si="33"/>
        <v>3822.706443746667</v>
      </c>
      <c r="S123" s="65">
        <f t="shared" si="34"/>
        <v>3344.8681382783329</v>
      </c>
      <c r="T123" s="63">
        <f t="shared" si="35"/>
        <v>0</v>
      </c>
      <c r="U123" s="66">
        <f t="shared" si="36"/>
        <v>3344.8681382783329</v>
      </c>
      <c r="V123" s="65">
        <f t="shared" si="42"/>
        <v>2867.0298328099998</v>
      </c>
      <c r="W123" s="63">
        <f t="shared" si="37"/>
        <v>0</v>
      </c>
      <c r="X123" s="66">
        <f t="shared" si="38"/>
        <v>2867.0298328099998</v>
      </c>
      <c r="Y123" s="65">
        <f t="shared" si="39"/>
        <v>2389.1915273416666</v>
      </c>
      <c r="Z123" s="63">
        <f t="shared" si="40"/>
        <v>0</v>
      </c>
      <c r="AA123" s="66">
        <f t="shared" si="41"/>
        <v>2389.1915273416666</v>
      </c>
    </row>
    <row r="124" spans="1:27" ht="13.5" customHeight="1" thickBot="1">
      <c r="A124" s="124">
        <v>5</v>
      </c>
      <c r="B124" s="218">
        <v>43952</v>
      </c>
      <c r="C124" s="175">
        <v>1045</v>
      </c>
      <c r="D124" s="96">
        <f>'base(indices)'!G128</f>
        <v>1.05532447</v>
      </c>
      <c r="E124" s="58">
        <f t="shared" si="30"/>
        <v>1102.81407115</v>
      </c>
      <c r="F124" s="59">
        <v>0</v>
      </c>
      <c r="G124" s="60">
        <f t="shared" si="31"/>
        <v>0</v>
      </c>
      <c r="H124" s="191">
        <f t="shared" si="43"/>
        <v>4411.2562846000001</v>
      </c>
      <c r="I124" s="188">
        <f t="shared" si="45"/>
        <v>367.60469038333332</v>
      </c>
      <c r="J124" s="188">
        <f t="shared" si="44"/>
        <v>4778.8609749833331</v>
      </c>
      <c r="K124" s="73"/>
      <c r="L124" s="189">
        <f t="shared" si="48"/>
        <v>4778.8609749833331</v>
      </c>
      <c r="M124" s="138">
        <f t="shared" si="49"/>
        <v>4300.9748774849995</v>
      </c>
      <c r="N124" s="73">
        <f t="shared" si="46"/>
        <v>0</v>
      </c>
      <c r="O124" s="130">
        <f t="shared" si="47"/>
        <v>4300.9748774849995</v>
      </c>
      <c r="P124" s="73">
        <f t="shared" si="50"/>
        <v>3823.0887799866669</v>
      </c>
      <c r="Q124" s="73">
        <f t="shared" si="32"/>
        <v>0</v>
      </c>
      <c r="R124" s="190">
        <f t="shared" si="33"/>
        <v>3823.0887799866669</v>
      </c>
      <c r="S124" s="138">
        <f t="shared" si="34"/>
        <v>3345.2026824883328</v>
      </c>
      <c r="T124" s="73">
        <f t="shared" si="35"/>
        <v>0</v>
      </c>
      <c r="U124" s="130">
        <f t="shared" si="36"/>
        <v>3345.2026824883328</v>
      </c>
      <c r="V124" s="138">
        <f t="shared" si="42"/>
        <v>2867.3165849899997</v>
      </c>
      <c r="W124" s="73">
        <f t="shared" si="37"/>
        <v>0</v>
      </c>
      <c r="X124" s="130">
        <f t="shared" si="38"/>
        <v>2867.3165849899997</v>
      </c>
      <c r="Y124" s="138">
        <f t="shared" si="39"/>
        <v>2389.4304874916666</v>
      </c>
      <c r="Z124" s="73">
        <f t="shared" si="40"/>
        <v>0</v>
      </c>
      <c r="AA124" s="130">
        <f t="shared" si="41"/>
        <v>2389.4304874916666</v>
      </c>
    </row>
    <row r="125" spans="1:27" ht="13.5" customHeight="1" thickBot="1">
      <c r="A125" s="124">
        <v>5</v>
      </c>
      <c r="B125" s="217">
        <v>43983</v>
      </c>
      <c r="C125" s="175">
        <v>1045</v>
      </c>
      <c r="D125" s="96">
        <f>'base(indices)'!G129</f>
        <v>1.0615878299999999</v>
      </c>
      <c r="E125" s="58">
        <f t="shared" si="30"/>
        <v>1109.3592823499998</v>
      </c>
      <c r="F125" s="59">
        <v>0</v>
      </c>
      <c r="G125" s="60">
        <f t="shared" si="31"/>
        <v>0</v>
      </c>
      <c r="H125" s="191">
        <f t="shared" si="43"/>
        <v>4437.4371293999993</v>
      </c>
      <c r="I125" s="125">
        <f t="shared" si="45"/>
        <v>369.78642744999996</v>
      </c>
      <c r="J125" s="125">
        <f t="shared" si="44"/>
        <v>4807.2235568499991</v>
      </c>
      <c r="K125" s="63"/>
      <c r="L125" s="75">
        <f t="shared" si="48"/>
        <v>4807.2235568499991</v>
      </c>
      <c r="M125" s="65">
        <f t="shared" si="49"/>
        <v>4326.5012011649997</v>
      </c>
      <c r="N125" s="63">
        <f t="shared" si="46"/>
        <v>0</v>
      </c>
      <c r="O125" s="66">
        <f t="shared" si="47"/>
        <v>4326.5012011649997</v>
      </c>
      <c r="P125" s="63">
        <f t="shared" si="50"/>
        <v>3845.7788454799993</v>
      </c>
      <c r="Q125" s="63">
        <f t="shared" si="32"/>
        <v>0</v>
      </c>
      <c r="R125" s="67">
        <f t="shared" si="33"/>
        <v>3845.7788454799993</v>
      </c>
      <c r="S125" s="65">
        <f t="shared" si="34"/>
        <v>3365.0564897949994</v>
      </c>
      <c r="T125" s="63">
        <f t="shared" si="35"/>
        <v>0</v>
      </c>
      <c r="U125" s="66">
        <f t="shared" si="36"/>
        <v>3365.0564897949994</v>
      </c>
      <c r="V125" s="65">
        <f t="shared" si="42"/>
        <v>2884.3341341099995</v>
      </c>
      <c r="W125" s="63">
        <f t="shared" si="37"/>
        <v>0</v>
      </c>
      <c r="X125" s="66">
        <f t="shared" si="38"/>
        <v>2884.3341341099995</v>
      </c>
      <c r="Y125" s="65">
        <f t="shared" si="39"/>
        <v>2403.6117784249996</v>
      </c>
      <c r="Z125" s="63">
        <f t="shared" si="40"/>
        <v>0</v>
      </c>
      <c r="AA125" s="66">
        <f t="shared" si="41"/>
        <v>2403.6117784249996</v>
      </c>
    </row>
    <row r="126" spans="1:27" ht="13.5" customHeight="1" thickBot="1">
      <c r="A126" s="124">
        <v>5</v>
      </c>
      <c r="B126" s="218">
        <v>44013</v>
      </c>
      <c r="C126" s="175">
        <v>1045</v>
      </c>
      <c r="D126" s="96">
        <f>'base(indices)'!G130</f>
        <v>1.0613755600000001</v>
      </c>
      <c r="E126" s="58">
        <f t="shared" si="30"/>
        <v>1109.1374602000001</v>
      </c>
      <c r="F126" s="59">
        <v>0</v>
      </c>
      <c r="G126" s="60">
        <f t="shared" si="31"/>
        <v>0</v>
      </c>
      <c r="H126" s="191">
        <f t="shared" si="43"/>
        <v>4436.5498408000003</v>
      </c>
      <c r="I126" s="188">
        <f t="shared" si="45"/>
        <v>369.71248673333338</v>
      </c>
      <c r="J126" s="188">
        <f t="shared" si="44"/>
        <v>4806.2623275333335</v>
      </c>
      <c r="K126" s="73"/>
      <c r="L126" s="189">
        <f t="shared" si="48"/>
        <v>4806.2623275333335</v>
      </c>
      <c r="M126" s="138">
        <f t="shared" si="49"/>
        <v>4325.6360947800003</v>
      </c>
      <c r="N126" s="73">
        <f t="shared" si="46"/>
        <v>0</v>
      </c>
      <c r="O126" s="130">
        <f t="shared" si="47"/>
        <v>4325.6360947800003</v>
      </c>
      <c r="P126" s="73">
        <f t="shared" si="50"/>
        <v>3845.0098620266672</v>
      </c>
      <c r="Q126" s="73">
        <f t="shared" si="32"/>
        <v>0</v>
      </c>
      <c r="R126" s="190">
        <f t="shared" si="33"/>
        <v>3845.0098620266672</v>
      </c>
      <c r="S126" s="138">
        <f t="shared" si="34"/>
        <v>3364.3836292733331</v>
      </c>
      <c r="T126" s="73">
        <f t="shared" si="35"/>
        <v>0</v>
      </c>
      <c r="U126" s="130">
        <f t="shared" si="36"/>
        <v>3364.3836292733331</v>
      </c>
      <c r="V126" s="138">
        <f t="shared" si="42"/>
        <v>2883.7573965199999</v>
      </c>
      <c r="W126" s="73">
        <f t="shared" si="37"/>
        <v>0</v>
      </c>
      <c r="X126" s="130">
        <f t="shared" si="38"/>
        <v>2883.7573965199999</v>
      </c>
      <c r="Y126" s="138">
        <f t="shared" si="39"/>
        <v>2403.1311637666668</v>
      </c>
      <c r="Z126" s="73">
        <f t="shared" si="40"/>
        <v>0</v>
      </c>
      <c r="AA126" s="130">
        <f t="shared" si="41"/>
        <v>2403.1311637666668</v>
      </c>
    </row>
    <row r="127" spans="1:27" ht="13.5" customHeight="1" thickBot="1">
      <c r="A127" s="124">
        <v>5</v>
      </c>
      <c r="B127" s="217">
        <v>44044</v>
      </c>
      <c r="C127" s="175">
        <v>1045</v>
      </c>
      <c r="D127" s="96">
        <f>'base(indices)'!G131</f>
        <v>1.05820096</v>
      </c>
      <c r="E127" s="58">
        <f t="shared" si="30"/>
        <v>1105.8200032</v>
      </c>
      <c r="F127" s="59">
        <v>0</v>
      </c>
      <c r="G127" s="60">
        <f t="shared" si="31"/>
        <v>0</v>
      </c>
      <c r="H127" s="191">
        <f t="shared" si="43"/>
        <v>4423.2800127999999</v>
      </c>
      <c r="I127" s="125">
        <f t="shared" si="45"/>
        <v>368.60666773333332</v>
      </c>
      <c r="J127" s="125">
        <f t="shared" si="44"/>
        <v>4791.8866805333328</v>
      </c>
      <c r="K127" s="63"/>
      <c r="L127" s="75">
        <f t="shared" si="48"/>
        <v>4791.8866805333328</v>
      </c>
      <c r="M127" s="65">
        <f t="shared" si="49"/>
        <v>4312.6980124799993</v>
      </c>
      <c r="N127" s="63">
        <f t="shared" si="46"/>
        <v>0</v>
      </c>
      <c r="O127" s="66">
        <f t="shared" si="47"/>
        <v>4312.6980124799993</v>
      </c>
      <c r="P127" s="63">
        <f t="shared" si="50"/>
        <v>3833.5093444266663</v>
      </c>
      <c r="Q127" s="63">
        <f t="shared" si="32"/>
        <v>0</v>
      </c>
      <c r="R127" s="67">
        <f t="shared" si="33"/>
        <v>3833.5093444266663</v>
      </c>
      <c r="S127" s="65">
        <f t="shared" si="34"/>
        <v>3354.3206763733328</v>
      </c>
      <c r="T127" s="63">
        <f t="shared" si="35"/>
        <v>0</v>
      </c>
      <c r="U127" s="66">
        <f t="shared" si="36"/>
        <v>3354.3206763733328</v>
      </c>
      <c r="V127" s="65">
        <f t="shared" si="42"/>
        <v>2875.1320083199994</v>
      </c>
      <c r="W127" s="63">
        <f t="shared" si="37"/>
        <v>0</v>
      </c>
      <c r="X127" s="66">
        <f t="shared" si="38"/>
        <v>2875.1320083199994</v>
      </c>
      <c r="Y127" s="65">
        <f t="shared" si="39"/>
        <v>2395.9433402666664</v>
      </c>
      <c r="Z127" s="63">
        <f t="shared" si="40"/>
        <v>0</v>
      </c>
      <c r="AA127" s="66">
        <f t="shared" si="41"/>
        <v>2395.9433402666664</v>
      </c>
    </row>
    <row r="128" spans="1:27" ht="13.5" customHeight="1" thickBot="1">
      <c r="A128" s="124">
        <v>5</v>
      </c>
      <c r="B128" s="218">
        <v>44075</v>
      </c>
      <c r="C128" s="175">
        <v>1045</v>
      </c>
      <c r="D128" s="96">
        <f>'base(indices)'!G132</f>
        <v>1.05577268</v>
      </c>
      <c r="E128" s="58">
        <f t="shared" si="30"/>
        <v>1103.2824505999999</v>
      </c>
      <c r="F128" s="59">
        <v>0</v>
      </c>
      <c r="G128" s="60">
        <f t="shared" si="31"/>
        <v>0</v>
      </c>
      <c r="H128" s="191">
        <f t="shared" si="43"/>
        <v>4413.1298023999998</v>
      </c>
      <c r="I128" s="188">
        <f t="shared" si="45"/>
        <v>367.76081686666663</v>
      </c>
      <c r="J128" s="188">
        <f t="shared" si="44"/>
        <v>4780.8906192666664</v>
      </c>
      <c r="K128" s="73"/>
      <c r="L128" s="189">
        <f t="shared" si="48"/>
        <v>4780.8906192666664</v>
      </c>
      <c r="M128" s="138">
        <f t="shared" si="49"/>
        <v>4302.8015573399998</v>
      </c>
      <c r="N128" s="73">
        <f t="shared" si="46"/>
        <v>0</v>
      </c>
      <c r="O128" s="130">
        <f t="shared" si="47"/>
        <v>4302.8015573399998</v>
      </c>
      <c r="P128" s="73">
        <f t="shared" si="50"/>
        <v>3824.7124954133333</v>
      </c>
      <c r="Q128" s="73">
        <f t="shared" si="32"/>
        <v>0</v>
      </c>
      <c r="R128" s="190">
        <f t="shared" si="33"/>
        <v>3824.7124954133333</v>
      </c>
      <c r="S128" s="138">
        <f t="shared" si="34"/>
        <v>3346.6234334866663</v>
      </c>
      <c r="T128" s="73">
        <f t="shared" si="35"/>
        <v>0</v>
      </c>
      <c r="U128" s="130">
        <f t="shared" si="36"/>
        <v>3346.6234334866663</v>
      </c>
      <c r="V128" s="138">
        <f t="shared" si="42"/>
        <v>2868.5343715599997</v>
      </c>
      <c r="W128" s="73">
        <f t="shared" si="37"/>
        <v>0</v>
      </c>
      <c r="X128" s="130">
        <f t="shared" si="38"/>
        <v>2868.5343715599997</v>
      </c>
      <c r="Y128" s="138">
        <f t="shared" si="39"/>
        <v>2390.4453096333332</v>
      </c>
      <c r="Z128" s="73">
        <f t="shared" si="40"/>
        <v>0</v>
      </c>
      <c r="AA128" s="130">
        <f t="shared" si="41"/>
        <v>2390.4453096333332</v>
      </c>
    </row>
    <row r="129" spans="1:27" ht="13.5" customHeight="1" thickBot="1">
      <c r="A129" s="124">
        <v>5</v>
      </c>
      <c r="B129" s="217">
        <v>44105</v>
      </c>
      <c r="C129" s="175">
        <v>1045</v>
      </c>
      <c r="D129" s="96">
        <f>'base(indices)'!G133</f>
        <v>1.0510429800000001</v>
      </c>
      <c r="E129" s="58">
        <f t="shared" si="30"/>
        <v>1098.3399141</v>
      </c>
      <c r="F129" s="59">
        <v>0</v>
      </c>
      <c r="G129" s="60">
        <f t="shared" si="31"/>
        <v>0</v>
      </c>
      <c r="H129" s="191">
        <f t="shared" si="43"/>
        <v>4393.3596563999999</v>
      </c>
      <c r="I129" s="125">
        <f t="shared" si="45"/>
        <v>366.11330470000001</v>
      </c>
      <c r="J129" s="125">
        <f t="shared" si="44"/>
        <v>4759.4729611000002</v>
      </c>
      <c r="K129" s="63"/>
      <c r="L129" s="75">
        <f t="shared" si="48"/>
        <v>4759.4729611000002</v>
      </c>
      <c r="M129" s="65">
        <f t="shared" si="49"/>
        <v>4283.5256649900002</v>
      </c>
      <c r="N129" s="63">
        <f t="shared" si="46"/>
        <v>0</v>
      </c>
      <c r="O129" s="66">
        <f t="shared" si="47"/>
        <v>4283.5256649900002</v>
      </c>
      <c r="P129" s="63">
        <f t="shared" si="50"/>
        <v>3807.5783688800002</v>
      </c>
      <c r="Q129" s="63">
        <f t="shared" si="32"/>
        <v>0</v>
      </c>
      <c r="R129" s="67">
        <f t="shared" si="33"/>
        <v>3807.5783688800002</v>
      </c>
      <c r="S129" s="65">
        <f t="shared" si="34"/>
        <v>3331.6310727700002</v>
      </c>
      <c r="T129" s="63">
        <f t="shared" si="35"/>
        <v>0</v>
      </c>
      <c r="U129" s="66">
        <f t="shared" si="36"/>
        <v>3331.6310727700002</v>
      </c>
      <c r="V129" s="65">
        <f t="shared" si="42"/>
        <v>2855.6837766600001</v>
      </c>
      <c r="W129" s="63">
        <f t="shared" si="37"/>
        <v>0</v>
      </c>
      <c r="X129" s="66">
        <f t="shared" si="38"/>
        <v>2855.6837766600001</v>
      </c>
      <c r="Y129" s="65">
        <f t="shared" si="39"/>
        <v>2379.7364805500001</v>
      </c>
      <c r="Z129" s="63">
        <f t="shared" si="40"/>
        <v>0</v>
      </c>
      <c r="AA129" s="66">
        <f t="shared" si="41"/>
        <v>2379.7364805500001</v>
      </c>
    </row>
    <row r="130" spans="1:27" ht="13.5" customHeight="1" thickBot="1">
      <c r="A130" s="124">
        <v>5</v>
      </c>
      <c r="B130" s="217">
        <v>44136</v>
      </c>
      <c r="C130" s="175">
        <v>1045</v>
      </c>
      <c r="D130" s="96">
        <f>'base(indices)'!G134</f>
        <v>1.04125519</v>
      </c>
      <c r="E130" s="58">
        <f t="shared" si="30"/>
        <v>1088.11167355</v>
      </c>
      <c r="F130" s="59">
        <v>0</v>
      </c>
      <c r="G130" s="60">
        <f t="shared" si="31"/>
        <v>0</v>
      </c>
      <c r="H130" s="191">
        <f t="shared" si="43"/>
        <v>4352.4466941999999</v>
      </c>
      <c r="I130" s="188">
        <f t="shared" si="45"/>
        <v>362.70389118333333</v>
      </c>
      <c r="J130" s="188">
        <f t="shared" si="44"/>
        <v>4715.1505853833332</v>
      </c>
      <c r="K130" s="73"/>
      <c r="L130" s="189">
        <f t="shared" si="48"/>
        <v>4715.1505853833332</v>
      </c>
      <c r="M130" s="138">
        <f t="shared" si="49"/>
        <v>4243.6355268449997</v>
      </c>
      <c r="N130" s="73">
        <f t="shared" si="46"/>
        <v>0</v>
      </c>
      <c r="O130" s="130">
        <f t="shared" si="47"/>
        <v>4243.6355268449997</v>
      </c>
      <c r="P130" s="73">
        <f t="shared" si="50"/>
        <v>3772.1204683066667</v>
      </c>
      <c r="Q130" s="73">
        <f t="shared" si="32"/>
        <v>0</v>
      </c>
      <c r="R130" s="190">
        <f t="shared" si="33"/>
        <v>3772.1204683066667</v>
      </c>
      <c r="S130" s="138">
        <f t="shared" si="34"/>
        <v>3300.6054097683332</v>
      </c>
      <c r="T130" s="73">
        <f t="shared" si="35"/>
        <v>0</v>
      </c>
      <c r="U130" s="130">
        <f t="shared" si="36"/>
        <v>3300.6054097683332</v>
      </c>
      <c r="V130" s="138">
        <f t="shared" si="42"/>
        <v>2829.0903512299997</v>
      </c>
      <c r="W130" s="73">
        <f t="shared" si="37"/>
        <v>0</v>
      </c>
      <c r="X130" s="130">
        <f t="shared" si="38"/>
        <v>2829.0903512299997</v>
      </c>
      <c r="Y130" s="138">
        <f t="shared" si="39"/>
        <v>2357.5752926916666</v>
      </c>
      <c r="Z130" s="73">
        <f t="shared" si="40"/>
        <v>0</v>
      </c>
      <c r="AA130" s="130">
        <f t="shared" si="41"/>
        <v>2357.5752926916666</v>
      </c>
    </row>
    <row r="131" spans="1:27" ht="13.5" customHeight="1" thickBot="1">
      <c r="A131" s="230">
        <v>5</v>
      </c>
      <c r="B131" s="218">
        <v>44166</v>
      </c>
      <c r="C131" s="232">
        <v>1045</v>
      </c>
      <c r="D131" s="280">
        <f>'base(indices)'!G135</f>
        <v>1.0328887899999999</v>
      </c>
      <c r="E131" s="281">
        <f t="shared" si="30"/>
        <v>1079.36878555</v>
      </c>
      <c r="F131" s="235">
        <v>0</v>
      </c>
      <c r="G131" s="234">
        <f t="shared" si="31"/>
        <v>0</v>
      </c>
      <c r="H131" s="282">
        <f t="shared" si="43"/>
        <v>4317.4751421999999</v>
      </c>
      <c r="I131" s="125">
        <f t="shared" si="45"/>
        <v>359.78959518333335</v>
      </c>
      <c r="J131" s="125">
        <f t="shared" si="44"/>
        <v>4677.2647373833333</v>
      </c>
      <c r="K131" s="94"/>
      <c r="L131" s="283">
        <f t="shared" si="48"/>
        <v>4677.2647373833333</v>
      </c>
      <c r="M131" s="259">
        <f t="shared" si="49"/>
        <v>4209.5382636450004</v>
      </c>
      <c r="N131" s="94">
        <f t="shared" si="46"/>
        <v>0</v>
      </c>
      <c r="O131" s="238">
        <f t="shared" si="47"/>
        <v>4209.5382636450004</v>
      </c>
      <c r="P131" s="94">
        <f t="shared" si="50"/>
        <v>3741.8117899066669</v>
      </c>
      <c r="Q131" s="94">
        <f t="shared" si="32"/>
        <v>0</v>
      </c>
      <c r="R131" s="121">
        <f t="shared" si="33"/>
        <v>3741.8117899066669</v>
      </c>
      <c r="S131" s="259">
        <f t="shared" si="34"/>
        <v>3274.0853161683331</v>
      </c>
      <c r="T131" s="94">
        <f t="shared" si="35"/>
        <v>0</v>
      </c>
      <c r="U131" s="238">
        <f t="shared" si="36"/>
        <v>3274.0853161683331</v>
      </c>
      <c r="V131" s="259">
        <f t="shared" si="42"/>
        <v>2806.3588424300001</v>
      </c>
      <c r="W131" s="94">
        <f t="shared" si="37"/>
        <v>0</v>
      </c>
      <c r="X131" s="238">
        <f t="shared" si="38"/>
        <v>2806.3588424300001</v>
      </c>
      <c r="Y131" s="259">
        <f t="shared" si="39"/>
        <v>2338.6323686916667</v>
      </c>
      <c r="Z131" s="94">
        <f t="shared" si="40"/>
        <v>0</v>
      </c>
      <c r="AA131" s="238">
        <f t="shared" si="41"/>
        <v>2338.6323686916667</v>
      </c>
    </row>
    <row r="132" spans="1:27" ht="12.75" customHeight="1" thickBot="1">
      <c r="A132" s="249"/>
      <c r="B132" s="250" t="s">
        <v>170</v>
      </c>
      <c r="C132" s="250"/>
      <c r="D132" s="250"/>
      <c r="E132" s="252"/>
      <c r="F132" s="448">
        <f>'BENEFÍCIOS-SEM JRS E SEM CORREÇ'!F131:G131</f>
        <v>44287</v>
      </c>
      <c r="G132" s="466"/>
      <c r="H132" s="467"/>
      <c r="I132" s="467"/>
      <c r="K132" s="41"/>
      <c r="L132" s="41"/>
      <c r="M132" s="42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Y132" s="38"/>
      <c r="Z132" s="38"/>
    </row>
    <row r="133" spans="1:27" ht="12.75" customHeight="1">
      <c r="A133" s="239">
        <v>5</v>
      </c>
      <c r="B133" s="161">
        <v>44197</v>
      </c>
      <c r="C133" s="165">
        <f>'LOAS-SEM JRS E SEM CORREÇÃO'!C134</f>
        <v>1100</v>
      </c>
      <c r="D133" s="243">
        <f>'base(indices)'!G136</f>
        <v>1.0220549999999999</v>
      </c>
      <c r="E133" s="144">
        <f t="shared" ref="E133:E144" si="51">C133*D133</f>
        <v>1124.2604999999999</v>
      </c>
      <c r="F133" s="88">
        <v>0</v>
      </c>
      <c r="G133" s="87">
        <f t="shared" ref="G133:G144" si="52">E133*F133</f>
        <v>0</v>
      </c>
      <c r="H133" s="170">
        <f>(E133+F133)*4</f>
        <v>4497.0419999999995</v>
      </c>
      <c r="I133" s="108">
        <f>E133/3</f>
        <v>374.75349999999997</v>
      </c>
      <c r="J133" s="108">
        <f t="shared" si="44"/>
        <v>4871.7954999999993</v>
      </c>
      <c r="K133" s="108"/>
      <c r="L133" s="141">
        <f t="shared" ref="L133:L144" si="53">J133+K133</f>
        <v>4871.7954999999993</v>
      </c>
      <c r="M133" s="108">
        <f>$J133*M$10</f>
        <v>4384.6159499999994</v>
      </c>
      <c r="N133" s="166">
        <f>$K133*M$10</f>
        <v>0</v>
      </c>
      <c r="O133" s="55">
        <f>M133+N133</f>
        <v>4384.6159499999994</v>
      </c>
      <c r="P133" s="54">
        <f>$J133*P$10</f>
        <v>3897.4363999999996</v>
      </c>
      <c r="Q133" s="166">
        <f>$K133*P$10</f>
        <v>0</v>
      </c>
      <c r="R133" s="167">
        <f>P133+Q133</f>
        <v>3897.4363999999996</v>
      </c>
      <c r="S133" s="54">
        <f>$J133*S$10</f>
        <v>3410.2568499999993</v>
      </c>
      <c r="T133" s="166">
        <f>$K133*S$10</f>
        <v>0</v>
      </c>
      <c r="U133" s="167">
        <f>S133+T133</f>
        <v>3410.2568499999993</v>
      </c>
      <c r="V133" s="54">
        <f>$J133*V$10</f>
        <v>2923.0772999999995</v>
      </c>
      <c r="W133" s="166">
        <f>$K133*V$10</f>
        <v>0</v>
      </c>
      <c r="X133" s="55">
        <f>V133+W133</f>
        <v>2923.0772999999995</v>
      </c>
      <c r="Y133" s="54">
        <f>$J133*Y$10</f>
        <v>2435.8977499999996</v>
      </c>
      <c r="Z133" s="166">
        <f>$K133*Y$10</f>
        <v>0</v>
      </c>
      <c r="AA133" s="55">
        <f>Y133+Z133</f>
        <v>2435.8977499999996</v>
      </c>
    </row>
    <row r="134" spans="1:27" s="30" customFormat="1" ht="12.75" customHeight="1">
      <c r="A134" s="118">
        <v>5</v>
      </c>
      <c r="B134" s="56">
        <v>44228</v>
      </c>
      <c r="C134" s="57">
        <f>'LOAS-SEM JRS E SEM CORREÇÃO'!C135</f>
        <v>1100</v>
      </c>
      <c r="D134" s="223">
        <f>'base(indices)'!G137</f>
        <v>1.01414468</v>
      </c>
      <c r="E134" s="70">
        <f t="shared" si="51"/>
        <v>1115.5591480000001</v>
      </c>
      <c r="F134" s="59">
        <v>0</v>
      </c>
      <c r="G134" s="60">
        <f t="shared" si="52"/>
        <v>0</v>
      </c>
      <c r="H134" s="171">
        <f>(E134+G134)*4</f>
        <v>4462.2365920000002</v>
      </c>
      <c r="I134" s="106">
        <f t="shared" ref="I134:I144" si="54">E134/3</f>
        <v>371.85304933333333</v>
      </c>
      <c r="J134" s="106">
        <f t="shared" si="44"/>
        <v>4834.0896413333339</v>
      </c>
      <c r="K134" s="106"/>
      <c r="L134" s="142">
        <f t="shared" si="53"/>
        <v>4834.0896413333339</v>
      </c>
      <c r="M134" s="106">
        <f t="shared" ref="M134:M144" si="55">$J134*M$10</f>
        <v>4350.6806772000009</v>
      </c>
      <c r="N134" s="63">
        <f t="shared" ref="N134:N144" si="56">$K134*M$10</f>
        <v>0</v>
      </c>
      <c r="O134" s="66">
        <f t="shared" ref="O134:O144" si="57">M134+N134</f>
        <v>4350.6806772000009</v>
      </c>
      <c r="P134" s="65">
        <f t="shared" ref="P134:P144" si="58">$J134*P$10</f>
        <v>3867.2717130666674</v>
      </c>
      <c r="Q134" s="63">
        <f t="shared" ref="Q134:Q144" si="59">$K134*P$10</f>
        <v>0</v>
      </c>
      <c r="R134" s="67">
        <f t="shared" ref="R134:R144" si="60">P134+Q134</f>
        <v>3867.2717130666674</v>
      </c>
      <c r="S134" s="65">
        <f t="shared" ref="S134:S144" si="61">$J134*S$10</f>
        <v>3383.8627489333335</v>
      </c>
      <c r="T134" s="63">
        <f t="shared" ref="T134:T144" si="62">$K134*S$10</f>
        <v>0</v>
      </c>
      <c r="U134" s="67">
        <f t="shared" ref="U134:U144" si="63">S134+T134</f>
        <v>3383.8627489333335</v>
      </c>
      <c r="V134" s="65">
        <f t="shared" ref="V134:V144" si="64">$J134*V$10</f>
        <v>2900.4537848000004</v>
      </c>
      <c r="W134" s="63">
        <f t="shared" ref="W134:W144" si="65">$K134*V$10</f>
        <v>0</v>
      </c>
      <c r="X134" s="66">
        <f t="shared" ref="X134:X144" si="66">V134+W134</f>
        <v>2900.4537848000004</v>
      </c>
      <c r="Y134" s="65">
        <f t="shared" ref="Y134:Y144" si="67">$J134*Y$10</f>
        <v>2417.044820666667</v>
      </c>
      <c r="Z134" s="63">
        <f t="shared" ref="Z134:Z144" si="68">$K134*Y$10</f>
        <v>0</v>
      </c>
      <c r="AA134" s="66">
        <f t="shared" ref="AA134:AA144" si="69">Y134+Z134</f>
        <v>2417.044820666667</v>
      </c>
    </row>
    <row r="135" spans="1:27" ht="12.75" customHeight="1">
      <c r="A135" s="117">
        <v>5</v>
      </c>
      <c r="B135" s="46">
        <v>44256</v>
      </c>
      <c r="C135" s="57">
        <f>'LOAS-SEM JRS E SEM CORREÇÃO'!C136</f>
        <v>1100</v>
      </c>
      <c r="D135" s="223">
        <f>'base(indices)'!G138</f>
        <v>1.0093000400000001</v>
      </c>
      <c r="E135" s="70">
        <f t="shared" si="51"/>
        <v>1110.2300440000001</v>
      </c>
      <c r="F135" s="59">
        <v>0</v>
      </c>
      <c r="G135" s="70">
        <f t="shared" si="52"/>
        <v>0</v>
      </c>
      <c r="H135" s="171">
        <f t="shared" ref="H135:H144" si="70">(E135+G135)*4</f>
        <v>4440.9201760000005</v>
      </c>
      <c r="I135" s="107">
        <f t="shared" si="54"/>
        <v>370.0766813333334</v>
      </c>
      <c r="J135" s="107">
        <f t="shared" si="44"/>
        <v>4810.9968573333335</v>
      </c>
      <c r="K135" s="107"/>
      <c r="L135" s="143">
        <f t="shared" si="53"/>
        <v>4810.9968573333335</v>
      </c>
      <c r="M135" s="107">
        <f t="shared" si="55"/>
        <v>4329.8971716000005</v>
      </c>
      <c r="N135" s="49">
        <f t="shared" si="56"/>
        <v>0</v>
      </c>
      <c r="O135" s="52">
        <f t="shared" si="57"/>
        <v>4329.8971716000005</v>
      </c>
      <c r="P135" s="51">
        <f t="shared" si="58"/>
        <v>3848.7974858666671</v>
      </c>
      <c r="Q135" s="49">
        <f t="shared" si="59"/>
        <v>0</v>
      </c>
      <c r="R135" s="53">
        <f t="shared" si="60"/>
        <v>3848.7974858666671</v>
      </c>
      <c r="S135" s="51">
        <f t="shared" si="61"/>
        <v>3367.6978001333332</v>
      </c>
      <c r="T135" s="49">
        <f t="shared" si="62"/>
        <v>0</v>
      </c>
      <c r="U135" s="53">
        <f t="shared" si="63"/>
        <v>3367.6978001333332</v>
      </c>
      <c r="V135" s="51">
        <f t="shared" si="64"/>
        <v>2886.5981144000002</v>
      </c>
      <c r="W135" s="49">
        <f t="shared" si="65"/>
        <v>0</v>
      </c>
      <c r="X135" s="52">
        <f t="shared" si="66"/>
        <v>2886.5981144000002</v>
      </c>
      <c r="Y135" s="51">
        <f t="shared" si="67"/>
        <v>2405.4984286666668</v>
      </c>
      <c r="Z135" s="49">
        <f t="shared" si="68"/>
        <v>0</v>
      </c>
      <c r="AA135" s="52">
        <f t="shared" si="69"/>
        <v>2405.4984286666668</v>
      </c>
    </row>
    <row r="136" spans="1:27" s="30" customFormat="1" ht="12.75" customHeight="1">
      <c r="A136" s="118">
        <v>5</v>
      </c>
      <c r="B136" s="56">
        <v>44287</v>
      </c>
      <c r="C136" s="57">
        <f>'LOAS-SEM JRS E SEM CORREÇÃO'!C137</f>
        <v>0</v>
      </c>
      <c r="D136" s="223">
        <f>'base(indices)'!G139</f>
        <v>0</v>
      </c>
      <c r="E136" s="70">
        <f t="shared" si="51"/>
        <v>0</v>
      </c>
      <c r="F136" s="59">
        <v>0</v>
      </c>
      <c r="G136" s="60">
        <f t="shared" si="52"/>
        <v>0</v>
      </c>
      <c r="H136" s="171">
        <f t="shared" si="70"/>
        <v>0</v>
      </c>
      <c r="I136" s="106">
        <f t="shared" si="54"/>
        <v>0</v>
      </c>
      <c r="J136" s="106">
        <f t="shared" si="44"/>
        <v>0</v>
      </c>
      <c r="K136" s="106"/>
      <c r="L136" s="142">
        <f t="shared" si="53"/>
        <v>0</v>
      </c>
      <c r="M136" s="106">
        <f t="shared" si="55"/>
        <v>0</v>
      </c>
      <c r="N136" s="63">
        <f t="shared" si="56"/>
        <v>0</v>
      </c>
      <c r="O136" s="66">
        <f t="shared" si="57"/>
        <v>0</v>
      </c>
      <c r="P136" s="65">
        <f t="shared" si="58"/>
        <v>0</v>
      </c>
      <c r="Q136" s="63">
        <f t="shared" si="59"/>
        <v>0</v>
      </c>
      <c r="R136" s="67">
        <f t="shared" si="60"/>
        <v>0</v>
      </c>
      <c r="S136" s="65">
        <f t="shared" si="61"/>
        <v>0</v>
      </c>
      <c r="T136" s="63">
        <f t="shared" si="62"/>
        <v>0</v>
      </c>
      <c r="U136" s="67">
        <f t="shared" si="63"/>
        <v>0</v>
      </c>
      <c r="V136" s="65">
        <f t="shared" si="64"/>
        <v>0</v>
      </c>
      <c r="W136" s="63">
        <f t="shared" si="65"/>
        <v>0</v>
      </c>
      <c r="X136" s="66">
        <f t="shared" si="66"/>
        <v>0</v>
      </c>
      <c r="Y136" s="65">
        <f t="shared" si="67"/>
        <v>0</v>
      </c>
      <c r="Z136" s="63">
        <f t="shared" si="68"/>
        <v>0</v>
      </c>
      <c r="AA136" s="66">
        <f t="shared" si="69"/>
        <v>0</v>
      </c>
    </row>
    <row r="137" spans="1:27" ht="12.75" customHeight="1">
      <c r="A137" s="118">
        <v>5</v>
      </c>
      <c r="B137" s="46">
        <v>44317</v>
      </c>
      <c r="C137" s="57">
        <f>'LOAS-SEM JRS E SEM CORREÇÃO'!C138</f>
        <v>0</v>
      </c>
      <c r="D137" s="223">
        <f>'base(indices)'!G140</f>
        <v>0</v>
      </c>
      <c r="E137" s="70">
        <f t="shared" si="51"/>
        <v>0</v>
      </c>
      <c r="F137" s="59">
        <v>0</v>
      </c>
      <c r="G137" s="70">
        <f t="shared" si="52"/>
        <v>0</v>
      </c>
      <c r="H137" s="171">
        <f t="shared" si="70"/>
        <v>0</v>
      </c>
      <c r="I137" s="107">
        <f t="shared" si="54"/>
        <v>0</v>
      </c>
      <c r="J137" s="107">
        <f t="shared" si="44"/>
        <v>0</v>
      </c>
      <c r="K137" s="107"/>
      <c r="L137" s="143">
        <f t="shared" si="53"/>
        <v>0</v>
      </c>
      <c r="M137" s="107">
        <f t="shared" si="55"/>
        <v>0</v>
      </c>
      <c r="N137" s="49">
        <f t="shared" si="56"/>
        <v>0</v>
      </c>
      <c r="O137" s="52">
        <f t="shared" si="57"/>
        <v>0</v>
      </c>
      <c r="P137" s="51">
        <f t="shared" si="58"/>
        <v>0</v>
      </c>
      <c r="Q137" s="49">
        <f t="shared" si="59"/>
        <v>0</v>
      </c>
      <c r="R137" s="53">
        <f t="shared" si="60"/>
        <v>0</v>
      </c>
      <c r="S137" s="51">
        <f t="shared" si="61"/>
        <v>0</v>
      </c>
      <c r="T137" s="49">
        <f t="shared" si="62"/>
        <v>0</v>
      </c>
      <c r="U137" s="53">
        <f t="shared" si="63"/>
        <v>0</v>
      </c>
      <c r="V137" s="51">
        <f t="shared" si="64"/>
        <v>0</v>
      </c>
      <c r="W137" s="49">
        <f t="shared" si="65"/>
        <v>0</v>
      </c>
      <c r="X137" s="52">
        <f t="shared" si="66"/>
        <v>0</v>
      </c>
      <c r="Y137" s="51">
        <f t="shared" si="67"/>
        <v>0</v>
      </c>
      <c r="Z137" s="49">
        <f t="shared" si="68"/>
        <v>0</v>
      </c>
      <c r="AA137" s="52">
        <f t="shared" si="69"/>
        <v>0</v>
      </c>
    </row>
    <row r="138" spans="1:27" s="30" customFormat="1" ht="12.75" customHeight="1">
      <c r="A138" s="117">
        <v>5</v>
      </c>
      <c r="B138" s="56">
        <v>44348</v>
      </c>
      <c r="C138" s="57">
        <f>'LOAS-SEM JRS E SEM CORREÇÃO'!C139</f>
        <v>0</v>
      </c>
      <c r="D138" s="223">
        <f>'base(indices)'!G141</f>
        <v>0</v>
      </c>
      <c r="E138" s="70">
        <f t="shared" si="51"/>
        <v>0</v>
      </c>
      <c r="F138" s="59">
        <v>0</v>
      </c>
      <c r="G138" s="60">
        <f t="shared" si="52"/>
        <v>0</v>
      </c>
      <c r="H138" s="171">
        <f t="shared" si="70"/>
        <v>0</v>
      </c>
      <c r="I138" s="106">
        <f t="shared" si="54"/>
        <v>0</v>
      </c>
      <c r="J138" s="106">
        <f t="shared" si="44"/>
        <v>0</v>
      </c>
      <c r="K138" s="106"/>
      <c r="L138" s="142">
        <f t="shared" si="53"/>
        <v>0</v>
      </c>
      <c r="M138" s="106">
        <f t="shared" si="55"/>
        <v>0</v>
      </c>
      <c r="N138" s="63">
        <f t="shared" si="56"/>
        <v>0</v>
      </c>
      <c r="O138" s="66">
        <f t="shared" si="57"/>
        <v>0</v>
      </c>
      <c r="P138" s="65">
        <f t="shared" si="58"/>
        <v>0</v>
      </c>
      <c r="Q138" s="63">
        <f t="shared" si="59"/>
        <v>0</v>
      </c>
      <c r="R138" s="67">
        <f t="shared" si="60"/>
        <v>0</v>
      </c>
      <c r="S138" s="65">
        <f t="shared" si="61"/>
        <v>0</v>
      </c>
      <c r="T138" s="63">
        <f t="shared" si="62"/>
        <v>0</v>
      </c>
      <c r="U138" s="67">
        <f t="shared" si="63"/>
        <v>0</v>
      </c>
      <c r="V138" s="65">
        <f t="shared" si="64"/>
        <v>0</v>
      </c>
      <c r="W138" s="63">
        <f t="shared" si="65"/>
        <v>0</v>
      </c>
      <c r="X138" s="66">
        <f t="shared" si="66"/>
        <v>0</v>
      </c>
      <c r="Y138" s="65">
        <f t="shared" si="67"/>
        <v>0</v>
      </c>
      <c r="Z138" s="63">
        <f t="shared" si="68"/>
        <v>0</v>
      </c>
      <c r="AA138" s="66">
        <f t="shared" si="69"/>
        <v>0</v>
      </c>
    </row>
    <row r="139" spans="1:27" ht="12.75" customHeight="1">
      <c r="A139" s="118">
        <v>5</v>
      </c>
      <c r="B139" s="46">
        <v>44378</v>
      </c>
      <c r="C139" s="57">
        <f>'LOAS-SEM JRS E SEM CORREÇÃO'!C140</f>
        <v>0</v>
      </c>
      <c r="D139" s="223">
        <f>'base(indices)'!G142</f>
        <v>0</v>
      </c>
      <c r="E139" s="70">
        <f t="shared" si="51"/>
        <v>0</v>
      </c>
      <c r="F139" s="59">
        <v>0</v>
      </c>
      <c r="G139" s="70">
        <f t="shared" si="52"/>
        <v>0</v>
      </c>
      <c r="H139" s="171">
        <f t="shared" si="70"/>
        <v>0</v>
      </c>
      <c r="I139" s="107">
        <f t="shared" si="54"/>
        <v>0</v>
      </c>
      <c r="J139" s="107">
        <f t="shared" si="44"/>
        <v>0</v>
      </c>
      <c r="K139" s="107"/>
      <c r="L139" s="143">
        <f t="shared" si="53"/>
        <v>0</v>
      </c>
      <c r="M139" s="107">
        <f t="shared" si="55"/>
        <v>0</v>
      </c>
      <c r="N139" s="49">
        <f t="shared" si="56"/>
        <v>0</v>
      </c>
      <c r="O139" s="52">
        <f t="shared" si="57"/>
        <v>0</v>
      </c>
      <c r="P139" s="51">
        <f t="shared" si="58"/>
        <v>0</v>
      </c>
      <c r="Q139" s="49">
        <f t="shared" si="59"/>
        <v>0</v>
      </c>
      <c r="R139" s="53">
        <f t="shared" si="60"/>
        <v>0</v>
      </c>
      <c r="S139" s="51">
        <f t="shared" si="61"/>
        <v>0</v>
      </c>
      <c r="T139" s="49">
        <f t="shared" si="62"/>
        <v>0</v>
      </c>
      <c r="U139" s="53">
        <f t="shared" si="63"/>
        <v>0</v>
      </c>
      <c r="V139" s="51">
        <f t="shared" si="64"/>
        <v>0</v>
      </c>
      <c r="W139" s="49">
        <f t="shared" si="65"/>
        <v>0</v>
      </c>
      <c r="X139" s="52">
        <f t="shared" si="66"/>
        <v>0</v>
      </c>
      <c r="Y139" s="51">
        <f t="shared" si="67"/>
        <v>0</v>
      </c>
      <c r="Z139" s="49">
        <f t="shared" si="68"/>
        <v>0</v>
      </c>
      <c r="AA139" s="52">
        <f t="shared" si="69"/>
        <v>0</v>
      </c>
    </row>
    <row r="140" spans="1:27" s="30" customFormat="1" ht="12.75" customHeight="1">
      <c r="A140" s="118">
        <v>5</v>
      </c>
      <c r="B140" s="56">
        <v>44409</v>
      </c>
      <c r="C140" s="57">
        <f>'LOAS-SEM JRS E SEM CORREÇÃO'!C141</f>
        <v>0</v>
      </c>
      <c r="D140" s="223">
        <f>'base(indices)'!G143</f>
        <v>0</v>
      </c>
      <c r="E140" s="70">
        <f t="shared" si="51"/>
        <v>0</v>
      </c>
      <c r="F140" s="59">
        <v>0</v>
      </c>
      <c r="G140" s="70">
        <f t="shared" si="52"/>
        <v>0</v>
      </c>
      <c r="H140" s="172">
        <f t="shared" si="70"/>
        <v>0</v>
      </c>
      <c r="I140" s="106">
        <f t="shared" si="54"/>
        <v>0</v>
      </c>
      <c r="J140" s="106">
        <f t="shared" si="44"/>
        <v>0</v>
      </c>
      <c r="K140" s="106"/>
      <c r="L140" s="142">
        <f t="shared" si="53"/>
        <v>0</v>
      </c>
      <c r="M140" s="106">
        <f t="shared" si="55"/>
        <v>0</v>
      </c>
      <c r="N140" s="63">
        <f t="shared" si="56"/>
        <v>0</v>
      </c>
      <c r="O140" s="66">
        <f t="shared" si="57"/>
        <v>0</v>
      </c>
      <c r="P140" s="65">
        <f t="shared" si="58"/>
        <v>0</v>
      </c>
      <c r="Q140" s="63">
        <f t="shared" si="59"/>
        <v>0</v>
      </c>
      <c r="R140" s="67">
        <f t="shared" si="60"/>
        <v>0</v>
      </c>
      <c r="S140" s="65">
        <f t="shared" si="61"/>
        <v>0</v>
      </c>
      <c r="T140" s="63">
        <f t="shared" si="62"/>
        <v>0</v>
      </c>
      <c r="U140" s="67">
        <f t="shared" si="63"/>
        <v>0</v>
      </c>
      <c r="V140" s="65">
        <f t="shared" si="64"/>
        <v>0</v>
      </c>
      <c r="W140" s="63">
        <f t="shared" si="65"/>
        <v>0</v>
      </c>
      <c r="X140" s="66">
        <f t="shared" si="66"/>
        <v>0</v>
      </c>
      <c r="Y140" s="65">
        <f t="shared" si="67"/>
        <v>0</v>
      </c>
      <c r="Z140" s="63">
        <f t="shared" si="68"/>
        <v>0</v>
      </c>
      <c r="AA140" s="66">
        <f t="shared" si="69"/>
        <v>0</v>
      </c>
    </row>
    <row r="141" spans="1:27" ht="12.75" customHeight="1">
      <c r="A141" s="117">
        <v>5</v>
      </c>
      <c r="B141" s="46">
        <v>44440</v>
      </c>
      <c r="C141" s="57">
        <f>'LOAS-SEM JRS E SEM CORREÇÃO'!C142</f>
        <v>0</v>
      </c>
      <c r="D141" s="223">
        <f>'base(indices)'!G144</f>
        <v>0</v>
      </c>
      <c r="E141" s="70">
        <f t="shared" si="51"/>
        <v>0</v>
      </c>
      <c r="F141" s="59">
        <v>0</v>
      </c>
      <c r="G141" s="70">
        <f t="shared" si="52"/>
        <v>0</v>
      </c>
      <c r="H141" s="171">
        <f t="shared" si="70"/>
        <v>0</v>
      </c>
      <c r="I141" s="107">
        <f t="shared" si="54"/>
        <v>0</v>
      </c>
      <c r="J141" s="107">
        <f t="shared" si="44"/>
        <v>0</v>
      </c>
      <c r="K141" s="107"/>
      <c r="L141" s="143">
        <f t="shared" si="53"/>
        <v>0</v>
      </c>
      <c r="M141" s="107">
        <f t="shared" si="55"/>
        <v>0</v>
      </c>
      <c r="N141" s="49">
        <f t="shared" si="56"/>
        <v>0</v>
      </c>
      <c r="O141" s="52">
        <f t="shared" si="57"/>
        <v>0</v>
      </c>
      <c r="P141" s="51">
        <f t="shared" si="58"/>
        <v>0</v>
      </c>
      <c r="Q141" s="49">
        <f t="shared" si="59"/>
        <v>0</v>
      </c>
      <c r="R141" s="53">
        <f t="shared" si="60"/>
        <v>0</v>
      </c>
      <c r="S141" s="51">
        <f t="shared" si="61"/>
        <v>0</v>
      </c>
      <c r="T141" s="49">
        <f t="shared" si="62"/>
        <v>0</v>
      </c>
      <c r="U141" s="53">
        <f t="shared" si="63"/>
        <v>0</v>
      </c>
      <c r="V141" s="51">
        <f t="shared" si="64"/>
        <v>0</v>
      </c>
      <c r="W141" s="49">
        <f t="shared" si="65"/>
        <v>0</v>
      </c>
      <c r="X141" s="52">
        <f t="shared" si="66"/>
        <v>0</v>
      </c>
      <c r="Y141" s="51">
        <f t="shared" si="67"/>
        <v>0</v>
      </c>
      <c r="Z141" s="49">
        <f t="shared" si="68"/>
        <v>0</v>
      </c>
      <c r="AA141" s="52">
        <f t="shared" si="69"/>
        <v>0</v>
      </c>
    </row>
    <row r="142" spans="1:27" s="30" customFormat="1" ht="12.75" customHeight="1">
      <c r="A142" s="118">
        <v>5</v>
      </c>
      <c r="B142" s="56">
        <v>44470</v>
      </c>
      <c r="C142" s="57">
        <f>'LOAS-SEM JRS E SEM CORREÇÃO'!C143</f>
        <v>0</v>
      </c>
      <c r="D142" s="223">
        <f>'base(indices)'!G145</f>
        <v>0</v>
      </c>
      <c r="E142" s="70">
        <f t="shared" si="51"/>
        <v>0</v>
      </c>
      <c r="F142" s="59">
        <v>0</v>
      </c>
      <c r="G142" s="70">
        <f t="shared" si="52"/>
        <v>0</v>
      </c>
      <c r="H142" s="171">
        <f t="shared" si="70"/>
        <v>0</v>
      </c>
      <c r="I142" s="106">
        <f t="shared" si="54"/>
        <v>0</v>
      </c>
      <c r="J142" s="106">
        <f t="shared" ref="J142:J144" si="71">H142+I142</f>
        <v>0</v>
      </c>
      <c r="K142" s="106"/>
      <c r="L142" s="142">
        <f t="shared" si="53"/>
        <v>0</v>
      </c>
      <c r="M142" s="106">
        <f t="shared" si="55"/>
        <v>0</v>
      </c>
      <c r="N142" s="63">
        <f t="shared" si="56"/>
        <v>0</v>
      </c>
      <c r="O142" s="66">
        <f t="shared" si="57"/>
        <v>0</v>
      </c>
      <c r="P142" s="65">
        <f t="shared" si="58"/>
        <v>0</v>
      </c>
      <c r="Q142" s="63">
        <f t="shared" si="59"/>
        <v>0</v>
      </c>
      <c r="R142" s="67">
        <f t="shared" si="60"/>
        <v>0</v>
      </c>
      <c r="S142" s="65">
        <f t="shared" si="61"/>
        <v>0</v>
      </c>
      <c r="T142" s="63">
        <f t="shared" si="62"/>
        <v>0</v>
      </c>
      <c r="U142" s="67">
        <f t="shared" si="63"/>
        <v>0</v>
      </c>
      <c r="V142" s="65">
        <f t="shared" si="64"/>
        <v>0</v>
      </c>
      <c r="W142" s="63">
        <f t="shared" si="65"/>
        <v>0</v>
      </c>
      <c r="X142" s="66">
        <f t="shared" si="66"/>
        <v>0</v>
      </c>
      <c r="Y142" s="65">
        <f t="shared" si="67"/>
        <v>0</v>
      </c>
      <c r="Z142" s="63">
        <f t="shared" si="68"/>
        <v>0</v>
      </c>
      <c r="AA142" s="66">
        <f t="shared" si="69"/>
        <v>0</v>
      </c>
    </row>
    <row r="143" spans="1:27" ht="12.75" customHeight="1">
      <c r="A143" s="118">
        <v>5</v>
      </c>
      <c r="B143" s="46">
        <v>44501</v>
      </c>
      <c r="C143" s="57">
        <f>'LOAS-SEM JRS E SEM CORREÇÃO'!C144</f>
        <v>0</v>
      </c>
      <c r="D143" s="223">
        <f>'base(indices)'!G146</f>
        <v>0</v>
      </c>
      <c r="E143" s="70">
        <f t="shared" si="51"/>
        <v>0</v>
      </c>
      <c r="F143" s="59">
        <v>0</v>
      </c>
      <c r="G143" s="70">
        <f t="shared" si="52"/>
        <v>0</v>
      </c>
      <c r="H143" s="171">
        <f t="shared" si="70"/>
        <v>0</v>
      </c>
      <c r="I143" s="107">
        <f t="shared" si="54"/>
        <v>0</v>
      </c>
      <c r="J143" s="107">
        <f t="shared" si="71"/>
        <v>0</v>
      </c>
      <c r="K143" s="107"/>
      <c r="L143" s="143">
        <f t="shared" si="53"/>
        <v>0</v>
      </c>
      <c r="M143" s="107">
        <f t="shared" si="55"/>
        <v>0</v>
      </c>
      <c r="N143" s="49">
        <f t="shared" si="56"/>
        <v>0</v>
      </c>
      <c r="O143" s="52">
        <f t="shared" si="57"/>
        <v>0</v>
      </c>
      <c r="P143" s="51">
        <f t="shared" si="58"/>
        <v>0</v>
      </c>
      <c r="Q143" s="49">
        <f t="shared" si="59"/>
        <v>0</v>
      </c>
      <c r="R143" s="53">
        <f t="shared" si="60"/>
        <v>0</v>
      </c>
      <c r="S143" s="51">
        <f t="shared" si="61"/>
        <v>0</v>
      </c>
      <c r="T143" s="49">
        <f t="shared" si="62"/>
        <v>0</v>
      </c>
      <c r="U143" s="53">
        <f t="shared" si="63"/>
        <v>0</v>
      </c>
      <c r="V143" s="51">
        <f t="shared" si="64"/>
        <v>0</v>
      </c>
      <c r="W143" s="49">
        <f t="shared" si="65"/>
        <v>0</v>
      </c>
      <c r="X143" s="52">
        <f t="shared" si="66"/>
        <v>0</v>
      </c>
      <c r="Y143" s="51">
        <f t="shared" si="67"/>
        <v>0</v>
      </c>
      <c r="Z143" s="49">
        <f t="shared" si="68"/>
        <v>0</v>
      </c>
      <c r="AA143" s="52">
        <f t="shared" si="69"/>
        <v>0</v>
      </c>
    </row>
    <row r="144" spans="1:27" ht="12.75" customHeight="1">
      <c r="A144" s="124">
        <v>5</v>
      </c>
      <c r="B144" s="56">
        <v>44531</v>
      </c>
      <c r="C144" s="57">
        <f>'LOAS-SEM JRS E SEM CORREÇÃO'!C145</f>
        <v>0</v>
      </c>
      <c r="D144" s="223">
        <f>'base(indices)'!G147</f>
        <v>0</v>
      </c>
      <c r="E144" s="70">
        <f t="shared" si="51"/>
        <v>0</v>
      </c>
      <c r="F144" s="59">
        <v>0</v>
      </c>
      <c r="G144" s="70">
        <f t="shared" si="52"/>
        <v>0</v>
      </c>
      <c r="H144" s="171">
        <f t="shared" si="70"/>
        <v>0</v>
      </c>
      <c r="I144" s="106">
        <f t="shared" si="54"/>
        <v>0</v>
      </c>
      <c r="J144" s="106">
        <f t="shared" si="71"/>
        <v>0</v>
      </c>
      <c r="K144" s="106"/>
      <c r="L144" s="142">
        <f t="shared" si="53"/>
        <v>0</v>
      </c>
      <c r="M144" s="106">
        <f t="shared" si="55"/>
        <v>0</v>
      </c>
      <c r="N144" s="63">
        <f t="shared" si="56"/>
        <v>0</v>
      </c>
      <c r="O144" s="66">
        <f t="shared" si="57"/>
        <v>0</v>
      </c>
      <c r="P144" s="65">
        <f t="shared" si="58"/>
        <v>0</v>
      </c>
      <c r="Q144" s="63">
        <f t="shared" si="59"/>
        <v>0</v>
      </c>
      <c r="R144" s="67">
        <f t="shared" si="60"/>
        <v>0</v>
      </c>
      <c r="S144" s="65">
        <f t="shared" si="61"/>
        <v>0</v>
      </c>
      <c r="T144" s="63">
        <f t="shared" si="62"/>
        <v>0</v>
      </c>
      <c r="U144" s="67">
        <f t="shared" si="63"/>
        <v>0</v>
      </c>
      <c r="V144" s="65">
        <f t="shared" si="64"/>
        <v>0</v>
      </c>
      <c r="W144" s="63">
        <f t="shared" si="65"/>
        <v>0</v>
      </c>
      <c r="X144" s="66">
        <f t="shared" si="66"/>
        <v>0</v>
      </c>
      <c r="Y144" s="65">
        <f t="shared" si="67"/>
        <v>0</v>
      </c>
      <c r="Z144" s="63">
        <f t="shared" si="68"/>
        <v>0</v>
      </c>
      <c r="AA144" s="66">
        <f t="shared" si="69"/>
        <v>0</v>
      </c>
    </row>
    <row r="145" spans="1:27" ht="12.75" customHeight="1" thickBot="1">
      <c r="A145" s="116"/>
      <c r="B145" s="76"/>
      <c r="C145" s="77"/>
      <c r="D145" s="244"/>
      <c r="E145" s="80"/>
      <c r="F145" s="79"/>
      <c r="G145" s="80"/>
      <c r="H145" s="81"/>
      <c r="I145" s="93"/>
      <c r="J145" s="140"/>
      <c r="K145" s="125"/>
      <c r="L145" s="125"/>
      <c r="M145" s="136"/>
      <c r="N145" s="82"/>
      <c r="O145" s="83"/>
      <c r="P145" s="83"/>
      <c r="Q145" s="83"/>
      <c r="R145" s="83"/>
      <c r="S145" s="83"/>
      <c r="T145" s="83"/>
      <c r="U145" s="84"/>
      <c r="V145" s="85"/>
      <c r="W145" s="83"/>
      <c r="X145" s="86"/>
      <c r="Y145" s="85"/>
      <c r="Z145" s="83"/>
      <c r="AA145" s="86"/>
    </row>
    <row r="146" spans="1:27" ht="14.2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ht="14.25" customHeight="1">
      <c r="B147" s="28" t="s">
        <v>167</v>
      </c>
      <c r="P147"/>
      <c r="Q147"/>
      <c r="R147"/>
      <c r="S147"/>
      <c r="T147"/>
      <c r="U147"/>
      <c r="V147"/>
      <c r="W147"/>
      <c r="X147"/>
      <c r="Y147" s="44"/>
      <c r="Z147" s="44"/>
      <c r="AA147" s="44"/>
    </row>
    <row r="148" spans="1:27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spans="1:27">
      <c r="B149" s="28"/>
      <c r="C149"/>
      <c r="L149" s="33"/>
      <c r="M149" s="7"/>
      <c r="N149" s="7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3.5">
      <c r="B150" s="29"/>
      <c r="D150" s="8"/>
      <c r="E150" s="8"/>
      <c r="F150" s="8"/>
      <c r="G150" s="8"/>
      <c r="H150" s="17"/>
      <c r="I150" s="8"/>
      <c r="J150" s="8"/>
      <c r="K150" s="8"/>
      <c r="L150" s="9"/>
      <c r="M150" s="9"/>
      <c r="N150" s="9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3.5">
      <c r="B151" s="8"/>
      <c r="C151" s="8"/>
      <c r="D151" s="8"/>
      <c r="E151" s="8"/>
      <c r="F151" s="8"/>
      <c r="G151" s="8"/>
      <c r="H151" s="17"/>
      <c r="I151" s="8"/>
      <c r="J151" s="8"/>
      <c r="K151" s="8"/>
      <c r="L151" s="9"/>
      <c r="M151" s="9"/>
      <c r="N151" s="9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</sheetData>
  <mergeCells count="13">
    <mergeCell ref="J10:K10"/>
    <mergeCell ref="F132:G132"/>
    <mergeCell ref="H132:I132"/>
    <mergeCell ref="V8:W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conditionalFormatting sqref="F132 H146:X146 F12:F14 E12:E87 G12:H13 G14:G87 H14:H131">
    <cfRule type="cellIs" dxfId="874" priority="440" stopIfTrue="1" operator="notEqual">
      <formula>""</formula>
    </cfRule>
  </conditionalFormatting>
  <conditionalFormatting sqref="F132">
    <cfRule type="cellIs" dxfId="873" priority="439" stopIfTrue="1" operator="notEqual">
      <formula>""</formula>
    </cfRule>
  </conditionalFormatting>
  <conditionalFormatting sqref="G88:G90">
    <cfRule type="cellIs" dxfId="872" priority="438" stopIfTrue="1" operator="notEqual">
      <formula>""</formula>
    </cfRule>
  </conditionalFormatting>
  <conditionalFormatting sqref="G88:G90">
    <cfRule type="cellIs" dxfId="871" priority="437" stopIfTrue="1" operator="notEqual">
      <formula>""</formula>
    </cfRule>
  </conditionalFormatting>
  <conditionalFormatting sqref="G91">
    <cfRule type="cellIs" dxfId="870" priority="436" stopIfTrue="1" operator="notEqual">
      <formula>""</formula>
    </cfRule>
  </conditionalFormatting>
  <conditionalFormatting sqref="G91">
    <cfRule type="cellIs" dxfId="869" priority="435" stopIfTrue="1" operator="notEqual">
      <formula>""</formula>
    </cfRule>
  </conditionalFormatting>
  <conditionalFormatting sqref="G92:G107">
    <cfRule type="cellIs" dxfId="868" priority="434" stopIfTrue="1" operator="notEqual">
      <formula>""</formula>
    </cfRule>
  </conditionalFormatting>
  <conditionalFormatting sqref="E145:H145">
    <cfRule type="cellIs" dxfId="867" priority="430" stopIfTrue="1" operator="notEqual">
      <formula>""</formula>
    </cfRule>
  </conditionalFormatting>
  <conditionalFormatting sqref="G95:G107">
    <cfRule type="cellIs" dxfId="866" priority="433" stopIfTrue="1" operator="notEqual">
      <formula>""</formula>
    </cfRule>
  </conditionalFormatting>
  <conditionalFormatting sqref="G95:G107">
    <cfRule type="cellIs" dxfId="865" priority="432" stopIfTrue="1" operator="notEqual">
      <formula>""</formula>
    </cfRule>
  </conditionalFormatting>
  <conditionalFormatting sqref="G92:G107">
    <cfRule type="cellIs" dxfId="864" priority="431" stopIfTrue="1" operator="notEqual">
      <formula>""</formula>
    </cfRule>
  </conditionalFormatting>
  <conditionalFormatting sqref="E91">
    <cfRule type="cellIs" dxfId="863" priority="429" stopIfTrue="1" operator="notEqual">
      <formula>""</formula>
    </cfRule>
  </conditionalFormatting>
  <conditionalFormatting sqref="E91">
    <cfRule type="cellIs" dxfId="862" priority="428" stopIfTrue="1" operator="notEqual">
      <formula>""</formula>
    </cfRule>
  </conditionalFormatting>
  <conditionalFormatting sqref="E91">
    <cfRule type="cellIs" dxfId="861" priority="427" stopIfTrue="1" operator="notEqual">
      <formula>""</formula>
    </cfRule>
  </conditionalFormatting>
  <conditionalFormatting sqref="E88:E90">
    <cfRule type="cellIs" dxfId="860" priority="426" stopIfTrue="1" operator="notEqual">
      <formula>""</formula>
    </cfRule>
  </conditionalFormatting>
  <conditionalFormatting sqref="E92:E107">
    <cfRule type="cellIs" dxfId="859" priority="425" stopIfTrue="1" operator="notEqual">
      <formula>""</formula>
    </cfRule>
  </conditionalFormatting>
  <conditionalFormatting sqref="E88:E90">
    <cfRule type="cellIs" dxfId="858" priority="424" stopIfTrue="1" operator="notEqual">
      <formula>""</formula>
    </cfRule>
  </conditionalFormatting>
  <conditionalFormatting sqref="E92:E107">
    <cfRule type="cellIs" dxfId="857" priority="423" stopIfTrue="1" operator="notEqual">
      <formula>""</formula>
    </cfRule>
  </conditionalFormatting>
  <conditionalFormatting sqref="E95:E107">
    <cfRule type="cellIs" dxfId="856" priority="422" stopIfTrue="1" operator="notEqual">
      <formula>""</formula>
    </cfRule>
  </conditionalFormatting>
  <conditionalFormatting sqref="E88:E90">
    <cfRule type="cellIs" dxfId="855" priority="421" stopIfTrue="1" operator="notEqual">
      <formula>""</formula>
    </cfRule>
  </conditionalFormatting>
  <conditionalFormatting sqref="E92:E107">
    <cfRule type="cellIs" dxfId="854" priority="420" stopIfTrue="1" operator="notEqual">
      <formula>""</formula>
    </cfRule>
  </conditionalFormatting>
  <conditionalFormatting sqref="E95:E107">
    <cfRule type="cellIs" dxfId="853" priority="419" stopIfTrue="1" operator="notEqual">
      <formula>""</formula>
    </cfRule>
  </conditionalFormatting>
  <conditionalFormatting sqref="E95:E107">
    <cfRule type="cellIs" dxfId="852" priority="418" stopIfTrue="1" operator="notEqual">
      <formula>""</formula>
    </cfRule>
  </conditionalFormatting>
  <conditionalFormatting sqref="E108:E109">
    <cfRule type="cellIs" dxfId="851" priority="417" stopIfTrue="1" operator="notEqual">
      <formula>""</formula>
    </cfRule>
  </conditionalFormatting>
  <conditionalFormatting sqref="F109">
    <cfRule type="cellIs" dxfId="850" priority="416" stopIfTrue="1" operator="notEqual">
      <formula>""</formula>
    </cfRule>
  </conditionalFormatting>
  <conditionalFormatting sqref="F15:F108">
    <cfRule type="cellIs" dxfId="849" priority="415" stopIfTrue="1" operator="notEqual">
      <formula>""</formula>
    </cfRule>
  </conditionalFormatting>
  <conditionalFormatting sqref="D10">
    <cfRule type="cellIs" dxfId="848" priority="414" stopIfTrue="1" operator="equal">
      <formula>"Total"</formula>
    </cfRule>
  </conditionalFormatting>
  <conditionalFormatting sqref="D10">
    <cfRule type="cellIs" dxfId="847" priority="413" stopIfTrue="1" operator="equal">
      <formula>"Total"</formula>
    </cfRule>
  </conditionalFormatting>
  <conditionalFormatting sqref="F109">
    <cfRule type="cellIs" dxfId="846" priority="412" stopIfTrue="1" operator="notEqual">
      <formula>""</formula>
    </cfRule>
  </conditionalFormatting>
  <conditionalFormatting sqref="E110:E111">
    <cfRule type="cellIs" dxfId="845" priority="399" stopIfTrue="1" operator="notEqual">
      <formula>""</formula>
    </cfRule>
  </conditionalFormatting>
  <conditionalFormatting sqref="E108:E109 G108:G109">
    <cfRule type="cellIs" dxfId="844" priority="411" stopIfTrue="1" operator="notEqual">
      <formula>""</formula>
    </cfRule>
  </conditionalFormatting>
  <conditionalFormatting sqref="E109 G109">
    <cfRule type="cellIs" dxfId="843" priority="410" stopIfTrue="1" operator="notEqual">
      <formula>""</formula>
    </cfRule>
  </conditionalFormatting>
  <conditionalFormatting sqref="F110:F111">
    <cfRule type="cellIs" dxfId="842" priority="397" stopIfTrue="1" operator="notEqual">
      <formula>""</formula>
    </cfRule>
  </conditionalFormatting>
  <conditionalFormatting sqref="F109">
    <cfRule type="cellIs" dxfId="841" priority="409" stopIfTrue="1" operator="notEqual">
      <formula>""</formula>
    </cfRule>
  </conditionalFormatting>
  <conditionalFormatting sqref="E111 G111">
    <cfRule type="cellIs" dxfId="840" priority="396" stopIfTrue="1" operator="notEqual">
      <formula>""</formula>
    </cfRule>
  </conditionalFormatting>
  <conditionalFormatting sqref="E108:E109 G108:G109">
    <cfRule type="cellIs" dxfId="839" priority="408" stopIfTrue="1" operator="notEqual">
      <formula>""</formula>
    </cfRule>
  </conditionalFormatting>
  <conditionalFormatting sqref="F111">
    <cfRule type="cellIs" dxfId="838" priority="394" stopIfTrue="1" operator="notEqual">
      <formula>""</formula>
    </cfRule>
  </conditionalFormatting>
  <conditionalFormatting sqref="E109 G109">
    <cfRule type="cellIs" dxfId="837" priority="407" stopIfTrue="1" operator="notEqual">
      <formula>""</formula>
    </cfRule>
  </conditionalFormatting>
  <conditionalFormatting sqref="E109">
    <cfRule type="cellIs" dxfId="836" priority="406" stopIfTrue="1" operator="notEqual">
      <formula>""</formula>
    </cfRule>
  </conditionalFormatting>
  <conditionalFormatting sqref="F109">
    <cfRule type="cellIs" dxfId="835" priority="405" stopIfTrue="1" operator="notEqual">
      <formula>""</formula>
    </cfRule>
  </conditionalFormatting>
  <conditionalFormatting sqref="F109">
    <cfRule type="cellIs" dxfId="834" priority="404" stopIfTrue="1" operator="notEqual">
      <formula>""</formula>
    </cfRule>
  </conditionalFormatting>
  <conditionalFormatting sqref="F110:F111">
    <cfRule type="cellIs" dxfId="833" priority="403" stopIfTrue="1" operator="notEqual">
      <formula>""</formula>
    </cfRule>
  </conditionalFormatting>
  <conditionalFormatting sqref="E110:E111 G110:G111">
    <cfRule type="cellIs" dxfId="832" priority="402" stopIfTrue="1" operator="notEqual">
      <formula>""</formula>
    </cfRule>
  </conditionalFormatting>
  <conditionalFormatting sqref="E111 G111">
    <cfRule type="cellIs" dxfId="831" priority="401" stopIfTrue="1" operator="notEqual">
      <formula>""</formula>
    </cfRule>
  </conditionalFormatting>
  <conditionalFormatting sqref="F111">
    <cfRule type="cellIs" dxfId="830" priority="400" stopIfTrue="1" operator="notEqual">
      <formula>""</formula>
    </cfRule>
  </conditionalFormatting>
  <conditionalFormatting sqref="E110:E111 G110:G111">
    <cfRule type="cellIs" dxfId="829" priority="398" stopIfTrue="1" operator="notEqual">
      <formula>""</formula>
    </cfRule>
  </conditionalFormatting>
  <conditionalFormatting sqref="F113">
    <cfRule type="cellIs" dxfId="828" priority="383" stopIfTrue="1" operator="notEqual">
      <formula>""</formula>
    </cfRule>
  </conditionalFormatting>
  <conditionalFormatting sqref="E111">
    <cfRule type="cellIs" dxfId="827" priority="395" stopIfTrue="1" operator="notEqual">
      <formula>""</formula>
    </cfRule>
  </conditionalFormatting>
  <conditionalFormatting sqref="F111">
    <cfRule type="cellIs" dxfId="826" priority="393" stopIfTrue="1" operator="notEqual">
      <formula>""</formula>
    </cfRule>
  </conditionalFormatting>
  <conditionalFormatting sqref="F112:F113">
    <cfRule type="cellIs" dxfId="825" priority="392" stopIfTrue="1" operator="notEqual">
      <formula>""</formula>
    </cfRule>
  </conditionalFormatting>
  <conditionalFormatting sqref="E112:E113 G112:G113">
    <cfRule type="cellIs" dxfId="824" priority="391" stopIfTrue="1" operator="notEqual">
      <formula>""</formula>
    </cfRule>
  </conditionalFormatting>
  <conditionalFormatting sqref="E113 G113">
    <cfRule type="cellIs" dxfId="823" priority="390" stopIfTrue="1" operator="notEqual">
      <formula>""</formula>
    </cfRule>
  </conditionalFormatting>
  <conditionalFormatting sqref="F113">
    <cfRule type="cellIs" dxfId="822" priority="389" stopIfTrue="1" operator="notEqual">
      <formula>""</formula>
    </cfRule>
  </conditionalFormatting>
  <conditionalFormatting sqref="E112:E113">
    <cfRule type="cellIs" dxfId="821" priority="388" stopIfTrue="1" operator="notEqual">
      <formula>""</formula>
    </cfRule>
  </conditionalFormatting>
  <conditionalFormatting sqref="E112:E113 G112:G113">
    <cfRule type="cellIs" dxfId="820" priority="387" stopIfTrue="1" operator="notEqual">
      <formula>""</formula>
    </cfRule>
  </conditionalFormatting>
  <conditionalFormatting sqref="F112:F113">
    <cfRule type="cellIs" dxfId="819" priority="386" stopIfTrue="1" operator="notEqual">
      <formula>""</formula>
    </cfRule>
  </conditionalFormatting>
  <conditionalFormatting sqref="F115">
    <cfRule type="cellIs" dxfId="818" priority="372" stopIfTrue="1" operator="notEqual">
      <formula>""</formula>
    </cfRule>
  </conditionalFormatting>
  <conditionalFormatting sqref="E113 G113">
    <cfRule type="cellIs" dxfId="817" priority="385" stopIfTrue="1" operator="notEqual">
      <formula>""</formula>
    </cfRule>
  </conditionalFormatting>
  <conditionalFormatting sqref="E113">
    <cfRule type="cellIs" dxfId="816" priority="384" stopIfTrue="1" operator="notEqual">
      <formula>""</formula>
    </cfRule>
  </conditionalFormatting>
  <conditionalFormatting sqref="F113">
    <cfRule type="cellIs" dxfId="815" priority="382" stopIfTrue="1" operator="notEqual">
      <formula>""</formula>
    </cfRule>
  </conditionalFormatting>
  <conditionalFormatting sqref="F114:F115">
    <cfRule type="cellIs" dxfId="814" priority="381" stopIfTrue="1" operator="notEqual">
      <formula>""</formula>
    </cfRule>
  </conditionalFormatting>
  <conditionalFormatting sqref="E114:E115 G114:G115">
    <cfRule type="cellIs" dxfId="813" priority="380" stopIfTrue="1" operator="notEqual">
      <formula>""</formula>
    </cfRule>
  </conditionalFormatting>
  <conditionalFormatting sqref="E115 G115">
    <cfRule type="cellIs" dxfId="812" priority="379" stopIfTrue="1" operator="notEqual">
      <formula>""</formula>
    </cfRule>
  </conditionalFormatting>
  <conditionalFormatting sqref="F115">
    <cfRule type="cellIs" dxfId="811" priority="378" stopIfTrue="1" operator="notEqual">
      <formula>""</formula>
    </cfRule>
  </conditionalFormatting>
  <conditionalFormatting sqref="E114:E115">
    <cfRule type="cellIs" dxfId="810" priority="377" stopIfTrue="1" operator="notEqual">
      <formula>""</formula>
    </cfRule>
  </conditionalFormatting>
  <conditionalFormatting sqref="E114:E115 G114:G115">
    <cfRule type="cellIs" dxfId="809" priority="376" stopIfTrue="1" operator="notEqual">
      <formula>""</formula>
    </cfRule>
  </conditionalFormatting>
  <conditionalFormatting sqref="F114:F115">
    <cfRule type="cellIs" dxfId="808" priority="375" stopIfTrue="1" operator="notEqual">
      <formula>""</formula>
    </cfRule>
  </conditionalFormatting>
  <conditionalFormatting sqref="F117">
    <cfRule type="cellIs" dxfId="807" priority="361" stopIfTrue="1" operator="notEqual">
      <formula>""</formula>
    </cfRule>
  </conditionalFormatting>
  <conditionalFormatting sqref="E115 G115">
    <cfRule type="cellIs" dxfId="806" priority="374" stopIfTrue="1" operator="notEqual">
      <formula>""</formula>
    </cfRule>
  </conditionalFormatting>
  <conditionalFormatting sqref="E115">
    <cfRule type="cellIs" dxfId="805" priority="373" stopIfTrue="1" operator="notEqual">
      <formula>""</formula>
    </cfRule>
  </conditionalFormatting>
  <conditionalFormatting sqref="F115">
    <cfRule type="cellIs" dxfId="804" priority="371" stopIfTrue="1" operator="notEqual">
      <formula>""</formula>
    </cfRule>
  </conditionalFormatting>
  <conditionalFormatting sqref="F116:F117">
    <cfRule type="cellIs" dxfId="803" priority="370" stopIfTrue="1" operator="notEqual">
      <formula>""</formula>
    </cfRule>
  </conditionalFormatting>
  <conditionalFormatting sqref="E116:E117 G116:G117">
    <cfRule type="cellIs" dxfId="802" priority="369" stopIfTrue="1" operator="notEqual">
      <formula>""</formula>
    </cfRule>
  </conditionalFormatting>
  <conditionalFormatting sqref="E117 G117">
    <cfRule type="cellIs" dxfId="801" priority="368" stopIfTrue="1" operator="notEqual">
      <formula>""</formula>
    </cfRule>
  </conditionalFormatting>
  <conditionalFormatting sqref="F117">
    <cfRule type="cellIs" dxfId="800" priority="367" stopIfTrue="1" operator="notEqual">
      <formula>""</formula>
    </cfRule>
  </conditionalFormatting>
  <conditionalFormatting sqref="E116:E117">
    <cfRule type="cellIs" dxfId="799" priority="366" stopIfTrue="1" operator="notEqual">
      <formula>""</formula>
    </cfRule>
  </conditionalFormatting>
  <conditionalFormatting sqref="E116:E117 G116:G117">
    <cfRule type="cellIs" dxfId="798" priority="365" stopIfTrue="1" operator="notEqual">
      <formula>""</formula>
    </cfRule>
  </conditionalFormatting>
  <conditionalFormatting sqref="F116:F117">
    <cfRule type="cellIs" dxfId="797" priority="364" stopIfTrue="1" operator="notEqual">
      <formula>""</formula>
    </cfRule>
  </conditionalFormatting>
  <conditionalFormatting sqref="F119:F131">
    <cfRule type="cellIs" dxfId="796" priority="350" stopIfTrue="1" operator="notEqual">
      <formula>""</formula>
    </cfRule>
  </conditionalFormatting>
  <conditionalFormatting sqref="E117 G117">
    <cfRule type="cellIs" dxfId="795" priority="363" stopIfTrue="1" operator="notEqual">
      <formula>""</formula>
    </cfRule>
  </conditionalFormatting>
  <conditionalFormatting sqref="E117">
    <cfRule type="cellIs" dxfId="794" priority="362" stopIfTrue="1" operator="notEqual">
      <formula>""</formula>
    </cfRule>
  </conditionalFormatting>
  <conditionalFormatting sqref="F117">
    <cfRule type="cellIs" dxfId="793" priority="360" stopIfTrue="1" operator="notEqual">
      <formula>""</formula>
    </cfRule>
  </conditionalFormatting>
  <conditionalFormatting sqref="F118:F131">
    <cfRule type="cellIs" dxfId="792" priority="359" stopIfTrue="1" operator="notEqual">
      <formula>""</formula>
    </cfRule>
  </conditionalFormatting>
  <conditionalFormatting sqref="E118:E131 G118:G131">
    <cfRule type="cellIs" dxfId="791" priority="358" stopIfTrue="1" operator="notEqual">
      <formula>""</formula>
    </cfRule>
  </conditionalFormatting>
  <conditionalFormatting sqref="E119:E131 G119:G131">
    <cfRule type="cellIs" dxfId="790" priority="357" stopIfTrue="1" operator="notEqual">
      <formula>""</formula>
    </cfRule>
  </conditionalFormatting>
  <conditionalFormatting sqref="F119:F131">
    <cfRule type="cellIs" dxfId="789" priority="356" stopIfTrue="1" operator="notEqual">
      <formula>""</formula>
    </cfRule>
  </conditionalFormatting>
  <conditionalFormatting sqref="E118:E131">
    <cfRule type="cellIs" dxfId="788" priority="355" stopIfTrue="1" operator="notEqual">
      <formula>""</formula>
    </cfRule>
  </conditionalFormatting>
  <conditionalFormatting sqref="E118:E131 G118:G131">
    <cfRule type="cellIs" dxfId="787" priority="354" stopIfTrue="1" operator="notEqual">
      <formula>""</formula>
    </cfRule>
  </conditionalFormatting>
  <conditionalFormatting sqref="F118:F131">
    <cfRule type="cellIs" dxfId="786" priority="353" stopIfTrue="1" operator="notEqual">
      <formula>""</formula>
    </cfRule>
  </conditionalFormatting>
  <conditionalFormatting sqref="E119:E131 G119:G131">
    <cfRule type="cellIs" dxfId="785" priority="352" stopIfTrue="1" operator="notEqual">
      <formula>""</formula>
    </cfRule>
  </conditionalFormatting>
  <conditionalFormatting sqref="E119:E131">
    <cfRule type="cellIs" dxfId="784" priority="351" stopIfTrue="1" operator="notEqual">
      <formula>""</formula>
    </cfRule>
  </conditionalFormatting>
  <conditionalFormatting sqref="F119:F131">
    <cfRule type="cellIs" dxfId="783" priority="349" stopIfTrue="1" operator="notEqual">
      <formula>""</formula>
    </cfRule>
  </conditionalFormatting>
  <conditionalFormatting sqref="B145:C145">
    <cfRule type="cellIs" dxfId="782" priority="348" stopIfTrue="1" operator="notEqual">
      <formula>""</formula>
    </cfRule>
  </conditionalFormatting>
  <conditionalFormatting sqref="Y146:AA146">
    <cfRule type="cellIs" dxfId="781" priority="347" stopIfTrue="1" operator="notEqual">
      <formula>""</formula>
    </cfRule>
  </conditionalFormatting>
  <conditionalFormatting sqref="D12:D131">
    <cfRule type="cellIs" dxfId="780" priority="346" stopIfTrue="1" operator="equal">
      <formula>"Total"</formula>
    </cfRule>
  </conditionalFormatting>
  <conditionalFormatting sqref="E133:E136">
    <cfRule type="cellIs" dxfId="779" priority="345" stopIfTrue="1" operator="notEqual">
      <formula>""</formula>
    </cfRule>
  </conditionalFormatting>
  <conditionalFormatting sqref="E133:E136">
    <cfRule type="cellIs" dxfId="778" priority="344" stopIfTrue="1" operator="notEqual">
      <formula>""</formula>
    </cfRule>
  </conditionalFormatting>
  <conditionalFormatting sqref="E133:E136">
    <cfRule type="cellIs" dxfId="777" priority="343" stopIfTrue="1" operator="notEqual">
      <formula>""</formula>
    </cfRule>
  </conditionalFormatting>
  <conditionalFormatting sqref="G139:G141">
    <cfRule type="cellIs" dxfId="776" priority="334" stopIfTrue="1" operator="notEqual">
      <formula>""</formula>
    </cfRule>
  </conditionalFormatting>
  <conditionalFormatting sqref="G138">
    <cfRule type="cellIs" dxfId="775" priority="335" stopIfTrue="1" operator="notEqual">
      <formula>""</formula>
    </cfRule>
  </conditionalFormatting>
  <conditionalFormatting sqref="G134:H134 H135:H144">
    <cfRule type="cellIs" dxfId="774" priority="339" stopIfTrue="1" operator="notEqual">
      <formula>""</formula>
    </cfRule>
  </conditionalFormatting>
  <conditionalFormatting sqref="G133">
    <cfRule type="cellIs" dxfId="773" priority="341" stopIfTrue="1" operator="notEqual">
      <formula>""</formula>
    </cfRule>
  </conditionalFormatting>
  <conditionalFormatting sqref="G133">
    <cfRule type="cellIs" dxfId="772" priority="342" stopIfTrue="1" operator="notEqual">
      <formula>""</formula>
    </cfRule>
  </conditionalFormatting>
  <conditionalFormatting sqref="G134:H134 H135:H144">
    <cfRule type="cellIs" dxfId="771" priority="340" stopIfTrue="1" operator="notEqual">
      <formula>""</formula>
    </cfRule>
  </conditionalFormatting>
  <conditionalFormatting sqref="G135:G137">
    <cfRule type="cellIs" dxfId="770" priority="337" stopIfTrue="1" operator="notEqual">
      <formula>""</formula>
    </cfRule>
  </conditionalFormatting>
  <conditionalFormatting sqref="G135:G137">
    <cfRule type="cellIs" dxfId="769" priority="338" stopIfTrue="1" operator="notEqual">
      <formula>""</formula>
    </cfRule>
  </conditionalFormatting>
  <conditionalFormatting sqref="G139:G141">
    <cfRule type="cellIs" dxfId="768" priority="333" stopIfTrue="1" operator="notEqual">
      <formula>""</formula>
    </cfRule>
  </conditionalFormatting>
  <conditionalFormatting sqref="G138">
    <cfRule type="cellIs" dxfId="767" priority="336" stopIfTrue="1" operator="notEqual">
      <formula>""</formula>
    </cfRule>
  </conditionalFormatting>
  <conditionalFormatting sqref="F133">
    <cfRule type="cellIs" dxfId="766" priority="332" stopIfTrue="1" operator="notEqual">
      <formula>""</formula>
    </cfRule>
  </conditionalFormatting>
  <conditionalFormatting sqref="F134:F141">
    <cfRule type="cellIs" dxfId="765" priority="331" stopIfTrue="1" operator="notEqual">
      <formula>""</formula>
    </cfRule>
  </conditionalFormatting>
  <conditionalFormatting sqref="F134:F141">
    <cfRule type="cellIs" dxfId="764" priority="330" stopIfTrue="1" operator="notEqual">
      <formula>""</formula>
    </cfRule>
  </conditionalFormatting>
  <conditionalFormatting sqref="H133">
    <cfRule type="cellIs" dxfId="763" priority="329" stopIfTrue="1" operator="notEqual">
      <formula>""</formula>
    </cfRule>
  </conditionalFormatting>
  <conditionalFormatting sqref="E137:E141">
    <cfRule type="cellIs" dxfId="762" priority="328" stopIfTrue="1" operator="notEqual">
      <formula>""</formula>
    </cfRule>
  </conditionalFormatting>
  <conditionalFormatting sqref="E137:E141">
    <cfRule type="cellIs" dxfId="761" priority="327" stopIfTrue="1" operator="notEqual">
      <formula>""</formula>
    </cfRule>
  </conditionalFormatting>
  <conditionalFormatting sqref="E137:E141">
    <cfRule type="cellIs" dxfId="760" priority="326" stopIfTrue="1" operator="notEqual">
      <formula>""</formula>
    </cfRule>
  </conditionalFormatting>
  <conditionalFormatting sqref="G142:G144">
    <cfRule type="cellIs" dxfId="759" priority="325" stopIfTrue="1" operator="notEqual">
      <formula>""</formula>
    </cfRule>
  </conditionalFormatting>
  <conditionalFormatting sqref="G142:G144">
    <cfRule type="cellIs" dxfId="758" priority="324" stopIfTrue="1" operator="notEqual">
      <formula>""</formula>
    </cfRule>
  </conditionalFormatting>
  <conditionalFormatting sqref="F142:F144">
    <cfRule type="cellIs" dxfId="757" priority="323" stopIfTrue="1" operator="notEqual">
      <formula>""</formula>
    </cfRule>
  </conditionalFormatting>
  <conditionalFormatting sqref="F142:F144">
    <cfRule type="cellIs" dxfId="756" priority="322" stopIfTrue="1" operator="notEqual">
      <formula>""</formula>
    </cfRule>
  </conditionalFormatting>
  <conditionalFormatting sqref="E142:E144">
    <cfRule type="cellIs" dxfId="755" priority="321" stopIfTrue="1" operator="notEqual">
      <formula>""</formula>
    </cfRule>
  </conditionalFormatting>
  <conditionalFormatting sqref="E142:E144">
    <cfRule type="cellIs" dxfId="754" priority="320" stopIfTrue="1" operator="notEqual">
      <formula>""</formula>
    </cfRule>
  </conditionalFormatting>
  <conditionalFormatting sqref="E142:E144">
    <cfRule type="cellIs" dxfId="753" priority="319" stopIfTrue="1" operator="notEqual">
      <formula>""</formula>
    </cfRule>
  </conditionalFormatting>
  <conditionalFormatting sqref="C133">
    <cfRule type="cellIs" dxfId="752" priority="318" stopIfTrue="1" operator="notEqual">
      <formula>""</formula>
    </cfRule>
  </conditionalFormatting>
  <conditionalFormatting sqref="C134:C144">
    <cfRule type="cellIs" dxfId="751" priority="317" stopIfTrue="1" operator="notEqual">
      <formula>""</formula>
    </cfRule>
  </conditionalFormatting>
  <conditionalFormatting sqref="D145">
    <cfRule type="cellIs" dxfId="750" priority="316" stopIfTrue="1" operator="equal">
      <formula>"Total"</formula>
    </cfRule>
  </conditionalFormatting>
  <conditionalFormatting sqref="B133:B144">
    <cfRule type="cellIs" dxfId="749" priority="315" stopIfTrue="1" operator="notEqual">
      <formula>""</formula>
    </cfRule>
  </conditionalFormatting>
  <conditionalFormatting sqref="B133:B144">
    <cfRule type="cellIs" dxfId="748" priority="314" stopIfTrue="1" operator="notEqual">
      <formula>""</formula>
    </cfRule>
  </conditionalFormatting>
  <conditionalFormatting sqref="C107 C12:C95">
    <cfRule type="cellIs" dxfId="747" priority="313" stopIfTrue="1" operator="notEqual">
      <formula>""</formula>
    </cfRule>
  </conditionalFormatting>
  <conditionalFormatting sqref="C23">
    <cfRule type="cellIs" dxfId="746" priority="312" stopIfTrue="1" operator="notEqual">
      <formula>""</formula>
    </cfRule>
  </conditionalFormatting>
  <conditionalFormatting sqref="C14:C25">
    <cfRule type="cellIs" dxfId="745" priority="311" stopIfTrue="1" operator="notEqual">
      <formula>""</formula>
    </cfRule>
  </conditionalFormatting>
  <conditionalFormatting sqref="C107 C73:C83 C85:C95">
    <cfRule type="cellIs" dxfId="744" priority="310" stopIfTrue="1" operator="notEqual">
      <formula>""</formula>
    </cfRule>
  </conditionalFormatting>
  <conditionalFormatting sqref="C84">
    <cfRule type="cellIs" dxfId="743" priority="309" stopIfTrue="1" operator="notEqual">
      <formula>""</formula>
    </cfRule>
  </conditionalFormatting>
  <conditionalFormatting sqref="C84">
    <cfRule type="cellIs" dxfId="742" priority="308" stopIfTrue="1" operator="notEqual">
      <formula>""</formula>
    </cfRule>
  </conditionalFormatting>
  <conditionalFormatting sqref="C85:C94">
    <cfRule type="cellIs" dxfId="741" priority="304" stopIfTrue="1" operator="notEqual">
      <formula>""</formula>
    </cfRule>
  </conditionalFormatting>
  <conditionalFormatting sqref="C12:C23">
    <cfRule type="cellIs" dxfId="740" priority="307" stopIfTrue="1" operator="notEqual">
      <formula>""</formula>
    </cfRule>
  </conditionalFormatting>
  <conditionalFormatting sqref="C73:C83">
    <cfRule type="cellIs" dxfId="739" priority="306" stopIfTrue="1" operator="notEqual">
      <formula>""</formula>
    </cfRule>
  </conditionalFormatting>
  <conditionalFormatting sqref="C85:C94">
    <cfRule type="cellIs" dxfId="738" priority="305" stopIfTrue="1" operator="notEqual">
      <formula>""</formula>
    </cfRule>
  </conditionalFormatting>
  <conditionalFormatting sqref="C84">
    <cfRule type="cellIs" dxfId="737" priority="303" stopIfTrue="1" operator="notEqual">
      <formula>""</formula>
    </cfRule>
  </conditionalFormatting>
  <conditionalFormatting sqref="C84">
    <cfRule type="cellIs" dxfId="736" priority="302" stopIfTrue="1" operator="notEqual">
      <formula>""</formula>
    </cfRule>
  </conditionalFormatting>
  <conditionalFormatting sqref="C73:C83">
    <cfRule type="cellIs" dxfId="735" priority="301" stopIfTrue="1" operator="notEqual">
      <formula>""</formula>
    </cfRule>
  </conditionalFormatting>
  <conditionalFormatting sqref="C72">
    <cfRule type="cellIs" dxfId="734" priority="300" stopIfTrue="1" operator="notEqual">
      <formula>""</formula>
    </cfRule>
  </conditionalFormatting>
  <conditionalFormatting sqref="C72">
    <cfRule type="cellIs" dxfId="733" priority="299" stopIfTrue="1" operator="notEqual">
      <formula>""</formula>
    </cfRule>
  </conditionalFormatting>
  <conditionalFormatting sqref="C73:C82">
    <cfRule type="cellIs" dxfId="732" priority="296" stopIfTrue="1" operator="notEqual">
      <formula>""</formula>
    </cfRule>
  </conditionalFormatting>
  <conditionalFormatting sqref="C61:C71">
    <cfRule type="cellIs" dxfId="731" priority="298" stopIfTrue="1" operator="notEqual">
      <formula>""</formula>
    </cfRule>
  </conditionalFormatting>
  <conditionalFormatting sqref="C73:C82">
    <cfRule type="cellIs" dxfId="730" priority="297" stopIfTrue="1" operator="notEqual">
      <formula>""</formula>
    </cfRule>
  </conditionalFormatting>
  <conditionalFormatting sqref="C85:C94">
    <cfRule type="cellIs" dxfId="729" priority="295" stopIfTrue="1" operator="notEqual">
      <formula>""</formula>
    </cfRule>
  </conditionalFormatting>
  <conditionalFormatting sqref="C85:C94">
    <cfRule type="cellIs" dxfId="728" priority="294" stopIfTrue="1" operator="notEqual">
      <formula>""</formula>
    </cfRule>
  </conditionalFormatting>
  <conditionalFormatting sqref="C84:C94">
    <cfRule type="cellIs" dxfId="727" priority="293" stopIfTrue="1" operator="notEqual">
      <formula>""</formula>
    </cfRule>
  </conditionalFormatting>
  <conditionalFormatting sqref="C84:C94">
    <cfRule type="cellIs" dxfId="726" priority="292" stopIfTrue="1" operator="notEqual">
      <formula>""</formula>
    </cfRule>
  </conditionalFormatting>
  <conditionalFormatting sqref="C12:C13 C15 C17 C19 C21">
    <cfRule type="cellIs" dxfId="725" priority="291" stopIfTrue="1" operator="notEqual">
      <formula>""</formula>
    </cfRule>
  </conditionalFormatting>
  <conditionalFormatting sqref="C73:C83">
    <cfRule type="cellIs" dxfId="724" priority="290" stopIfTrue="1" operator="notEqual">
      <formula>""</formula>
    </cfRule>
  </conditionalFormatting>
  <conditionalFormatting sqref="C72">
    <cfRule type="cellIs" dxfId="723" priority="289" stopIfTrue="1" operator="notEqual">
      <formula>""</formula>
    </cfRule>
  </conditionalFormatting>
  <conditionalFormatting sqref="C72">
    <cfRule type="cellIs" dxfId="722" priority="288" stopIfTrue="1" operator="notEqual">
      <formula>""</formula>
    </cfRule>
  </conditionalFormatting>
  <conditionalFormatting sqref="C73:C82">
    <cfRule type="cellIs" dxfId="721" priority="285" stopIfTrue="1" operator="notEqual">
      <formula>""</formula>
    </cfRule>
  </conditionalFormatting>
  <conditionalFormatting sqref="C61:C71">
    <cfRule type="cellIs" dxfId="720" priority="287" stopIfTrue="1" operator="notEqual">
      <formula>""</formula>
    </cfRule>
  </conditionalFormatting>
  <conditionalFormatting sqref="C73:C82">
    <cfRule type="cellIs" dxfId="719" priority="286" stopIfTrue="1" operator="notEqual">
      <formula>""</formula>
    </cfRule>
  </conditionalFormatting>
  <conditionalFormatting sqref="C72">
    <cfRule type="cellIs" dxfId="718" priority="284" stopIfTrue="1" operator="notEqual">
      <formula>""</formula>
    </cfRule>
  </conditionalFormatting>
  <conditionalFormatting sqref="C72">
    <cfRule type="cellIs" dxfId="717" priority="283" stopIfTrue="1" operator="notEqual">
      <formula>""</formula>
    </cfRule>
  </conditionalFormatting>
  <conditionalFormatting sqref="C61:C71">
    <cfRule type="cellIs" dxfId="716" priority="282" stopIfTrue="1" operator="notEqual">
      <formula>""</formula>
    </cfRule>
  </conditionalFormatting>
  <conditionalFormatting sqref="C60">
    <cfRule type="cellIs" dxfId="715" priority="281" stopIfTrue="1" operator="notEqual">
      <formula>""</formula>
    </cfRule>
  </conditionalFormatting>
  <conditionalFormatting sqref="C60">
    <cfRule type="cellIs" dxfId="714" priority="280" stopIfTrue="1" operator="notEqual">
      <formula>""</formula>
    </cfRule>
  </conditionalFormatting>
  <conditionalFormatting sqref="C61:C70">
    <cfRule type="cellIs" dxfId="713" priority="277" stopIfTrue="1" operator="notEqual">
      <formula>""</formula>
    </cfRule>
  </conditionalFormatting>
  <conditionalFormatting sqref="C49:C59">
    <cfRule type="cellIs" dxfId="712" priority="279" stopIfTrue="1" operator="notEqual">
      <formula>""</formula>
    </cfRule>
  </conditionalFormatting>
  <conditionalFormatting sqref="C61:C70">
    <cfRule type="cellIs" dxfId="711" priority="278" stopIfTrue="1" operator="notEqual">
      <formula>""</formula>
    </cfRule>
  </conditionalFormatting>
  <conditionalFormatting sqref="C73:C82">
    <cfRule type="cellIs" dxfId="710" priority="276" stopIfTrue="1" operator="notEqual">
      <formula>""</formula>
    </cfRule>
  </conditionalFormatting>
  <conditionalFormatting sqref="C73:C82">
    <cfRule type="cellIs" dxfId="709" priority="275" stopIfTrue="1" operator="notEqual">
      <formula>""</formula>
    </cfRule>
  </conditionalFormatting>
  <conditionalFormatting sqref="B12:B131">
    <cfRule type="cellIs" dxfId="708" priority="274" stopIfTrue="1" operator="notEqual">
      <formula>""</formula>
    </cfRule>
  </conditionalFormatting>
  <conditionalFormatting sqref="C84:C94">
    <cfRule type="cellIs" dxfId="707" priority="273" stopIfTrue="1" operator="notEqual">
      <formula>""</formula>
    </cfRule>
  </conditionalFormatting>
  <conditionalFormatting sqref="C84:C94">
    <cfRule type="cellIs" dxfId="706" priority="272" stopIfTrue="1" operator="notEqual">
      <formula>""</formula>
    </cfRule>
  </conditionalFormatting>
  <conditionalFormatting sqref="C12:C13 C15 C17 C19 C21">
    <cfRule type="cellIs" dxfId="705" priority="271" stopIfTrue="1" operator="notEqual">
      <formula>""</formula>
    </cfRule>
  </conditionalFormatting>
  <conditionalFormatting sqref="C73:C83">
    <cfRule type="cellIs" dxfId="704" priority="270" stopIfTrue="1" operator="notEqual">
      <formula>""</formula>
    </cfRule>
  </conditionalFormatting>
  <conditionalFormatting sqref="C72">
    <cfRule type="cellIs" dxfId="703" priority="269" stopIfTrue="1" operator="notEqual">
      <formula>""</formula>
    </cfRule>
  </conditionalFormatting>
  <conditionalFormatting sqref="C72">
    <cfRule type="cellIs" dxfId="702" priority="268" stopIfTrue="1" operator="notEqual">
      <formula>""</formula>
    </cfRule>
  </conditionalFormatting>
  <conditionalFormatting sqref="C73:C82">
    <cfRule type="cellIs" dxfId="701" priority="265" stopIfTrue="1" operator="notEqual">
      <formula>""</formula>
    </cfRule>
  </conditionalFormatting>
  <conditionalFormatting sqref="C61:C71">
    <cfRule type="cellIs" dxfId="700" priority="267" stopIfTrue="1" operator="notEqual">
      <formula>""</formula>
    </cfRule>
  </conditionalFormatting>
  <conditionalFormatting sqref="C73:C82">
    <cfRule type="cellIs" dxfId="699" priority="266" stopIfTrue="1" operator="notEqual">
      <formula>""</formula>
    </cfRule>
  </conditionalFormatting>
  <conditionalFormatting sqref="C72">
    <cfRule type="cellIs" dxfId="698" priority="264" stopIfTrue="1" operator="notEqual">
      <formula>""</formula>
    </cfRule>
  </conditionalFormatting>
  <conditionalFormatting sqref="C72">
    <cfRule type="cellIs" dxfId="697" priority="263" stopIfTrue="1" operator="notEqual">
      <formula>""</formula>
    </cfRule>
  </conditionalFormatting>
  <conditionalFormatting sqref="C61:C71">
    <cfRule type="cellIs" dxfId="696" priority="262" stopIfTrue="1" operator="notEqual">
      <formula>""</formula>
    </cfRule>
  </conditionalFormatting>
  <conditionalFormatting sqref="C60">
    <cfRule type="cellIs" dxfId="695" priority="261" stopIfTrue="1" operator="notEqual">
      <formula>""</formula>
    </cfRule>
  </conditionalFormatting>
  <conditionalFormatting sqref="C60">
    <cfRule type="cellIs" dxfId="694" priority="260" stopIfTrue="1" operator="notEqual">
      <formula>""</formula>
    </cfRule>
  </conditionalFormatting>
  <conditionalFormatting sqref="C61:C70">
    <cfRule type="cellIs" dxfId="693" priority="257" stopIfTrue="1" operator="notEqual">
      <formula>""</formula>
    </cfRule>
  </conditionalFormatting>
  <conditionalFormatting sqref="C49:C59">
    <cfRule type="cellIs" dxfId="692" priority="259" stopIfTrue="1" operator="notEqual">
      <formula>""</formula>
    </cfRule>
  </conditionalFormatting>
  <conditionalFormatting sqref="C61:C70">
    <cfRule type="cellIs" dxfId="691" priority="258" stopIfTrue="1" operator="notEqual">
      <formula>""</formula>
    </cfRule>
  </conditionalFormatting>
  <conditionalFormatting sqref="C73:C82">
    <cfRule type="cellIs" dxfId="690" priority="256" stopIfTrue="1" operator="notEqual">
      <formula>""</formula>
    </cfRule>
  </conditionalFormatting>
  <conditionalFormatting sqref="C73:C82">
    <cfRule type="cellIs" dxfId="689" priority="255" stopIfTrue="1" operator="notEqual">
      <formula>""</formula>
    </cfRule>
  </conditionalFormatting>
  <conditionalFormatting sqref="C72:C82">
    <cfRule type="cellIs" dxfId="688" priority="254" stopIfTrue="1" operator="notEqual">
      <formula>""</formula>
    </cfRule>
  </conditionalFormatting>
  <conditionalFormatting sqref="C72:C82">
    <cfRule type="cellIs" dxfId="687" priority="253" stopIfTrue="1" operator="notEqual">
      <formula>""</formula>
    </cfRule>
  </conditionalFormatting>
  <conditionalFormatting sqref="C61:C71">
    <cfRule type="cellIs" dxfId="686" priority="252" stopIfTrue="1" operator="notEqual">
      <formula>""</formula>
    </cfRule>
  </conditionalFormatting>
  <conditionalFormatting sqref="C60">
    <cfRule type="cellIs" dxfId="685" priority="251" stopIfTrue="1" operator="notEqual">
      <formula>""</formula>
    </cfRule>
  </conditionalFormatting>
  <conditionalFormatting sqref="C60">
    <cfRule type="cellIs" dxfId="684" priority="250" stopIfTrue="1" operator="notEqual">
      <formula>""</formula>
    </cfRule>
  </conditionalFormatting>
  <conditionalFormatting sqref="C61:C70">
    <cfRule type="cellIs" dxfId="683" priority="247" stopIfTrue="1" operator="notEqual">
      <formula>""</formula>
    </cfRule>
  </conditionalFormatting>
  <conditionalFormatting sqref="C49:C59">
    <cfRule type="cellIs" dxfId="682" priority="249" stopIfTrue="1" operator="notEqual">
      <formula>""</formula>
    </cfRule>
  </conditionalFormatting>
  <conditionalFormatting sqref="C61:C70">
    <cfRule type="cellIs" dxfId="681" priority="248" stopIfTrue="1" operator="notEqual">
      <formula>""</formula>
    </cfRule>
  </conditionalFormatting>
  <conditionalFormatting sqref="C60">
    <cfRule type="cellIs" dxfId="680" priority="246" stopIfTrue="1" operator="notEqual">
      <formula>""</formula>
    </cfRule>
  </conditionalFormatting>
  <conditionalFormatting sqref="C60">
    <cfRule type="cellIs" dxfId="679" priority="245" stopIfTrue="1" operator="notEqual">
      <formula>""</formula>
    </cfRule>
  </conditionalFormatting>
  <conditionalFormatting sqref="C49:C59">
    <cfRule type="cellIs" dxfId="678" priority="244" stopIfTrue="1" operator="notEqual">
      <formula>""</formula>
    </cfRule>
  </conditionalFormatting>
  <conditionalFormatting sqref="C48">
    <cfRule type="cellIs" dxfId="677" priority="243" stopIfTrue="1" operator="notEqual">
      <formula>""</formula>
    </cfRule>
  </conditionalFormatting>
  <conditionalFormatting sqref="C48">
    <cfRule type="cellIs" dxfId="676" priority="242" stopIfTrue="1" operator="notEqual">
      <formula>""</formula>
    </cfRule>
  </conditionalFormatting>
  <conditionalFormatting sqref="C49:C58">
    <cfRule type="cellIs" dxfId="675" priority="239" stopIfTrue="1" operator="notEqual">
      <formula>""</formula>
    </cfRule>
  </conditionalFormatting>
  <conditionalFormatting sqref="C37:C47">
    <cfRule type="cellIs" dxfId="674" priority="241" stopIfTrue="1" operator="notEqual">
      <formula>""</formula>
    </cfRule>
  </conditionalFormatting>
  <conditionalFormatting sqref="C49:C58">
    <cfRule type="cellIs" dxfId="673" priority="240" stopIfTrue="1" operator="notEqual">
      <formula>""</formula>
    </cfRule>
  </conditionalFormatting>
  <conditionalFormatting sqref="C61:C70">
    <cfRule type="cellIs" dxfId="672" priority="238" stopIfTrue="1" operator="notEqual">
      <formula>""</formula>
    </cfRule>
  </conditionalFormatting>
  <conditionalFormatting sqref="C61:C70">
    <cfRule type="cellIs" dxfId="671" priority="237" stopIfTrue="1" operator="notEqual">
      <formula>""</formula>
    </cfRule>
  </conditionalFormatting>
  <conditionalFormatting sqref="C85:C94">
    <cfRule type="cellIs" dxfId="670" priority="231" stopIfTrue="1" operator="notEqual">
      <formula>""</formula>
    </cfRule>
  </conditionalFormatting>
  <conditionalFormatting sqref="C85:C94">
    <cfRule type="cellIs" dxfId="669" priority="230" stopIfTrue="1" operator="notEqual">
      <formula>""</formula>
    </cfRule>
  </conditionalFormatting>
  <conditionalFormatting sqref="C107 C73:C83 C85:C95">
    <cfRule type="cellIs" dxfId="668" priority="236" stopIfTrue="1" operator="notEqual">
      <formula>""</formula>
    </cfRule>
  </conditionalFormatting>
  <conditionalFormatting sqref="C107 C73:C83 C85:C95">
    <cfRule type="cellIs" dxfId="667" priority="229" stopIfTrue="1" operator="notEqual">
      <formula>""</formula>
    </cfRule>
  </conditionalFormatting>
  <conditionalFormatting sqref="C84">
    <cfRule type="cellIs" dxfId="666" priority="228" stopIfTrue="1" operator="notEqual">
      <formula>""</formula>
    </cfRule>
  </conditionalFormatting>
  <conditionalFormatting sqref="C107 C73:C83 C85:C95">
    <cfRule type="cellIs" dxfId="665" priority="235" stopIfTrue="1" operator="notEqual">
      <formula>""</formula>
    </cfRule>
  </conditionalFormatting>
  <conditionalFormatting sqref="C84">
    <cfRule type="cellIs" dxfId="664" priority="234" stopIfTrue="1" operator="notEqual">
      <formula>""</formula>
    </cfRule>
  </conditionalFormatting>
  <conditionalFormatting sqref="C84">
    <cfRule type="cellIs" dxfId="663" priority="233" stopIfTrue="1" operator="notEqual">
      <formula>""</formula>
    </cfRule>
  </conditionalFormatting>
  <conditionalFormatting sqref="C73:C83">
    <cfRule type="cellIs" dxfId="662" priority="232" stopIfTrue="1" operator="notEqual">
      <formula>""</formula>
    </cfRule>
  </conditionalFormatting>
  <conditionalFormatting sqref="C73:C83">
    <cfRule type="cellIs" dxfId="661" priority="221" stopIfTrue="1" operator="notEqual">
      <formula>""</formula>
    </cfRule>
  </conditionalFormatting>
  <conditionalFormatting sqref="C72">
    <cfRule type="cellIs" dxfId="660" priority="220" stopIfTrue="1" operator="notEqual">
      <formula>""</formula>
    </cfRule>
  </conditionalFormatting>
  <conditionalFormatting sqref="C72">
    <cfRule type="cellIs" dxfId="659" priority="219" stopIfTrue="1" operator="notEqual">
      <formula>""</formula>
    </cfRule>
  </conditionalFormatting>
  <conditionalFormatting sqref="C61:C71">
    <cfRule type="cellIs" dxfId="658" priority="218" stopIfTrue="1" operator="notEqual">
      <formula>""</formula>
    </cfRule>
  </conditionalFormatting>
  <conditionalFormatting sqref="C84">
    <cfRule type="cellIs" dxfId="657" priority="227" stopIfTrue="1" operator="notEqual">
      <formula>""</formula>
    </cfRule>
  </conditionalFormatting>
  <conditionalFormatting sqref="C85:C94">
    <cfRule type="cellIs" dxfId="656" priority="224" stopIfTrue="1" operator="notEqual">
      <formula>""</formula>
    </cfRule>
  </conditionalFormatting>
  <conditionalFormatting sqref="C73:C83">
    <cfRule type="cellIs" dxfId="655" priority="226" stopIfTrue="1" operator="notEqual">
      <formula>""</formula>
    </cfRule>
  </conditionalFormatting>
  <conditionalFormatting sqref="C85:C94">
    <cfRule type="cellIs" dxfId="654" priority="225" stopIfTrue="1" operator="notEqual">
      <formula>""</formula>
    </cfRule>
  </conditionalFormatting>
  <conditionalFormatting sqref="C84">
    <cfRule type="cellIs" dxfId="653" priority="223" stopIfTrue="1" operator="notEqual">
      <formula>""</formula>
    </cfRule>
  </conditionalFormatting>
  <conditionalFormatting sqref="C84">
    <cfRule type="cellIs" dxfId="652" priority="222" stopIfTrue="1" operator="notEqual">
      <formula>""</formula>
    </cfRule>
  </conditionalFormatting>
  <conditionalFormatting sqref="C73:C82">
    <cfRule type="cellIs" dxfId="651" priority="216" stopIfTrue="1" operator="notEqual">
      <formula>""</formula>
    </cfRule>
  </conditionalFormatting>
  <conditionalFormatting sqref="C73:C82">
    <cfRule type="cellIs" dxfId="650" priority="217" stopIfTrue="1" operator="notEqual">
      <formula>""</formula>
    </cfRule>
  </conditionalFormatting>
  <conditionalFormatting sqref="C85:C94">
    <cfRule type="cellIs" dxfId="649" priority="215" stopIfTrue="1" operator="notEqual">
      <formula>""</formula>
    </cfRule>
  </conditionalFormatting>
  <conditionalFormatting sqref="C85:C94">
    <cfRule type="cellIs" dxfId="648" priority="214" stopIfTrue="1" operator="notEqual">
      <formula>""</formula>
    </cfRule>
  </conditionalFormatting>
  <conditionalFormatting sqref="C72">
    <cfRule type="cellIs" dxfId="647" priority="203" stopIfTrue="1" operator="notEqual">
      <formula>""</formula>
    </cfRule>
  </conditionalFormatting>
  <conditionalFormatting sqref="C61:C71">
    <cfRule type="cellIs" dxfId="646" priority="202" stopIfTrue="1" operator="notEqual">
      <formula>""</formula>
    </cfRule>
  </conditionalFormatting>
  <conditionalFormatting sqref="C107 C73:C83 C85:C95">
    <cfRule type="cellIs" dxfId="645" priority="213" stopIfTrue="1" operator="notEqual">
      <formula>""</formula>
    </cfRule>
  </conditionalFormatting>
  <conditionalFormatting sqref="C84">
    <cfRule type="cellIs" dxfId="644" priority="212" stopIfTrue="1" operator="notEqual">
      <formula>""</formula>
    </cfRule>
  </conditionalFormatting>
  <conditionalFormatting sqref="C84">
    <cfRule type="cellIs" dxfId="643" priority="211" stopIfTrue="1" operator="notEqual">
      <formula>""</formula>
    </cfRule>
  </conditionalFormatting>
  <conditionalFormatting sqref="C85:C94">
    <cfRule type="cellIs" dxfId="642" priority="208" stopIfTrue="1" operator="notEqual">
      <formula>""</formula>
    </cfRule>
  </conditionalFormatting>
  <conditionalFormatting sqref="C73:C83">
    <cfRule type="cellIs" dxfId="641" priority="210" stopIfTrue="1" operator="notEqual">
      <formula>""</formula>
    </cfRule>
  </conditionalFormatting>
  <conditionalFormatting sqref="C85:C94">
    <cfRule type="cellIs" dxfId="640" priority="209" stopIfTrue="1" operator="notEqual">
      <formula>""</formula>
    </cfRule>
  </conditionalFormatting>
  <conditionalFormatting sqref="C84">
    <cfRule type="cellIs" dxfId="639" priority="207" stopIfTrue="1" operator="notEqual">
      <formula>""</formula>
    </cfRule>
  </conditionalFormatting>
  <conditionalFormatting sqref="C84">
    <cfRule type="cellIs" dxfId="638" priority="206" stopIfTrue="1" operator="notEqual">
      <formula>""</formula>
    </cfRule>
  </conditionalFormatting>
  <conditionalFormatting sqref="C73:C83">
    <cfRule type="cellIs" dxfId="637" priority="205" stopIfTrue="1" operator="notEqual">
      <formula>""</formula>
    </cfRule>
  </conditionalFormatting>
  <conditionalFormatting sqref="C72">
    <cfRule type="cellIs" dxfId="636" priority="204" stopIfTrue="1" operator="notEqual">
      <formula>""</formula>
    </cfRule>
  </conditionalFormatting>
  <conditionalFormatting sqref="C73:C82">
    <cfRule type="cellIs" dxfId="635" priority="200" stopIfTrue="1" operator="notEqual">
      <formula>""</formula>
    </cfRule>
  </conditionalFormatting>
  <conditionalFormatting sqref="C73:C82">
    <cfRule type="cellIs" dxfId="634" priority="201" stopIfTrue="1" operator="notEqual">
      <formula>""</formula>
    </cfRule>
  </conditionalFormatting>
  <conditionalFormatting sqref="C85:C94">
    <cfRule type="cellIs" dxfId="633" priority="199" stopIfTrue="1" operator="notEqual">
      <formula>""</formula>
    </cfRule>
  </conditionalFormatting>
  <conditionalFormatting sqref="C85:C94">
    <cfRule type="cellIs" dxfId="632" priority="198" stopIfTrue="1" operator="notEqual">
      <formula>""</formula>
    </cfRule>
  </conditionalFormatting>
  <conditionalFormatting sqref="C84:C94">
    <cfRule type="cellIs" dxfId="631" priority="197" stopIfTrue="1" operator="notEqual">
      <formula>""</formula>
    </cfRule>
  </conditionalFormatting>
  <conditionalFormatting sqref="C84:C94">
    <cfRule type="cellIs" dxfId="630" priority="196" stopIfTrue="1" operator="notEqual">
      <formula>""</formula>
    </cfRule>
  </conditionalFormatting>
  <conditionalFormatting sqref="C73:C83">
    <cfRule type="cellIs" dxfId="629" priority="195" stopIfTrue="1" operator="notEqual">
      <formula>""</formula>
    </cfRule>
  </conditionalFormatting>
  <conditionalFormatting sqref="C72">
    <cfRule type="cellIs" dxfId="628" priority="194" stopIfTrue="1" operator="notEqual">
      <formula>""</formula>
    </cfRule>
  </conditionalFormatting>
  <conditionalFormatting sqref="C72">
    <cfRule type="cellIs" dxfId="627" priority="193" stopIfTrue="1" operator="notEqual">
      <formula>""</formula>
    </cfRule>
  </conditionalFormatting>
  <conditionalFormatting sqref="C73:C82">
    <cfRule type="cellIs" dxfId="626" priority="190" stopIfTrue="1" operator="notEqual">
      <formula>""</formula>
    </cfRule>
  </conditionalFormatting>
  <conditionalFormatting sqref="C61:C71">
    <cfRule type="cellIs" dxfId="625" priority="192" stopIfTrue="1" operator="notEqual">
      <formula>""</formula>
    </cfRule>
  </conditionalFormatting>
  <conditionalFormatting sqref="C73:C82">
    <cfRule type="cellIs" dxfId="624" priority="191" stopIfTrue="1" operator="notEqual">
      <formula>""</formula>
    </cfRule>
  </conditionalFormatting>
  <conditionalFormatting sqref="C72">
    <cfRule type="cellIs" dxfId="623" priority="189" stopIfTrue="1" operator="notEqual">
      <formula>""</formula>
    </cfRule>
  </conditionalFormatting>
  <conditionalFormatting sqref="C72">
    <cfRule type="cellIs" dxfId="622" priority="188" stopIfTrue="1" operator="notEqual">
      <formula>""</formula>
    </cfRule>
  </conditionalFormatting>
  <conditionalFormatting sqref="C61:C71">
    <cfRule type="cellIs" dxfId="621" priority="187" stopIfTrue="1" operator="notEqual">
      <formula>""</formula>
    </cfRule>
  </conditionalFormatting>
  <conditionalFormatting sqref="C60">
    <cfRule type="cellIs" dxfId="620" priority="186" stopIfTrue="1" operator="notEqual">
      <formula>""</formula>
    </cfRule>
  </conditionalFormatting>
  <conditionalFormatting sqref="C60">
    <cfRule type="cellIs" dxfId="619" priority="185" stopIfTrue="1" operator="notEqual">
      <formula>""</formula>
    </cfRule>
  </conditionalFormatting>
  <conditionalFormatting sqref="C61:C70">
    <cfRule type="cellIs" dxfId="618" priority="182" stopIfTrue="1" operator="notEqual">
      <formula>""</formula>
    </cfRule>
  </conditionalFormatting>
  <conditionalFormatting sqref="C49:C59">
    <cfRule type="cellIs" dxfId="617" priority="184" stopIfTrue="1" operator="notEqual">
      <formula>""</formula>
    </cfRule>
  </conditionalFormatting>
  <conditionalFormatting sqref="C61:C70">
    <cfRule type="cellIs" dxfId="616" priority="183" stopIfTrue="1" operator="notEqual">
      <formula>""</formula>
    </cfRule>
  </conditionalFormatting>
  <conditionalFormatting sqref="C73:C82">
    <cfRule type="cellIs" dxfId="615" priority="181" stopIfTrue="1" operator="notEqual">
      <formula>""</formula>
    </cfRule>
  </conditionalFormatting>
  <conditionalFormatting sqref="C73:C82">
    <cfRule type="cellIs" dxfId="614" priority="180" stopIfTrue="1" operator="notEqual">
      <formula>""</formula>
    </cfRule>
  </conditionalFormatting>
  <conditionalFormatting sqref="C97:C106">
    <cfRule type="cellIs" dxfId="613" priority="173" stopIfTrue="1" operator="notEqual">
      <formula>""</formula>
    </cfRule>
  </conditionalFormatting>
  <conditionalFormatting sqref="C97:C106">
    <cfRule type="cellIs" dxfId="612" priority="172" stopIfTrue="1" operator="notEqual">
      <formula>""</formula>
    </cfRule>
  </conditionalFormatting>
  <conditionalFormatting sqref="C96">
    <cfRule type="cellIs" dxfId="611" priority="171" stopIfTrue="1" operator="notEqual">
      <formula>""</formula>
    </cfRule>
  </conditionalFormatting>
  <conditionalFormatting sqref="C96">
    <cfRule type="cellIs" dxfId="610" priority="170" stopIfTrue="1" operator="notEqual">
      <formula>""</formula>
    </cfRule>
  </conditionalFormatting>
  <conditionalFormatting sqref="C97:C106">
    <cfRule type="cellIs" dxfId="609" priority="169" stopIfTrue="1" operator="notEqual">
      <formula>""</formula>
    </cfRule>
  </conditionalFormatting>
  <conditionalFormatting sqref="C96">
    <cfRule type="cellIs" dxfId="608" priority="179" stopIfTrue="1" operator="notEqual">
      <formula>""</formula>
    </cfRule>
  </conditionalFormatting>
  <conditionalFormatting sqref="C96:C106">
    <cfRule type="cellIs" dxfId="607" priority="178" stopIfTrue="1" operator="notEqual">
      <formula>""</formula>
    </cfRule>
  </conditionalFormatting>
  <conditionalFormatting sqref="C96:C106">
    <cfRule type="cellIs" dxfId="606" priority="177" stopIfTrue="1" operator="notEqual">
      <formula>""</formula>
    </cfRule>
  </conditionalFormatting>
  <conditionalFormatting sqref="C97:C106">
    <cfRule type="cellIs" dxfId="605" priority="176" stopIfTrue="1" operator="notEqual">
      <formula>""</formula>
    </cfRule>
  </conditionalFormatting>
  <conditionalFormatting sqref="C96">
    <cfRule type="cellIs" dxfId="604" priority="175" stopIfTrue="1" operator="notEqual">
      <formula>""</formula>
    </cfRule>
  </conditionalFormatting>
  <conditionalFormatting sqref="C96">
    <cfRule type="cellIs" dxfId="603" priority="174" stopIfTrue="1" operator="notEqual">
      <formula>""</formula>
    </cfRule>
  </conditionalFormatting>
  <conditionalFormatting sqref="C97:C106">
    <cfRule type="cellIs" dxfId="602" priority="168" stopIfTrue="1" operator="notEqual">
      <formula>""</formula>
    </cfRule>
  </conditionalFormatting>
  <conditionalFormatting sqref="C96:C106">
    <cfRule type="cellIs" dxfId="601" priority="167" stopIfTrue="1" operator="notEqual">
      <formula>""</formula>
    </cfRule>
  </conditionalFormatting>
  <conditionalFormatting sqref="C96:C106">
    <cfRule type="cellIs" dxfId="600" priority="166" stopIfTrue="1" operator="notEqual">
      <formula>""</formula>
    </cfRule>
  </conditionalFormatting>
  <conditionalFormatting sqref="C96:C106">
    <cfRule type="cellIs" dxfId="599" priority="165" stopIfTrue="1" operator="notEqual">
      <formula>""</formula>
    </cfRule>
  </conditionalFormatting>
  <conditionalFormatting sqref="C96:C106">
    <cfRule type="cellIs" dxfId="598" priority="164" stopIfTrue="1" operator="notEqual">
      <formula>""</formula>
    </cfRule>
  </conditionalFormatting>
  <conditionalFormatting sqref="C97:C106">
    <cfRule type="cellIs" dxfId="597" priority="163" stopIfTrue="1" operator="notEqual">
      <formula>""</formula>
    </cfRule>
  </conditionalFormatting>
  <conditionalFormatting sqref="C97:C106">
    <cfRule type="cellIs" dxfId="596" priority="162" stopIfTrue="1" operator="notEqual">
      <formula>""</formula>
    </cfRule>
  </conditionalFormatting>
  <conditionalFormatting sqref="C97:C106">
    <cfRule type="cellIs" dxfId="595" priority="161" stopIfTrue="1" operator="notEqual">
      <formula>""</formula>
    </cfRule>
  </conditionalFormatting>
  <conditionalFormatting sqref="C97:C106">
    <cfRule type="cellIs" dxfId="594" priority="160" stopIfTrue="1" operator="notEqual">
      <formula>""</formula>
    </cfRule>
  </conditionalFormatting>
  <conditionalFormatting sqref="C97:C106">
    <cfRule type="cellIs" dxfId="593" priority="159" stopIfTrue="1" operator="notEqual">
      <formula>""</formula>
    </cfRule>
  </conditionalFormatting>
  <conditionalFormatting sqref="C119">
    <cfRule type="cellIs" dxfId="592" priority="158" stopIfTrue="1" operator="notEqual">
      <formula>""</formula>
    </cfRule>
  </conditionalFormatting>
  <conditionalFormatting sqref="C119">
    <cfRule type="cellIs" dxfId="591" priority="157" stopIfTrue="1" operator="notEqual">
      <formula>""</formula>
    </cfRule>
  </conditionalFormatting>
  <conditionalFormatting sqref="C108:C109">
    <cfRule type="cellIs" dxfId="590" priority="156" stopIfTrue="1" operator="notEqual">
      <formula>""</formula>
    </cfRule>
  </conditionalFormatting>
  <conditionalFormatting sqref="C108:C109">
    <cfRule type="cellIs" dxfId="589" priority="155" stopIfTrue="1" operator="notEqual">
      <formula>""</formula>
    </cfRule>
  </conditionalFormatting>
  <conditionalFormatting sqref="C97:C106 C108:C118 C120:C131">
    <cfRule type="cellIs" dxfId="588" priority="154" stopIfTrue="1" operator="notEqual">
      <formula>""</formula>
    </cfRule>
  </conditionalFormatting>
  <conditionalFormatting sqref="C97:C106 C108:C118 C120:C131">
    <cfRule type="cellIs" dxfId="587" priority="153" stopIfTrue="1" operator="notEqual">
      <formula>""</formula>
    </cfRule>
  </conditionalFormatting>
  <conditionalFormatting sqref="C13">
    <cfRule type="cellIs" dxfId="586" priority="152" stopIfTrue="1" operator="notEqual">
      <formula>""</formula>
    </cfRule>
  </conditionalFormatting>
  <conditionalFormatting sqref="C72">
    <cfRule type="cellIs" dxfId="585" priority="151" stopIfTrue="1" operator="notEqual">
      <formula>""</formula>
    </cfRule>
  </conditionalFormatting>
  <conditionalFormatting sqref="C72">
    <cfRule type="cellIs" dxfId="584" priority="150" stopIfTrue="1" operator="notEqual">
      <formula>""</formula>
    </cfRule>
  </conditionalFormatting>
  <conditionalFormatting sqref="C73:C82">
    <cfRule type="cellIs" dxfId="583" priority="147" stopIfTrue="1" operator="notEqual">
      <formula>""</formula>
    </cfRule>
  </conditionalFormatting>
  <conditionalFormatting sqref="C61:C71">
    <cfRule type="cellIs" dxfId="582" priority="149" stopIfTrue="1" operator="notEqual">
      <formula>""</formula>
    </cfRule>
  </conditionalFormatting>
  <conditionalFormatting sqref="C73:C82">
    <cfRule type="cellIs" dxfId="581" priority="148" stopIfTrue="1" operator="notEqual">
      <formula>""</formula>
    </cfRule>
  </conditionalFormatting>
  <conditionalFormatting sqref="C72">
    <cfRule type="cellIs" dxfId="580" priority="146" stopIfTrue="1" operator="notEqual">
      <formula>""</formula>
    </cfRule>
  </conditionalFormatting>
  <conditionalFormatting sqref="C72">
    <cfRule type="cellIs" dxfId="579" priority="145" stopIfTrue="1" operator="notEqual">
      <formula>""</formula>
    </cfRule>
  </conditionalFormatting>
  <conditionalFormatting sqref="C61:C71">
    <cfRule type="cellIs" dxfId="578" priority="144" stopIfTrue="1" operator="notEqual">
      <formula>""</formula>
    </cfRule>
  </conditionalFormatting>
  <conditionalFormatting sqref="C60">
    <cfRule type="cellIs" dxfId="577" priority="143" stopIfTrue="1" operator="notEqual">
      <formula>""</formula>
    </cfRule>
  </conditionalFormatting>
  <conditionalFormatting sqref="C60">
    <cfRule type="cellIs" dxfId="576" priority="142" stopIfTrue="1" operator="notEqual">
      <formula>""</formula>
    </cfRule>
  </conditionalFormatting>
  <conditionalFormatting sqref="C61:C70">
    <cfRule type="cellIs" dxfId="575" priority="139" stopIfTrue="1" operator="notEqual">
      <formula>""</formula>
    </cfRule>
  </conditionalFormatting>
  <conditionalFormatting sqref="C49:C59">
    <cfRule type="cellIs" dxfId="574" priority="141" stopIfTrue="1" operator="notEqual">
      <formula>""</formula>
    </cfRule>
  </conditionalFormatting>
  <conditionalFormatting sqref="C61:C70">
    <cfRule type="cellIs" dxfId="573" priority="140" stopIfTrue="1" operator="notEqual">
      <formula>""</formula>
    </cfRule>
  </conditionalFormatting>
  <conditionalFormatting sqref="C73:C82">
    <cfRule type="cellIs" dxfId="572" priority="138" stopIfTrue="1" operator="notEqual">
      <formula>""</formula>
    </cfRule>
  </conditionalFormatting>
  <conditionalFormatting sqref="C73:C82">
    <cfRule type="cellIs" dxfId="571" priority="137" stopIfTrue="1" operator="notEqual">
      <formula>""</formula>
    </cfRule>
  </conditionalFormatting>
  <conditionalFormatting sqref="C72:C82">
    <cfRule type="cellIs" dxfId="570" priority="136" stopIfTrue="1" operator="notEqual">
      <formula>""</formula>
    </cfRule>
  </conditionalFormatting>
  <conditionalFormatting sqref="C72:C82">
    <cfRule type="cellIs" dxfId="569" priority="135" stopIfTrue="1" operator="notEqual">
      <formula>""</formula>
    </cfRule>
  </conditionalFormatting>
  <conditionalFormatting sqref="C61:C71">
    <cfRule type="cellIs" dxfId="568" priority="134" stopIfTrue="1" operator="notEqual">
      <formula>""</formula>
    </cfRule>
  </conditionalFormatting>
  <conditionalFormatting sqref="C60">
    <cfRule type="cellIs" dxfId="567" priority="133" stopIfTrue="1" operator="notEqual">
      <formula>""</formula>
    </cfRule>
  </conditionalFormatting>
  <conditionalFormatting sqref="C60">
    <cfRule type="cellIs" dxfId="566" priority="132" stopIfTrue="1" operator="notEqual">
      <formula>""</formula>
    </cfRule>
  </conditionalFormatting>
  <conditionalFormatting sqref="C61:C70">
    <cfRule type="cellIs" dxfId="565" priority="129" stopIfTrue="1" operator="notEqual">
      <formula>""</formula>
    </cfRule>
  </conditionalFormatting>
  <conditionalFormatting sqref="C49:C59">
    <cfRule type="cellIs" dxfId="564" priority="131" stopIfTrue="1" operator="notEqual">
      <formula>""</formula>
    </cfRule>
  </conditionalFormatting>
  <conditionalFormatting sqref="C61:C70">
    <cfRule type="cellIs" dxfId="563" priority="130" stopIfTrue="1" operator="notEqual">
      <formula>""</formula>
    </cfRule>
  </conditionalFormatting>
  <conditionalFormatting sqref="C60">
    <cfRule type="cellIs" dxfId="562" priority="128" stopIfTrue="1" operator="notEqual">
      <formula>""</formula>
    </cfRule>
  </conditionalFormatting>
  <conditionalFormatting sqref="C60">
    <cfRule type="cellIs" dxfId="561" priority="127" stopIfTrue="1" operator="notEqual">
      <formula>""</formula>
    </cfRule>
  </conditionalFormatting>
  <conditionalFormatting sqref="C49:C59">
    <cfRule type="cellIs" dxfId="560" priority="126" stopIfTrue="1" operator="notEqual">
      <formula>""</formula>
    </cfRule>
  </conditionalFormatting>
  <conditionalFormatting sqref="C48">
    <cfRule type="cellIs" dxfId="559" priority="125" stopIfTrue="1" operator="notEqual">
      <formula>""</formula>
    </cfRule>
  </conditionalFormatting>
  <conditionalFormatting sqref="C48">
    <cfRule type="cellIs" dxfId="558" priority="124" stopIfTrue="1" operator="notEqual">
      <formula>""</formula>
    </cfRule>
  </conditionalFormatting>
  <conditionalFormatting sqref="C49:C58">
    <cfRule type="cellIs" dxfId="557" priority="121" stopIfTrue="1" operator="notEqual">
      <formula>""</formula>
    </cfRule>
  </conditionalFormatting>
  <conditionalFormatting sqref="C37:C47">
    <cfRule type="cellIs" dxfId="556" priority="123" stopIfTrue="1" operator="notEqual">
      <formula>""</formula>
    </cfRule>
  </conditionalFormatting>
  <conditionalFormatting sqref="C49:C58">
    <cfRule type="cellIs" dxfId="555" priority="122" stopIfTrue="1" operator="notEqual">
      <formula>""</formula>
    </cfRule>
  </conditionalFormatting>
  <conditionalFormatting sqref="C61:C70">
    <cfRule type="cellIs" dxfId="554" priority="120" stopIfTrue="1" operator="notEqual">
      <formula>""</formula>
    </cfRule>
  </conditionalFormatting>
  <conditionalFormatting sqref="C61:C70">
    <cfRule type="cellIs" dxfId="553" priority="119" stopIfTrue="1" operator="notEqual">
      <formula>""</formula>
    </cfRule>
  </conditionalFormatting>
  <conditionalFormatting sqref="C72:C82">
    <cfRule type="cellIs" dxfId="552" priority="118" stopIfTrue="1" operator="notEqual">
      <formula>""</formula>
    </cfRule>
  </conditionalFormatting>
  <conditionalFormatting sqref="C72:C82">
    <cfRule type="cellIs" dxfId="551" priority="117" stopIfTrue="1" operator="notEqual">
      <formula>""</formula>
    </cfRule>
  </conditionalFormatting>
  <conditionalFormatting sqref="C61:C71">
    <cfRule type="cellIs" dxfId="550" priority="116" stopIfTrue="1" operator="notEqual">
      <formula>""</formula>
    </cfRule>
  </conditionalFormatting>
  <conditionalFormatting sqref="C60">
    <cfRule type="cellIs" dxfId="549" priority="115" stopIfTrue="1" operator="notEqual">
      <formula>""</formula>
    </cfRule>
  </conditionalFormatting>
  <conditionalFormatting sqref="C60">
    <cfRule type="cellIs" dxfId="548" priority="114" stopIfTrue="1" operator="notEqual">
      <formula>""</formula>
    </cfRule>
  </conditionalFormatting>
  <conditionalFormatting sqref="C61:C70">
    <cfRule type="cellIs" dxfId="547" priority="111" stopIfTrue="1" operator="notEqual">
      <formula>""</formula>
    </cfRule>
  </conditionalFormatting>
  <conditionalFormatting sqref="C49:C59">
    <cfRule type="cellIs" dxfId="546" priority="113" stopIfTrue="1" operator="notEqual">
      <formula>""</formula>
    </cfRule>
  </conditionalFormatting>
  <conditionalFormatting sqref="C61:C70">
    <cfRule type="cellIs" dxfId="545" priority="112" stopIfTrue="1" operator="notEqual">
      <formula>""</formula>
    </cfRule>
  </conditionalFormatting>
  <conditionalFormatting sqref="C60">
    <cfRule type="cellIs" dxfId="544" priority="110" stopIfTrue="1" operator="notEqual">
      <formula>""</formula>
    </cfRule>
  </conditionalFormatting>
  <conditionalFormatting sqref="C60">
    <cfRule type="cellIs" dxfId="543" priority="109" stopIfTrue="1" operator="notEqual">
      <formula>""</formula>
    </cfRule>
  </conditionalFormatting>
  <conditionalFormatting sqref="C49:C59">
    <cfRule type="cellIs" dxfId="542" priority="108" stopIfTrue="1" operator="notEqual">
      <formula>""</formula>
    </cfRule>
  </conditionalFormatting>
  <conditionalFormatting sqref="C48">
    <cfRule type="cellIs" dxfId="541" priority="107" stopIfTrue="1" operator="notEqual">
      <formula>""</formula>
    </cfRule>
  </conditionalFormatting>
  <conditionalFormatting sqref="C48">
    <cfRule type="cellIs" dxfId="540" priority="106" stopIfTrue="1" operator="notEqual">
      <formula>""</formula>
    </cfRule>
  </conditionalFormatting>
  <conditionalFormatting sqref="C49:C58">
    <cfRule type="cellIs" dxfId="539" priority="103" stopIfTrue="1" operator="notEqual">
      <formula>""</formula>
    </cfRule>
  </conditionalFormatting>
  <conditionalFormatting sqref="C37:C47">
    <cfRule type="cellIs" dxfId="538" priority="105" stopIfTrue="1" operator="notEqual">
      <formula>""</formula>
    </cfRule>
  </conditionalFormatting>
  <conditionalFormatting sqref="C49:C58">
    <cfRule type="cellIs" dxfId="537" priority="104" stopIfTrue="1" operator="notEqual">
      <formula>""</formula>
    </cfRule>
  </conditionalFormatting>
  <conditionalFormatting sqref="C61:C70">
    <cfRule type="cellIs" dxfId="536" priority="102" stopIfTrue="1" operator="notEqual">
      <formula>""</formula>
    </cfRule>
  </conditionalFormatting>
  <conditionalFormatting sqref="C61:C70">
    <cfRule type="cellIs" dxfId="535" priority="101" stopIfTrue="1" operator="notEqual">
      <formula>""</formula>
    </cfRule>
  </conditionalFormatting>
  <conditionalFormatting sqref="C60:C70">
    <cfRule type="cellIs" dxfId="534" priority="100" stopIfTrue="1" operator="notEqual">
      <formula>""</formula>
    </cfRule>
  </conditionalFormatting>
  <conditionalFormatting sqref="C60:C70">
    <cfRule type="cellIs" dxfId="533" priority="99" stopIfTrue="1" operator="notEqual">
      <formula>""</formula>
    </cfRule>
  </conditionalFormatting>
  <conditionalFormatting sqref="C49:C59">
    <cfRule type="cellIs" dxfId="532" priority="98" stopIfTrue="1" operator="notEqual">
      <formula>""</formula>
    </cfRule>
  </conditionalFormatting>
  <conditionalFormatting sqref="C48">
    <cfRule type="cellIs" dxfId="531" priority="97" stopIfTrue="1" operator="notEqual">
      <formula>""</formula>
    </cfRule>
  </conditionalFormatting>
  <conditionalFormatting sqref="C48">
    <cfRule type="cellIs" dxfId="530" priority="96" stopIfTrue="1" operator="notEqual">
      <formula>""</formula>
    </cfRule>
  </conditionalFormatting>
  <conditionalFormatting sqref="C49:C58">
    <cfRule type="cellIs" dxfId="529" priority="93" stopIfTrue="1" operator="notEqual">
      <formula>""</formula>
    </cfRule>
  </conditionalFormatting>
  <conditionalFormatting sqref="C37:C47">
    <cfRule type="cellIs" dxfId="528" priority="95" stopIfTrue="1" operator="notEqual">
      <formula>""</formula>
    </cfRule>
  </conditionalFormatting>
  <conditionalFormatting sqref="C49:C58">
    <cfRule type="cellIs" dxfId="527" priority="94" stopIfTrue="1" operator="notEqual">
      <formula>""</formula>
    </cfRule>
  </conditionalFormatting>
  <conditionalFormatting sqref="C48">
    <cfRule type="cellIs" dxfId="526" priority="92" stopIfTrue="1" operator="notEqual">
      <formula>""</formula>
    </cfRule>
  </conditionalFormatting>
  <conditionalFormatting sqref="C48">
    <cfRule type="cellIs" dxfId="525" priority="91" stopIfTrue="1" operator="notEqual">
      <formula>""</formula>
    </cfRule>
  </conditionalFormatting>
  <conditionalFormatting sqref="C37:C47">
    <cfRule type="cellIs" dxfId="524" priority="90" stopIfTrue="1" operator="notEqual">
      <formula>""</formula>
    </cfRule>
  </conditionalFormatting>
  <conditionalFormatting sqref="C36">
    <cfRule type="cellIs" dxfId="523" priority="89" stopIfTrue="1" operator="notEqual">
      <formula>""</formula>
    </cfRule>
  </conditionalFormatting>
  <conditionalFormatting sqref="C36">
    <cfRule type="cellIs" dxfId="522" priority="88" stopIfTrue="1" operator="notEqual">
      <formula>""</formula>
    </cfRule>
  </conditionalFormatting>
  <conditionalFormatting sqref="C37:C46">
    <cfRule type="cellIs" dxfId="521" priority="85" stopIfTrue="1" operator="notEqual">
      <formula>""</formula>
    </cfRule>
  </conditionalFormatting>
  <conditionalFormatting sqref="C25:C35">
    <cfRule type="cellIs" dxfId="520" priority="87" stopIfTrue="1" operator="notEqual">
      <formula>""</formula>
    </cfRule>
  </conditionalFormatting>
  <conditionalFormatting sqref="C37:C46">
    <cfRule type="cellIs" dxfId="519" priority="86" stopIfTrue="1" operator="notEqual">
      <formula>""</formula>
    </cfRule>
  </conditionalFormatting>
  <conditionalFormatting sqref="C49:C58">
    <cfRule type="cellIs" dxfId="518" priority="84" stopIfTrue="1" operator="notEqual">
      <formula>""</formula>
    </cfRule>
  </conditionalFormatting>
  <conditionalFormatting sqref="C49:C58">
    <cfRule type="cellIs" dxfId="517" priority="83" stopIfTrue="1" operator="notEqual">
      <formula>""</formula>
    </cfRule>
  </conditionalFormatting>
  <conditionalFormatting sqref="C73:C82">
    <cfRule type="cellIs" dxfId="516" priority="79" stopIfTrue="1" operator="notEqual">
      <formula>""</formula>
    </cfRule>
  </conditionalFormatting>
  <conditionalFormatting sqref="C73:C82">
    <cfRule type="cellIs" dxfId="515" priority="78" stopIfTrue="1" operator="notEqual">
      <formula>""</formula>
    </cfRule>
  </conditionalFormatting>
  <conditionalFormatting sqref="C72">
    <cfRule type="cellIs" dxfId="514" priority="77" stopIfTrue="1" operator="notEqual">
      <formula>""</formula>
    </cfRule>
  </conditionalFormatting>
  <conditionalFormatting sqref="C72">
    <cfRule type="cellIs" dxfId="513" priority="82" stopIfTrue="1" operator="notEqual">
      <formula>""</formula>
    </cfRule>
  </conditionalFormatting>
  <conditionalFormatting sqref="C72">
    <cfRule type="cellIs" dxfId="512" priority="81" stopIfTrue="1" operator="notEqual">
      <formula>""</formula>
    </cfRule>
  </conditionalFormatting>
  <conditionalFormatting sqref="C61:C71">
    <cfRule type="cellIs" dxfId="511" priority="80" stopIfTrue="1" operator="notEqual">
      <formula>""</formula>
    </cfRule>
  </conditionalFormatting>
  <conditionalFormatting sqref="C61:C71">
    <cfRule type="cellIs" dxfId="510" priority="70" stopIfTrue="1" operator="notEqual">
      <formula>""</formula>
    </cfRule>
  </conditionalFormatting>
  <conditionalFormatting sqref="C60">
    <cfRule type="cellIs" dxfId="509" priority="69" stopIfTrue="1" operator="notEqual">
      <formula>""</formula>
    </cfRule>
  </conditionalFormatting>
  <conditionalFormatting sqref="C60">
    <cfRule type="cellIs" dxfId="508" priority="68" stopIfTrue="1" operator="notEqual">
      <formula>""</formula>
    </cfRule>
  </conditionalFormatting>
  <conditionalFormatting sqref="C49:C59">
    <cfRule type="cellIs" dxfId="507" priority="67" stopIfTrue="1" operator="notEqual">
      <formula>""</formula>
    </cfRule>
  </conditionalFormatting>
  <conditionalFormatting sqref="C72">
    <cfRule type="cellIs" dxfId="506" priority="76" stopIfTrue="1" operator="notEqual">
      <formula>""</formula>
    </cfRule>
  </conditionalFormatting>
  <conditionalFormatting sqref="C73:C82">
    <cfRule type="cellIs" dxfId="505" priority="73" stopIfTrue="1" operator="notEqual">
      <formula>""</formula>
    </cfRule>
  </conditionalFormatting>
  <conditionalFormatting sqref="C61:C71">
    <cfRule type="cellIs" dxfId="504" priority="75" stopIfTrue="1" operator="notEqual">
      <formula>""</formula>
    </cfRule>
  </conditionalFormatting>
  <conditionalFormatting sqref="C73:C82">
    <cfRule type="cellIs" dxfId="503" priority="74" stopIfTrue="1" operator="notEqual">
      <formula>""</formula>
    </cfRule>
  </conditionalFormatting>
  <conditionalFormatting sqref="C72">
    <cfRule type="cellIs" dxfId="502" priority="72" stopIfTrue="1" operator="notEqual">
      <formula>""</formula>
    </cfRule>
  </conditionalFormatting>
  <conditionalFormatting sqref="C72">
    <cfRule type="cellIs" dxfId="501" priority="71" stopIfTrue="1" operator="notEqual">
      <formula>""</formula>
    </cfRule>
  </conditionalFormatting>
  <conditionalFormatting sqref="C61:C70">
    <cfRule type="cellIs" dxfId="500" priority="65" stopIfTrue="1" operator="notEqual">
      <formula>""</formula>
    </cfRule>
  </conditionalFormatting>
  <conditionalFormatting sqref="C61:C70">
    <cfRule type="cellIs" dxfId="499" priority="66" stopIfTrue="1" operator="notEqual">
      <formula>""</formula>
    </cfRule>
  </conditionalFormatting>
  <conditionalFormatting sqref="C73:C82">
    <cfRule type="cellIs" dxfId="498" priority="64" stopIfTrue="1" operator="notEqual">
      <formula>""</formula>
    </cfRule>
  </conditionalFormatting>
  <conditionalFormatting sqref="C73:C82">
    <cfRule type="cellIs" dxfId="497" priority="63" stopIfTrue="1" operator="notEqual">
      <formula>""</formula>
    </cfRule>
  </conditionalFormatting>
  <conditionalFormatting sqref="C60">
    <cfRule type="cellIs" dxfId="496" priority="53" stopIfTrue="1" operator="notEqual">
      <formula>""</formula>
    </cfRule>
  </conditionalFormatting>
  <conditionalFormatting sqref="C49:C59">
    <cfRule type="cellIs" dxfId="495" priority="52" stopIfTrue="1" operator="notEqual">
      <formula>""</formula>
    </cfRule>
  </conditionalFormatting>
  <conditionalFormatting sqref="C72">
    <cfRule type="cellIs" dxfId="494" priority="62" stopIfTrue="1" operator="notEqual">
      <formula>""</formula>
    </cfRule>
  </conditionalFormatting>
  <conditionalFormatting sqref="C72">
    <cfRule type="cellIs" dxfId="493" priority="61" stopIfTrue="1" operator="notEqual">
      <formula>""</formula>
    </cfRule>
  </conditionalFormatting>
  <conditionalFormatting sqref="C73:C82">
    <cfRule type="cellIs" dxfId="492" priority="58" stopIfTrue="1" operator="notEqual">
      <formula>""</formula>
    </cfRule>
  </conditionalFormatting>
  <conditionalFormatting sqref="C61:C71">
    <cfRule type="cellIs" dxfId="491" priority="60" stopIfTrue="1" operator="notEqual">
      <formula>""</formula>
    </cfRule>
  </conditionalFormatting>
  <conditionalFormatting sqref="C73:C82">
    <cfRule type="cellIs" dxfId="490" priority="59" stopIfTrue="1" operator="notEqual">
      <formula>""</formula>
    </cfRule>
  </conditionalFormatting>
  <conditionalFormatting sqref="C72">
    <cfRule type="cellIs" dxfId="489" priority="57" stopIfTrue="1" operator="notEqual">
      <formula>""</formula>
    </cfRule>
  </conditionalFormatting>
  <conditionalFormatting sqref="C72">
    <cfRule type="cellIs" dxfId="488" priority="56" stopIfTrue="1" operator="notEqual">
      <formula>""</formula>
    </cfRule>
  </conditionalFormatting>
  <conditionalFormatting sqref="C61:C71">
    <cfRule type="cellIs" dxfId="487" priority="55" stopIfTrue="1" operator="notEqual">
      <formula>""</formula>
    </cfRule>
  </conditionalFormatting>
  <conditionalFormatting sqref="C60">
    <cfRule type="cellIs" dxfId="486" priority="54" stopIfTrue="1" operator="notEqual">
      <formula>""</formula>
    </cfRule>
  </conditionalFormatting>
  <conditionalFormatting sqref="C61:C70">
    <cfRule type="cellIs" dxfId="485" priority="50" stopIfTrue="1" operator="notEqual">
      <formula>""</formula>
    </cfRule>
  </conditionalFormatting>
  <conditionalFormatting sqref="C61:C70">
    <cfRule type="cellIs" dxfId="484" priority="51" stopIfTrue="1" operator="notEqual">
      <formula>""</formula>
    </cfRule>
  </conditionalFormatting>
  <conditionalFormatting sqref="C73:C82">
    <cfRule type="cellIs" dxfId="483" priority="49" stopIfTrue="1" operator="notEqual">
      <formula>""</formula>
    </cfRule>
  </conditionalFormatting>
  <conditionalFormatting sqref="C73:C82">
    <cfRule type="cellIs" dxfId="482" priority="48" stopIfTrue="1" operator="notEqual">
      <formula>""</formula>
    </cfRule>
  </conditionalFormatting>
  <conditionalFormatting sqref="C72:C82">
    <cfRule type="cellIs" dxfId="481" priority="47" stopIfTrue="1" operator="notEqual">
      <formula>""</formula>
    </cfRule>
  </conditionalFormatting>
  <conditionalFormatting sqref="C72:C82">
    <cfRule type="cellIs" dxfId="480" priority="46" stopIfTrue="1" operator="notEqual">
      <formula>""</formula>
    </cfRule>
  </conditionalFormatting>
  <conditionalFormatting sqref="C61:C71">
    <cfRule type="cellIs" dxfId="479" priority="45" stopIfTrue="1" operator="notEqual">
      <formula>""</formula>
    </cfRule>
  </conditionalFormatting>
  <conditionalFormatting sqref="C60">
    <cfRule type="cellIs" dxfId="478" priority="44" stopIfTrue="1" operator="notEqual">
      <formula>""</formula>
    </cfRule>
  </conditionalFormatting>
  <conditionalFormatting sqref="C60">
    <cfRule type="cellIs" dxfId="477" priority="43" stopIfTrue="1" operator="notEqual">
      <formula>""</formula>
    </cfRule>
  </conditionalFormatting>
  <conditionalFormatting sqref="C61:C70">
    <cfRule type="cellIs" dxfId="476" priority="40" stopIfTrue="1" operator="notEqual">
      <formula>""</formula>
    </cfRule>
  </conditionalFormatting>
  <conditionalFormatting sqref="C49:C59">
    <cfRule type="cellIs" dxfId="475" priority="42" stopIfTrue="1" operator="notEqual">
      <formula>""</formula>
    </cfRule>
  </conditionalFormatting>
  <conditionalFormatting sqref="C61:C70">
    <cfRule type="cellIs" dxfId="474" priority="41" stopIfTrue="1" operator="notEqual">
      <formula>""</formula>
    </cfRule>
  </conditionalFormatting>
  <conditionalFormatting sqref="C60">
    <cfRule type="cellIs" dxfId="473" priority="39" stopIfTrue="1" operator="notEqual">
      <formula>""</formula>
    </cfRule>
  </conditionalFormatting>
  <conditionalFormatting sqref="C60">
    <cfRule type="cellIs" dxfId="472" priority="38" stopIfTrue="1" operator="notEqual">
      <formula>""</formula>
    </cfRule>
  </conditionalFormatting>
  <conditionalFormatting sqref="C49:C59">
    <cfRule type="cellIs" dxfId="471" priority="37" stopIfTrue="1" operator="notEqual">
      <formula>""</formula>
    </cfRule>
  </conditionalFormatting>
  <conditionalFormatting sqref="C48">
    <cfRule type="cellIs" dxfId="470" priority="36" stopIfTrue="1" operator="notEqual">
      <formula>""</formula>
    </cfRule>
  </conditionalFormatting>
  <conditionalFormatting sqref="C48">
    <cfRule type="cellIs" dxfId="469" priority="35" stopIfTrue="1" operator="notEqual">
      <formula>""</formula>
    </cfRule>
  </conditionalFormatting>
  <conditionalFormatting sqref="C49:C58">
    <cfRule type="cellIs" dxfId="468" priority="32" stopIfTrue="1" operator="notEqual">
      <formula>""</formula>
    </cfRule>
  </conditionalFormatting>
  <conditionalFormatting sqref="C37:C47">
    <cfRule type="cellIs" dxfId="467" priority="34" stopIfTrue="1" operator="notEqual">
      <formula>""</formula>
    </cfRule>
  </conditionalFormatting>
  <conditionalFormatting sqref="C49:C58">
    <cfRule type="cellIs" dxfId="466" priority="33" stopIfTrue="1" operator="notEqual">
      <formula>""</formula>
    </cfRule>
  </conditionalFormatting>
  <conditionalFormatting sqref="C61:C70">
    <cfRule type="cellIs" dxfId="465" priority="31" stopIfTrue="1" operator="notEqual">
      <formula>""</formula>
    </cfRule>
  </conditionalFormatting>
  <conditionalFormatting sqref="C61:C70">
    <cfRule type="cellIs" dxfId="464" priority="30" stopIfTrue="1" operator="notEqual">
      <formula>""</formula>
    </cfRule>
  </conditionalFormatting>
  <conditionalFormatting sqref="C85:C94">
    <cfRule type="cellIs" dxfId="463" priority="23" stopIfTrue="1" operator="notEqual">
      <formula>""</formula>
    </cfRule>
  </conditionalFormatting>
  <conditionalFormatting sqref="C85:C94">
    <cfRule type="cellIs" dxfId="462" priority="22" stopIfTrue="1" operator="notEqual">
      <formula>""</formula>
    </cfRule>
  </conditionalFormatting>
  <conditionalFormatting sqref="C84">
    <cfRule type="cellIs" dxfId="461" priority="21" stopIfTrue="1" operator="notEqual">
      <formula>""</formula>
    </cfRule>
  </conditionalFormatting>
  <conditionalFormatting sqref="C84">
    <cfRule type="cellIs" dxfId="460" priority="20" stopIfTrue="1" operator="notEqual">
      <formula>""</formula>
    </cfRule>
  </conditionalFormatting>
  <conditionalFormatting sqref="C85:C94">
    <cfRule type="cellIs" dxfId="459" priority="19" stopIfTrue="1" operator="notEqual">
      <formula>""</formula>
    </cfRule>
  </conditionalFormatting>
  <conditionalFormatting sqref="C84">
    <cfRule type="cellIs" dxfId="458" priority="29" stopIfTrue="1" operator="notEqual">
      <formula>""</formula>
    </cfRule>
  </conditionalFormatting>
  <conditionalFormatting sqref="C84:C94">
    <cfRule type="cellIs" dxfId="457" priority="28" stopIfTrue="1" operator="notEqual">
      <formula>""</formula>
    </cfRule>
  </conditionalFormatting>
  <conditionalFormatting sqref="C84:C94">
    <cfRule type="cellIs" dxfId="456" priority="27" stopIfTrue="1" operator="notEqual">
      <formula>""</formula>
    </cfRule>
  </conditionalFormatting>
  <conditionalFormatting sqref="C85:C94">
    <cfRule type="cellIs" dxfId="455" priority="26" stopIfTrue="1" operator="notEqual">
      <formula>""</formula>
    </cfRule>
  </conditionalFormatting>
  <conditionalFormatting sqref="C84">
    <cfRule type="cellIs" dxfId="454" priority="25" stopIfTrue="1" operator="notEqual">
      <formula>""</formula>
    </cfRule>
  </conditionalFormatting>
  <conditionalFormatting sqref="C84">
    <cfRule type="cellIs" dxfId="453" priority="24" stopIfTrue="1" operator="notEqual">
      <formula>""</formula>
    </cfRule>
  </conditionalFormatting>
  <conditionalFormatting sqref="C85:C94">
    <cfRule type="cellIs" dxfId="452" priority="18" stopIfTrue="1" operator="notEqual">
      <formula>""</formula>
    </cfRule>
  </conditionalFormatting>
  <conditionalFormatting sqref="C84:C94">
    <cfRule type="cellIs" dxfId="451" priority="17" stopIfTrue="1" operator="notEqual">
      <formula>""</formula>
    </cfRule>
  </conditionalFormatting>
  <conditionalFormatting sqref="C84:C94">
    <cfRule type="cellIs" dxfId="450" priority="16" stopIfTrue="1" operator="notEqual">
      <formula>""</formula>
    </cfRule>
  </conditionalFormatting>
  <conditionalFormatting sqref="C84:C94">
    <cfRule type="cellIs" dxfId="449" priority="15" stopIfTrue="1" operator="notEqual">
      <formula>""</formula>
    </cfRule>
  </conditionalFormatting>
  <conditionalFormatting sqref="C84:C94">
    <cfRule type="cellIs" dxfId="448" priority="14" stopIfTrue="1" operator="notEqual">
      <formula>""</formula>
    </cfRule>
  </conditionalFormatting>
  <conditionalFormatting sqref="C85:C94">
    <cfRule type="cellIs" dxfId="447" priority="13" stopIfTrue="1" operator="notEqual">
      <formula>""</formula>
    </cfRule>
  </conditionalFormatting>
  <conditionalFormatting sqref="C85:C94">
    <cfRule type="cellIs" dxfId="446" priority="12" stopIfTrue="1" operator="notEqual">
      <formula>""</formula>
    </cfRule>
  </conditionalFormatting>
  <conditionalFormatting sqref="C85:C94">
    <cfRule type="cellIs" dxfId="445" priority="11" stopIfTrue="1" operator="notEqual">
      <formula>""</formula>
    </cfRule>
  </conditionalFormatting>
  <conditionalFormatting sqref="C85:C94">
    <cfRule type="cellIs" dxfId="444" priority="10" stopIfTrue="1" operator="notEqual">
      <formula>""</formula>
    </cfRule>
  </conditionalFormatting>
  <conditionalFormatting sqref="C85:C94">
    <cfRule type="cellIs" dxfId="443" priority="9" stopIfTrue="1" operator="notEqual">
      <formula>""</formula>
    </cfRule>
  </conditionalFormatting>
  <conditionalFormatting sqref="C107">
    <cfRule type="cellIs" dxfId="442" priority="8" stopIfTrue="1" operator="notEqual">
      <formula>""</formula>
    </cfRule>
  </conditionalFormatting>
  <conditionalFormatting sqref="C107">
    <cfRule type="cellIs" dxfId="441" priority="7" stopIfTrue="1" operator="notEqual">
      <formula>""</formula>
    </cfRule>
  </conditionalFormatting>
  <conditionalFormatting sqref="C96:C97">
    <cfRule type="cellIs" dxfId="440" priority="6" stopIfTrue="1" operator="notEqual">
      <formula>""</formula>
    </cfRule>
  </conditionalFormatting>
  <conditionalFormatting sqref="C96:C97">
    <cfRule type="cellIs" dxfId="439" priority="5" stopIfTrue="1" operator="notEqual">
      <formula>""</formula>
    </cfRule>
  </conditionalFormatting>
  <conditionalFormatting sqref="D133">
    <cfRule type="cellIs" dxfId="438" priority="2" stopIfTrue="1" operator="notEqual">
      <formula>""</formula>
    </cfRule>
  </conditionalFormatting>
  <conditionalFormatting sqref="D133">
    <cfRule type="cellIs" dxfId="437" priority="4" stopIfTrue="1" operator="notEqual">
      <formula>""</formula>
    </cfRule>
  </conditionalFormatting>
  <conditionalFormatting sqref="D133">
    <cfRule type="cellIs" dxfId="436" priority="3" stopIfTrue="1" operator="notEqual">
      <formula>""</formula>
    </cfRule>
  </conditionalFormatting>
  <conditionalFormatting sqref="D134:D144">
    <cfRule type="cellIs" dxfId="435" priority="1" stopIfTrue="1" operator="equal">
      <formula>"Total"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rowBreaks count="1" manualBreakCount="1">
    <brk id="1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51"/>
  <sheetViews>
    <sheetView zoomScale="110" zoomScaleNormal="110" workbookViewId="0">
      <pane ySplit="11" topLeftCell="A126" activePane="bottomLeft" state="frozen"/>
      <selection pane="bottomLeft" activeCell="A12" sqref="A12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6.7109375" style="1" customWidth="1"/>
    <col min="5" max="5" width="5.85546875" style="1" customWidth="1"/>
    <col min="6" max="6" width="5.7109375" style="1" customWidth="1"/>
    <col min="7" max="7" width="5" style="1" customWidth="1"/>
    <col min="8" max="8" width="8" style="1" customWidth="1"/>
    <col min="9" max="9" width="5.85546875" style="1" customWidth="1"/>
    <col min="10" max="10" width="6" style="1" customWidth="1"/>
    <col min="11" max="11" width="4.5703125" style="1" customWidth="1"/>
    <col min="12" max="13" width="6" style="1" customWidth="1"/>
    <col min="14" max="14" width="4.5703125" style="1" customWidth="1"/>
    <col min="15" max="16" width="6" style="1" customWidth="1"/>
    <col min="17" max="17" width="4.5703125" style="1" customWidth="1"/>
    <col min="18" max="19" width="6" style="1" customWidth="1"/>
    <col min="20" max="20" width="4.42578125" style="1" customWidth="1"/>
    <col min="21" max="21" width="6" style="1" customWidth="1"/>
    <col min="22" max="22" width="6.140625" style="1" customWidth="1"/>
    <col min="23" max="23" width="4.5703125" style="1" customWidth="1"/>
    <col min="24" max="25" width="6" style="1" customWidth="1"/>
    <col min="26" max="26" width="4.5703125" style="1" customWidth="1"/>
    <col min="27" max="27" width="6.28515625" style="1" customWidth="1"/>
  </cols>
  <sheetData>
    <row r="1" spans="1:27" ht="1.5" customHeight="1"/>
    <row r="3" spans="1:27" ht="9" customHeight="1"/>
    <row r="4" spans="1:27" ht="9.75" customHeight="1">
      <c r="I4" s="3" t="s">
        <v>2</v>
      </c>
      <c r="J4" s="2"/>
      <c r="K4" s="2"/>
      <c r="L4" s="2"/>
      <c r="M4" s="2"/>
      <c r="N4" s="2"/>
    </row>
    <row r="5" spans="1:27" ht="9.75" customHeight="1">
      <c r="I5" s="3" t="s">
        <v>174</v>
      </c>
      <c r="J5" s="2"/>
      <c r="K5" s="2"/>
      <c r="L5" s="2"/>
      <c r="M5" s="2"/>
      <c r="N5" s="2"/>
    </row>
    <row r="6" spans="1:27">
      <c r="I6" s="4" t="s">
        <v>1</v>
      </c>
    </row>
    <row r="7" spans="1:27" ht="3.75" customHeight="1"/>
    <row r="8" spans="1:27" ht="15">
      <c r="B8" s="114" t="s">
        <v>191</v>
      </c>
      <c r="C8" s="113"/>
      <c r="D8" s="45"/>
      <c r="E8" s="45"/>
      <c r="F8" s="45"/>
      <c r="G8" s="45"/>
      <c r="H8" s="45"/>
      <c r="I8" s="45"/>
      <c r="J8" s="45"/>
      <c r="K8" s="465" t="s">
        <v>190</v>
      </c>
      <c r="L8" s="465"/>
      <c r="M8" s="472">
        <f>'base(indices)'!K1</f>
        <v>43922</v>
      </c>
      <c r="N8" s="472"/>
      <c r="R8" s="115" t="s">
        <v>100</v>
      </c>
      <c r="S8" s="21"/>
      <c r="T8" s="21"/>
      <c r="U8" s="21"/>
      <c r="V8" s="276"/>
      <c r="W8" s="276"/>
      <c r="X8" s="393">
        <f>'base(indices)'!H1</f>
        <v>44287</v>
      </c>
      <c r="Y8" s="393"/>
    </row>
    <row r="9" spans="1:27" ht="13.5" thickBot="1">
      <c r="B9" s="6" t="s">
        <v>85</v>
      </c>
      <c r="C9" s="6"/>
      <c r="F9" s="5"/>
      <c r="G9" s="5"/>
      <c r="K9" s="135" t="s">
        <v>68</v>
      </c>
      <c r="L9" s="109"/>
      <c r="M9" s="110"/>
      <c r="N9" s="111"/>
      <c r="O9" s="110"/>
    </row>
    <row r="10" spans="1:27" ht="12" customHeight="1" thickBot="1">
      <c r="A10" s="426" t="s">
        <v>42</v>
      </c>
      <c r="B10" s="397" t="s">
        <v>4</v>
      </c>
      <c r="C10" s="399" t="s">
        <v>36</v>
      </c>
      <c r="D10" s="401" t="s">
        <v>37</v>
      </c>
      <c r="E10" s="401" t="s">
        <v>43</v>
      </c>
      <c r="F10" s="417" t="s">
        <v>44</v>
      </c>
      <c r="G10" s="417" t="s">
        <v>45</v>
      </c>
      <c r="H10" s="469" t="s">
        <v>122</v>
      </c>
      <c r="I10" s="411" t="s">
        <v>70</v>
      </c>
      <c r="J10" s="442" t="s">
        <v>69</v>
      </c>
      <c r="K10" s="443"/>
      <c r="L10" s="149" t="s">
        <v>123</v>
      </c>
      <c r="M10" s="150">
        <v>0.9</v>
      </c>
      <c r="N10" s="151" t="s">
        <v>123</v>
      </c>
      <c r="O10" s="152"/>
      <c r="P10" s="153">
        <v>0.8</v>
      </c>
      <c r="Q10" s="154" t="s">
        <v>123</v>
      </c>
      <c r="R10" s="155"/>
      <c r="S10" s="150">
        <v>0.7</v>
      </c>
      <c r="T10" s="151"/>
      <c r="U10" s="152"/>
      <c r="V10" s="153">
        <v>0.6</v>
      </c>
      <c r="W10" s="154" t="s">
        <v>124</v>
      </c>
      <c r="X10" s="155"/>
      <c r="Y10" s="156">
        <v>0.5</v>
      </c>
      <c r="Z10" s="151" t="s">
        <v>123</v>
      </c>
      <c r="AA10" s="157"/>
    </row>
    <row r="11" spans="1:27" ht="24" customHeight="1" thickBot="1">
      <c r="A11" s="468"/>
      <c r="B11" s="398"/>
      <c r="C11" s="400"/>
      <c r="D11" s="402"/>
      <c r="E11" s="402"/>
      <c r="F11" s="418"/>
      <c r="G11" s="418"/>
      <c r="H11" s="470"/>
      <c r="I11" s="471"/>
      <c r="J11" s="35" t="s">
        <v>132</v>
      </c>
      <c r="K11" s="173" t="s">
        <v>131</v>
      </c>
      <c r="L11" s="294" t="s">
        <v>0</v>
      </c>
      <c r="M11" s="35" t="s">
        <v>132</v>
      </c>
      <c r="N11" s="173" t="s">
        <v>131</v>
      </c>
      <c r="O11" s="34" t="s">
        <v>39</v>
      </c>
      <c r="P11" s="35" t="s">
        <v>132</v>
      </c>
      <c r="Q11" s="173" t="s">
        <v>131</v>
      </c>
      <c r="R11" s="34" t="s">
        <v>46</v>
      </c>
      <c r="S11" s="35" t="s">
        <v>132</v>
      </c>
      <c r="T11" s="173" t="s">
        <v>131</v>
      </c>
      <c r="U11" s="34" t="s">
        <v>47</v>
      </c>
      <c r="V11" s="35" t="s">
        <v>132</v>
      </c>
      <c r="W11" s="173" t="s">
        <v>131</v>
      </c>
      <c r="X11" s="34" t="s">
        <v>48</v>
      </c>
      <c r="Y11" s="173" t="s">
        <v>131</v>
      </c>
      <c r="Z11" s="173" t="s">
        <v>131</v>
      </c>
      <c r="AA11" s="34" t="s">
        <v>55</v>
      </c>
    </row>
    <row r="12" spans="1:27" ht="12.75" customHeight="1">
      <c r="A12" s="277">
        <v>5</v>
      </c>
      <c r="B12" s="216">
        <v>40544</v>
      </c>
      <c r="C12" s="47">
        <v>540</v>
      </c>
      <c r="D12" s="97">
        <f>'base(indices)'!G16</f>
        <v>1.3870944700000001</v>
      </c>
      <c r="E12" s="164">
        <f t="shared" ref="E12:E75" si="0">C12*D12</f>
        <v>749.0310138000001</v>
      </c>
      <c r="F12" s="363">
        <f>'base(indices)'!I17</f>
        <v>1.6775999999999999E-2</v>
      </c>
      <c r="G12" s="87">
        <f t="shared" ref="G12:G75" si="1">E12*F12</f>
        <v>12.565744287508801</v>
      </c>
      <c r="H12" s="278">
        <f>(E12+G12)*4</f>
        <v>3046.3870323500355</v>
      </c>
      <c r="I12" s="108">
        <f>E12/3</f>
        <v>249.67700460000003</v>
      </c>
      <c r="J12" s="108">
        <f>H12+I12</f>
        <v>3296.0640369500356</v>
      </c>
      <c r="K12" s="166"/>
      <c r="L12" s="279">
        <f t="shared" ref="L12:L21" si="2">J12+K12</f>
        <v>3296.0640369500356</v>
      </c>
      <c r="M12" s="54">
        <f t="shared" ref="M12:M21" si="3">J12*M$10</f>
        <v>2966.4576332550323</v>
      </c>
      <c r="N12" s="166">
        <f t="shared" ref="N12:N21" si="4">K12*M$10</f>
        <v>0</v>
      </c>
      <c r="O12" s="55">
        <f t="shared" ref="O12:O21" si="5">M12+N12</f>
        <v>2966.4576332550323</v>
      </c>
      <c r="P12" s="128">
        <f t="shared" ref="P12:P30" si="6">J12*$P$10</f>
        <v>2636.8512295600285</v>
      </c>
      <c r="Q12" s="166">
        <f t="shared" ref="Q12:Q75" si="7">K12*P$10</f>
        <v>0</v>
      </c>
      <c r="R12" s="167">
        <f t="shared" ref="R12:R37" si="8">P12+Q12</f>
        <v>2636.8512295600285</v>
      </c>
      <c r="S12" s="54">
        <f t="shared" ref="S12:S75" si="9">J12*S$10</f>
        <v>2307.2448258650247</v>
      </c>
      <c r="T12" s="166">
        <f t="shared" ref="T12:T75" si="10">K12*S$10</f>
        <v>0</v>
      </c>
      <c r="U12" s="55">
        <f t="shared" ref="U12:U75" si="11">S12+T12</f>
        <v>2307.2448258650247</v>
      </c>
      <c r="V12" s="54">
        <f>J12*V$10</f>
        <v>1977.6384221700214</v>
      </c>
      <c r="W12" s="166">
        <f t="shared" ref="W12:W75" si="12">K12*V$10</f>
        <v>0</v>
      </c>
      <c r="X12" s="55">
        <f t="shared" ref="X12:X75" si="13">V12+W12</f>
        <v>1977.6384221700214</v>
      </c>
      <c r="Y12" s="54">
        <f t="shared" ref="Y12:Y43" si="14">J12*Y$10</f>
        <v>1648.0320184750178</v>
      </c>
      <c r="Z12" s="166">
        <f t="shared" ref="Z12:Z75" si="15">N12*Y$10</f>
        <v>0</v>
      </c>
      <c r="AA12" s="55">
        <f t="shared" ref="AA12:AA75" si="16">Y12+Z12</f>
        <v>1648.0320184750178</v>
      </c>
    </row>
    <row r="13" spans="1:27" s="30" customFormat="1" ht="12.75" customHeight="1">
      <c r="A13" s="124">
        <v>5</v>
      </c>
      <c r="B13" s="217">
        <v>40575</v>
      </c>
      <c r="C13" s="68">
        <v>540</v>
      </c>
      <c r="D13" s="96">
        <f>'base(indices)'!G17</f>
        <v>1.3861034000000001</v>
      </c>
      <c r="E13" s="58">
        <f t="shared" si="0"/>
        <v>748.49583600000005</v>
      </c>
      <c r="F13" s="364">
        <f>'base(indices)'!I18</f>
        <v>1.6775999999999999E-2</v>
      </c>
      <c r="G13" s="60">
        <f t="shared" si="1"/>
        <v>12.556766144736001</v>
      </c>
      <c r="H13" s="191">
        <f>(E13+G13)*4</f>
        <v>3044.2104085789442</v>
      </c>
      <c r="I13" s="106">
        <f>E13/3</f>
        <v>249.49861200000001</v>
      </c>
      <c r="J13" s="106">
        <f>H13+I13</f>
        <v>3293.7090205789441</v>
      </c>
      <c r="K13" s="63">
        <v>0</v>
      </c>
      <c r="L13" s="64">
        <f t="shared" si="2"/>
        <v>3293.7090205789441</v>
      </c>
      <c r="M13" s="65">
        <f t="shared" si="3"/>
        <v>2964.3381185210496</v>
      </c>
      <c r="N13" s="63">
        <f t="shared" si="4"/>
        <v>0</v>
      </c>
      <c r="O13" s="66">
        <f t="shared" si="5"/>
        <v>2964.3381185210496</v>
      </c>
      <c r="P13" s="63">
        <f t="shared" si="6"/>
        <v>2634.9672164631556</v>
      </c>
      <c r="Q13" s="63">
        <f t="shared" si="7"/>
        <v>0</v>
      </c>
      <c r="R13" s="67">
        <f t="shared" si="8"/>
        <v>2634.9672164631556</v>
      </c>
      <c r="S13" s="65">
        <f t="shared" si="9"/>
        <v>2305.5963144052607</v>
      </c>
      <c r="T13" s="63">
        <f t="shared" si="10"/>
        <v>0</v>
      </c>
      <c r="U13" s="66">
        <f t="shared" si="11"/>
        <v>2305.5963144052607</v>
      </c>
      <c r="V13" s="65">
        <f t="shared" ref="V13:V75" si="17">J13*V$10</f>
        <v>1976.2254123473663</v>
      </c>
      <c r="W13" s="63">
        <f t="shared" si="12"/>
        <v>0</v>
      </c>
      <c r="X13" s="66">
        <f t="shared" si="13"/>
        <v>1976.2254123473663</v>
      </c>
      <c r="Y13" s="65">
        <f t="shared" si="14"/>
        <v>1646.854510289472</v>
      </c>
      <c r="Z13" s="63">
        <f t="shared" si="15"/>
        <v>0</v>
      </c>
      <c r="AA13" s="66">
        <f t="shared" si="16"/>
        <v>1646.854510289472</v>
      </c>
    </row>
    <row r="14" spans="1:27" ht="12.75" customHeight="1">
      <c r="A14" s="124">
        <v>5</v>
      </c>
      <c r="B14" s="218">
        <v>40603</v>
      </c>
      <c r="C14" s="68">
        <v>545</v>
      </c>
      <c r="D14" s="96">
        <f>'base(indices)'!G18</f>
        <v>1.3853774599999999</v>
      </c>
      <c r="E14" s="69">
        <f t="shared" si="0"/>
        <v>755.03071569999997</v>
      </c>
      <c r="F14" s="364">
        <f>'base(indices)'!I19</f>
        <v>1.6775999999999999E-2</v>
      </c>
      <c r="G14" s="70">
        <f t="shared" si="1"/>
        <v>12.666395286583199</v>
      </c>
      <c r="H14" s="191">
        <f t="shared" ref="H14:H77" si="18">(E14+G14)*4</f>
        <v>3070.7884439463328</v>
      </c>
      <c r="I14" s="107">
        <f>E14/3</f>
        <v>251.67690523333331</v>
      </c>
      <c r="J14" s="107">
        <f t="shared" ref="J14:J77" si="19">H14+I14</f>
        <v>3322.4653491796662</v>
      </c>
      <c r="K14" s="49">
        <v>0</v>
      </c>
      <c r="L14" s="50">
        <f t="shared" si="2"/>
        <v>3322.4653491796662</v>
      </c>
      <c r="M14" s="51">
        <f t="shared" si="3"/>
        <v>2990.2188142616997</v>
      </c>
      <c r="N14" s="49">
        <f t="shared" si="4"/>
        <v>0</v>
      </c>
      <c r="O14" s="52">
        <f t="shared" si="5"/>
        <v>2990.2188142616997</v>
      </c>
      <c r="P14" s="73">
        <f t="shared" si="6"/>
        <v>2657.9722793437331</v>
      </c>
      <c r="Q14" s="49">
        <f t="shared" si="7"/>
        <v>0</v>
      </c>
      <c r="R14" s="53">
        <f t="shared" si="8"/>
        <v>2657.9722793437331</v>
      </c>
      <c r="S14" s="51">
        <f t="shared" si="9"/>
        <v>2325.7257444257662</v>
      </c>
      <c r="T14" s="49">
        <f t="shared" si="10"/>
        <v>0</v>
      </c>
      <c r="U14" s="52">
        <f t="shared" si="11"/>
        <v>2325.7257444257662</v>
      </c>
      <c r="V14" s="51">
        <f t="shared" si="17"/>
        <v>1993.4792095077996</v>
      </c>
      <c r="W14" s="49">
        <f t="shared" si="12"/>
        <v>0</v>
      </c>
      <c r="X14" s="52">
        <f t="shared" si="13"/>
        <v>1993.4792095077996</v>
      </c>
      <c r="Y14" s="51">
        <f t="shared" si="14"/>
        <v>1661.2326745898331</v>
      </c>
      <c r="Z14" s="49">
        <f t="shared" si="15"/>
        <v>0</v>
      </c>
      <c r="AA14" s="52">
        <f t="shared" si="16"/>
        <v>1661.2326745898331</v>
      </c>
    </row>
    <row r="15" spans="1:27" s="30" customFormat="1" ht="12.75" customHeight="1">
      <c r="A15" s="124">
        <v>5</v>
      </c>
      <c r="B15" s="217">
        <v>40634</v>
      </c>
      <c r="C15" s="68">
        <v>545</v>
      </c>
      <c r="D15" s="96">
        <f>'base(indices)'!G19</f>
        <v>1.38370042</v>
      </c>
      <c r="E15" s="58">
        <f t="shared" si="0"/>
        <v>754.1167289</v>
      </c>
      <c r="F15" s="364">
        <f>'base(indices)'!I20</f>
        <v>1.6775999999999999E-2</v>
      </c>
      <c r="G15" s="60">
        <f t="shared" si="1"/>
        <v>12.651062244026399</v>
      </c>
      <c r="H15" s="191">
        <f t="shared" si="18"/>
        <v>3067.0711645761057</v>
      </c>
      <c r="I15" s="106">
        <f t="shared" ref="I15:I78" si="20">E15/3</f>
        <v>251.37224296666668</v>
      </c>
      <c r="J15" s="106">
        <f t="shared" si="19"/>
        <v>3318.4434075427725</v>
      </c>
      <c r="K15" s="63"/>
      <c r="L15" s="64">
        <f t="shared" si="2"/>
        <v>3318.4434075427725</v>
      </c>
      <c r="M15" s="65">
        <f t="shared" si="3"/>
        <v>2986.5990667884953</v>
      </c>
      <c r="N15" s="63">
        <f t="shared" si="4"/>
        <v>0</v>
      </c>
      <c r="O15" s="66">
        <f t="shared" si="5"/>
        <v>2986.5990667884953</v>
      </c>
      <c r="P15" s="63">
        <f t="shared" si="6"/>
        <v>2654.754726034218</v>
      </c>
      <c r="Q15" s="63">
        <f t="shared" si="7"/>
        <v>0</v>
      </c>
      <c r="R15" s="67">
        <f t="shared" si="8"/>
        <v>2654.754726034218</v>
      </c>
      <c r="S15" s="65">
        <f t="shared" si="9"/>
        <v>2322.9103852799408</v>
      </c>
      <c r="T15" s="63">
        <f t="shared" si="10"/>
        <v>0</v>
      </c>
      <c r="U15" s="66">
        <f t="shared" si="11"/>
        <v>2322.9103852799408</v>
      </c>
      <c r="V15" s="65">
        <f t="shared" si="17"/>
        <v>1991.0660445256635</v>
      </c>
      <c r="W15" s="63">
        <f t="shared" si="12"/>
        <v>0</v>
      </c>
      <c r="X15" s="66">
        <f t="shared" si="13"/>
        <v>1991.0660445256635</v>
      </c>
      <c r="Y15" s="65">
        <f t="shared" si="14"/>
        <v>1659.2217037713863</v>
      </c>
      <c r="Z15" s="63">
        <f t="shared" si="15"/>
        <v>0</v>
      </c>
      <c r="AA15" s="66">
        <f t="shared" si="16"/>
        <v>1659.2217037713863</v>
      </c>
    </row>
    <row r="16" spans="1:27" ht="12.75" customHeight="1">
      <c r="A16" s="124">
        <v>5</v>
      </c>
      <c r="B16" s="218">
        <v>40664</v>
      </c>
      <c r="C16" s="68">
        <v>545</v>
      </c>
      <c r="D16" s="96">
        <f>'base(indices)'!G20</f>
        <v>1.38319002</v>
      </c>
      <c r="E16" s="69">
        <f t="shared" si="0"/>
        <v>753.83856090000006</v>
      </c>
      <c r="F16" s="364">
        <f>'base(indices)'!I21</f>
        <v>1.6775999999999999E-2</v>
      </c>
      <c r="G16" s="70">
        <f t="shared" si="1"/>
        <v>12.6463956976584</v>
      </c>
      <c r="H16" s="191">
        <f t="shared" si="18"/>
        <v>3065.9398263906337</v>
      </c>
      <c r="I16" s="107">
        <f t="shared" si="20"/>
        <v>251.27952030000003</v>
      </c>
      <c r="J16" s="107">
        <f t="shared" si="19"/>
        <v>3317.2193466906338</v>
      </c>
      <c r="K16" s="49"/>
      <c r="L16" s="50">
        <f t="shared" si="2"/>
        <v>3317.2193466906338</v>
      </c>
      <c r="M16" s="51">
        <f t="shared" si="3"/>
        <v>2985.4974120215707</v>
      </c>
      <c r="N16" s="49">
        <f t="shared" si="4"/>
        <v>0</v>
      </c>
      <c r="O16" s="52">
        <f t="shared" si="5"/>
        <v>2985.4974120215707</v>
      </c>
      <c r="P16" s="73">
        <f t="shared" si="6"/>
        <v>2653.7754773525071</v>
      </c>
      <c r="Q16" s="49">
        <f t="shared" si="7"/>
        <v>0</v>
      </c>
      <c r="R16" s="53">
        <f t="shared" si="8"/>
        <v>2653.7754773525071</v>
      </c>
      <c r="S16" s="51">
        <f t="shared" si="9"/>
        <v>2322.0535426834435</v>
      </c>
      <c r="T16" s="49">
        <f t="shared" si="10"/>
        <v>0</v>
      </c>
      <c r="U16" s="52">
        <f t="shared" si="11"/>
        <v>2322.0535426834435</v>
      </c>
      <c r="V16" s="51">
        <f t="shared" si="17"/>
        <v>1990.3316080143802</v>
      </c>
      <c r="W16" s="49">
        <f t="shared" si="12"/>
        <v>0</v>
      </c>
      <c r="X16" s="52">
        <f t="shared" si="13"/>
        <v>1990.3316080143802</v>
      </c>
      <c r="Y16" s="51">
        <f t="shared" si="14"/>
        <v>1658.6096733453169</v>
      </c>
      <c r="Z16" s="49">
        <f t="shared" si="15"/>
        <v>0</v>
      </c>
      <c r="AA16" s="52">
        <f t="shared" si="16"/>
        <v>1658.6096733453169</v>
      </c>
    </row>
    <row r="17" spans="1:27" s="30" customFormat="1" ht="12.75" customHeight="1">
      <c r="A17" s="124">
        <v>5</v>
      </c>
      <c r="B17" s="217">
        <v>40695</v>
      </c>
      <c r="C17" s="68">
        <v>545</v>
      </c>
      <c r="D17" s="96">
        <f>'base(indices)'!G21</f>
        <v>1.38102182</v>
      </c>
      <c r="E17" s="58">
        <f t="shared" si="0"/>
        <v>752.65689190000001</v>
      </c>
      <c r="F17" s="364">
        <f>'base(indices)'!I22</f>
        <v>1.6775999999999999E-2</v>
      </c>
      <c r="G17" s="60">
        <f t="shared" si="1"/>
        <v>12.6265720185144</v>
      </c>
      <c r="H17" s="191">
        <f t="shared" si="18"/>
        <v>3061.1338556740575</v>
      </c>
      <c r="I17" s="106">
        <f t="shared" si="20"/>
        <v>250.88563063333334</v>
      </c>
      <c r="J17" s="106">
        <f t="shared" si="19"/>
        <v>3312.0194863073907</v>
      </c>
      <c r="K17" s="63"/>
      <c r="L17" s="64">
        <f t="shared" si="2"/>
        <v>3312.0194863073907</v>
      </c>
      <c r="M17" s="65">
        <f t="shared" si="3"/>
        <v>2980.8175376766517</v>
      </c>
      <c r="N17" s="63">
        <f t="shared" si="4"/>
        <v>0</v>
      </c>
      <c r="O17" s="66">
        <f t="shared" si="5"/>
        <v>2980.8175376766517</v>
      </c>
      <c r="P17" s="63">
        <f t="shared" si="6"/>
        <v>2649.6155890459127</v>
      </c>
      <c r="Q17" s="63">
        <f t="shared" si="7"/>
        <v>0</v>
      </c>
      <c r="R17" s="67">
        <f t="shared" si="8"/>
        <v>2649.6155890459127</v>
      </c>
      <c r="S17" s="65">
        <f t="shared" si="9"/>
        <v>2318.4136404151732</v>
      </c>
      <c r="T17" s="63">
        <f t="shared" si="10"/>
        <v>0</v>
      </c>
      <c r="U17" s="66">
        <f t="shared" si="11"/>
        <v>2318.4136404151732</v>
      </c>
      <c r="V17" s="65">
        <f t="shared" si="17"/>
        <v>1987.2116917844344</v>
      </c>
      <c r="W17" s="63">
        <f t="shared" si="12"/>
        <v>0</v>
      </c>
      <c r="X17" s="66">
        <f t="shared" si="13"/>
        <v>1987.2116917844344</v>
      </c>
      <c r="Y17" s="65">
        <f t="shared" si="14"/>
        <v>1656.0097431536954</v>
      </c>
      <c r="Z17" s="63">
        <f t="shared" si="15"/>
        <v>0</v>
      </c>
      <c r="AA17" s="66">
        <f t="shared" si="16"/>
        <v>1656.0097431536954</v>
      </c>
    </row>
    <row r="18" spans="1:27" ht="12.75" customHeight="1">
      <c r="A18" s="124">
        <v>5</v>
      </c>
      <c r="B18" s="218">
        <v>40725</v>
      </c>
      <c r="C18" s="68">
        <v>545</v>
      </c>
      <c r="D18" s="96">
        <f>'base(indices)'!G22</f>
        <v>1.3794850700000001</v>
      </c>
      <c r="E18" s="69">
        <f t="shared" si="0"/>
        <v>751.81936315000007</v>
      </c>
      <c r="F18" s="364">
        <f>'base(indices)'!I23</f>
        <v>1.6775999999999999E-2</v>
      </c>
      <c r="G18" s="70">
        <f t="shared" si="1"/>
        <v>12.6125216362044</v>
      </c>
      <c r="H18" s="191">
        <f t="shared" si="18"/>
        <v>3057.7275391448179</v>
      </c>
      <c r="I18" s="107">
        <f t="shared" si="20"/>
        <v>250.60645438333336</v>
      </c>
      <c r="J18" s="107">
        <f t="shared" si="19"/>
        <v>3308.333993528151</v>
      </c>
      <c r="K18" s="49"/>
      <c r="L18" s="50">
        <f t="shared" si="2"/>
        <v>3308.333993528151</v>
      </c>
      <c r="M18" s="51">
        <f t="shared" si="3"/>
        <v>2977.5005941753361</v>
      </c>
      <c r="N18" s="49">
        <f t="shared" si="4"/>
        <v>0</v>
      </c>
      <c r="O18" s="52">
        <f t="shared" si="5"/>
        <v>2977.5005941753361</v>
      </c>
      <c r="P18" s="73">
        <f t="shared" si="6"/>
        <v>2646.6671948225212</v>
      </c>
      <c r="Q18" s="49">
        <f t="shared" si="7"/>
        <v>0</v>
      </c>
      <c r="R18" s="53">
        <f t="shared" si="8"/>
        <v>2646.6671948225212</v>
      </c>
      <c r="S18" s="51">
        <f t="shared" si="9"/>
        <v>2315.8337954697054</v>
      </c>
      <c r="T18" s="49">
        <f t="shared" si="10"/>
        <v>0</v>
      </c>
      <c r="U18" s="52">
        <f t="shared" si="11"/>
        <v>2315.8337954697054</v>
      </c>
      <c r="V18" s="51">
        <f t="shared" si="17"/>
        <v>1985.0003961168904</v>
      </c>
      <c r="W18" s="49">
        <f t="shared" si="12"/>
        <v>0</v>
      </c>
      <c r="X18" s="52">
        <f t="shared" si="13"/>
        <v>1985.0003961168904</v>
      </c>
      <c r="Y18" s="51">
        <f t="shared" si="14"/>
        <v>1654.1669967640755</v>
      </c>
      <c r="Z18" s="49">
        <f t="shared" si="15"/>
        <v>0</v>
      </c>
      <c r="AA18" s="52">
        <f t="shared" si="16"/>
        <v>1654.1669967640755</v>
      </c>
    </row>
    <row r="19" spans="1:27" s="30" customFormat="1" ht="12.75" customHeight="1">
      <c r="A19" s="124">
        <v>5</v>
      </c>
      <c r="B19" s="217">
        <v>40756</v>
      </c>
      <c r="C19" s="68">
        <v>545</v>
      </c>
      <c r="D19" s="96">
        <f>'base(indices)'!G23</f>
        <v>1.37779176</v>
      </c>
      <c r="E19" s="58">
        <f t="shared" si="0"/>
        <v>750.89650919999997</v>
      </c>
      <c r="F19" s="364">
        <f>'base(indices)'!I24</f>
        <v>1.6775999999999999E-2</v>
      </c>
      <c r="G19" s="60">
        <f t="shared" si="1"/>
        <v>12.597039838339199</v>
      </c>
      <c r="H19" s="191">
        <f t="shared" si="18"/>
        <v>3053.9741961533568</v>
      </c>
      <c r="I19" s="106">
        <f t="shared" si="20"/>
        <v>250.2988364</v>
      </c>
      <c r="J19" s="106">
        <f t="shared" si="19"/>
        <v>3304.2730325533566</v>
      </c>
      <c r="K19" s="63"/>
      <c r="L19" s="64">
        <f t="shared" si="2"/>
        <v>3304.2730325533566</v>
      </c>
      <c r="M19" s="65">
        <f t="shared" si="3"/>
        <v>2973.8457292980211</v>
      </c>
      <c r="N19" s="63">
        <f t="shared" si="4"/>
        <v>0</v>
      </c>
      <c r="O19" s="66">
        <f t="shared" si="5"/>
        <v>2973.8457292980211</v>
      </c>
      <c r="P19" s="63">
        <f>J19*$P$10</f>
        <v>2643.4184260426855</v>
      </c>
      <c r="Q19" s="63">
        <f t="shared" si="7"/>
        <v>0</v>
      </c>
      <c r="R19" s="67">
        <f t="shared" si="8"/>
        <v>2643.4184260426855</v>
      </c>
      <c r="S19" s="65">
        <f t="shared" si="9"/>
        <v>2312.9911227873495</v>
      </c>
      <c r="T19" s="63">
        <f t="shared" si="10"/>
        <v>0</v>
      </c>
      <c r="U19" s="66">
        <f t="shared" si="11"/>
        <v>2312.9911227873495</v>
      </c>
      <c r="V19" s="65">
        <f t="shared" si="17"/>
        <v>1982.5638195320139</v>
      </c>
      <c r="W19" s="63">
        <f t="shared" si="12"/>
        <v>0</v>
      </c>
      <c r="X19" s="66">
        <f t="shared" si="13"/>
        <v>1982.5638195320139</v>
      </c>
      <c r="Y19" s="65">
        <f t="shared" si="14"/>
        <v>1652.1365162766783</v>
      </c>
      <c r="Z19" s="63">
        <f t="shared" si="15"/>
        <v>0</v>
      </c>
      <c r="AA19" s="66">
        <f t="shared" si="16"/>
        <v>1652.1365162766783</v>
      </c>
    </row>
    <row r="20" spans="1:27" ht="12.75" customHeight="1">
      <c r="A20" s="124">
        <v>5</v>
      </c>
      <c r="B20" s="218">
        <v>40787</v>
      </c>
      <c r="C20" s="68">
        <v>545</v>
      </c>
      <c r="D20" s="96">
        <f>'base(indices)'!G24</f>
        <v>1.3749373899999999</v>
      </c>
      <c r="E20" s="69">
        <f t="shared" si="0"/>
        <v>749.34087754999996</v>
      </c>
      <c r="F20" s="364">
        <f>'base(indices)'!I25</f>
        <v>1.6775999999999999E-2</v>
      </c>
      <c r="G20" s="70">
        <f t="shared" si="1"/>
        <v>12.570942561778798</v>
      </c>
      <c r="H20" s="191">
        <f t="shared" si="18"/>
        <v>3047.647280447115</v>
      </c>
      <c r="I20" s="107">
        <f t="shared" si="20"/>
        <v>249.78029251666666</v>
      </c>
      <c r="J20" s="107">
        <f t="shared" si="19"/>
        <v>3297.4275729637816</v>
      </c>
      <c r="K20" s="49"/>
      <c r="L20" s="50">
        <f t="shared" si="2"/>
        <v>3297.4275729637816</v>
      </c>
      <c r="M20" s="51">
        <f t="shared" si="3"/>
        <v>2967.6848156674037</v>
      </c>
      <c r="N20" s="49">
        <f t="shared" si="4"/>
        <v>0</v>
      </c>
      <c r="O20" s="52">
        <f t="shared" si="5"/>
        <v>2967.6848156674037</v>
      </c>
      <c r="P20" s="73">
        <f t="shared" si="6"/>
        <v>2637.9420583710253</v>
      </c>
      <c r="Q20" s="49">
        <f t="shared" si="7"/>
        <v>0</v>
      </c>
      <c r="R20" s="53">
        <f t="shared" si="8"/>
        <v>2637.9420583710253</v>
      </c>
      <c r="S20" s="51">
        <f t="shared" si="9"/>
        <v>2308.1993010746469</v>
      </c>
      <c r="T20" s="49">
        <f t="shared" si="10"/>
        <v>0</v>
      </c>
      <c r="U20" s="52">
        <f t="shared" si="11"/>
        <v>2308.1993010746469</v>
      </c>
      <c r="V20" s="51">
        <f t="shared" si="17"/>
        <v>1978.456543778269</v>
      </c>
      <c r="W20" s="49">
        <f t="shared" si="12"/>
        <v>0</v>
      </c>
      <c r="X20" s="52">
        <f t="shared" si="13"/>
        <v>1978.456543778269</v>
      </c>
      <c r="Y20" s="51">
        <f t="shared" si="14"/>
        <v>1648.7137864818908</v>
      </c>
      <c r="Z20" s="49">
        <f t="shared" si="15"/>
        <v>0</v>
      </c>
      <c r="AA20" s="52">
        <f t="shared" si="16"/>
        <v>1648.7137864818908</v>
      </c>
    </row>
    <row r="21" spans="1:27" s="30" customFormat="1" ht="12.75" customHeight="1">
      <c r="A21" s="124">
        <v>5</v>
      </c>
      <c r="B21" s="217">
        <v>40817</v>
      </c>
      <c r="C21" s="68">
        <v>545</v>
      </c>
      <c r="D21" s="96">
        <f>'base(indices)'!G25</f>
        <v>1.3735597100000001</v>
      </c>
      <c r="E21" s="58">
        <f t="shared" si="0"/>
        <v>748.59004195</v>
      </c>
      <c r="F21" s="364">
        <f>'base(indices)'!I26</f>
        <v>1.6775999999999999E-2</v>
      </c>
      <c r="G21" s="60">
        <f t="shared" si="1"/>
        <v>12.558346543753199</v>
      </c>
      <c r="H21" s="191">
        <f t="shared" si="18"/>
        <v>3044.5935539750126</v>
      </c>
      <c r="I21" s="106">
        <f t="shared" si="20"/>
        <v>249.53001398333333</v>
      </c>
      <c r="J21" s="106">
        <f t="shared" si="19"/>
        <v>3294.123567958346</v>
      </c>
      <c r="K21" s="63"/>
      <c r="L21" s="64">
        <f t="shared" si="2"/>
        <v>3294.123567958346</v>
      </c>
      <c r="M21" s="65">
        <f t="shared" si="3"/>
        <v>2964.7112111625115</v>
      </c>
      <c r="N21" s="63">
        <f t="shared" si="4"/>
        <v>0</v>
      </c>
      <c r="O21" s="66">
        <f t="shared" si="5"/>
        <v>2964.7112111625115</v>
      </c>
      <c r="P21" s="63">
        <f t="shared" si="6"/>
        <v>2635.298854366677</v>
      </c>
      <c r="Q21" s="63">
        <f t="shared" si="7"/>
        <v>0</v>
      </c>
      <c r="R21" s="67">
        <f t="shared" si="8"/>
        <v>2635.298854366677</v>
      </c>
      <c r="S21" s="65">
        <f t="shared" si="9"/>
        <v>2305.886497570842</v>
      </c>
      <c r="T21" s="63">
        <f t="shared" si="10"/>
        <v>0</v>
      </c>
      <c r="U21" s="66">
        <f t="shared" si="11"/>
        <v>2305.886497570842</v>
      </c>
      <c r="V21" s="65">
        <f t="shared" si="17"/>
        <v>1976.4741407750075</v>
      </c>
      <c r="W21" s="63">
        <f t="shared" si="12"/>
        <v>0</v>
      </c>
      <c r="X21" s="66">
        <f t="shared" si="13"/>
        <v>1976.4741407750075</v>
      </c>
      <c r="Y21" s="65">
        <f t="shared" si="14"/>
        <v>1647.061783979173</v>
      </c>
      <c r="Z21" s="63">
        <f t="shared" si="15"/>
        <v>0</v>
      </c>
      <c r="AA21" s="66">
        <f t="shared" si="16"/>
        <v>1647.061783979173</v>
      </c>
    </row>
    <row r="22" spans="1:27" ht="13.5" customHeight="1">
      <c r="A22" s="124">
        <v>5</v>
      </c>
      <c r="B22" s="218">
        <v>40848</v>
      </c>
      <c r="C22" s="68">
        <v>545</v>
      </c>
      <c r="D22" s="96">
        <f>'base(indices)'!G26</f>
        <v>1.37270863</v>
      </c>
      <c r="E22" s="69">
        <f t="shared" si="0"/>
        <v>748.12620334999997</v>
      </c>
      <c r="F22" s="364">
        <f>'base(indices)'!I27</f>
        <v>1.6775999999999999E-2</v>
      </c>
      <c r="G22" s="70">
        <f t="shared" si="1"/>
        <v>12.550565187399599</v>
      </c>
      <c r="H22" s="191">
        <f t="shared" si="18"/>
        <v>3042.7070741495982</v>
      </c>
      <c r="I22" s="107">
        <f t="shared" si="20"/>
        <v>249.37540111666667</v>
      </c>
      <c r="J22" s="107">
        <f t="shared" si="19"/>
        <v>3292.0824752662647</v>
      </c>
      <c r="K22" s="49"/>
      <c r="L22" s="50">
        <f>J22+K22</f>
        <v>3292.0824752662647</v>
      </c>
      <c r="M22" s="51">
        <f>J22*M$10</f>
        <v>2962.8742277396382</v>
      </c>
      <c r="N22" s="49">
        <f>K22*M$10</f>
        <v>0</v>
      </c>
      <c r="O22" s="52">
        <f>M22+N22</f>
        <v>2962.8742277396382</v>
      </c>
      <c r="P22" s="73">
        <f t="shared" si="6"/>
        <v>2633.6659802130121</v>
      </c>
      <c r="Q22" s="49">
        <f t="shared" si="7"/>
        <v>0</v>
      </c>
      <c r="R22" s="53">
        <f t="shared" si="8"/>
        <v>2633.6659802130121</v>
      </c>
      <c r="S22" s="51">
        <f t="shared" si="9"/>
        <v>2304.457732686385</v>
      </c>
      <c r="T22" s="49">
        <f t="shared" si="10"/>
        <v>0</v>
      </c>
      <c r="U22" s="52">
        <f t="shared" si="11"/>
        <v>2304.457732686385</v>
      </c>
      <c r="V22" s="51">
        <f t="shared" si="17"/>
        <v>1975.2494851597587</v>
      </c>
      <c r="W22" s="49">
        <f t="shared" si="12"/>
        <v>0</v>
      </c>
      <c r="X22" s="52">
        <f t="shared" si="13"/>
        <v>1975.2494851597587</v>
      </c>
      <c r="Y22" s="51">
        <f t="shared" si="14"/>
        <v>1646.0412376331324</v>
      </c>
      <c r="Z22" s="49">
        <f t="shared" si="15"/>
        <v>0</v>
      </c>
      <c r="AA22" s="52">
        <f t="shared" si="16"/>
        <v>1646.0412376331324</v>
      </c>
    </row>
    <row r="23" spans="1:27" s="30" customFormat="1" ht="13.5" customHeight="1" thickBot="1">
      <c r="A23" s="230">
        <v>5</v>
      </c>
      <c r="B23" s="231">
        <v>40878</v>
      </c>
      <c r="C23" s="77">
        <v>545</v>
      </c>
      <c r="D23" s="280">
        <f>'base(indices)'!G27</f>
        <v>1.37182381</v>
      </c>
      <c r="E23" s="281">
        <f t="shared" si="0"/>
        <v>747.64397644999997</v>
      </c>
      <c r="F23" s="365">
        <f>'base(indices)'!I28</f>
        <v>1.6775999999999999E-2</v>
      </c>
      <c r="G23" s="234">
        <f t="shared" si="1"/>
        <v>12.542475348925199</v>
      </c>
      <c r="H23" s="282">
        <f t="shared" si="18"/>
        <v>3040.7458071957008</v>
      </c>
      <c r="I23" s="125">
        <f t="shared" si="20"/>
        <v>249.21465881666666</v>
      </c>
      <c r="J23" s="125">
        <f t="shared" si="19"/>
        <v>3289.9604660123673</v>
      </c>
      <c r="K23" s="94"/>
      <c r="L23" s="140">
        <f>J23+K23</f>
        <v>3289.9604660123673</v>
      </c>
      <c r="M23" s="259">
        <f>J23*M$10</f>
        <v>2960.9644194111306</v>
      </c>
      <c r="N23" s="94">
        <f t="shared" ref="N23:N86" si="21">K23*M$10</f>
        <v>0</v>
      </c>
      <c r="O23" s="238">
        <f t="shared" ref="O23:O86" si="22">M23+N23</f>
        <v>2960.9644194111306</v>
      </c>
      <c r="P23" s="94">
        <f t="shared" si="6"/>
        <v>2631.9683728098939</v>
      </c>
      <c r="Q23" s="94">
        <f t="shared" si="7"/>
        <v>0</v>
      </c>
      <c r="R23" s="121">
        <f t="shared" si="8"/>
        <v>2631.9683728098939</v>
      </c>
      <c r="S23" s="259">
        <f t="shared" si="9"/>
        <v>2302.9723262086568</v>
      </c>
      <c r="T23" s="94">
        <f t="shared" si="10"/>
        <v>0</v>
      </c>
      <c r="U23" s="238">
        <f t="shared" si="11"/>
        <v>2302.9723262086568</v>
      </c>
      <c r="V23" s="259">
        <f t="shared" si="17"/>
        <v>1973.9762796074203</v>
      </c>
      <c r="W23" s="94">
        <f t="shared" si="12"/>
        <v>0</v>
      </c>
      <c r="X23" s="238">
        <f t="shared" si="13"/>
        <v>1973.9762796074203</v>
      </c>
      <c r="Y23" s="259">
        <f t="shared" si="14"/>
        <v>1644.9802330061837</v>
      </c>
      <c r="Z23" s="94">
        <f t="shared" si="15"/>
        <v>0</v>
      </c>
      <c r="AA23" s="238">
        <f t="shared" si="16"/>
        <v>1644.9802330061837</v>
      </c>
    </row>
    <row r="24" spans="1:27" ht="13.5" customHeight="1">
      <c r="A24" s="370">
        <v>5</v>
      </c>
      <c r="B24" s="247">
        <v>40909</v>
      </c>
      <c r="C24" s="205">
        <v>622</v>
      </c>
      <c r="D24" s="96">
        <f>'base(indices)'!G28</f>
        <v>1.37053961</v>
      </c>
      <c r="E24" s="371">
        <f t="shared" si="0"/>
        <v>852.47563742</v>
      </c>
      <c r="F24" s="364">
        <f>'base(indices)'!I29</f>
        <v>1.6775999999999999E-2</v>
      </c>
      <c r="G24" s="204">
        <f t="shared" si="1"/>
        <v>14.301131293357919</v>
      </c>
      <c r="H24" s="372">
        <f t="shared" si="18"/>
        <v>3467.1070748534316</v>
      </c>
      <c r="I24" s="373">
        <f t="shared" si="20"/>
        <v>284.15854580666667</v>
      </c>
      <c r="J24" s="373">
        <f t="shared" si="19"/>
        <v>3751.2656206600982</v>
      </c>
      <c r="K24" s="374"/>
      <c r="L24" s="375">
        <f t="shared" ref="L24:L87" si="23">J24+K24</f>
        <v>3751.2656206600982</v>
      </c>
      <c r="M24" s="359">
        <f t="shared" ref="M24:M87" si="24">J24*M$10</f>
        <v>3376.1390585940885</v>
      </c>
      <c r="N24" s="374">
        <f t="shared" si="21"/>
        <v>0</v>
      </c>
      <c r="O24" s="197">
        <f t="shared" si="22"/>
        <v>3376.1390585940885</v>
      </c>
      <c r="P24" s="357">
        <f>J24*$P$10</f>
        <v>3001.0124965280788</v>
      </c>
      <c r="Q24" s="374">
        <f t="shared" si="7"/>
        <v>0</v>
      </c>
      <c r="R24" s="376">
        <f t="shared" si="8"/>
        <v>3001.0124965280788</v>
      </c>
      <c r="S24" s="359">
        <f t="shared" si="9"/>
        <v>2625.8859344620687</v>
      </c>
      <c r="T24" s="374">
        <f t="shared" si="10"/>
        <v>0</v>
      </c>
      <c r="U24" s="197">
        <f t="shared" si="11"/>
        <v>2625.8859344620687</v>
      </c>
      <c r="V24" s="359">
        <f t="shared" si="17"/>
        <v>2250.759372396059</v>
      </c>
      <c r="W24" s="374">
        <f t="shared" si="12"/>
        <v>0</v>
      </c>
      <c r="X24" s="197">
        <f t="shared" si="13"/>
        <v>2250.759372396059</v>
      </c>
      <c r="Y24" s="359">
        <f t="shared" si="14"/>
        <v>1875.6328103300491</v>
      </c>
      <c r="Z24" s="374">
        <f t="shared" si="15"/>
        <v>0</v>
      </c>
      <c r="AA24" s="197">
        <f t="shared" si="16"/>
        <v>1875.6328103300491</v>
      </c>
    </row>
    <row r="25" spans="1:27" s="30" customFormat="1" ht="13.5" customHeight="1">
      <c r="A25" s="124">
        <v>5</v>
      </c>
      <c r="B25" s="217">
        <v>40940</v>
      </c>
      <c r="C25" s="68">
        <v>622</v>
      </c>
      <c r="D25" s="96">
        <f>'base(indices)'!G29</f>
        <v>1.3693564899999999</v>
      </c>
      <c r="E25" s="58">
        <f t="shared" si="0"/>
        <v>851.73973677999993</v>
      </c>
      <c r="F25" s="364">
        <f>'base(indices)'!I30</f>
        <v>1.6775999999999999E-2</v>
      </c>
      <c r="G25" s="60">
        <f t="shared" si="1"/>
        <v>14.288785824221279</v>
      </c>
      <c r="H25" s="191">
        <f t="shared" si="18"/>
        <v>3464.1140904168847</v>
      </c>
      <c r="I25" s="106">
        <f t="shared" si="20"/>
        <v>283.91324559333333</v>
      </c>
      <c r="J25" s="106">
        <f t="shared" si="19"/>
        <v>3748.0273360102178</v>
      </c>
      <c r="K25" s="63"/>
      <c r="L25" s="64">
        <f t="shared" si="23"/>
        <v>3748.0273360102178</v>
      </c>
      <c r="M25" s="65">
        <f t="shared" si="24"/>
        <v>3373.224602409196</v>
      </c>
      <c r="N25" s="63">
        <f t="shared" si="21"/>
        <v>0</v>
      </c>
      <c r="O25" s="66">
        <f t="shared" si="22"/>
        <v>3373.224602409196</v>
      </c>
      <c r="P25" s="63">
        <f t="shared" si="6"/>
        <v>2998.4218688081746</v>
      </c>
      <c r="Q25" s="63">
        <f t="shared" si="7"/>
        <v>0</v>
      </c>
      <c r="R25" s="67">
        <f t="shared" si="8"/>
        <v>2998.4218688081746</v>
      </c>
      <c r="S25" s="65">
        <f t="shared" si="9"/>
        <v>2623.6191352071523</v>
      </c>
      <c r="T25" s="63">
        <f t="shared" si="10"/>
        <v>0</v>
      </c>
      <c r="U25" s="66">
        <f t="shared" si="11"/>
        <v>2623.6191352071523</v>
      </c>
      <c r="V25" s="65">
        <f t="shared" si="17"/>
        <v>2248.8164016061305</v>
      </c>
      <c r="W25" s="63">
        <f t="shared" si="12"/>
        <v>0</v>
      </c>
      <c r="X25" s="66">
        <f t="shared" si="13"/>
        <v>2248.8164016061305</v>
      </c>
      <c r="Y25" s="65">
        <f t="shared" si="14"/>
        <v>1874.0136680051089</v>
      </c>
      <c r="Z25" s="63">
        <f t="shared" si="15"/>
        <v>0</v>
      </c>
      <c r="AA25" s="66">
        <f t="shared" si="16"/>
        <v>1874.0136680051089</v>
      </c>
    </row>
    <row r="26" spans="1:27" ht="13.5" customHeight="1">
      <c r="A26" s="124">
        <v>5</v>
      </c>
      <c r="B26" s="217">
        <v>40969</v>
      </c>
      <c r="C26" s="68">
        <v>622</v>
      </c>
      <c r="D26" s="96">
        <f>'base(indices)'!G30</f>
        <v>1.3693564899999999</v>
      </c>
      <c r="E26" s="69">
        <f t="shared" si="0"/>
        <v>851.73973677999993</v>
      </c>
      <c r="F26" s="364">
        <f>'base(indices)'!I31</f>
        <v>1.6775999999999999E-2</v>
      </c>
      <c r="G26" s="70">
        <f t="shared" si="1"/>
        <v>14.288785824221279</v>
      </c>
      <c r="H26" s="191">
        <f t="shared" si="18"/>
        <v>3464.1140904168847</v>
      </c>
      <c r="I26" s="107">
        <f t="shared" si="20"/>
        <v>283.91324559333333</v>
      </c>
      <c r="J26" s="107">
        <f t="shared" si="19"/>
        <v>3748.0273360102178</v>
      </c>
      <c r="K26" s="49"/>
      <c r="L26" s="50">
        <f t="shared" si="23"/>
        <v>3748.0273360102178</v>
      </c>
      <c r="M26" s="51">
        <f t="shared" si="24"/>
        <v>3373.224602409196</v>
      </c>
      <c r="N26" s="49">
        <f t="shared" si="21"/>
        <v>0</v>
      </c>
      <c r="O26" s="52">
        <f t="shared" si="22"/>
        <v>3373.224602409196</v>
      </c>
      <c r="P26" s="73">
        <f t="shared" si="6"/>
        <v>2998.4218688081746</v>
      </c>
      <c r="Q26" s="49">
        <f t="shared" si="7"/>
        <v>0</v>
      </c>
      <c r="R26" s="53">
        <f t="shared" si="8"/>
        <v>2998.4218688081746</v>
      </c>
      <c r="S26" s="51">
        <f t="shared" si="9"/>
        <v>2623.6191352071523</v>
      </c>
      <c r="T26" s="49">
        <f t="shared" si="10"/>
        <v>0</v>
      </c>
      <c r="U26" s="52">
        <f t="shared" si="11"/>
        <v>2623.6191352071523</v>
      </c>
      <c r="V26" s="51">
        <f t="shared" si="17"/>
        <v>2248.8164016061305</v>
      </c>
      <c r="W26" s="49">
        <f t="shared" si="12"/>
        <v>0</v>
      </c>
      <c r="X26" s="52">
        <f t="shared" si="13"/>
        <v>2248.8164016061305</v>
      </c>
      <c r="Y26" s="51">
        <f t="shared" si="14"/>
        <v>1874.0136680051089</v>
      </c>
      <c r="Z26" s="49">
        <f t="shared" si="15"/>
        <v>0</v>
      </c>
      <c r="AA26" s="52">
        <f t="shared" si="16"/>
        <v>1874.0136680051089</v>
      </c>
    </row>
    <row r="27" spans="1:27" s="30" customFormat="1" ht="13.5" customHeight="1">
      <c r="A27" s="124">
        <v>5</v>
      </c>
      <c r="B27" s="218">
        <v>41000</v>
      </c>
      <c r="C27" s="68">
        <v>622</v>
      </c>
      <c r="D27" s="96">
        <f>'base(indices)'!G31</f>
        <v>1.3678955800000001</v>
      </c>
      <c r="E27" s="58">
        <f t="shared" si="0"/>
        <v>850.83105076000004</v>
      </c>
      <c r="F27" s="364">
        <f>'base(indices)'!I32</f>
        <v>1.6775999999999999E-2</v>
      </c>
      <c r="G27" s="60">
        <f t="shared" si="1"/>
        <v>14.273541707549761</v>
      </c>
      <c r="H27" s="191">
        <f t="shared" si="18"/>
        <v>3460.4183698701991</v>
      </c>
      <c r="I27" s="106">
        <f t="shared" si="20"/>
        <v>283.61035025333337</v>
      </c>
      <c r="J27" s="106">
        <f t="shared" si="19"/>
        <v>3744.0287201235324</v>
      </c>
      <c r="K27" s="63"/>
      <c r="L27" s="64">
        <f t="shared" si="23"/>
        <v>3744.0287201235324</v>
      </c>
      <c r="M27" s="65">
        <f t="shared" si="24"/>
        <v>3369.625848111179</v>
      </c>
      <c r="N27" s="63">
        <f t="shared" si="21"/>
        <v>0</v>
      </c>
      <c r="O27" s="66">
        <f t="shared" si="22"/>
        <v>3369.625848111179</v>
      </c>
      <c r="P27" s="63">
        <f t="shared" si="6"/>
        <v>2995.2229760988262</v>
      </c>
      <c r="Q27" s="63">
        <f t="shared" si="7"/>
        <v>0</v>
      </c>
      <c r="R27" s="67">
        <f t="shared" si="8"/>
        <v>2995.2229760988262</v>
      </c>
      <c r="S27" s="65">
        <f t="shared" si="9"/>
        <v>2620.8201040864724</v>
      </c>
      <c r="T27" s="63">
        <f t="shared" si="10"/>
        <v>0</v>
      </c>
      <c r="U27" s="66">
        <f t="shared" si="11"/>
        <v>2620.8201040864724</v>
      </c>
      <c r="V27" s="65">
        <f t="shared" si="17"/>
        <v>2246.4172320741195</v>
      </c>
      <c r="W27" s="63">
        <f t="shared" si="12"/>
        <v>0</v>
      </c>
      <c r="X27" s="66">
        <f t="shared" si="13"/>
        <v>2246.4172320741195</v>
      </c>
      <c r="Y27" s="65">
        <f t="shared" si="14"/>
        <v>1872.0143600617662</v>
      </c>
      <c r="Z27" s="63">
        <f t="shared" si="15"/>
        <v>0</v>
      </c>
      <c r="AA27" s="66">
        <f t="shared" si="16"/>
        <v>1872.0143600617662</v>
      </c>
    </row>
    <row r="28" spans="1:27" ht="13.5" customHeight="1">
      <c r="A28" s="124">
        <v>5</v>
      </c>
      <c r="B28" s="217">
        <v>41030</v>
      </c>
      <c r="C28" s="68">
        <v>622</v>
      </c>
      <c r="D28" s="96">
        <f>'base(indices)'!G32</f>
        <v>1.3675851299999999</v>
      </c>
      <c r="E28" s="69">
        <f t="shared" si="0"/>
        <v>850.63795085999993</v>
      </c>
      <c r="F28" s="364">
        <f>'base(indices)'!I33</f>
        <v>1.6775999999999999E-2</v>
      </c>
      <c r="G28" s="70">
        <f t="shared" si="1"/>
        <v>14.270302263627359</v>
      </c>
      <c r="H28" s="191">
        <f t="shared" si="18"/>
        <v>3459.6330124945093</v>
      </c>
      <c r="I28" s="107">
        <f t="shared" si="20"/>
        <v>283.54598361999996</v>
      </c>
      <c r="J28" s="107">
        <f t="shared" si="19"/>
        <v>3743.1789961145091</v>
      </c>
      <c r="K28" s="49"/>
      <c r="L28" s="50">
        <f t="shared" si="23"/>
        <v>3743.1789961145091</v>
      </c>
      <c r="M28" s="51">
        <f t="shared" si="24"/>
        <v>3368.8610965030584</v>
      </c>
      <c r="N28" s="49">
        <f t="shared" si="21"/>
        <v>0</v>
      </c>
      <c r="O28" s="52">
        <f t="shared" si="22"/>
        <v>3368.8610965030584</v>
      </c>
      <c r="P28" s="73">
        <f t="shared" si="6"/>
        <v>2994.5431968916073</v>
      </c>
      <c r="Q28" s="49">
        <f t="shared" si="7"/>
        <v>0</v>
      </c>
      <c r="R28" s="53">
        <f t="shared" si="8"/>
        <v>2994.5431968916073</v>
      </c>
      <c r="S28" s="51">
        <f t="shared" si="9"/>
        <v>2620.2252972801562</v>
      </c>
      <c r="T28" s="49">
        <f t="shared" si="10"/>
        <v>0</v>
      </c>
      <c r="U28" s="52">
        <f t="shared" si="11"/>
        <v>2620.2252972801562</v>
      </c>
      <c r="V28" s="51">
        <f t="shared" si="17"/>
        <v>2245.9073976687055</v>
      </c>
      <c r="W28" s="49">
        <f t="shared" si="12"/>
        <v>0</v>
      </c>
      <c r="X28" s="52">
        <f t="shared" si="13"/>
        <v>2245.9073976687055</v>
      </c>
      <c r="Y28" s="51">
        <f t="shared" si="14"/>
        <v>1871.5894980572546</v>
      </c>
      <c r="Z28" s="49">
        <f t="shared" si="15"/>
        <v>0</v>
      </c>
      <c r="AA28" s="52">
        <f t="shared" si="16"/>
        <v>1871.5894980572546</v>
      </c>
    </row>
    <row r="29" spans="1:27" s="30" customFormat="1" ht="13.5" customHeight="1">
      <c r="A29" s="124">
        <v>5</v>
      </c>
      <c r="B29" s="218">
        <v>41061</v>
      </c>
      <c r="C29" s="68">
        <v>622</v>
      </c>
      <c r="D29" s="96">
        <f>'base(indices)'!G33</f>
        <v>1.3669454000000001</v>
      </c>
      <c r="E29" s="58">
        <f t="shared" si="0"/>
        <v>850.24003880000009</v>
      </c>
      <c r="F29" s="364">
        <f>'base(indices)'!I34</f>
        <v>1.6775999999999999E-2</v>
      </c>
      <c r="G29" s="60">
        <f t="shared" si="1"/>
        <v>14.263626890908801</v>
      </c>
      <c r="H29" s="191">
        <f t="shared" si="18"/>
        <v>3458.0146627636354</v>
      </c>
      <c r="I29" s="106">
        <f t="shared" si="20"/>
        <v>283.41334626666668</v>
      </c>
      <c r="J29" s="106">
        <f t="shared" si="19"/>
        <v>3741.4280090303023</v>
      </c>
      <c r="K29" s="63"/>
      <c r="L29" s="64">
        <f t="shared" si="23"/>
        <v>3741.4280090303023</v>
      </c>
      <c r="M29" s="65">
        <f t="shared" si="24"/>
        <v>3367.2852081272722</v>
      </c>
      <c r="N29" s="63">
        <f t="shared" si="21"/>
        <v>0</v>
      </c>
      <c r="O29" s="66">
        <f t="shared" si="22"/>
        <v>3367.2852081272722</v>
      </c>
      <c r="P29" s="63">
        <f t="shared" si="6"/>
        <v>2993.1424072242421</v>
      </c>
      <c r="Q29" s="63">
        <f t="shared" si="7"/>
        <v>0</v>
      </c>
      <c r="R29" s="67">
        <f t="shared" si="8"/>
        <v>2993.1424072242421</v>
      </c>
      <c r="S29" s="65">
        <f t="shared" si="9"/>
        <v>2618.9996063212116</v>
      </c>
      <c r="T29" s="63">
        <f t="shared" si="10"/>
        <v>0</v>
      </c>
      <c r="U29" s="66">
        <f t="shared" si="11"/>
        <v>2618.9996063212116</v>
      </c>
      <c r="V29" s="65">
        <f t="shared" si="17"/>
        <v>2244.8568054181815</v>
      </c>
      <c r="W29" s="63">
        <f t="shared" si="12"/>
        <v>0</v>
      </c>
      <c r="X29" s="66">
        <f t="shared" si="13"/>
        <v>2244.8568054181815</v>
      </c>
      <c r="Y29" s="65">
        <f t="shared" si="14"/>
        <v>1870.7140045151511</v>
      </c>
      <c r="Z29" s="63">
        <f t="shared" si="15"/>
        <v>0</v>
      </c>
      <c r="AA29" s="66">
        <f t="shared" si="16"/>
        <v>1870.7140045151511</v>
      </c>
    </row>
    <row r="30" spans="1:27" ht="13.5" customHeight="1">
      <c r="A30" s="124">
        <v>5</v>
      </c>
      <c r="B30" s="217">
        <v>41091</v>
      </c>
      <c r="C30" s="68">
        <v>622</v>
      </c>
      <c r="D30" s="96">
        <f>'base(indices)'!G34</f>
        <v>1.3669454000000001</v>
      </c>
      <c r="E30" s="69">
        <f>C30*D30</f>
        <v>850.24003880000009</v>
      </c>
      <c r="F30" s="364">
        <f>'base(indices)'!I35</f>
        <v>1.6775999999999999E-2</v>
      </c>
      <c r="G30" s="70">
        <f t="shared" si="1"/>
        <v>14.263626890908801</v>
      </c>
      <c r="H30" s="191">
        <f t="shared" si="18"/>
        <v>3458.0146627636354</v>
      </c>
      <c r="I30" s="107">
        <f t="shared" si="20"/>
        <v>283.41334626666668</v>
      </c>
      <c r="J30" s="107">
        <f t="shared" si="19"/>
        <v>3741.4280090303023</v>
      </c>
      <c r="K30" s="49"/>
      <c r="L30" s="50">
        <f t="shared" si="23"/>
        <v>3741.4280090303023</v>
      </c>
      <c r="M30" s="51">
        <f t="shared" si="24"/>
        <v>3367.2852081272722</v>
      </c>
      <c r="N30" s="49">
        <f t="shared" si="21"/>
        <v>0</v>
      </c>
      <c r="O30" s="52">
        <f t="shared" si="22"/>
        <v>3367.2852081272722</v>
      </c>
      <c r="P30" s="73">
        <f t="shared" si="6"/>
        <v>2993.1424072242421</v>
      </c>
      <c r="Q30" s="49">
        <f t="shared" si="7"/>
        <v>0</v>
      </c>
      <c r="R30" s="53">
        <f t="shared" si="8"/>
        <v>2993.1424072242421</v>
      </c>
      <c r="S30" s="51">
        <f t="shared" si="9"/>
        <v>2618.9996063212116</v>
      </c>
      <c r="T30" s="49">
        <f t="shared" si="10"/>
        <v>0</v>
      </c>
      <c r="U30" s="52">
        <f t="shared" si="11"/>
        <v>2618.9996063212116</v>
      </c>
      <c r="V30" s="51">
        <f t="shared" si="17"/>
        <v>2244.8568054181815</v>
      </c>
      <c r="W30" s="49">
        <f t="shared" si="12"/>
        <v>0</v>
      </c>
      <c r="X30" s="52">
        <f t="shared" si="13"/>
        <v>2244.8568054181815</v>
      </c>
      <c r="Y30" s="51">
        <f t="shared" si="14"/>
        <v>1870.7140045151511</v>
      </c>
      <c r="Z30" s="49">
        <f t="shared" si="15"/>
        <v>0</v>
      </c>
      <c r="AA30" s="52">
        <f t="shared" si="16"/>
        <v>1870.7140045151511</v>
      </c>
    </row>
    <row r="31" spans="1:27" s="30" customFormat="1" ht="13.5" customHeight="1">
      <c r="A31" s="124">
        <v>5</v>
      </c>
      <c r="B31" s="218">
        <v>41122</v>
      </c>
      <c r="C31" s="68">
        <v>622</v>
      </c>
      <c r="D31" s="96">
        <f>'base(indices)'!G35</f>
        <v>1.36674859</v>
      </c>
      <c r="E31" s="58">
        <f t="shared" si="0"/>
        <v>850.11762298000008</v>
      </c>
      <c r="F31" s="364">
        <f>'base(indices)'!I36</f>
        <v>1.6775999999999999E-2</v>
      </c>
      <c r="G31" s="60">
        <f t="shared" si="1"/>
        <v>14.261573243112482</v>
      </c>
      <c r="H31" s="191">
        <f t="shared" si="18"/>
        <v>3457.5167848924502</v>
      </c>
      <c r="I31" s="106">
        <f t="shared" si="20"/>
        <v>283.37254099333336</v>
      </c>
      <c r="J31" s="106">
        <f t="shared" si="19"/>
        <v>3740.8893258857834</v>
      </c>
      <c r="K31" s="63"/>
      <c r="L31" s="64">
        <f t="shared" si="23"/>
        <v>3740.8893258857834</v>
      </c>
      <c r="M31" s="65">
        <f t="shared" si="24"/>
        <v>3366.8003932972051</v>
      </c>
      <c r="N31" s="63">
        <f t="shared" si="21"/>
        <v>0</v>
      </c>
      <c r="O31" s="66">
        <f t="shared" si="22"/>
        <v>3366.8003932972051</v>
      </c>
      <c r="P31" s="63">
        <f>J31*$P$10</f>
        <v>2992.7114607086269</v>
      </c>
      <c r="Q31" s="63">
        <f t="shared" si="7"/>
        <v>0</v>
      </c>
      <c r="R31" s="67">
        <f t="shared" si="8"/>
        <v>2992.7114607086269</v>
      </c>
      <c r="S31" s="65">
        <f t="shared" si="9"/>
        <v>2618.6225281200482</v>
      </c>
      <c r="T31" s="63">
        <f t="shared" si="10"/>
        <v>0</v>
      </c>
      <c r="U31" s="66">
        <f t="shared" si="11"/>
        <v>2618.6225281200482</v>
      </c>
      <c r="V31" s="65">
        <f t="shared" si="17"/>
        <v>2244.5335955314699</v>
      </c>
      <c r="W31" s="63">
        <f t="shared" si="12"/>
        <v>0</v>
      </c>
      <c r="X31" s="66">
        <f t="shared" si="13"/>
        <v>2244.5335955314699</v>
      </c>
      <c r="Y31" s="65">
        <f t="shared" si="14"/>
        <v>1870.4446629428917</v>
      </c>
      <c r="Z31" s="63">
        <f t="shared" si="15"/>
        <v>0</v>
      </c>
      <c r="AA31" s="66">
        <f t="shared" si="16"/>
        <v>1870.4446629428917</v>
      </c>
    </row>
    <row r="32" spans="1:27" ht="13.5" customHeight="1">
      <c r="A32" s="124">
        <v>5</v>
      </c>
      <c r="B32" s="217">
        <v>41153</v>
      </c>
      <c r="C32" s="68">
        <v>622</v>
      </c>
      <c r="D32" s="96">
        <f>'base(indices)'!G36</f>
        <v>1.3665805</v>
      </c>
      <c r="E32" s="69">
        <f t="shared" si="0"/>
        <v>850.01307099999997</v>
      </c>
      <c r="F32" s="364">
        <f>'base(indices)'!I37</f>
        <v>1.6775999999999999E-2</v>
      </c>
      <c r="G32" s="70">
        <f t="shared" si="1"/>
        <v>14.259819279095998</v>
      </c>
      <c r="H32" s="191">
        <f t="shared" si="18"/>
        <v>3457.0915611163837</v>
      </c>
      <c r="I32" s="107">
        <f t="shared" si="20"/>
        <v>283.33769033333334</v>
      </c>
      <c r="J32" s="107">
        <f t="shared" si="19"/>
        <v>3740.429251449717</v>
      </c>
      <c r="K32" s="49"/>
      <c r="L32" s="50">
        <f t="shared" si="23"/>
        <v>3740.429251449717</v>
      </c>
      <c r="M32" s="51">
        <f t="shared" si="24"/>
        <v>3366.3863263047451</v>
      </c>
      <c r="N32" s="49">
        <f t="shared" si="21"/>
        <v>0</v>
      </c>
      <c r="O32" s="52">
        <f t="shared" si="22"/>
        <v>3366.3863263047451</v>
      </c>
      <c r="P32" s="73">
        <f>J32*$P$10</f>
        <v>2992.3434011597737</v>
      </c>
      <c r="Q32" s="49">
        <f t="shared" si="7"/>
        <v>0</v>
      </c>
      <c r="R32" s="53">
        <f t="shared" si="8"/>
        <v>2992.3434011597737</v>
      </c>
      <c r="S32" s="51">
        <f t="shared" si="9"/>
        <v>2618.3004760148019</v>
      </c>
      <c r="T32" s="49">
        <f t="shared" si="10"/>
        <v>0</v>
      </c>
      <c r="U32" s="52">
        <f t="shared" si="11"/>
        <v>2618.3004760148019</v>
      </c>
      <c r="V32" s="51">
        <f t="shared" si="17"/>
        <v>2244.2575508698301</v>
      </c>
      <c r="W32" s="49">
        <f t="shared" si="12"/>
        <v>0</v>
      </c>
      <c r="X32" s="52">
        <f t="shared" si="13"/>
        <v>2244.2575508698301</v>
      </c>
      <c r="Y32" s="51">
        <f t="shared" si="14"/>
        <v>1870.2146257248585</v>
      </c>
      <c r="Z32" s="49">
        <f t="shared" si="15"/>
        <v>0</v>
      </c>
      <c r="AA32" s="52">
        <f t="shared" si="16"/>
        <v>1870.2146257248585</v>
      </c>
    </row>
    <row r="33" spans="1:27" s="30" customFormat="1" ht="13.5" customHeight="1">
      <c r="A33" s="124">
        <v>5</v>
      </c>
      <c r="B33" s="218">
        <v>41183</v>
      </c>
      <c r="C33" s="68">
        <v>622</v>
      </c>
      <c r="D33" s="96">
        <f>'base(indices)'!G37</f>
        <v>1.3665805</v>
      </c>
      <c r="E33" s="58">
        <f t="shared" si="0"/>
        <v>850.01307099999997</v>
      </c>
      <c r="F33" s="364">
        <f>'base(indices)'!I38</f>
        <v>1.6775999999999999E-2</v>
      </c>
      <c r="G33" s="60">
        <f t="shared" si="1"/>
        <v>14.259819279095998</v>
      </c>
      <c r="H33" s="191">
        <f t="shared" si="18"/>
        <v>3457.0915611163837</v>
      </c>
      <c r="I33" s="106">
        <f t="shared" si="20"/>
        <v>283.33769033333334</v>
      </c>
      <c r="J33" s="106">
        <f t="shared" si="19"/>
        <v>3740.429251449717</v>
      </c>
      <c r="K33" s="63"/>
      <c r="L33" s="64">
        <f t="shared" si="23"/>
        <v>3740.429251449717</v>
      </c>
      <c r="M33" s="65">
        <f t="shared" si="24"/>
        <v>3366.3863263047451</v>
      </c>
      <c r="N33" s="63">
        <f t="shared" si="21"/>
        <v>0</v>
      </c>
      <c r="O33" s="66">
        <f t="shared" si="22"/>
        <v>3366.3863263047451</v>
      </c>
      <c r="P33" s="63">
        <f t="shared" ref="P33:P50" si="25">J33*$P$10</f>
        <v>2992.3434011597737</v>
      </c>
      <c r="Q33" s="63">
        <f t="shared" si="7"/>
        <v>0</v>
      </c>
      <c r="R33" s="67">
        <f t="shared" si="8"/>
        <v>2992.3434011597737</v>
      </c>
      <c r="S33" s="65">
        <f t="shared" si="9"/>
        <v>2618.3004760148019</v>
      </c>
      <c r="T33" s="63">
        <f t="shared" si="10"/>
        <v>0</v>
      </c>
      <c r="U33" s="66">
        <f t="shared" si="11"/>
        <v>2618.3004760148019</v>
      </c>
      <c r="V33" s="65">
        <f t="shared" si="17"/>
        <v>2244.2575508698301</v>
      </c>
      <c r="W33" s="63">
        <f t="shared" si="12"/>
        <v>0</v>
      </c>
      <c r="X33" s="66">
        <f t="shared" si="13"/>
        <v>2244.2575508698301</v>
      </c>
      <c r="Y33" s="65">
        <f t="shared" si="14"/>
        <v>1870.2146257248585</v>
      </c>
      <c r="Z33" s="63">
        <f t="shared" si="15"/>
        <v>0</v>
      </c>
      <c r="AA33" s="66">
        <f t="shared" si="16"/>
        <v>1870.2146257248585</v>
      </c>
    </row>
    <row r="34" spans="1:27" ht="13.5" customHeight="1">
      <c r="A34" s="124">
        <v>5</v>
      </c>
      <c r="B34" s="217">
        <v>41214</v>
      </c>
      <c r="C34" s="68">
        <v>622</v>
      </c>
      <c r="D34" s="96">
        <f>'base(indices)'!G38</f>
        <v>1.3665805</v>
      </c>
      <c r="E34" s="69">
        <f t="shared" si="0"/>
        <v>850.01307099999997</v>
      </c>
      <c r="F34" s="364">
        <f>'base(indices)'!I39</f>
        <v>1.6775999999999999E-2</v>
      </c>
      <c r="G34" s="70">
        <f t="shared" si="1"/>
        <v>14.259819279095998</v>
      </c>
      <c r="H34" s="191">
        <f t="shared" si="18"/>
        <v>3457.0915611163837</v>
      </c>
      <c r="I34" s="107">
        <f t="shared" si="20"/>
        <v>283.33769033333334</v>
      </c>
      <c r="J34" s="107">
        <f t="shared" si="19"/>
        <v>3740.429251449717</v>
      </c>
      <c r="K34" s="49"/>
      <c r="L34" s="50">
        <f t="shared" si="23"/>
        <v>3740.429251449717</v>
      </c>
      <c r="M34" s="51">
        <f t="shared" si="24"/>
        <v>3366.3863263047451</v>
      </c>
      <c r="N34" s="49">
        <f t="shared" si="21"/>
        <v>0</v>
      </c>
      <c r="O34" s="52">
        <f t="shared" si="22"/>
        <v>3366.3863263047451</v>
      </c>
      <c r="P34" s="73">
        <f t="shared" si="25"/>
        <v>2992.3434011597737</v>
      </c>
      <c r="Q34" s="49">
        <f t="shared" si="7"/>
        <v>0</v>
      </c>
      <c r="R34" s="53">
        <f t="shared" si="8"/>
        <v>2992.3434011597737</v>
      </c>
      <c r="S34" s="51">
        <f t="shared" si="9"/>
        <v>2618.3004760148019</v>
      </c>
      <c r="T34" s="49">
        <f t="shared" si="10"/>
        <v>0</v>
      </c>
      <c r="U34" s="52">
        <f t="shared" si="11"/>
        <v>2618.3004760148019</v>
      </c>
      <c r="V34" s="51">
        <f t="shared" si="17"/>
        <v>2244.2575508698301</v>
      </c>
      <c r="W34" s="49">
        <f t="shared" si="12"/>
        <v>0</v>
      </c>
      <c r="X34" s="52">
        <f t="shared" si="13"/>
        <v>2244.2575508698301</v>
      </c>
      <c r="Y34" s="51">
        <f t="shared" si="14"/>
        <v>1870.2146257248585</v>
      </c>
      <c r="Z34" s="49">
        <f t="shared" si="15"/>
        <v>0</v>
      </c>
      <c r="AA34" s="52">
        <f t="shared" si="16"/>
        <v>1870.2146257248585</v>
      </c>
    </row>
    <row r="35" spans="1:27" s="30" customFormat="1" ht="13.5" customHeight="1" thickBot="1">
      <c r="A35" s="124">
        <v>5</v>
      </c>
      <c r="B35" s="219">
        <v>41244</v>
      </c>
      <c r="C35" s="178">
        <v>622</v>
      </c>
      <c r="D35" s="377">
        <f>'base(indices)'!G39</f>
        <v>1.3665805</v>
      </c>
      <c r="E35" s="378">
        <f t="shared" si="0"/>
        <v>850.01307099999997</v>
      </c>
      <c r="F35" s="366">
        <f>'base(indices)'!I40</f>
        <v>1.6775999999999999E-2</v>
      </c>
      <c r="G35" s="248">
        <f t="shared" si="1"/>
        <v>14.259819279095998</v>
      </c>
      <c r="H35" s="379">
        <f t="shared" si="18"/>
        <v>3457.0915611163837</v>
      </c>
      <c r="I35" s="380">
        <f t="shared" si="20"/>
        <v>283.33769033333334</v>
      </c>
      <c r="J35" s="380">
        <f t="shared" si="19"/>
        <v>3740.429251449717</v>
      </c>
      <c r="K35" s="381"/>
      <c r="L35" s="382">
        <f t="shared" si="23"/>
        <v>3740.429251449717</v>
      </c>
      <c r="M35" s="383">
        <f t="shared" si="24"/>
        <v>3366.3863263047451</v>
      </c>
      <c r="N35" s="381">
        <f t="shared" si="21"/>
        <v>0</v>
      </c>
      <c r="O35" s="347">
        <f t="shared" si="22"/>
        <v>3366.3863263047451</v>
      </c>
      <c r="P35" s="381">
        <f t="shared" si="25"/>
        <v>2992.3434011597737</v>
      </c>
      <c r="Q35" s="381">
        <f t="shared" si="7"/>
        <v>0</v>
      </c>
      <c r="R35" s="384">
        <f t="shared" si="8"/>
        <v>2992.3434011597737</v>
      </c>
      <c r="S35" s="383">
        <f t="shared" si="9"/>
        <v>2618.3004760148019</v>
      </c>
      <c r="T35" s="381">
        <f t="shared" si="10"/>
        <v>0</v>
      </c>
      <c r="U35" s="347">
        <f t="shared" si="11"/>
        <v>2618.3004760148019</v>
      </c>
      <c r="V35" s="383">
        <f t="shared" si="17"/>
        <v>2244.2575508698301</v>
      </c>
      <c r="W35" s="381">
        <f t="shared" si="12"/>
        <v>0</v>
      </c>
      <c r="X35" s="347">
        <f t="shared" si="13"/>
        <v>2244.2575508698301</v>
      </c>
      <c r="Y35" s="383">
        <f t="shared" si="14"/>
        <v>1870.2146257248585</v>
      </c>
      <c r="Z35" s="381">
        <f t="shared" si="15"/>
        <v>0</v>
      </c>
      <c r="AA35" s="347">
        <f t="shared" si="16"/>
        <v>1870.2146257248585</v>
      </c>
    </row>
    <row r="36" spans="1:27" ht="13.5" customHeight="1">
      <c r="A36" s="277">
        <v>5</v>
      </c>
      <c r="B36" s="385">
        <v>41275</v>
      </c>
      <c r="C36" s="47">
        <v>678</v>
      </c>
      <c r="D36" s="97">
        <f>'base(indices)'!G40</f>
        <v>1.3665805</v>
      </c>
      <c r="E36" s="164">
        <f t="shared" si="0"/>
        <v>926.54157899999996</v>
      </c>
      <c r="F36" s="363">
        <f>'base(indices)'!I41</f>
        <v>1.6775999999999999E-2</v>
      </c>
      <c r="G36" s="87">
        <f t="shared" si="1"/>
        <v>15.543661529303998</v>
      </c>
      <c r="H36" s="278">
        <f t="shared" si="18"/>
        <v>3768.3409621172159</v>
      </c>
      <c r="I36" s="108">
        <f t="shared" si="20"/>
        <v>308.847193</v>
      </c>
      <c r="J36" s="108">
        <f t="shared" si="19"/>
        <v>4077.188155117216</v>
      </c>
      <c r="K36" s="166"/>
      <c r="L36" s="279">
        <f t="shared" si="23"/>
        <v>4077.188155117216</v>
      </c>
      <c r="M36" s="54">
        <f t="shared" si="24"/>
        <v>3669.4693396054945</v>
      </c>
      <c r="N36" s="166">
        <f t="shared" si="21"/>
        <v>0</v>
      </c>
      <c r="O36" s="55">
        <f t="shared" si="22"/>
        <v>3669.4693396054945</v>
      </c>
      <c r="P36" s="128">
        <f t="shared" si="25"/>
        <v>3261.750524093773</v>
      </c>
      <c r="Q36" s="166">
        <f t="shared" si="7"/>
        <v>0</v>
      </c>
      <c r="R36" s="167">
        <f t="shared" si="8"/>
        <v>3261.750524093773</v>
      </c>
      <c r="S36" s="54">
        <f t="shared" si="9"/>
        <v>2854.0317085820511</v>
      </c>
      <c r="T36" s="166">
        <f t="shared" si="10"/>
        <v>0</v>
      </c>
      <c r="U36" s="55">
        <f t="shared" si="11"/>
        <v>2854.0317085820511</v>
      </c>
      <c r="V36" s="54">
        <f t="shared" si="17"/>
        <v>2446.3128930703297</v>
      </c>
      <c r="W36" s="166">
        <f t="shared" si="12"/>
        <v>0</v>
      </c>
      <c r="X36" s="55">
        <f t="shared" si="13"/>
        <v>2446.3128930703297</v>
      </c>
      <c r="Y36" s="54">
        <f t="shared" si="14"/>
        <v>2038.594077558608</v>
      </c>
      <c r="Z36" s="166">
        <f t="shared" si="15"/>
        <v>0</v>
      </c>
      <c r="AA36" s="55">
        <f t="shared" si="16"/>
        <v>2038.594077558608</v>
      </c>
    </row>
    <row r="37" spans="1:27" s="30" customFormat="1" ht="13.5" customHeight="1">
      <c r="A37" s="124">
        <v>5</v>
      </c>
      <c r="B37" s="218">
        <v>41306</v>
      </c>
      <c r="C37" s="68">
        <v>678</v>
      </c>
      <c r="D37" s="96">
        <f>'base(indices)'!G41</f>
        <v>1.3665805</v>
      </c>
      <c r="E37" s="58">
        <f t="shared" si="0"/>
        <v>926.54157899999996</v>
      </c>
      <c r="F37" s="364">
        <f>'base(indices)'!I42</f>
        <v>1.6775999999999999E-2</v>
      </c>
      <c r="G37" s="60">
        <f t="shared" si="1"/>
        <v>15.543661529303998</v>
      </c>
      <c r="H37" s="191">
        <f t="shared" si="18"/>
        <v>3768.3409621172159</v>
      </c>
      <c r="I37" s="106">
        <f t="shared" si="20"/>
        <v>308.847193</v>
      </c>
      <c r="J37" s="106">
        <f t="shared" si="19"/>
        <v>4077.188155117216</v>
      </c>
      <c r="K37" s="63"/>
      <c r="L37" s="64">
        <f t="shared" si="23"/>
        <v>4077.188155117216</v>
      </c>
      <c r="M37" s="65">
        <f t="shared" si="24"/>
        <v>3669.4693396054945</v>
      </c>
      <c r="N37" s="63">
        <f t="shared" si="21"/>
        <v>0</v>
      </c>
      <c r="O37" s="66">
        <f t="shared" si="22"/>
        <v>3669.4693396054945</v>
      </c>
      <c r="P37" s="63">
        <f t="shared" si="25"/>
        <v>3261.750524093773</v>
      </c>
      <c r="Q37" s="63">
        <f t="shared" si="7"/>
        <v>0</v>
      </c>
      <c r="R37" s="67">
        <f t="shared" si="8"/>
        <v>3261.750524093773</v>
      </c>
      <c r="S37" s="65">
        <f t="shared" si="9"/>
        <v>2854.0317085820511</v>
      </c>
      <c r="T37" s="63">
        <f t="shared" si="10"/>
        <v>0</v>
      </c>
      <c r="U37" s="66">
        <f t="shared" si="11"/>
        <v>2854.0317085820511</v>
      </c>
      <c r="V37" s="65">
        <f t="shared" si="17"/>
        <v>2446.3128930703297</v>
      </c>
      <c r="W37" s="63">
        <f t="shared" si="12"/>
        <v>0</v>
      </c>
      <c r="X37" s="66">
        <f t="shared" si="13"/>
        <v>2446.3128930703297</v>
      </c>
      <c r="Y37" s="65">
        <f t="shared" si="14"/>
        <v>2038.594077558608</v>
      </c>
      <c r="Z37" s="63">
        <f t="shared" si="15"/>
        <v>0</v>
      </c>
      <c r="AA37" s="66">
        <f t="shared" si="16"/>
        <v>2038.594077558608</v>
      </c>
    </row>
    <row r="38" spans="1:27" ht="13.5" customHeight="1">
      <c r="A38" s="124">
        <v>5</v>
      </c>
      <c r="B38" s="217">
        <v>41334</v>
      </c>
      <c r="C38" s="68">
        <v>678</v>
      </c>
      <c r="D38" s="96">
        <f>'base(indices)'!G42</f>
        <v>1.3665805</v>
      </c>
      <c r="E38" s="69">
        <f t="shared" si="0"/>
        <v>926.54157899999996</v>
      </c>
      <c r="F38" s="364">
        <f>'base(indices)'!I43</f>
        <v>1.6775999999999999E-2</v>
      </c>
      <c r="G38" s="70">
        <f t="shared" si="1"/>
        <v>15.543661529303998</v>
      </c>
      <c r="H38" s="191">
        <f t="shared" si="18"/>
        <v>3768.3409621172159</v>
      </c>
      <c r="I38" s="107">
        <f t="shared" si="20"/>
        <v>308.847193</v>
      </c>
      <c r="J38" s="107">
        <f t="shared" si="19"/>
        <v>4077.188155117216</v>
      </c>
      <c r="K38" s="73"/>
      <c r="L38" s="74">
        <f t="shared" si="23"/>
        <v>4077.188155117216</v>
      </c>
      <c r="M38" s="51">
        <f t="shared" si="24"/>
        <v>3669.4693396054945</v>
      </c>
      <c r="N38" s="49">
        <f t="shared" si="21"/>
        <v>0</v>
      </c>
      <c r="O38" s="52">
        <f t="shared" si="22"/>
        <v>3669.4693396054945</v>
      </c>
      <c r="P38" s="73">
        <f t="shared" si="25"/>
        <v>3261.750524093773</v>
      </c>
      <c r="Q38" s="49">
        <f t="shared" si="7"/>
        <v>0</v>
      </c>
      <c r="R38" s="53">
        <f>P38+Q38</f>
        <v>3261.750524093773</v>
      </c>
      <c r="S38" s="51">
        <f t="shared" si="9"/>
        <v>2854.0317085820511</v>
      </c>
      <c r="T38" s="49">
        <f t="shared" si="10"/>
        <v>0</v>
      </c>
      <c r="U38" s="52">
        <f t="shared" si="11"/>
        <v>2854.0317085820511</v>
      </c>
      <c r="V38" s="51">
        <f t="shared" si="17"/>
        <v>2446.3128930703297</v>
      </c>
      <c r="W38" s="49">
        <f t="shared" si="12"/>
        <v>0</v>
      </c>
      <c r="X38" s="52">
        <f t="shared" si="13"/>
        <v>2446.3128930703297</v>
      </c>
      <c r="Y38" s="51">
        <f t="shared" si="14"/>
        <v>2038.594077558608</v>
      </c>
      <c r="Z38" s="49">
        <f t="shared" si="15"/>
        <v>0</v>
      </c>
      <c r="AA38" s="52">
        <f t="shared" si="16"/>
        <v>2038.594077558608</v>
      </c>
    </row>
    <row r="39" spans="1:27" s="30" customFormat="1" ht="13.5" customHeight="1">
      <c r="A39" s="124">
        <v>5</v>
      </c>
      <c r="B39" s="217">
        <v>41365</v>
      </c>
      <c r="C39" s="68">
        <v>678</v>
      </c>
      <c r="D39" s="96">
        <f>'base(indices)'!G43</f>
        <v>1.3665805</v>
      </c>
      <c r="E39" s="58">
        <f t="shared" si="0"/>
        <v>926.54157899999996</v>
      </c>
      <c r="F39" s="364">
        <f>'base(indices)'!I44</f>
        <v>1.6775999999999999E-2</v>
      </c>
      <c r="G39" s="60">
        <f t="shared" si="1"/>
        <v>15.543661529303998</v>
      </c>
      <c r="H39" s="191">
        <f t="shared" si="18"/>
        <v>3768.3409621172159</v>
      </c>
      <c r="I39" s="106">
        <f t="shared" si="20"/>
        <v>308.847193</v>
      </c>
      <c r="J39" s="106">
        <f t="shared" si="19"/>
        <v>4077.188155117216</v>
      </c>
      <c r="K39" s="63"/>
      <c r="L39" s="75">
        <f t="shared" si="23"/>
        <v>4077.188155117216</v>
      </c>
      <c r="M39" s="65">
        <f t="shared" si="24"/>
        <v>3669.4693396054945</v>
      </c>
      <c r="N39" s="63">
        <f t="shared" si="21"/>
        <v>0</v>
      </c>
      <c r="O39" s="66">
        <f t="shared" si="22"/>
        <v>3669.4693396054945</v>
      </c>
      <c r="P39" s="63">
        <f>J39*$P$10</f>
        <v>3261.750524093773</v>
      </c>
      <c r="Q39" s="63">
        <f t="shared" si="7"/>
        <v>0</v>
      </c>
      <c r="R39" s="67">
        <f t="shared" ref="R39:R54" si="26">P39+Q39</f>
        <v>3261.750524093773</v>
      </c>
      <c r="S39" s="65">
        <f t="shared" si="9"/>
        <v>2854.0317085820511</v>
      </c>
      <c r="T39" s="63">
        <f t="shared" si="10"/>
        <v>0</v>
      </c>
      <c r="U39" s="66">
        <f t="shared" si="11"/>
        <v>2854.0317085820511</v>
      </c>
      <c r="V39" s="65">
        <f t="shared" si="17"/>
        <v>2446.3128930703297</v>
      </c>
      <c r="W39" s="63">
        <f t="shared" si="12"/>
        <v>0</v>
      </c>
      <c r="X39" s="66">
        <f t="shared" si="13"/>
        <v>2446.3128930703297</v>
      </c>
      <c r="Y39" s="65">
        <f t="shared" si="14"/>
        <v>2038.594077558608</v>
      </c>
      <c r="Z39" s="63">
        <f t="shared" si="15"/>
        <v>0</v>
      </c>
      <c r="AA39" s="66">
        <f t="shared" si="16"/>
        <v>2038.594077558608</v>
      </c>
    </row>
    <row r="40" spans="1:27" ht="13.5" customHeight="1">
      <c r="A40" s="124">
        <v>5</v>
      </c>
      <c r="B40" s="218">
        <v>41395</v>
      </c>
      <c r="C40" s="68">
        <v>678</v>
      </c>
      <c r="D40" s="96">
        <f>'base(indices)'!G44</f>
        <v>1.3665805</v>
      </c>
      <c r="E40" s="69">
        <f t="shared" si="0"/>
        <v>926.54157899999996</v>
      </c>
      <c r="F40" s="364">
        <f>'base(indices)'!I45</f>
        <v>1.6775999999999999E-2</v>
      </c>
      <c r="G40" s="70">
        <f t="shared" si="1"/>
        <v>15.543661529303998</v>
      </c>
      <c r="H40" s="191">
        <f t="shared" si="18"/>
        <v>3768.3409621172159</v>
      </c>
      <c r="I40" s="107">
        <f t="shared" si="20"/>
        <v>308.847193</v>
      </c>
      <c r="J40" s="107">
        <f t="shared" si="19"/>
        <v>4077.188155117216</v>
      </c>
      <c r="K40" s="49"/>
      <c r="L40" s="50">
        <f t="shared" si="23"/>
        <v>4077.188155117216</v>
      </c>
      <c r="M40" s="51">
        <f t="shared" si="24"/>
        <v>3669.4693396054945</v>
      </c>
      <c r="N40" s="49">
        <f t="shared" si="21"/>
        <v>0</v>
      </c>
      <c r="O40" s="52">
        <f t="shared" si="22"/>
        <v>3669.4693396054945</v>
      </c>
      <c r="P40" s="73">
        <f t="shared" si="25"/>
        <v>3261.750524093773</v>
      </c>
      <c r="Q40" s="49">
        <f t="shared" si="7"/>
        <v>0</v>
      </c>
      <c r="R40" s="53">
        <f t="shared" si="26"/>
        <v>3261.750524093773</v>
      </c>
      <c r="S40" s="51">
        <f t="shared" si="9"/>
        <v>2854.0317085820511</v>
      </c>
      <c r="T40" s="49">
        <f t="shared" si="10"/>
        <v>0</v>
      </c>
      <c r="U40" s="52">
        <f t="shared" si="11"/>
        <v>2854.0317085820511</v>
      </c>
      <c r="V40" s="51">
        <f t="shared" si="17"/>
        <v>2446.3128930703297</v>
      </c>
      <c r="W40" s="49">
        <f t="shared" si="12"/>
        <v>0</v>
      </c>
      <c r="X40" s="52">
        <f t="shared" si="13"/>
        <v>2446.3128930703297</v>
      </c>
      <c r="Y40" s="51">
        <f t="shared" si="14"/>
        <v>2038.594077558608</v>
      </c>
      <c r="Z40" s="49">
        <f t="shared" si="15"/>
        <v>0</v>
      </c>
      <c r="AA40" s="52">
        <f t="shared" si="16"/>
        <v>2038.594077558608</v>
      </c>
    </row>
    <row r="41" spans="1:27" s="30" customFormat="1" ht="13.5" customHeight="1">
      <c r="A41" s="124">
        <v>5</v>
      </c>
      <c r="B41" s="217">
        <v>41426</v>
      </c>
      <c r="C41" s="68">
        <v>678</v>
      </c>
      <c r="D41" s="96">
        <f>'base(indices)'!G45</f>
        <v>1.3665805</v>
      </c>
      <c r="E41" s="58">
        <f t="shared" si="0"/>
        <v>926.54157899999996</v>
      </c>
      <c r="F41" s="364">
        <f>'base(indices)'!I46</f>
        <v>1.6775999999999999E-2</v>
      </c>
      <c r="G41" s="60">
        <f t="shared" si="1"/>
        <v>15.543661529303998</v>
      </c>
      <c r="H41" s="191">
        <f t="shared" si="18"/>
        <v>3768.3409621172159</v>
      </c>
      <c r="I41" s="106">
        <f t="shared" si="20"/>
        <v>308.847193</v>
      </c>
      <c r="J41" s="106">
        <f t="shared" si="19"/>
        <v>4077.188155117216</v>
      </c>
      <c r="K41" s="63"/>
      <c r="L41" s="75">
        <f t="shared" si="23"/>
        <v>4077.188155117216</v>
      </c>
      <c r="M41" s="65">
        <f t="shared" si="24"/>
        <v>3669.4693396054945</v>
      </c>
      <c r="N41" s="63">
        <f t="shared" si="21"/>
        <v>0</v>
      </c>
      <c r="O41" s="66">
        <f t="shared" si="22"/>
        <v>3669.4693396054945</v>
      </c>
      <c r="P41" s="63">
        <f t="shared" si="25"/>
        <v>3261.750524093773</v>
      </c>
      <c r="Q41" s="63">
        <f t="shared" si="7"/>
        <v>0</v>
      </c>
      <c r="R41" s="67">
        <f t="shared" si="26"/>
        <v>3261.750524093773</v>
      </c>
      <c r="S41" s="65">
        <f t="shared" si="9"/>
        <v>2854.0317085820511</v>
      </c>
      <c r="T41" s="63">
        <f t="shared" si="10"/>
        <v>0</v>
      </c>
      <c r="U41" s="66">
        <f t="shared" si="11"/>
        <v>2854.0317085820511</v>
      </c>
      <c r="V41" s="65">
        <f t="shared" si="17"/>
        <v>2446.3128930703297</v>
      </c>
      <c r="W41" s="63">
        <f t="shared" si="12"/>
        <v>0</v>
      </c>
      <c r="X41" s="66">
        <f t="shared" si="13"/>
        <v>2446.3128930703297</v>
      </c>
      <c r="Y41" s="65">
        <f t="shared" si="14"/>
        <v>2038.594077558608</v>
      </c>
      <c r="Z41" s="63">
        <f t="shared" si="15"/>
        <v>0</v>
      </c>
      <c r="AA41" s="66">
        <f t="shared" si="16"/>
        <v>2038.594077558608</v>
      </c>
    </row>
    <row r="42" spans="1:27" ht="13.5" customHeight="1">
      <c r="A42" s="124">
        <v>5</v>
      </c>
      <c r="B42" s="218">
        <v>41456</v>
      </c>
      <c r="C42" s="68">
        <v>678</v>
      </c>
      <c r="D42" s="96">
        <f>'base(indices)'!G46</f>
        <v>1.3665805</v>
      </c>
      <c r="E42" s="69">
        <f t="shared" si="0"/>
        <v>926.54157899999996</v>
      </c>
      <c r="F42" s="364">
        <f>'base(indices)'!I47</f>
        <v>1.6775999999999999E-2</v>
      </c>
      <c r="G42" s="70">
        <f t="shared" si="1"/>
        <v>15.543661529303998</v>
      </c>
      <c r="H42" s="191">
        <f t="shared" si="18"/>
        <v>3768.3409621172159</v>
      </c>
      <c r="I42" s="107">
        <f t="shared" si="20"/>
        <v>308.847193</v>
      </c>
      <c r="J42" s="107">
        <f t="shared" si="19"/>
        <v>4077.188155117216</v>
      </c>
      <c r="K42" s="49"/>
      <c r="L42" s="50">
        <f t="shared" si="23"/>
        <v>4077.188155117216</v>
      </c>
      <c r="M42" s="51">
        <f t="shared" si="24"/>
        <v>3669.4693396054945</v>
      </c>
      <c r="N42" s="49">
        <f t="shared" si="21"/>
        <v>0</v>
      </c>
      <c r="O42" s="52">
        <f t="shared" si="22"/>
        <v>3669.4693396054945</v>
      </c>
      <c r="P42" s="73">
        <f t="shared" si="25"/>
        <v>3261.750524093773</v>
      </c>
      <c r="Q42" s="49">
        <f t="shared" si="7"/>
        <v>0</v>
      </c>
      <c r="R42" s="53">
        <f t="shared" si="26"/>
        <v>3261.750524093773</v>
      </c>
      <c r="S42" s="51">
        <f t="shared" si="9"/>
        <v>2854.0317085820511</v>
      </c>
      <c r="T42" s="49">
        <f t="shared" si="10"/>
        <v>0</v>
      </c>
      <c r="U42" s="52">
        <f t="shared" si="11"/>
        <v>2854.0317085820511</v>
      </c>
      <c r="V42" s="51">
        <f t="shared" si="17"/>
        <v>2446.3128930703297</v>
      </c>
      <c r="W42" s="49">
        <f t="shared" si="12"/>
        <v>0</v>
      </c>
      <c r="X42" s="52">
        <f t="shared" si="13"/>
        <v>2446.3128930703297</v>
      </c>
      <c r="Y42" s="51">
        <f t="shared" si="14"/>
        <v>2038.594077558608</v>
      </c>
      <c r="Z42" s="49">
        <f t="shared" si="15"/>
        <v>0</v>
      </c>
      <c r="AA42" s="52">
        <f t="shared" si="16"/>
        <v>2038.594077558608</v>
      </c>
    </row>
    <row r="43" spans="1:27" s="30" customFormat="1" ht="13.5" customHeight="1">
      <c r="A43" s="124">
        <v>5</v>
      </c>
      <c r="B43" s="217">
        <v>41487</v>
      </c>
      <c r="C43" s="68">
        <v>678</v>
      </c>
      <c r="D43" s="96">
        <f>'base(indices)'!G47</f>
        <v>1.3662949499999999</v>
      </c>
      <c r="E43" s="58">
        <f t="shared" si="0"/>
        <v>926.34797609999998</v>
      </c>
      <c r="F43" s="364">
        <f>'base(indices)'!I48</f>
        <v>1.6775999999999999E-2</v>
      </c>
      <c r="G43" s="60">
        <f t="shared" si="1"/>
        <v>15.540413647053599</v>
      </c>
      <c r="H43" s="191">
        <f t="shared" si="18"/>
        <v>3767.5535589882143</v>
      </c>
      <c r="I43" s="106">
        <f t="shared" si="20"/>
        <v>308.78265870000001</v>
      </c>
      <c r="J43" s="106">
        <f t="shared" si="19"/>
        <v>4076.3362176882142</v>
      </c>
      <c r="K43" s="63"/>
      <c r="L43" s="75">
        <f t="shared" si="23"/>
        <v>4076.3362176882142</v>
      </c>
      <c r="M43" s="65">
        <f t="shared" si="24"/>
        <v>3668.7025959193929</v>
      </c>
      <c r="N43" s="63">
        <f t="shared" si="21"/>
        <v>0</v>
      </c>
      <c r="O43" s="66">
        <f t="shared" si="22"/>
        <v>3668.7025959193929</v>
      </c>
      <c r="P43" s="63">
        <f t="shared" si="25"/>
        <v>3261.0689741505716</v>
      </c>
      <c r="Q43" s="63">
        <f t="shared" si="7"/>
        <v>0</v>
      </c>
      <c r="R43" s="67">
        <f t="shared" si="26"/>
        <v>3261.0689741505716</v>
      </c>
      <c r="S43" s="65">
        <f t="shared" si="9"/>
        <v>2853.4353523817499</v>
      </c>
      <c r="T43" s="63">
        <f t="shared" si="10"/>
        <v>0</v>
      </c>
      <c r="U43" s="66">
        <f t="shared" si="11"/>
        <v>2853.4353523817499</v>
      </c>
      <c r="V43" s="65">
        <f t="shared" si="17"/>
        <v>2445.8017306129286</v>
      </c>
      <c r="W43" s="63">
        <f t="shared" si="12"/>
        <v>0</v>
      </c>
      <c r="X43" s="66">
        <f t="shared" si="13"/>
        <v>2445.8017306129286</v>
      </c>
      <c r="Y43" s="65">
        <f t="shared" si="14"/>
        <v>2038.1681088441071</v>
      </c>
      <c r="Z43" s="63">
        <f t="shared" si="15"/>
        <v>0</v>
      </c>
      <c r="AA43" s="66">
        <f t="shared" si="16"/>
        <v>2038.1681088441071</v>
      </c>
    </row>
    <row r="44" spans="1:27" ht="13.5" customHeight="1">
      <c r="A44" s="124">
        <v>5</v>
      </c>
      <c r="B44" s="218">
        <v>41518</v>
      </c>
      <c r="C44" s="68">
        <v>678</v>
      </c>
      <c r="D44" s="96">
        <f>'base(indices)'!G48</f>
        <v>1.3662949499999999</v>
      </c>
      <c r="E44" s="69">
        <f t="shared" si="0"/>
        <v>926.34797609999998</v>
      </c>
      <c r="F44" s="364">
        <f>'base(indices)'!I49</f>
        <v>1.6775999999999999E-2</v>
      </c>
      <c r="G44" s="70">
        <f t="shared" si="1"/>
        <v>15.540413647053599</v>
      </c>
      <c r="H44" s="191">
        <f t="shared" si="18"/>
        <v>3767.5535589882143</v>
      </c>
      <c r="I44" s="107">
        <f t="shared" si="20"/>
        <v>308.78265870000001</v>
      </c>
      <c r="J44" s="107">
        <f t="shared" si="19"/>
        <v>4076.3362176882142</v>
      </c>
      <c r="K44" s="49"/>
      <c r="L44" s="50">
        <f t="shared" si="23"/>
        <v>4076.3362176882142</v>
      </c>
      <c r="M44" s="51">
        <f t="shared" si="24"/>
        <v>3668.7025959193929</v>
      </c>
      <c r="N44" s="49">
        <f t="shared" si="21"/>
        <v>0</v>
      </c>
      <c r="O44" s="52">
        <f t="shared" si="22"/>
        <v>3668.7025959193929</v>
      </c>
      <c r="P44" s="73">
        <f t="shared" si="25"/>
        <v>3261.0689741505716</v>
      </c>
      <c r="Q44" s="49">
        <f t="shared" si="7"/>
        <v>0</v>
      </c>
      <c r="R44" s="53">
        <f t="shared" si="26"/>
        <v>3261.0689741505716</v>
      </c>
      <c r="S44" s="51">
        <f t="shared" si="9"/>
        <v>2853.4353523817499</v>
      </c>
      <c r="T44" s="49">
        <f t="shared" si="10"/>
        <v>0</v>
      </c>
      <c r="U44" s="52">
        <f t="shared" si="11"/>
        <v>2853.4353523817499</v>
      </c>
      <c r="V44" s="51">
        <f t="shared" si="17"/>
        <v>2445.8017306129286</v>
      </c>
      <c r="W44" s="49">
        <f t="shared" si="12"/>
        <v>0</v>
      </c>
      <c r="X44" s="52">
        <f t="shared" si="13"/>
        <v>2445.8017306129286</v>
      </c>
      <c r="Y44" s="51">
        <f t="shared" ref="Y44:Y71" si="27">J44*Y$10</f>
        <v>2038.1681088441071</v>
      </c>
      <c r="Z44" s="49">
        <f t="shared" si="15"/>
        <v>0</v>
      </c>
      <c r="AA44" s="52">
        <f t="shared" si="16"/>
        <v>2038.1681088441071</v>
      </c>
    </row>
    <row r="45" spans="1:27" s="30" customFormat="1" ht="13.5" customHeight="1">
      <c r="A45" s="124">
        <v>5</v>
      </c>
      <c r="B45" s="217">
        <v>41548</v>
      </c>
      <c r="C45" s="68">
        <v>678</v>
      </c>
      <c r="D45" s="96">
        <f>'base(indices)'!G49</f>
        <v>1.3661870199999999</v>
      </c>
      <c r="E45" s="58">
        <f t="shared" si="0"/>
        <v>926.27479955999991</v>
      </c>
      <c r="F45" s="364">
        <f>'base(indices)'!I50</f>
        <v>1.6775999999999999E-2</v>
      </c>
      <c r="G45" s="60">
        <f t="shared" si="1"/>
        <v>15.539186037418558</v>
      </c>
      <c r="H45" s="191">
        <f t="shared" si="18"/>
        <v>3767.2559423896737</v>
      </c>
      <c r="I45" s="106">
        <f t="shared" si="20"/>
        <v>308.75826651999995</v>
      </c>
      <c r="J45" s="106">
        <f t="shared" si="19"/>
        <v>4076.0142089096735</v>
      </c>
      <c r="K45" s="63"/>
      <c r="L45" s="75">
        <f t="shared" si="23"/>
        <v>4076.0142089096735</v>
      </c>
      <c r="M45" s="65">
        <f t="shared" si="24"/>
        <v>3668.4127880187061</v>
      </c>
      <c r="N45" s="63">
        <f t="shared" si="21"/>
        <v>0</v>
      </c>
      <c r="O45" s="66">
        <f t="shared" si="22"/>
        <v>3668.4127880187061</v>
      </c>
      <c r="P45" s="63">
        <f t="shared" si="25"/>
        <v>3260.8113671277388</v>
      </c>
      <c r="Q45" s="63">
        <f t="shared" si="7"/>
        <v>0</v>
      </c>
      <c r="R45" s="67">
        <f t="shared" si="26"/>
        <v>3260.8113671277388</v>
      </c>
      <c r="S45" s="65">
        <f t="shared" si="9"/>
        <v>2853.2099462367714</v>
      </c>
      <c r="T45" s="63">
        <f t="shared" si="10"/>
        <v>0</v>
      </c>
      <c r="U45" s="66">
        <f t="shared" si="11"/>
        <v>2853.2099462367714</v>
      </c>
      <c r="V45" s="65">
        <f t="shared" si="17"/>
        <v>2445.6085253458041</v>
      </c>
      <c r="W45" s="63">
        <f t="shared" si="12"/>
        <v>0</v>
      </c>
      <c r="X45" s="66">
        <f t="shared" si="13"/>
        <v>2445.6085253458041</v>
      </c>
      <c r="Y45" s="65">
        <f t="shared" si="27"/>
        <v>2038.0071044548367</v>
      </c>
      <c r="Z45" s="63">
        <f t="shared" si="15"/>
        <v>0</v>
      </c>
      <c r="AA45" s="66">
        <f t="shared" si="16"/>
        <v>2038.0071044548367</v>
      </c>
    </row>
    <row r="46" spans="1:27" ht="13.5" customHeight="1">
      <c r="A46" s="124">
        <v>5</v>
      </c>
      <c r="B46" s="218">
        <v>41579</v>
      </c>
      <c r="C46" s="68">
        <v>678</v>
      </c>
      <c r="D46" s="96">
        <f>'base(indices)'!G50</f>
        <v>1.36493128</v>
      </c>
      <c r="E46" s="69">
        <f t="shared" si="0"/>
        <v>925.42340783999998</v>
      </c>
      <c r="F46" s="364">
        <f>'base(indices)'!I51</f>
        <v>1.6775999999999999E-2</v>
      </c>
      <c r="G46" s="70">
        <f t="shared" si="1"/>
        <v>15.524903089923839</v>
      </c>
      <c r="H46" s="191">
        <f t="shared" si="18"/>
        <v>3763.7932437196951</v>
      </c>
      <c r="I46" s="107">
        <f t="shared" si="20"/>
        <v>308.47446927999999</v>
      </c>
      <c r="J46" s="107">
        <f t="shared" si="19"/>
        <v>4072.267712999695</v>
      </c>
      <c r="K46" s="49"/>
      <c r="L46" s="50">
        <f t="shared" si="23"/>
        <v>4072.267712999695</v>
      </c>
      <c r="M46" s="51">
        <f t="shared" si="24"/>
        <v>3665.0409416997254</v>
      </c>
      <c r="N46" s="49">
        <f t="shared" si="21"/>
        <v>0</v>
      </c>
      <c r="O46" s="52">
        <f t="shared" si="22"/>
        <v>3665.0409416997254</v>
      </c>
      <c r="P46" s="73">
        <f t="shared" si="25"/>
        <v>3257.8141703997562</v>
      </c>
      <c r="Q46" s="49">
        <f t="shared" si="7"/>
        <v>0</v>
      </c>
      <c r="R46" s="53">
        <f t="shared" si="26"/>
        <v>3257.8141703997562</v>
      </c>
      <c r="S46" s="51">
        <f t="shared" si="9"/>
        <v>2850.5873990997866</v>
      </c>
      <c r="T46" s="49">
        <f t="shared" si="10"/>
        <v>0</v>
      </c>
      <c r="U46" s="52">
        <f t="shared" si="11"/>
        <v>2850.5873990997866</v>
      </c>
      <c r="V46" s="51">
        <f t="shared" si="17"/>
        <v>2443.3606277998169</v>
      </c>
      <c r="W46" s="49">
        <f t="shared" si="12"/>
        <v>0</v>
      </c>
      <c r="X46" s="52">
        <f t="shared" si="13"/>
        <v>2443.3606277998169</v>
      </c>
      <c r="Y46" s="51">
        <f t="shared" si="27"/>
        <v>2036.1338564998475</v>
      </c>
      <c r="Z46" s="49">
        <f t="shared" si="15"/>
        <v>0</v>
      </c>
      <c r="AA46" s="52">
        <f t="shared" si="16"/>
        <v>2036.1338564998475</v>
      </c>
    </row>
    <row r="47" spans="1:27" s="30" customFormat="1" ht="13.5" customHeight="1" thickBot="1">
      <c r="A47" s="230">
        <v>5</v>
      </c>
      <c r="B47" s="231">
        <v>41609</v>
      </c>
      <c r="C47" s="77">
        <v>678</v>
      </c>
      <c r="D47" s="280">
        <f>'base(indices)'!G51</f>
        <v>1.3646488000000001</v>
      </c>
      <c r="E47" s="281">
        <f>C47*D47</f>
        <v>925.23188640000012</v>
      </c>
      <c r="F47" s="365">
        <f>'base(indices)'!I52</f>
        <v>1.6775999999999999E-2</v>
      </c>
      <c r="G47" s="234">
        <f t="shared" si="1"/>
        <v>15.521690126246401</v>
      </c>
      <c r="H47" s="282">
        <f t="shared" si="18"/>
        <v>3763.0143061049862</v>
      </c>
      <c r="I47" s="125">
        <f t="shared" si="20"/>
        <v>308.41062880000004</v>
      </c>
      <c r="J47" s="125">
        <f t="shared" si="19"/>
        <v>4071.424934904986</v>
      </c>
      <c r="K47" s="94"/>
      <c r="L47" s="283">
        <f t="shared" si="23"/>
        <v>4071.424934904986</v>
      </c>
      <c r="M47" s="259">
        <f t="shared" si="24"/>
        <v>3664.2824414144875</v>
      </c>
      <c r="N47" s="94">
        <f t="shared" si="21"/>
        <v>0</v>
      </c>
      <c r="O47" s="238">
        <f t="shared" si="22"/>
        <v>3664.2824414144875</v>
      </c>
      <c r="P47" s="94">
        <f t="shared" si="25"/>
        <v>3257.139947923989</v>
      </c>
      <c r="Q47" s="94">
        <f t="shared" si="7"/>
        <v>0</v>
      </c>
      <c r="R47" s="121">
        <f t="shared" si="26"/>
        <v>3257.139947923989</v>
      </c>
      <c r="S47" s="259">
        <f t="shared" si="9"/>
        <v>2849.99745443349</v>
      </c>
      <c r="T47" s="94">
        <f t="shared" si="10"/>
        <v>0</v>
      </c>
      <c r="U47" s="238">
        <f t="shared" si="11"/>
        <v>2849.99745443349</v>
      </c>
      <c r="V47" s="259">
        <f t="shared" si="17"/>
        <v>2442.8549609429915</v>
      </c>
      <c r="W47" s="94">
        <f t="shared" si="12"/>
        <v>0</v>
      </c>
      <c r="X47" s="238">
        <f t="shared" si="13"/>
        <v>2442.8549609429915</v>
      </c>
      <c r="Y47" s="259">
        <f t="shared" si="27"/>
        <v>2035.712467452493</v>
      </c>
      <c r="Z47" s="94">
        <f t="shared" si="15"/>
        <v>0</v>
      </c>
      <c r="AA47" s="238">
        <f t="shared" si="16"/>
        <v>2035.712467452493</v>
      </c>
    </row>
    <row r="48" spans="1:27" ht="13.5" customHeight="1">
      <c r="A48" s="370">
        <v>5</v>
      </c>
      <c r="B48" s="247">
        <v>41640</v>
      </c>
      <c r="C48" s="205">
        <v>724</v>
      </c>
      <c r="D48" s="96">
        <f>'base(indices)'!G52</f>
        <v>1.3639749999999999</v>
      </c>
      <c r="E48" s="371">
        <f t="shared" si="0"/>
        <v>987.51789999999994</v>
      </c>
      <c r="F48" s="364">
        <f>'base(indices)'!I53</f>
        <v>1.6775999999999999E-2</v>
      </c>
      <c r="G48" s="204">
        <f t="shared" si="1"/>
        <v>16.566600290399997</v>
      </c>
      <c r="H48" s="372">
        <f t="shared" si="18"/>
        <v>4016.3380011615995</v>
      </c>
      <c r="I48" s="373">
        <f t="shared" si="20"/>
        <v>329.17263333333329</v>
      </c>
      <c r="J48" s="373">
        <f t="shared" si="19"/>
        <v>4345.5106344949327</v>
      </c>
      <c r="K48" s="374"/>
      <c r="L48" s="375">
        <f t="shared" si="23"/>
        <v>4345.5106344949327</v>
      </c>
      <c r="M48" s="359">
        <f t="shared" si="24"/>
        <v>3910.9595710454396</v>
      </c>
      <c r="N48" s="374">
        <f t="shared" si="21"/>
        <v>0</v>
      </c>
      <c r="O48" s="197">
        <f t="shared" si="22"/>
        <v>3910.9595710454396</v>
      </c>
      <c r="P48" s="357">
        <f t="shared" si="25"/>
        <v>3476.4085075959465</v>
      </c>
      <c r="Q48" s="374">
        <f t="shared" si="7"/>
        <v>0</v>
      </c>
      <c r="R48" s="376">
        <f t="shared" si="26"/>
        <v>3476.4085075959465</v>
      </c>
      <c r="S48" s="359">
        <f t="shared" si="9"/>
        <v>3041.8574441464525</v>
      </c>
      <c r="T48" s="374">
        <f t="shared" si="10"/>
        <v>0</v>
      </c>
      <c r="U48" s="197">
        <f t="shared" si="11"/>
        <v>3041.8574441464525</v>
      </c>
      <c r="V48" s="359">
        <f t="shared" si="17"/>
        <v>2607.3063806969594</v>
      </c>
      <c r="W48" s="374">
        <f t="shared" si="12"/>
        <v>0</v>
      </c>
      <c r="X48" s="197">
        <f t="shared" si="13"/>
        <v>2607.3063806969594</v>
      </c>
      <c r="Y48" s="359">
        <f t="shared" si="27"/>
        <v>2172.7553172474663</v>
      </c>
      <c r="Z48" s="374">
        <f t="shared" si="15"/>
        <v>0</v>
      </c>
      <c r="AA48" s="197">
        <f t="shared" si="16"/>
        <v>2172.7553172474663</v>
      </c>
    </row>
    <row r="49" spans="1:27" s="30" customFormat="1" ht="13.5" customHeight="1">
      <c r="A49" s="124">
        <v>5</v>
      </c>
      <c r="B49" s="217">
        <v>41671</v>
      </c>
      <c r="C49" s="68">
        <v>724</v>
      </c>
      <c r="D49" s="96">
        <f>'base(indices)'!G53</f>
        <v>1.36244089</v>
      </c>
      <c r="E49" s="58">
        <f t="shared" si="0"/>
        <v>986.40720436000004</v>
      </c>
      <c r="F49" s="364">
        <f>'base(indices)'!I54</f>
        <v>1.6775999999999999E-2</v>
      </c>
      <c r="G49" s="60">
        <f t="shared" si="1"/>
        <v>16.547967260343359</v>
      </c>
      <c r="H49" s="191">
        <f t="shared" si="18"/>
        <v>4011.8206864813737</v>
      </c>
      <c r="I49" s="106">
        <f t="shared" si="20"/>
        <v>328.80240145333335</v>
      </c>
      <c r="J49" s="106">
        <f t="shared" si="19"/>
        <v>4340.6230879347067</v>
      </c>
      <c r="K49" s="63"/>
      <c r="L49" s="75">
        <f t="shared" si="23"/>
        <v>4340.6230879347067</v>
      </c>
      <c r="M49" s="65">
        <f t="shared" si="24"/>
        <v>3906.5607791412363</v>
      </c>
      <c r="N49" s="63">
        <f t="shared" si="21"/>
        <v>0</v>
      </c>
      <c r="O49" s="66">
        <f t="shared" si="22"/>
        <v>3906.5607791412363</v>
      </c>
      <c r="P49" s="63">
        <f t="shared" si="25"/>
        <v>3472.4984703477658</v>
      </c>
      <c r="Q49" s="63">
        <f t="shared" si="7"/>
        <v>0</v>
      </c>
      <c r="R49" s="67">
        <f t="shared" si="26"/>
        <v>3472.4984703477658</v>
      </c>
      <c r="S49" s="65">
        <f t="shared" si="9"/>
        <v>3038.4361615542944</v>
      </c>
      <c r="T49" s="63">
        <f t="shared" si="10"/>
        <v>0</v>
      </c>
      <c r="U49" s="66">
        <f t="shared" si="11"/>
        <v>3038.4361615542944</v>
      </c>
      <c r="V49" s="65">
        <f t="shared" si="17"/>
        <v>2604.3738527608239</v>
      </c>
      <c r="W49" s="63">
        <f t="shared" si="12"/>
        <v>0</v>
      </c>
      <c r="X49" s="66">
        <f t="shared" si="13"/>
        <v>2604.3738527608239</v>
      </c>
      <c r="Y49" s="65">
        <f t="shared" si="27"/>
        <v>2170.3115439673534</v>
      </c>
      <c r="Z49" s="63">
        <f t="shared" si="15"/>
        <v>0</v>
      </c>
      <c r="AA49" s="66">
        <f t="shared" si="16"/>
        <v>2170.3115439673534</v>
      </c>
    </row>
    <row r="50" spans="1:27" ht="13.5" customHeight="1">
      <c r="A50" s="124">
        <v>5</v>
      </c>
      <c r="B50" s="218">
        <v>41699</v>
      </c>
      <c r="C50" s="68">
        <v>724</v>
      </c>
      <c r="D50" s="96">
        <f>'base(indices)'!G54</f>
        <v>1.3617096500000001</v>
      </c>
      <c r="E50" s="69">
        <f t="shared" si="0"/>
        <v>985.87778660000004</v>
      </c>
      <c r="F50" s="364">
        <f>'base(indices)'!I55</f>
        <v>1.6775999999999999E-2</v>
      </c>
      <c r="G50" s="70">
        <f t="shared" si="1"/>
        <v>16.5390857480016</v>
      </c>
      <c r="H50" s="191">
        <f t="shared" si="18"/>
        <v>4009.6674893920067</v>
      </c>
      <c r="I50" s="107">
        <f t="shared" si="20"/>
        <v>328.6259288666667</v>
      </c>
      <c r="J50" s="107">
        <f t="shared" si="19"/>
        <v>4338.2934182586732</v>
      </c>
      <c r="K50" s="49"/>
      <c r="L50" s="50">
        <f t="shared" si="23"/>
        <v>4338.2934182586732</v>
      </c>
      <c r="M50" s="51">
        <f t="shared" si="24"/>
        <v>3904.464076432806</v>
      </c>
      <c r="N50" s="49">
        <f t="shared" si="21"/>
        <v>0</v>
      </c>
      <c r="O50" s="52">
        <f t="shared" si="22"/>
        <v>3904.464076432806</v>
      </c>
      <c r="P50" s="73">
        <f t="shared" si="25"/>
        <v>3470.6347346069388</v>
      </c>
      <c r="Q50" s="49">
        <f t="shared" si="7"/>
        <v>0</v>
      </c>
      <c r="R50" s="53">
        <f t="shared" si="26"/>
        <v>3470.6347346069388</v>
      </c>
      <c r="S50" s="51">
        <f t="shared" si="9"/>
        <v>3036.8053927810711</v>
      </c>
      <c r="T50" s="49">
        <f t="shared" si="10"/>
        <v>0</v>
      </c>
      <c r="U50" s="52">
        <f t="shared" si="11"/>
        <v>3036.8053927810711</v>
      </c>
      <c r="V50" s="51">
        <f t="shared" si="17"/>
        <v>2602.9760509552038</v>
      </c>
      <c r="W50" s="49">
        <f t="shared" si="12"/>
        <v>0</v>
      </c>
      <c r="X50" s="52">
        <f t="shared" si="13"/>
        <v>2602.9760509552038</v>
      </c>
      <c r="Y50" s="51">
        <f t="shared" si="27"/>
        <v>2169.1467091293366</v>
      </c>
      <c r="Z50" s="49">
        <f t="shared" si="15"/>
        <v>0</v>
      </c>
      <c r="AA50" s="52">
        <f t="shared" si="16"/>
        <v>2169.1467091293366</v>
      </c>
    </row>
    <row r="51" spans="1:27" s="30" customFormat="1" ht="13.5" customHeight="1">
      <c r="A51" s="124">
        <v>5</v>
      </c>
      <c r="B51" s="217">
        <v>41730</v>
      </c>
      <c r="C51" s="68">
        <v>724</v>
      </c>
      <c r="D51" s="96">
        <f>'base(indices)'!G55</f>
        <v>1.36134753</v>
      </c>
      <c r="E51" s="58">
        <f t="shared" si="0"/>
        <v>985.61561171999995</v>
      </c>
      <c r="F51" s="364">
        <f>'base(indices)'!I56</f>
        <v>1.6775999999999999E-2</v>
      </c>
      <c r="G51" s="60">
        <f t="shared" si="1"/>
        <v>16.53468750221472</v>
      </c>
      <c r="H51" s="191">
        <f t="shared" si="18"/>
        <v>4008.6011968888588</v>
      </c>
      <c r="I51" s="106">
        <f t="shared" si="20"/>
        <v>328.53853723999998</v>
      </c>
      <c r="J51" s="106">
        <f t="shared" si="19"/>
        <v>4337.1397341288584</v>
      </c>
      <c r="K51" s="63"/>
      <c r="L51" s="75">
        <f t="shared" si="23"/>
        <v>4337.1397341288584</v>
      </c>
      <c r="M51" s="65">
        <f t="shared" si="24"/>
        <v>3903.4257607159725</v>
      </c>
      <c r="N51" s="63">
        <f t="shared" si="21"/>
        <v>0</v>
      </c>
      <c r="O51" s="66">
        <f t="shared" si="22"/>
        <v>3903.4257607159725</v>
      </c>
      <c r="P51" s="63">
        <f>J51*$P$10</f>
        <v>3469.711787303087</v>
      </c>
      <c r="Q51" s="63">
        <f t="shared" si="7"/>
        <v>0</v>
      </c>
      <c r="R51" s="67">
        <f t="shared" si="26"/>
        <v>3469.711787303087</v>
      </c>
      <c r="S51" s="65">
        <f t="shared" si="9"/>
        <v>3035.9978138902006</v>
      </c>
      <c r="T51" s="63">
        <f t="shared" si="10"/>
        <v>0</v>
      </c>
      <c r="U51" s="66">
        <f t="shared" si="11"/>
        <v>3035.9978138902006</v>
      </c>
      <c r="V51" s="65">
        <f t="shared" si="17"/>
        <v>2602.2838404773152</v>
      </c>
      <c r="W51" s="63">
        <f t="shared" si="12"/>
        <v>0</v>
      </c>
      <c r="X51" s="66">
        <f t="shared" si="13"/>
        <v>2602.2838404773152</v>
      </c>
      <c r="Y51" s="65">
        <f t="shared" si="27"/>
        <v>2168.5698670644292</v>
      </c>
      <c r="Z51" s="63">
        <f t="shared" si="15"/>
        <v>0</v>
      </c>
      <c r="AA51" s="66">
        <f t="shared" si="16"/>
        <v>2168.5698670644292</v>
      </c>
    </row>
    <row r="52" spans="1:27" ht="13.5" customHeight="1">
      <c r="A52" s="124">
        <v>5</v>
      </c>
      <c r="B52" s="217">
        <v>41760</v>
      </c>
      <c r="C52" s="68">
        <v>724</v>
      </c>
      <c r="D52" s="96">
        <f>'base(indices)'!G56</f>
        <v>1.3607229599999999</v>
      </c>
      <c r="E52" s="69">
        <f t="shared" si="0"/>
        <v>985.16342304</v>
      </c>
      <c r="F52" s="364">
        <f>'base(indices)'!I57</f>
        <v>1.6775999999999999E-2</v>
      </c>
      <c r="G52" s="70">
        <f t="shared" si="1"/>
        <v>16.527101584919038</v>
      </c>
      <c r="H52" s="191">
        <f t="shared" si="18"/>
        <v>4006.7620984996761</v>
      </c>
      <c r="I52" s="107">
        <f t="shared" si="20"/>
        <v>328.38780767999998</v>
      </c>
      <c r="J52" s="107">
        <f t="shared" si="19"/>
        <v>4335.1499061796758</v>
      </c>
      <c r="K52" s="49"/>
      <c r="L52" s="50">
        <f t="shared" si="23"/>
        <v>4335.1499061796758</v>
      </c>
      <c r="M52" s="51">
        <f t="shared" si="24"/>
        <v>3901.6349155617081</v>
      </c>
      <c r="N52" s="49">
        <f t="shared" si="21"/>
        <v>0</v>
      </c>
      <c r="O52" s="52">
        <f t="shared" si="22"/>
        <v>3901.6349155617081</v>
      </c>
      <c r="P52" s="73">
        <f>J52*$P$10</f>
        <v>3468.1199249437409</v>
      </c>
      <c r="Q52" s="49">
        <f t="shared" si="7"/>
        <v>0</v>
      </c>
      <c r="R52" s="53">
        <f t="shared" si="26"/>
        <v>3468.1199249437409</v>
      </c>
      <c r="S52" s="51">
        <f t="shared" si="9"/>
        <v>3034.6049343257728</v>
      </c>
      <c r="T52" s="49">
        <f t="shared" si="10"/>
        <v>0</v>
      </c>
      <c r="U52" s="52">
        <f t="shared" si="11"/>
        <v>3034.6049343257728</v>
      </c>
      <c r="V52" s="51">
        <f t="shared" si="17"/>
        <v>2601.0899437078056</v>
      </c>
      <c r="W52" s="49">
        <f t="shared" si="12"/>
        <v>0</v>
      </c>
      <c r="X52" s="52">
        <f t="shared" si="13"/>
        <v>2601.0899437078056</v>
      </c>
      <c r="Y52" s="51">
        <f t="shared" si="27"/>
        <v>2167.5749530898379</v>
      </c>
      <c r="Z52" s="49">
        <f t="shared" si="15"/>
        <v>0</v>
      </c>
      <c r="AA52" s="52">
        <f t="shared" si="16"/>
        <v>2167.5749530898379</v>
      </c>
    </row>
    <row r="53" spans="1:27" s="30" customFormat="1" ht="13.5" customHeight="1">
      <c r="A53" s="124">
        <v>5</v>
      </c>
      <c r="B53" s="218">
        <v>41791</v>
      </c>
      <c r="C53" s="68">
        <v>724</v>
      </c>
      <c r="D53" s="96">
        <f>'base(indices)'!G57</f>
        <v>1.3599015800000001</v>
      </c>
      <c r="E53" s="58">
        <f t="shared" si="0"/>
        <v>984.56874392000009</v>
      </c>
      <c r="F53" s="364">
        <f>'base(indices)'!I58</f>
        <v>1.6775999999999999E-2</v>
      </c>
      <c r="G53" s="60">
        <f t="shared" si="1"/>
        <v>16.517125248001921</v>
      </c>
      <c r="H53" s="191">
        <f t="shared" si="18"/>
        <v>4004.3434766720079</v>
      </c>
      <c r="I53" s="106">
        <f t="shared" si="20"/>
        <v>328.1895813066667</v>
      </c>
      <c r="J53" s="106">
        <f t="shared" si="19"/>
        <v>4332.5330579786751</v>
      </c>
      <c r="K53" s="63"/>
      <c r="L53" s="75">
        <f t="shared" si="23"/>
        <v>4332.5330579786751</v>
      </c>
      <c r="M53" s="65">
        <f t="shared" si="24"/>
        <v>3899.2797521808075</v>
      </c>
      <c r="N53" s="63">
        <f t="shared" si="21"/>
        <v>0</v>
      </c>
      <c r="O53" s="66">
        <f t="shared" si="22"/>
        <v>3899.2797521808075</v>
      </c>
      <c r="P53" s="63">
        <f t="shared" ref="P53:P72" si="28">J53*$P$10</f>
        <v>3466.0264463829403</v>
      </c>
      <c r="Q53" s="63">
        <f t="shared" si="7"/>
        <v>0</v>
      </c>
      <c r="R53" s="67">
        <f t="shared" si="26"/>
        <v>3466.0264463829403</v>
      </c>
      <c r="S53" s="65">
        <f t="shared" si="9"/>
        <v>3032.7731405850723</v>
      </c>
      <c r="T53" s="63">
        <f t="shared" si="10"/>
        <v>0</v>
      </c>
      <c r="U53" s="66">
        <f t="shared" si="11"/>
        <v>3032.7731405850723</v>
      </c>
      <c r="V53" s="65">
        <f t="shared" si="17"/>
        <v>2599.5198347872051</v>
      </c>
      <c r="W53" s="63">
        <f t="shared" si="12"/>
        <v>0</v>
      </c>
      <c r="X53" s="66">
        <f t="shared" si="13"/>
        <v>2599.5198347872051</v>
      </c>
      <c r="Y53" s="65">
        <f t="shared" si="27"/>
        <v>2166.2665289893375</v>
      </c>
      <c r="Z53" s="63">
        <f t="shared" si="15"/>
        <v>0</v>
      </c>
      <c r="AA53" s="66">
        <f t="shared" si="16"/>
        <v>2166.2665289893375</v>
      </c>
    </row>
    <row r="54" spans="1:27" ht="13.5" customHeight="1">
      <c r="A54" s="124">
        <v>5</v>
      </c>
      <c r="B54" s="217">
        <v>41821</v>
      </c>
      <c r="C54" s="68">
        <v>724</v>
      </c>
      <c r="D54" s="96">
        <f>'base(indices)'!G58</f>
        <v>1.35926952</v>
      </c>
      <c r="E54" s="69">
        <f t="shared" si="0"/>
        <v>984.11113248000004</v>
      </c>
      <c r="F54" s="364">
        <f>'base(indices)'!I59</f>
        <v>1.6775999999999999E-2</v>
      </c>
      <c r="G54" s="70">
        <f t="shared" si="1"/>
        <v>16.50944835848448</v>
      </c>
      <c r="H54" s="191">
        <f t="shared" si="18"/>
        <v>4002.4823233539382</v>
      </c>
      <c r="I54" s="107">
        <f t="shared" si="20"/>
        <v>328.03704415999999</v>
      </c>
      <c r="J54" s="107">
        <f t="shared" si="19"/>
        <v>4330.5193675139381</v>
      </c>
      <c r="K54" s="49"/>
      <c r="L54" s="50">
        <f t="shared" si="23"/>
        <v>4330.5193675139381</v>
      </c>
      <c r="M54" s="51">
        <f t="shared" si="24"/>
        <v>3897.4674307625442</v>
      </c>
      <c r="N54" s="49">
        <f t="shared" si="21"/>
        <v>0</v>
      </c>
      <c r="O54" s="52">
        <f t="shared" si="22"/>
        <v>3897.4674307625442</v>
      </c>
      <c r="P54" s="73">
        <f t="shared" si="28"/>
        <v>3464.4154940111507</v>
      </c>
      <c r="Q54" s="49">
        <f t="shared" si="7"/>
        <v>0</v>
      </c>
      <c r="R54" s="53">
        <f t="shared" si="26"/>
        <v>3464.4154940111507</v>
      </c>
      <c r="S54" s="51">
        <f t="shared" si="9"/>
        <v>3031.3635572597564</v>
      </c>
      <c r="T54" s="49">
        <f t="shared" si="10"/>
        <v>0</v>
      </c>
      <c r="U54" s="52">
        <f t="shared" si="11"/>
        <v>3031.3635572597564</v>
      </c>
      <c r="V54" s="51">
        <f t="shared" si="17"/>
        <v>2598.3116205083629</v>
      </c>
      <c r="W54" s="49">
        <f t="shared" si="12"/>
        <v>0</v>
      </c>
      <c r="X54" s="52">
        <f t="shared" si="13"/>
        <v>2598.3116205083629</v>
      </c>
      <c r="Y54" s="51">
        <f t="shared" si="27"/>
        <v>2165.259683756969</v>
      </c>
      <c r="Z54" s="49">
        <f t="shared" si="15"/>
        <v>0</v>
      </c>
      <c r="AA54" s="52">
        <f t="shared" si="16"/>
        <v>2165.259683756969</v>
      </c>
    </row>
    <row r="55" spans="1:27" s="30" customFormat="1" ht="13.5" customHeight="1">
      <c r="A55" s="124">
        <v>5</v>
      </c>
      <c r="B55" s="218">
        <v>41852</v>
      </c>
      <c r="C55" s="68">
        <v>724</v>
      </c>
      <c r="D55" s="96">
        <f>'base(indices)'!G59</f>
        <v>1.3578383599999999</v>
      </c>
      <c r="E55" s="58">
        <f t="shared" si="0"/>
        <v>983.07497263999994</v>
      </c>
      <c r="F55" s="364">
        <f>'base(indices)'!I60</f>
        <v>1.6775999999999999E-2</v>
      </c>
      <c r="G55" s="60">
        <f t="shared" si="1"/>
        <v>16.492065741008638</v>
      </c>
      <c r="H55" s="191">
        <f t="shared" si="18"/>
        <v>3998.2681535240345</v>
      </c>
      <c r="I55" s="106">
        <f t="shared" si="20"/>
        <v>327.69165754666665</v>
      </c>
      <c r="J55" s="106">
        <f t="shared" si="19"/>
        <v>4325.9598110707011</v>
      </c>
      <c r="K55" s="63"/>
      <c r="L55" s="75">
        <f t="shared" si="23"/>
        <v>4325.9598110707011</v>
      </c>
      <c r="M55" s="65">
        <f t="shared" si="24"/>
        <v>3893.3638299636309</v>
      </c>
      <c r="N55" s="63">
        <f t="shared" si="21"/>
        <v>0</v>
      </c>
      <c r="O55" s="66">
        <f t="shared" si="22"/>
        <v>3893.3638299636309</v>
      </c>
      <c r="P55" s="63">
        <f t="shared" si="28"/>
        <v>3460.7678488565612</v>
      </c>
      <c r="Q55" s="63">
        <f t="shared" si="7"/>
        <v>0</v>
      </c>
      <c r="R55" s="67">
        <f>P55+Q55</f>
        <v>3460.7678488565612</v>
      </c>
      <c r="S55" s="65">
        <f t="shared" si="9"/>
        <v>3028.1718677494905</v>
      </c>
      <c r="T55" s="63">
        <f t="shared" si="10"/>
        <v>0</v>
      </c>
      <c r="U55" s="66">
        <f t="shared" si="11"/>
        <v>3028.1718677494905</v>
      </c>
      <c r="V55" s="65">
        <f t="shared" si="17"/>
        <v>2595.5758866424208</v>
      </c>
      <c r="W55" s="63">
        <f t="shared" si="12"/>
        <v>0</v>
      </c>
      <c r="X55" s="66">
        <f t="shared" si="13"/>
        <v>2595.5758866424208</v>
      </c>
      <c r="Y55" s="65">
        <f t="shared" si="27"/>
        <v>2162.9799055353506</v>
      </c>
      <c r="Z55" s="63">
        <f t="shared" si="15"/>
        <v>0</v>
      </c>
      <c r="AA55" s="66">
        <f t="shared" si="16"/>
        <v>2162.9799055353506</v>
      </c>
    </row>
    <row r="56" spans="1:27" ht="13.5" customHeight="1">
      <c r="A56" s="124">
        <v>5</v>
      </c>
      <c r="B56" s="217">
        <v>41883</v>
      </c>
      <c r="C56" s="68">
        <v>724</v>
      </c>
      <c r="D56" s="96">
        <f>'base(indices)'!G60</f>
        <v>1.3570214300000001</v>
      </c>
      <c r="E56" s="69">
        <f t="shared" si="0"/>
        <v>982.48351532000004</v>
      </c>
      <c r="F56" s="364">
        <f>'base(indices)'!I61</f>
        <v>1.6775999999999999E-2</v>
      </c>
      <c r="G56" s="70">
        <f t="shared" si="1"/>
        <v>16.48214345300832</v>
      </c>
      <c r="H56" s="191">
        <f t="shared" si="18"/>
        <v>3995.8626350920335</v>
      </c>
      <c r="I56" s="107">
        <f t="shared" si="20"/>
        <v>327.49450510666668</v>
      </c>
      <c r="J56" s="107">
        <f t="shared" si="19"/>
        <v>4323.3571401987001</v>
      </c>
      <c r="K56" s="49"/>
      <c r="L56" s="50">
        <f t="shared" si="23"/>
        <v>4323.3571401987001</v>
      </c>
      <c r="M56" s="51">
        <f t="shared" si="24"/>
        <v>3891.0214261788301</v>
      </c>
      <c r="N56" s="49">
        <f t="shared" si="21"/>
        <v>0</v>
      </c>
      <c r="O56" s="52">
        <f t="shared" si="22"/>
        <v>3891.0214261788301</v>
      </c>
      <c r="P56" s="73">
        <f t="shared" si="28"/>
        <v>3458.6857121589601</v>
      </c>
      <c r="Q56" s="49">
        <f t="shared" si="7"/>
        <v>0</v>
      </c>
      <c r="R56" s="53">
        <f t="shared" ref="R56:R74" si="29">P56+Q56</f>
        <v>3458.6857121589601</v>
      </c>
      <c r="S56" s="51">
        <f t="shared" si="9"/>
        <v>3026.3499981390901</v>
      </c>
      <c r="T56" s="49">
        <f t="shared" si="10"/>
        <v>0</v>
      </c>
      <c r="U56" s="52">
        <f t="shared" si="11"/>
        <v>3026.3499981390901</v>
      </c>
      <c r="V56" s="51">
        <f t="shared" si="17"/>
        <v>2594.0142841192201</v>
      </c>
      <c r="W56" s="49">
        <f t="shared" si="12"/>
        <v>0</v>
      </c>
      <c r="X56" s="52">
        <f t="shared" si="13"/>
        <v>2594.0142841192201</v>
      </c>
      <c r="Y56" s="51">
        <f t="shared" si="27"/>
        <v>2161.6785700993501</v>
      </c>
      <c r="Z56" s="49">
        <f t="shared" si="15"/>
        <v>0</v>
      </c>
      <c r="AA56" s="52">
        <f t="shared" si="16"/>
        <v>2161.6785700993501</v>
      </c>
    </row>
    <row r="57" spans="1:27" s="30" customFormat="1" ht="13.5" customHeight="1">
      <c r="A57" s="124">
        <v>5</v>
      </c>
      <c r="B57" s="218">
        <v>41913</v>
      </c>
      <c r="C57" s="68">
        <v>724</v>
      </c>
      <c r="D57" s="96">
        <f>'base(indices)'!G61</f>
        <v>1.3558377800000001</v>
      </c>
      <c r="E57" s="58">
        <f t="shared" si="0"/>
        <v>981.62655272000006</v>
      </c>
      <c r="F57" s="364">
        <f>'base(indices)'!I62</f>
        <v>1.6775999999999999E-2</v>
      </c>
      <c r="G57" s="60">
        <f t="shared" si="1"/>
        <v>16.467767048430719</v>
      </c>
      <c r="H57" s="191">
        <f t="shared" si="18"/>
        <v>3992.377279073723</v>
      </c>
      <c r="I57" s="106">
        <f t="shared" si="20"/>
        <v>327.20885090666667</v>
      </c>
      <c r="J57" s="106">
        <f t="shared" si="19"/>
        <v>4319.5861299803901</v>
      </c>
      <c r="K57" s="63"/>
      <c r="L57" s="75">
        <f t="shared" si="23"/>
        <v>4319.5861299803901</v>
      </c>
      <c r="M57" s="65">
        <f t="shared" si="24"/>
        <v>3887.6275169823512</v>
      </c>
      <c r="N57" s="63">
        <f t="shared" si="21"/>
        <v>0</v>
      </c>
      <c r="O57" s="66">
        <f t="shared" si="22"/>
        <v>3887.6275169823512</v>
      </c>
      <c r="P57" s="63">
        <f t="shared" si="28"/>
        <v>3455.6689039843122</v>
      </c>
      <c r="Q57" s="63">
        <f t="shared" si="7"/>
        <v>0</v>
      </c>
      <c r="R57" s="67">
        <f t="shared" si="29"/>
        <v>3455.6689039843122</v>
      </c>
      <c r="S57" s="65">
        <f t="shared" si="9"/>
        <v>3023.7102909862729</v>
      </c>
      <c r="T57" s="63">
        <f t="shared" si="10"/>
        <v>0</v>
      </c>
      <c r="U57" s="66">
        <f t="shared" si="11"/>
        <v>3023.7102909862729</v>
      </c>
      <c r="V57" s="65">
        <f t="shared" si="17"/>
        <v>2591.751677988234</v>
      </c>
      <c r="W57" s="63">
        <f t="shared" si="12"/>
        <v>0</v>
      </c>
      <c r="X57" s="66">
        <f t="shared" si="13"/>
        <v>2591.751677988234</v>
      </c>
      <c r="Y57" s="65">
        <f t="shared" si="27"/>
        <v>2159.793064990195</v>
      </c>
      <c r="Z57" s="63">
        <f t="shared" si="15"/>
        <v>0</v>
      </c>
      <c r="AA57" s="66">
        <f t="shared" si="16"/>
        <v>2159.793064990195</v>
      </c>
    </row>
    <row r="58" spans="1:27" ht="13.5" customHeight="1">
      <c r="A58" s="124">
        <v>5</v>
      </c>
      <c r="B58" s="217">
        <v>41944</v>
      </c>
      <c r="C58" s="68">
        <v>724</v>
      </c>
      <c r="D58" s="96">
        <f>'base(indices)'!G62</f>
        <v>1.3544318799999999</v>
      </c>
      <c r="E58" s="69">
        <f t="shared" si="0"/>
        <v>980.60868111999991</v>
      </c>
      <c r="F58" s="364">
        <f>'base(indices)'!I63</f>
        <v>1.6775999999999999E-2</v>
      </c>
      <c r="G58" s="70">
        <f t="shared" si="1"/>
        <v>16.450691234469119</v>
      </c>
      <c r="H58" s="191">
        <f t="shared" si="18"/>
        <v>3988.2374894178761</v>
      </c>
      <c r="I58" s="107">
        <f t="shared" si="20"/>
        <v>326.86956037333329</v>
      </c>
      <c r="J58" s="107">
        <f t="shared" si="19"/>
        <v>4315.1070497912096</v>
      </c>
      <c r="K58" s="49"/>
      <c r="L58" s="50">
        <f t="shared" si="23"/>
        <v>4315.1070497912096</v>
      </c>
      <c r="M58" s="51">
        <f t="shared" si="24"/>
        <v>3883.5963448120888</v>
      </c>
      <c r="N58" s="49">
        <f t="shared" si="21"/>
        <v>0</v>
      </c>
      <c r="O58" s="52">
        <f t="shared" si="22"/>
        <v>3883.5963448120888</v>
      </c>
      <c r="P58" s="73">
        <f t="shared" si="28"/>
        <v>3452.0856398329679</v>
      </c>
      <c r="Q58" s="49">
        <f t="shared" si="7"/>
        <v>0</v>
      </c>
      <c r="R58" s="53">
        <f t="shared" si="29"/>
        <v>3452.0856398329679</v>
      </c>
      <c r="S58" s="51">
        <f t="shared" si="9"/>
        <v>3020.5749348538466</v>
      </c>
      <c r="T58" s="49">
        <f t="shared" si="10"/>
        <v>0</v>
      </c>
      <c r="U58" s="52">
        <f t="shared" si="11"/>
        <v>3020.5749348538466</v>
      </c>
      <c r="V58" s="51">
        <f t="shared" si="17"/>
        <v>2589.0642298747257</v>
      </c>
      <c r="W58" s="49">
        <f t="shared" si="12"/>
        <v>0</v>
      </c>
      <c r="X58" s="52">
        <f t="shared" si="13"/>
        <v>2589.0642298747257</v>
      </c>
      <c r="Y58" s="51">
        <f t="shared" si="27"/>
        <v>2157.5535248956048</v>
      </c>
      <c r="Z58" s="49">
        <f t="shared" si="15"/>
        <v>0</v>
      </c>
      <c r="AA58" s="52">
        <f t="shared" si="16"/>
        <v>2157.5535248956048</v>
      </c>
    </row>
    <row r="59" spans="1:27" s="30" customFormat="1" ht="13.5" customHeight="1" thickBot="1">
      <c r="A59" s="124">
        <v>5</v>
      </c>
      <c r="B59" s="219">
        <v>41974</v>
      </c>
      <c r="C59" s="178">
        <v>724</v>
      </c>
      <c r="D59" s="377">
        <f>'base(indices)'!G63</f>
        <v>1.3537780100000001</v>
      </c>
      <c r="E59" s="378">
        <f t="shared" si="0"/>
        <v>980.13527924000005</v>
      </c>
      <c r="F59" s="366">
        <f>'base(indices)'!I64</f>
        <v>1.6775999999999999E-2</v>
      </c>
      <c r="G59" s="248">
        <f t="shared" si="1"/>
        <v>16.442749444530239</v>
      </c>
      <c r="H59" s="379">
        <f t="shared" si="18"/>
        <v>3986.3121147381212</v>
      </c>
      <c r="I59" s="380">
        <f t="shared" si="20"/>
        <v>326.7117597466667</v>
      </c>
      <c r="J59" s="380">
        <f t="shared" si="19"/>
        <v>4313.0238744847875</v>
      </c>
      <c r="K59" s="381"/>
      <c r="L59" s="386">
        <f t="shared" si="23"/>
        <v>4313.0238744847875</v>
      </c>
      <c r="M59" s="383">
        <f t="shared" si="24"/>
        <v>3881.7214870363086</v>
      </c>
      <c r="N59" s="381">
        <f t="shared" si="21"/>
        <v>0</v>
      </c>
      <c r="O59" s="347">
        <f t="shared" si="22"/>
        <v>3881.7214870363086</v>
      </c>
      <c r="P59" s="381">
        <f t="shared" si="28"/>
        <v>3450.4190995878303</v>
      </c>
      <c r="Q59" s="381">
        <f t="shared" si="7"/>
        <v>0</v>
      </c>
      <c r="R59" s="384">
        <f t="shared" si="29"/>
        <v>3450.4190995878303</v>
      </c>
      <c r="S59" s="383">
        <f t="shared" si="9"/>
        <v>3019.116712139351</v>
      </c>
      <c r="T59" s="381">
        <f t="shared" si="10"/>
        <v>0</v>
      </c>
      <c r="U59" s="347">
        <f t="shared" si="11"/>
        <v>3019.116712139351</v>
      </c>
      <c r="V59" s="383">
        <f t="shared" si="17"/>
        <v>2587.8143246908726</v>
      </c>
      <c r="W59" s="381">
        <f t="shared" si="12"/>
        <v>0</v>
      </c>
      <c r="X59" s="347">
        <f t="shared" si="13"/>
        <v>2587.8143246908726</v>
      </c>
      <c r="Y59" s="383">
        <f t="shared" si="27"/>
        <v>2156.5119372423937</v>
      </c>
      <c r="Z59" s="381">
        <f t="shared" si="15"/>
        <v>0</v>
      </c>
      <c r="AA59" s="347">
        <f t="shared" si="16"/>
        <v>2156.5119372423937</v>
      </c>
    </row>
    <row r="60" spans="1:27" ht="13.5" customHeight="1">
      <c r="A60" s="277">
        <v>5</v>
      </c>
      <c r="B60" s="385">
        <v>42005</v>
      </c>
      <c r="C60" s="47">
        <v>788</v>
      </c>
      <c r="D60" s="97">
        <f>'base(indices)'!G64</f>
        <v>1.35235398</v>
      </c>
      <c r="E60" s="164">
        <f t="shared" si="0"/>
        <v>1065.6549362399999</v>
      </c>
      <c r="F60" s="363">
        <f>'base(indices)'!I65</f>
        <v>1.6775999999999999E-2</v>
      </c>
      <c r="G60" s="87">
        <f t="shared" si="1"/>
        <v>17.877427210362239</v>
      </c>
      <c r="H60" s="278">
        <f t="shared" si="18"/>
        <v>4334.1294538014481</v>
      </c>
      <c r="I60" s="108">
        <f t="shared" si="20"/>
        <v>355.21831207999998</v>
      </c>
      <c r="J60" s="108">
        <f t="shared" si="19"/>
        <v>4689.3477658814481</v>
      </c>
      <c r="K60" s="166"/>
      <c r="L60" s="279">
        <f t="shared" si="23"/>
        <v>4689.3477658814481</v>
      </c>
      <c r="M60" s="54">
        <f t="shared" si="24"/>
        <v>4220.4129892933033</v>
      </c>
      <c r="N60" s="166">
        <f t="shared" si="21"/>
        <v>0</v>
      </c>
      <c r="O60" s="55">
        <f t="shared" si="22"/>
        <v>4220.4129892933033</v>
      </c>
      <c r="P60" s="128">
        <f t="shared" si="28"/>
        <v>3751.4782127051585</v>
      </c>
      <c r="Q60" s="166">
        <f t="shared" si="7"/>
        <v>0</v>
      </c>
      <c r="R60" s="167">
        <f t="shared" si="29"/>
        <v>3751.4782127051585</v>
      </c>
      <c r="S60" s="54">
        <f t="shared" si="9"/>
        <v>3282.5434361170137</v>
      </c>
      <c r="T60" s="166">
        <f t="shared" si="10"/>
        <v>0</v>
      </c>
      <c r="U60" s="55">
        <f t="shared" si="11"/>
        <v>3282.5434361170137</v>
      </c>
      <c r="V60" s="54">
        <f t="shared" si="17"/>
        <v>2813.6086595288689</v>
      </c>
      <c r="W60" s="166">
        <f t="shared" si="12"/>
        <v>0</v>
      </c>
      <c r="X60" s="55">
        <f t="shared" si="13"/>
        <v>2813.6086595288689</v>
      </c>
      <c r="Y60" s="54">
        <f t="shared" si="27"/>
        <v>2344.6738829407241</v>
      </c>
      <c r="Z60" s="166">
        <f t="shared" si="15"/>
        <v>0</v>
      </c>
      <c r="AA60" s="55">
        <f t="shared" si="16"/>
        <v>2344.6738829407241</v>
      </c>
    </row>
    <row r="61" spans="1:27" s="30" customFormat="1" ht="13.5" customHeight="1">
      <c r="A61" s="124">
        <v>5</v>
      </c>
      <c r="B61" s="218">
        <v>42036</v>
      </c>
      <c r="C61" s="68">
        <v>788</v>
      </c>
      <c r="D61" s="96">
        <f>'base(indices)'!G65</f>
        <v>1.3511676500000001</v>
      </c>
      <c r="E61" s="58">
        <f t="shared" si="0"/>
        <v>1064.7201082000001</v>
      </c>
      <c r="F61" s="364">
        <f>'base(indices)'!I66</f>
        <v>1.6775999999999999E-2</v>
      </c>
      <c r="G61" s="60">
        <f t="shared" si="1"/>
        <v>17.861744535163201</v>
      </c>
      <c r="H61" s="191">
        <f t="shared" si="18"/>
        <v>4330.327410940653</v>
      </c>
      <c r="I61" s="106">
        <f t="shared" si="20"/>
        <v>354.90670273333336</v>
      </c>
      <c r="J61" s="106">
        <f t="shared" si="19"/>
        <v>4685.234113673986</v>
      </c>
      <c r="K61" s="63"/>
      <c r="L61" s="75">
        <f t="shared" si="23"/>
        <v>4685.234113673986</v>
      </c>
      <c r="M61" s="65">
        <f t="shared" si="24"/>
        <v>4216.7107023065873</v>
      </c>
      <c r="N61" s="63">
        <f t="shared" si="21"/>
        <v>0</v>
      </c>
      <c r="O61" s="66">
        <f t="shared" si="22"/>
        <v>4216.7107023065873</v>
      </c>
      <c r="P61" s="63">
        <f t="shared" si="28"/>
        <v>3748.1872909391891</v>
      </c>
      <c r="Q61" s="63">
        <f t="shared" si="7"/>
        <v>0</v>
      </c>
      <c r="R61" s="67">
        <f t="shared" si="29"/>
        <v>3748.1872909391891</v>
      </c>
      <c r="S61" s="65">
        <f t="shared" si="9"/>
        <v>3279.6638795717899</v>
      </c>
      <c r="T61" s="63">
        <f t="shared" si="10"/>
        <v>0</v>
      </c>
      <c r="U61" s="66">
        <f t="shared" si="11"/>
        <v>3279.6638795717899</v>
      </c>
      <c r="V61" s="65">
        <f t="shared" si="17"/>
        <v>2811.1404682043917</v>
      </c>
      <c r="W61" s="63">
        <f t="shared" si="12"/>
        <v>0</v>
      </c>
      <c r="X61" s="66">
        <f t="shared" si="13"/>
        <v>2811.1404682043917</v>
      </c>
      <c r="Y61" s="65">
        <f t="shared" si="27"/>
        <v>2342.617056836993</v>
      </c>
      <c r="Z61" s="63">
        <f t="shared" si="15"/>
        <v>0</v>
      </c>
      <c r="AA61" s="66">
        <f t="shared" si="16"/>
        <v>2342.617056836993</v>
      </c>
    </row>
    <row r="62" spans="1:27" ht="13.5" customHeight="1">
      <c r="A62" s="124">
        <v>5</v>
      </c>
      <c r="B62" s="217">
        <v>42064</v>
      </c>
      <c r="C62" s="68">
        <v>788</v>
      </c>
      <c r="D62" s="96">
        <f>'base(indices)'!G66</f>
        <v>1.3509407</v>
      </c>
      <c r="E62" s="69">
        <f t="shared" si="0"/>
        <v>1064.5412716000001</v>
      </c>
      <c r="F62" s="364">
        <f>'base(indices)'!I67</f>
        <v>1.6775999999999999E-2</v>
      </c>
      <c r="G62" s="70">
        <f t="shared" si="1"/>
        <v>17.858744372361599</v>
      </c>
      <c r="H62" s="191">
        <f t="shared" si="18"/>
        <v>4329.6000638894466</v>
      </c>
      <c r="I62" s="107">
        <f t="shared" si="20"/>
        <v>354.84709053333336</v>
      </c>
      <c r="J62" s="107">
        <f t="shared" si="19"/>
        <v>4684.4471544227799</v>
      </c>
      <c r="K62" s="49"/>
      <c r="L62" s="50">
        <f t="shared" si="23"/>
        <v>4684.4471544227799</v>
      </c>
      <c r="M62" s="51">
        <f t="shared" si="24"/>
        <v>4216.0024389805021</v>
      </c>
      <c r="N62" s="49">
        <f t="shared" si="21"/>
        <v>0</v>
      </c>
      <c r="O62" s="52">
        <f t="shared" si="22"/>
        <v>4216.0024389805021</v>
      </c>
      <c r="P62" s="73">
        <f t="shared" si="28"/>
        <v>3747.5577235382243</v>
      </c>
      <c r="Q62" s="49">
        <f t="shared" si="7"/>
        <v>0</v>
      </c>
      <c r="R62" s="53">
        <f t="shared" si="29"/>
        <v>3747.5577235382243</v>
      </c>
      <c r="S62" s="51">
        <f t="shared" si="9"/>
        <v>3279.1130080959456</v>
      </c>
      <c r="T62" s="49">
        <f t="shared" si="10"/>
        <v>0</v>
      </c>
      <c r="U62" s="52">
        <f t="shared" si="11"/>
        <v>3279.1130080959456</v>
      </c>
      <c r="V62" s="51">
        <f t="shared" si="17"/>
        <v>2810.6682926536678</v>
      </c>
      <c r="W62" s="49">
        <f t="shared" si="12"/>
        <v>0</v>
      </c>
      <c r="X62" s="52">
        <f t="shared" si="13"/>
        <v>2810.6682926536678</v>
      </c>
      <c r="Y62" s="51">
        <f t="shared" si="27"/>
        <v>2342.22357721139</v>
      </c>
      <c r="Z62" s="49">
        <f t="shared" si="15"/>
        <v>0</v>
      </c>
      <c r="AA62" s="52">
        <f t="shared" si="16"/>
        <v>2342.22357721139</v>
      </c>
    </row>
    <row r="63" spans="1:27" s="30" customFormat="1" ht="13.5" customHeight="1">
      <c r="A63" s="124">
        <v>5</v>
      </c>
      <c r="B63" s="218">
        <v>42095</v>
      </c>
      <c r="C63" s="68">
        <v>788</v>
      </c>
      <c r="D63" s="96">
        <f>'base(indices)'!G67</f>
        <v>1.34919214</v>
      </c>
      <c r="E63" s="58">
        <f t="shared" si="0"/>
        <v>1063.1634063199999</v>
      </c>
      <c r="F63" s="364">
        <f>'base(indices)'!I68</f>
        <v>1.6775999999999999E-2</v>
      </c>
      <c r="G63" s="60">
        <f t="shared" si="1"/>
        <v>17.835629304424319</v>
      </c>
      <c r="H63" s="191">
        <f t="shared" si="18"/>
        <v>4323.9961424976973</v>
      </c>
      <c r="I63" s="106">
        <f t="shared" si="20"/>
        <v>354.38780210666664</v>
      </c>
      <c r="J63" s="106">
        <f t="shared" si="19"/>
        <v>4678.3839446043639</v>
      </c>
      <c r="K63" s="63"/>
      <c r="L63" s="75">
        <f t="shared" si="23"/>
        <v>4678.3839446043639</v>
      </c>
      <c r="M63" s="65">
        <f t="shared" si="24"/>
        <v>4210.5455501439274</v>
      </c>
      <c r="N63" s="63">
        <f t="shared" si="21"/>
        <v>0</v>
      </c>
      <c r="O63" s="66">
        <f t="shared" si="22"/>
        <v>4210.5455501439274</v>
      </c>
      <c r="P63" s="63">
        <f t="shared" si="28"/>
        <v>3742.7071556834912</v>
      </c>
      <c r="Q63" s="63">
        <f t="shared" si="7"/>
        <v>0</v>
      </c>
      <c r="R63" s="67">
        <f t="shared" si="29"/>
        <v>3742.7071556834912</v>
      </c>
      <c r="S63" s="65">
        <f t="shared" si="9"/>
        <v>3274.8687612230547</v>
      </c>
      <c r="T63" s="63">
        <f t="shared" si="10"/>
        <v>0</v>
      </c>
      <c r="U63" s="66">
        <f t="shared" si="11"/>
        <v>3274.8687612230547</v>
      </c>
      <c r="V63" s="65">
        <f t="shared" si="17"/>
        <v>2807.0303667626181</v>
      </c>
      <c r="W63" s="63">
        <f t="shared" si="12"/>
        <v>0</v>
      </c>
      <c r="X63" s="66">
        <f t="shared" si="13"/>
        <v>2807.0303667626181</v>
      </c>
      <c r="Y63" s="65">
        <f t="shared" si="27"/>
        <v>2339.191972302182</v>
      </c>
      <c r="Z63" s="63">
        <f t="shared" si="15"/>
        <v>0</v>
      </c>
      <c r="AA63" s="66">
        <f t="shared" si="16"/>
        <v>2339.191972302182</v>
      </c>
    </row>
    <row r="64" spans="1:27" ht="13.5" customHeight="1">
      <c r="A64" s="124">
        <v>5</v>
      </c>
      <c r="B64" s="217">
        <v>42125</v>
      </c>
      <c r="C64" s="68">
        <v>788</v>
      </c>
      <c r="D64" s="96">
        <f>'base(indices)'!G68</f>
        <v>1.33490862</v>
      </c>
      <c r="E64" s="69">
        <f t="shared" si="0"/>
        <v>1051.9079925599999</v>
      </c>
      <c r="F64" s="364">
        <f>'base(indices)'!I69</f>
        <v>1.6775999999999999E-2</v>
      </c>
      <c r="G64" s="70">
        <f t="shared" si="1"/>
        <v>17.646808483186557</v>
      </c>
      <c r="H64" s="191">
        <f t="shared" si="18"/>
        <v>4278.2192041727458</v>
      </c>
      <c r="I64" s="107">
        <f t="shared" si="20"/>
        <v>350.63599751999999</v>
      </c>
      <c r="J64" s="107">
        <f t="shared" si="19"/>
        <v>4628.855201692746</v>
      </c>
      <c r="K64" s="49"/>
      <c r="L64" s="50">
        <f t="shared" si="23"/>
        <v>4628.855201692746</v>
      </c>
      <c r="M64" s="51">
        <f t="shared" si="24"/>
        <v>4165.969681523472</v>
      </c>
      <c r="N64" s="49">
        <f t="shared" si="21"/>
        <v>0</v>
      </c>
      <c r="O64" s="52">
        <f t="shared" si="22"/>
        <v>4165.969681523472</v>
      </c>
      <c r="P64" s="73">
        <f t="shared" si="28"/>
        <v>3703.084161354197</v>
      </c>
      <c r="Q64" s="49">
        <f t="shared" si="7"/>
        <v>0</v>
      </c>
      <c r="R64" s="53">
        <f t="shared" si="29"/>
        <v>3703.084161354197</v>
      </c>
      <c r="S64" s="51">
        <f t="shared" si="9"/>
        <v>3240.1986411849221</v>
      </c>
      <c r="T64" s="49">
        <f t="shared" si="10"/>
        <v>0</v>
      </c>
      <c r="U64" s="52">
        <f t="shared" si="11"/>
        <v>3240.1986411849221</v>
      </c>
      <c r="V64" s="51">
        <f t="shared" si="17"/>
        <v>2777.3131210156475</v>
      </c>
      <c r="W64" s="49">
        <f t="shared" si="12"/>
        <v>0</v>
      </c>
      <c r="X64" s="52">
        <f t="shared" si="13"/>
        <v>2777.3131210156475</v>
      </c>
      <c r="Y64" s="51">
        <f t="shared" si="27"/>
        <v>2314.427600846373</v>
      </c>
      <c r="Z64" s="49">
        <f t="shared" si="15"/>
        <v>0</v>
      </c>
      <c r="AA64" s="52">
        <f t="shared" si="16"/>
        <v>2314.427600846373</v>
      </c>
    </row>
    <row r="65" spans="1:27" s="30" customFormat="1" ht="13.5" customHeight="1">
      <c r="A65" s="124">
        <v>5</v>
      </c>
      <c r="B65" s="217">
        <v>42156</v>
      </c>
      <c r="C65" s="68">
        <v>788</v>
      </c>
      <c r="D65" s="96">
        <f>'base(indices)'!G69</f>
        <v>1.32694694</v>
      </c>
      <c r="E65" s="58">
        <f t="shared" si="0"/>
        <v>1045.6341887200001</v>
      </c>
      <c r="F65" s="364">
        <f>'base(indices)'!I70</f>
        <v>1.6775999999999999E-2</v>
      </c>
      <c r="G65" s="60">
        <f t="shared" si="1"/>
        <v>17.541559149966719</v>
      </c>
      <c r="H65" s="191">
        <f t="shared" si="18"/>
        <v>4252.7029914798677</v>
      </c>
      <c r="I65" s="106">
        <f t="shared" si="20"/>
        <v>348.54472957333337</v>
      </c>
      <c r="J65" s="106">
        <f t="shared" si="19"/>
        <v>4601.2477210532015</v>
      </c>
      <c r="K65" s="63"/>
      <c r="L65" s="75">
        <f t="shared" si="23"/>
        <v>4601.2477210532015</v>
      </c>
      <c r="M65" s="65">
        <f t="shared" si="24"/>
        <v>4141.1229489478819</v>
      </c>
      <c r="N65" s="63">
        <f t="shared" si="21"/>
        <v>0</v>
      </c>
      <c r="O65" s="66">
        <f t="shared" si="22"/>
        <v>4141.1229489478819</v>
      </c>
      <c r="P65" s="63">
        <f t="shared" si="28"/>
        <v>3680.9981768425614</v>
      </c>
      <c r="Q65" s="63">
        <f t="shared" si="7"/>
        <v>0</v>
      </c>
      <c r="R65" s="67">
        <f t="shared" si="29"/>
        <v>3680.9981768425614</v>
      </c>
      <c r="S65" s="65">
        <f t="shared" si="9"/>
        <v>3220.8734047372409</v>
      </c>
      <c r="T65" s="63">
        <f t="shared" si="10"/>
        <v>0</v>
      </c>
      <c r="U65" s="66">
        <f t="shared" si="11"/>
        <v>3220.8734047372409</v>
      </c>
      <c r="V65" s="65">
        <f t="shared" si="17"/>
        <v>2760.7486326319208</v>
      </c>
      <c r="W65" s="63">
        <f t="shared" si="12"/>
        <v>0</v>
      </c>
      <c r="X65" s="66">
        <f t="shared" si="13"/>
        <v>2760.7486326319208</v>
      </c>
      <c r="Y65" s="65">
        <f t="shared" si="27"/>
        <v>2300.6238605266008</v>
      </c>
      <c r="Z65" s="63">
        <f t="shared" si="15"/>
        <v>0</v>
      </c>
      <c r="AA65" s="66">
        <f t="shared" si="16"/>
        <v>2300.6238605266008</v>
      </c>
    </row>
    <row r="66" spans="1:27" ht="13.5" customHeight="1">
      <c r="A66" s="124">
        <v>5</v>
      </c>
      <c r="B66" s="218">
        <v>42186</v>
      </c>
      <c r="C66" s="68">
        <v>788</v>
      </c>
      <c r="D66" s="96">
        <f>'base(indices)'!G70</f>
        <v>1.3139389400000001</v>
      </c>
      <c r="E66" s="69">
        <f t="shared" si="0"/>
        <v>1035.3838847200002</v>
      </c>
      <c r="F66" s="364">
        <f>'base(indices)'!I71</f>
        <v>1.6775999999999999E-2</v>
      </c>
      <c r="G66" s="70">
        <f t="shared" si="1"/>
        <v>17.369600050062722</v>
      </c>
      <c r="H66" s="191">
        <f t="shared" si="18"/>
        <v>4211.0139390802515</v>
      </c>
      <c r="I66" s="107">
        <f t="shared" si="20"/>
        <v>345.12796157333338</v>
      </c>
      <c r="J66" s="107">
        <f t="shared" si="19"/>
        <v>4556.1419006535853</v>
      </c>
      <c r="K66" s="49"/>
      <c r="L66" s="50">
        <f t="shared" si="23"/>
        <v>4556.1419006535853</v>
      </c>
      <c r="M66" s="51">
        <f t="shared" si="24"/>
        <v>4100.5277105882269</v>
      </c>
      <c r="N66" s="49">
        <f t="shared" si="21"/>
        <v>0</v>
      </c>
      <c r="O66" s="52">
        <f t="shared" si="22"/>
        <v>4100.5277105882269</v>
      </c>
      <c r="P66" s="73">
        <f t="shared" si="28"/>
        <v>3644.9135205228686</v>
      </c>
      <c r="Q66" s="49">
        <f t="shared" si="7"/>
        <v>0</v>
      </c>
      <c r="R66" s="53">
        <f t="shared" si="29"/>
        <v>3644.9135205228686</v>
      </c>
      <c r="S66" s="51">
        <f t="shared" si="9"/>
        <v>3189.2993304575093</v>
      </c>
      <c r="T66" s="49">
        <f t="shared" si="10"/>
        <v>0</v>
      </c>
      <c r="U66" s="52">
        <f t="shared" si="11"/>
        <v>3189.2993304575093</v>
      </c>
      <c r="V66" s="51">
        <f t="shared" si="17"/>
        <v>2733.685140392151</v>
      </c>
      <c r="W66" s="49">
        <f t="shared" si="12"/>
        <v>0</v>
      </c>
      <c r="X66" s="52">
        <f t="shared" si="13"/>
        <v>2733.685140392151</v>
      </c>
      <c r="Y66" s="51">
        <f t="shared" si="27"/>
        <v>2278.0709503267926</v>
      </c>
      <c r="Z66" s="49">
        <f t="shared" si="15"/>
        <v>0</v>
      </c>
      <c r="AA66" s="52">
        <f t="shared" si="16"/>
        <v>2278.0709503267926</v>
      </c>
    </row>
    <row r="67" spans="1:27" s="30" customFormat="1" ht="13.5" customHeight="1">
      <c r="A67" s="124">
        <v>5</v>
      </c>
      <c r="B67" s="217">
        <v>42217</v>
      </c>
      <c r="C67" s="68">
        <v>788</v>
      </c>
      <c r="D67" s="96">
        <f>'base(indices)'!G71</f>
        <v>1.3062321699999999</v>
      </c>
      <c r="E67" s="58">
        <f t="shared" si="0"/>
        <v>1029.31094996</v>
      </c>
      <c r="F67" s="364">
        <f>'base(indices)'!I72</f>
        <v>1.6775999999999999E-2</v>
      </c>
      <c r="G67" s="60">
        <f t="shared" si="1"/>
        <v>17.267720496528959</v>
      </c>
      <c r="H67" s="191">
        <f t="shared" si="18"/>
        <v>4186.3146818261157</v>
      </c>
      <c r="I67" s="106">
        <f t="shared" si="20"/>
        <v>343.10364998666665</v>
      </c>
      <c r="J67" s="106">
        <f t="shared" si="19"/>
        <v>4529.4183318127825</v>
      </c>
      <c r="K67" s="63"/>
      <c r="L67" s="75">
        <f t="shared" si="23"/>
        <v>4529.4183318127825</v>
      </c>
      <c r="M67" s="65">
        <f t="shared" si="24"/>
        <v>4076.4764986315045</v>
      </c>
      <c r="N67" s="63">
        <f t="shared" si="21"/>
        <v>0</v>
      </c>
      <c r="O67" s="66">
        <f t="shared" si="22"/>
        <v>4076.4764986315045</v>
      </c>
      <c r="P67" s="63">
        <f t="shared" si="28"/>
        <v>3623.5346654502264</v>
      </c>
      <c r="Q67" s="63">
        <f t="shared" si="7"/>
        <v>0</v>
      </c>
      <c r="R67" s="67">
        <f t="shared" si="29"/>
        <v>3623.5346654502264</v>
      </c>
      <c r="S67" s="65">
        <f t="shared" si="9"/>
        <v>3170.5928322689474</v>
      </c>
      <c r="T67" s="63">
        <f t="shared" si="10"/>
        <v>0</v>
      </c>
      <c r="U67" s="66">
        <f t="shared" si="11"/>
        <v>3170.5928322689474</v>
      </c>
      <c r="V67" s="65">
        <f t="shared" si="17"/>
        <v>2717.6509990876693</v>
      </c>
      <c r="W67" s="63">
        <f t="shared" si="12"/>
        <v>0</v>
      </c>
      <c r="X67" s="66">
        <f t="shared" si="13"/>
        <v>2717.6509990876693</v>
      </c>
      <c r="Y67" s="65">
        <f t="shared" si="27"/>
        <v>2264.7091659063913</v>
      </c>
      <c r="Z67" s="63">
        <f t="shared" si="15"/>
        <v>0</v>
      </c>
      <c r="AA67" s="66">
        <f t="shared" si="16"/>
        <v>2264.7091659063913</v>
      </c>
    </row>
    <row r="68" spans="1:27" ht="13.5" customHeight="1">
      <c r="A68" s="124">
        <v>5</v>
      </c>
      <c r="B68" s="218">
        <v>42248</v>
      </c>
      <c r="C68" s="68">
        <v>788</v>
      </c>
      <c r="D68" s="96">
        <f>'base(indices)'!G72</f>
        <v>1.30063942</v>
      </c>
      <c r="E68" s="69">
        <f t="shared" si="0"/>
        <v>1024.90386296</v>
      </c>
      <c r="F68" s="364">
        <f>'base(indices)'!I73</f>
        <v>1.6775999999999999E-2</v>
      </c>
      <c r="G68" s="70">
        <f t="shared" si="1"/>
        <v>17.19378720501696</v>
      </c>
      <c r="H68" s="191">
        <f t="shared" si="18"/>
        <v>4168.3906006600673</v>
      </c>
      <c r="I68" s="107">
        <f t="shared" si="20"/>
        <v>341.63462098666668</v>
      </c>
      <c r="J68" s="107">
        <f t="shared" si="19"/>
        <v>4510.0252216467343</v>
      </c>
      <c r="K68" s="49"/>
      <c r="L68" s="50">
        <f t="shared" si="23"/>
        <v>4510.0252216467343</v>
      </c>
      <c r="M68" s="51">
        <f t="shared" si="24"/>
        <v>4059.0226994820609</v>
      </c>
      <c r="N68" s="49">
        <f t="shared" si="21"/>
        <v>0</v>
      </c>
      <c r="O68" s="52">
        <f t="shared" si="22"/>
        <v>4059.0226994820609</v>
      </c>
      <c r="P68" s="73">
        <f t="shared" si="28"/>
        <v>3608.0201773173876</v>
      </c>
      <c r="Q68" s="49">
        <f t="shared" si="7"/>
        <v>0</v>
      </c>
      <c r="R68" s="53">
        <f t="shared" si="29"/>
        <v>3608.0201773173876</v>
      </c>
      <c r="S68" s="51">
        <f t="shared" si="9"/>
        <v>3157.0176551527138</v>
      </c>
      <c r="T68" s="49">
        <f t="shared" si="10"/>
        <v>0</v>
      </c>
      <c r="U68" s="52">
        <f t="shared" si="11"/>
        <v>3157.0176551527138</v>
      </c>
      <c r="V68" s="51">
        <f t="shared" si="17"/>
        <v>2706.0151329880405</v>
      </c>
      <c r="W68" s="49">
        <f t="shared" si="12"/>
        <v>0</v>
      </c>
      <c r="X68" s="52">
        <f t="shared" si="13"/>
        <v>2706.0151329880405</v>
      </c>
      <c r="Y68" s="51">
        <f t="shared" si="27"/>
        <v>2255.0126108233671</v>
      </c>
      <c r="Z68" s="49">
        <f t="shared" si="15"/>
        <v>0</v>
      </c>
      <c r="AA68" s="52">
        <f t="shared" si="16"/>
        <v>2255.0126108233671</v>
      </c>
    </row>
    <row r="69" spans="1:27" s="30" customFormat="1" ht="13.5" customHeight="1">
      <c r="A69" s="124">
        <v>5</v>
      </c>
      <c r="B69" s="217">
        <v>42278</v>
      </c>
      <c r="C69" s="68">
        <v>788</v>
      </c>
      <c r="D69" s="96">
        <f>'base(indices)'!G73</f>
        <v>1.29558664</v>
      </c>
      <c r="E69" s="58">
        <f t="shared" si="0"/>
        <v>1020.92227232</v>
      </c>
      <c r="F69" s="364">
        <f>'base(indices)'!I74</f>
        <v>1.6775999999999999E-2</v>
      </c>
      <c r="G69" s="60">
        <f t="shared" si="1"/>
        <v>17.126992040440321</v>
      </c>
      <c r="H69" s="191">
        <f t="shared" si="18"/>
        <v>4152.1970574417619</v>
      </c>
      <c r="I69" s="106">
        <f t="shared" si="20"/>
        <v>340.3074241066667</v>
      </c>
      <c r="J69" s="106">
        <f t="shared" si="19"/>
        <v>4492.5044815484289</v>
      </c>
      <c r="K69" s="63"/>
      <c r="L69" s="75">
        <f t="shared" si="23"/>
        <v>4492.5044815484289</v>
      </c>
      <c r="M69" s="65">
        <f t="shared" si="24"/>
        <v>4043.2540333935863</v>
      </c>
      <c r="N69" s="63">
        <f t="shared" si="21"/>
        <v>0</v>
      </c>
      <c r="O69" s="66">
        <f t="shared" si="22"/>
        <v>4043.2540333935863</v>
      </c>
      <c r="P69" s="63">
        <f t="shared" si="28"/>
        <v>3594.0035852387432</v>
      </c>
      <c r="Q69" s="63">
        <f t="shared" si="7"/>
        <v>0</v>
      </c>
      <c r="R69" s="67">
        <f t="shared" si="29"/>
        <v>3594.0035852387432</v>
      </c>
      <c r="S69" s="65">
        <f t="shared" si="9"/>
        <v>3144.7531370839001</v>
      </c>
      <c r="T69" s="63">
        <f t="shared" si="10"/>
        <v>0</v>
      </c>
      <c r="U69" s="66">
        <f t="shared" si="11"/>
        <v>3144.7531370839001</v>
      </c>
      <c r="V69" s="65">
        <f t="shared" si="17"/>
        <v>2695.5026889290571</v>
      </c>
      <c r="W69" s="63">
        <f t="shared" si="12"/>
        <v>0</v>
      </c>
      <c r="X69" s="66">
        <f t="shared" si="13"/>
        <v>2695.5026889290571</v>
      </c>
      <c r="Y69" s="65">
        <f t="shared" si="27"/>
        <v>2246.2522407742144</v>
      </c>
      <c r="Z69" s="63">
        <f t="shared" si="15"/>
        <v>0</v>
      </c>
      <c r="AA69" s="66">
        <f t="shared" si="16"/>
        <v>2246.2522407742144</v>
      </c>
    </row>
    <row r="70" spans="1:27" ht="13.5" customHeight="1">
      <c r="A70" s="124">
        <v>5</v>
      </c>
      <c r="B70" s="218">
        <v>42309</v>
      </c>
      <c r="C70" s="68">
        <v>788</v>
      </c>
      <c r="D70" s="96">
        <f>'base(indices)'!G74</f>
        <v>1.28709183</v>
      </c>
      <c r="E70" s="69">
        <f t="shared" si="0"/>
        <v>1014.2283620400001</v>
      </c>
      <c r="F70" s="364">
        <f>'base(indices)'!I75</f>
        <v>1.6775999999999999E-2</v>
      </c>
      <c r="G70" s="70">
        <f t="shared" si="1"/>
        <v>17.014695001583039</v>
      </c>
      <c r="H70" s="191">
        <f t="shared" si="18"/>
        <v>4124.9722281663326</v>
      </c>
      <c r="I70" s="107">
        <f t="shared" si="20"/>
        <v>338.07612068000003</v>
      </c>
      <c r="J70" s="107">
        <f t="shared" si="19"/>
        <v>4463.0483488463324</v>
      </c>
      <c r="K70" s="49"/>
      <c r="L70" s="50">
        <f t="shared" si="23"/>
        <v>4463.0483488463324</v>
      </c>
      <c r="M70" s="51">
        <f t="shared" si="24"/>
        <v>4016.7435139616991</v>
      </c>
      <c r="N70" s="49">
        <f t="shared" si="21"/>
        <v>0</v>
      </c>
      <c r="O70" s="52">
        <f t="shared" si="22"/>
        <v>4016.7435139616991</v>
      </c>
      <c r="P70" s="73">
        <f t="shared" si="28"/>
        <v>3570.4386790770659</v>
      </c>
      <c r="Q70" s="49">
        <f t="shared" si="7"/>
        <v>0</v>
      </c>
      <c r="R70" s="53">
        <f t="shared" si="29"/>
        <v>3570.4386790770659</v>
      </c>
      <c r="S70" s="51">
        <f t="shared" si="9"/>
        <v>3124.1338441924327</v>
      </c>
      <c r="T70" s="49">
        <f t="shared" si="10"/>
        <v>0</v>
      </c>
      <c r="U70" s="52">
        <f t="shared" si="11"/>
        <v>3124.1338441924327</v>
      </c>
      <c r="V70" s="51">
        <f t="shared" si="17"/>
        <v>2677.8290093077994</v>
      </c>
      <c r="W70" s="49">
        <f t="shared" si="12"/>
        <v>0</v>
      </c>
      <c r="X70" s="52">
        <f t="shared" si="13"/>
        <v>2677.8290093077994</v>
      </c>
      <c r="Y70" s="51">
        <f t="shared" si="27"/>
        <v>2231.5241744231662</v>
      </c>
      <c r="Z70" s="49">
        <f t="shared" si="15"/>
        <v>0</v>
      </c>
      <c r="AA70" s="52">
        <f t="shared" si="16"/>
        <v>2231.5241744231662</v>
      </c>
    </row>
    <row r="71" spans="1:27" s="30" customFormat="1" ht="13.5" customHeight="1" thickBot="1">
      <c r="A71" s="230">
        <v>5</v>
      </c>
      <c r="B71" s="231">
        <v>42339</v>
      </c>
      <c r="C71" s="77">
        <v>788</v>
      </c>
      <c r="D71" s="280">
        <f>'base(indices)'!G75</f>
        <v>1.2762437600000001</v>
      </c>
      <c r="E71" s="281">
        <f t="shared" si="0"/>
        <v>1005.6800828800001</v>
      </c>
      <c r="F71" s="365">
        <f>'base(indices)'!I76</f>
        <v>1.6775999999999999E-2</v>
      </c>
      <c r="G71" s="234">
        <f t="shared" si="1"/>
        <v>16.87128907039488</v>
      </c>
      <c r="H71" s="282">
        <f t="shared" si="18"/>
        <v>4090.2054878015797</v>
      </c>
      <c r="I71" s="125">
        <f t="shared" si="20"/>
        <v>335.22669429333337</v>
      </c>
      <c r="J71" s="125">
        <f t="shared" si="19"/>
        <v>4425.4321820949135</v>
      </c>
      <c r="K71" s="94"/>
      <c r="L71" s="283">
        <f t="shared" si="23"/>
        <v>4425.4321820949135</v>
      </c>
      <c r="M71" s="259">
        <f t="shared" si="24"/>
        <v>3982.8889638854221</v>
      </c>
      <c r="N71" s="94">
        <f t="shared" si="21"/>
        <v>0</v>
      </c>
      <c r="O71" s="238">
        <f t="shared" si="22"/>
        <v>3982.8889638854221</v>
      </c>
      <c r="P71" s="94">
        <f t="shared" si="28"/>
        <v>3540.3457456759311</v>
      </c>
      <c r="Q71" s="94">
        <f t="shared" si="7"/>
        <v>0</v>
      </c>
      <c r="R71" s="121">
        <f t="shared" si="29"/>
        <v>3540.3457456759311</v>
      </c>
      <c r="S71" s="259">
        <f t="shared" si="9"/>
        <v>3097.8025274664392</v>
      </c>
      <c r="T71" s="94">
        <f t="shared" si="10"/>
        <v>0</v>
      </c>
      <c r="U71" s="238">
        <f t="shared" si="11"/>
        <v>3097.8025274664392</v>
      </c>
      <c r="V71" s="259">
        <f t="shared" si="17"/>
        <v>2655.2593092569482</v>
      </c>
      <c r="W71" s="94">
        <f t="shared" si="12"/>
        <v>0</v>
      </c>
      <c r="X71" s="238">
        <f t="shared" si="13"/>
        <v>2655.2593092569482</v>
      </c>
      <c r="Y71" s="259">
        <f t="shared" si="27"/>
        <v>2212.7160910474568</v>
      </c>
      <c r="Z71" s="94">
        <f t="shared" si="15"/>
        <v>0</v>
      </c>
      <c r="AA71" s="238">
        <f t="shared" si="16"/>
        <v>2212.7160910474568</v>
      </c>
    </row>
    <row r="72" spans="1:27" ht="13.5" customHeight="1">
      <c r="A72" s="370">
        <v>5</v>
      </c>
      <c r="B72" s="247">
        <v>42370</v>
      </c>
      <c r="C72" s="205">
        <v>880</v>
      </c>
      <c r="D72" s="96">
        <f>'base(indices)'!G76</f>
        <v>1.26135971</v>
      </c>
      <c r="E72" s="371">
        <f t="shared" si="0"/>
        <v>1109.9965448</v>
      </c>
      <c r="F72" s="364">
        <f>'base(indices)'!I77</f>
        <v>1.6775999999999999E-2</v>
      </c>
      <c r="G72" s="204">
        <f t="shared" si="1"/>
        <v>18.621302035564799</v>
      </c>
      <c r="H72" s="372">
        <f t="shared" si="18"/>
        <v>4514.4713873422597</v>
      </c>
      <c r="I72" s="373">
        <f t="shared" si="20"/>
        <v>369.9988482666667</v>
      </c>
      <c r="J72" s="373">
        <f t="shared" si="19"/>
        <v>4884.4702356089265</v>
      </c>
      <c r="K72" s="374"/>
      <c r="L72" s="375">
        <f t="shared" si="23"/>
        <v>4884.4702356089265</v>
      </c>
      <c r="M72" s="359">
        <f t="shared" si="24"/>
        <v>4396.0232120480341</v>
      </c>
      <c r="N72" s="374">
        <f t="shared" si="21"/>
        <v>0</v>
      </c>
      <c r="O72" s="197">
        <f t="shared" si="22"/>
        <v>4396.0232120480341</v>
      </c>
      <c r="P72" s="357">
        <f t="shared" si="28"/>
        <v>3907.5761884871413</v>
      </c>
      <c r="Q72" s="374">
        <f t="shared" si="7"/>
        <v>0</v>
      </c>
      <c r="R72" s="376">
        <f t="shared" si="29"/>
        <v>3907.5761884871413</v>
      </c>
      <c r="S72" s="359">
        <f t="shared" si="9"/>
        <v>3419.1291649262484</v>
      </c>
      <c r="T72" s="374">
        <f t="shared" si="10"/>
        <v>0</v>
      </c>
      <c r="U72" s="197">
        <f t="shared" si="11"/>
        <v>3419.1291649262484</v>
      </c>
      <c r="V72" s="359">
        <f t="shared" si="17"/>
        <v>2930.6821413653556</v>
      </c>
      <c r="W72" s="374">
        <f t="shared" si="12"/>
        <v>0</v>
      </c>
      <c r="X72" s="197">
        <f t="shared" si="13"/>
        <v>2930.6821413653556</v>
      </c>
      <c r="Y72" s="359">
        <f t="shared" ref="Y72:Y103" si="30">J72*Y$10</f>
        <v>2442.2351178044632</v>
      </c>
      <c r="Z72" s="374">
        <f t="shared" si="15"/>
        <v>0</v>
      </c>
      <c r="AA72" s="197">
        <f t="shared" si="16"/>
        <v>2442.2351178044632</v>
      </c>
    </row>
    <row r="73" spans="1:27" s="30" customFormat="1" ht="13.5" customHeight="1">
      <c r="A73" s="124">
        <v>5</v>
      </c>
      <c r="B73" s="217">
        <v>42401</v>
      </c>
      <c r="C73" s="68">
        <v>880</v>
      </c>
      <c r="D73" s="96">
        <f>'base(indices)'!G77</f>
        <v>1.2498609899999999</v>
      </c>
      <c r="E73" s="58">
        <f t="shared" si="0"/>
        <v>1099.8776711999999</v>
      </c>
      <c r="F73" s="364">
        <f>'base(indices)'!I78</f>
        <v>1.6775999999999999E-2</v>
      </c>
      <c r="G73" s="60">
        <f t="shared" si="1"/>
        <v>18.451547812051196</v>
      </c>
      <c r="H73" s="191">
        <f t="shared" si="18"/>
        <v>4473.316876048204</v>
      </c>
      <c r="I73" s="106">
        <f t="shared" si="20"/>
        <v>366.62589039999995</v>
      </c>
      <c r="J73" s="106">
        <f t="shared" si="19"/>
        <v>4839.9427664482037</v>
      </c>
      <c r="K73" s="63"/>
      <c r="L73" s="75">
        <f t="shared" si="23"/>
        <v>4839.9427664482037</v>
      </c>
      <c r="M73" s="65">
        <f t="shared" si="24"/>
        <v>4355.9484898033834</v>
      </c>
      <c r="N73" s="63">
        <f t="shared" si="21"/>
        <v>0</v>
      </c>
      <c r="O73" s="66">
        <f t="shared" si="22"/>
        <v>4355.9484898033834</v>
      </c>
      <c r="P73" s="63">
        <f>J73*$P$10</f>
        <v>3871.9542131585631</v>
      </c>
      <c r="Q73" s="63">
        <f t="shared" si="7"/>
        <v>0</v>
      </c>
      <c r="R73" s="67">
        <f t="shared" si="29"/>
        <v>3871.9542131585631</v>
      </c>
      <c r="S73" s="65">
        <f t="shared" si="9"/>
        <v>3387.9599365137424</v>
      </c>
      <c r="T73" s="63">
        <f t="shared" si="10"/>
        <v>0</v>
      </c>
      <c r="U73" s="66">
        <f t="shared" si="11"/>
        <v>3387.9599365137424</v>
      </c>
      <c r="V73" s="65">
        <f t="shared" si="17"/>
        <v>2903.9656598689221</v>
      </c>
      <c r="W73" s="63">
        <f t="shared" si="12"/>
        <v>0</v>
      </c>
      <c r="X73" s="66">
        <f t="shared" si="13"/>
        <v>2903.9656598689221</v>
      </c>
      <c r="Y73" s="65">
        <f t="shared" si="30"/>
        <v>2419.9713832241018</v>
      </c>
      <c r="Z73" s="63">
        <f t="shared" si="15"/>
        <v>0</v>
      </c>
      <c r="AA73" s="66">
        <f t="shared" si="16"/>
        <v>2419.9713832241018</v>
      </c>
    </row>
    <row r="74" spans="1:27" ht="13.5" customHeight="1">
      <c r="A74" s="124">
        <v>5</v>
      </c>
      <c r="B74" s="218">
        <v>42430</v>
      </c>
      <c r="C74" s="68">
        <v>880</v>
      </c>
      <c r="D74" s="96">
        <f>'base(indices)'!G78</f>
        <v>1.2323614599999999</v>
      </c>
      <c r="E74" s="69">
        <f t="shared" si="0"/>
        <v>1084.4780848</v>
      </c>
      <c r="F74" s="364">
        <f>'base(indices)'!I79</f>
        <v>1.6775999999999999E-2</v>
      </c>
      <c r="G74" s="70">
        <f t="shared" si="1"/>
        <v>18.193204350604798</v>
      </c>
      <c r="H74" s="191">
        <f t="shared" si="18"/>
        <v>4410.6851566024197</v>
      </c>
      <c r="I74" s="107">
        <f t="shared" si="20"/>
        <v>361.49269493333333</v>
      </c>
      <c r="J74" s="107">
        <f t="shared" si="19"/>
        <v>4772.1778515357528</v>
      </c>
      <c r="K74" s="49"/>
      <c r="L74" s="50">
        <f t="shared" si="23"/>
        <v>4772.1778515357528</v>
      </c>
      <c r="M74" s="51">
        <f t="shared" si="24"/>
        <v>4294.9600663821775</v>
      </c>
      <c r="N74" s="49">
        <f t="shared" si="21"/>
        <v>0</v>
      </c>
      <c r="O74" s="52">
        <f t="shared" si="22"/>
        <v>4294.9600663821775</v>
      </c>
      <c r="P74" s="73">
        <f>J74*$P$10</f>
        <v>3817.7422812286022</v>
      </c>
      <c r="Q74" s="49">
        <f t="shared" si="7"/>
        <v>0</v>
      </c>
      <c r="R74" s="53">
        <f t="shared" si="29"/>
        <v>3817.7422812286022</v>
      </c>
      <c r="S74" s="51">
        <f t="shared" si="9"/>
        <v>3340.5244960750269</v>
      </c>
      <c r="T74" s="49">
        <f t="shared" si="10"/>
        <v>0</v>
      </c>
      <c r="U74" s="52">
        <f t="shared" si="11"/>
        <v>3340.5244960750269</v>
      </c>
      <c r="V74" s="51">
        <f t="shared" si="17"/>
        <v>2863.3067109214517</v>
      </c>
      <c r="W74" s="49">
        <f t="shared" si="12"/>
        <v>0</v>
      </c>
      <c r="X74" s="52">
        <f t="shared" si="13"/>
        <v>2863.3067109214517</v>
      </c>
      <c r="Y74" s="51">
        <f t="shared" si="30"/>
        <v>2386.0889257678764</v>
      </c>
      <c r="Z74" s="49">
        <f t="shared" si="15"/>
        <v>0</v>
      </c>
      <c r="AA74" s="52">
        <f t="shared" si="16"/>
        <v>2386.0889257678764</v>
      </c>
    </row>
    <row r="75" spans="1:27" s="30" customFormat="1" ht="13.5" customHeight="1">
      <c r="A75" s="124">
        <v>5</v>
      </c>
      <c r="B75" s="217">
        <v>42461</v>
      </c>
      <c r="C75" s="68">
        <v>880</v>
      </c>
      <c r="D75" s="96">
        <f>'base(indices)'!G79</f>
        <v>1.22708499</v>
      </c>
      <c r="E75" s="58">
        <f t="shared" si="0"/>
        <v>1079.8347911999999</v>
      </c>
      <c r="F75" s="364">
        <f>'base(indices)'!I80</f>
        <v>1.6775999999999999E-2</v>
      </c>
      <c r="G75" s="60">
        <f t="shared" si="1"/>
        <v>18.115308457171199</v>
      </c>
      <c r="H75" s="191">
        <f t="shared" si="18"/>
        <v>4391.8003986286849</v>
      </c>
      <c r="I75" s="106">
        <f t="shared" si="20"/>
        <v>359.94493039999998</v>
      </c>
      <c r="J75" s="106">
        <f t="shared" si="19"/>
        <v>4751.7453290286849</v>
      </c>
      <c r="K75" s="63"/>
      <c r="L75" s="75">
        <f t="shared" si="23"/>
        <v>4751.7453290286849</v>
      </c>
      <c r="M75" s="65">
        <f t="shared" si="24"/>
        <v>4276.5707961258167</v>
      </c>
      <c r="N75" s="63">
        <f t="shared" si="21"/>
        <v>0</v>
      </c>
      <c r="O75" s="66">
        <f t="shared" si="22"/>
        <v>4276.5707961258167</v>
      </c>
      <c r="P75" s="63">
        <f t="shared" ref="P75:P88" si="31">J75*$P$10</f>
        <v>3801.3962632229482</v>
      </c>
      <c r="Q75" s="63">
        <f t="shared" si="7"/>
        <v>0</v>
      </c>
      <c r="R75" s="67">
        <f>P75+Q75</f>
        <v>3801.3962632229482</v>
      </c>
      <c r="S75" s="65">
        <f t="shared" si="9"/>
        <v>3326.2217303200791</v>
      </c>
      <c r="T75" s="63">
        <f t="shared" si="10"/>
        <v>0</v>
      </c>
      <c r="U75" s="66">
        <f t="shared" si="11"/>
        <v>3326.2217303200791</v>
      </c>
      <c r="V75" s="65">
        <f t="shared" si="17"/>
        <v>2851.047197417211</v>
      </c>
      <c r="W75" s="63">
        <f t="shared" si="12"/>
        <v>0</v>
      </c>
      <c r="X75" s="66">
        <f t="shared" si="13"/>
        <v>2851.047197417211</v>
      </c>
      <c r="Y75" s="65">
        <f t="shared" si="30"/>
        <v>2375.8726645143424</v>
      </c>
      <c r="Z75" s="63">
        <f t="shared" si="15"/>
        <v>0</v>
      </c>
      <c r="AA75" s="66">
        <f t="shared" si="16"/>
        <v>2375.8726645143424</v>
      </c>
    </row>
    <row r="76" spans="1:27" ht="13.5" customHeight="1">
      <c r="A76" s="124">
        <v>5</v>
      </c>
      <c r="B76" s="218">
        <v>42491</v>
      </c>
      <c r="C76" s="68">
        <v>880</v>
      </c>
      <c r="D76" s="96">
        <f>'base(indices)'!G80</f>
        <v>1.22085862</v>
      </c>
      <c r="E76" s="69">
        <f t="shared" ref="E76:E119" si="32">C76*D76</f>
        <v>1074.3555856</v>
      </c>
      <c r="F76" s="364">
        <f>'base(indices)'!I81</f>
        <v>1.6775999999999999E-2</v>
      </c>
      <c r="G76" s="70">
        <f t="shared" ref="G76:G119" si="33">E76*F76</f>
        <v>18.023389304025599</v>
      </c>
      <c r="H76" s="191">
        <f t="shared" si="18"/>
        <v>4369.5158996161026</v>
      </c>
      <c r="I76" s="107">
        <f t="shared" si="20"/>
        <v>358.11852853333335</v>
      </c>
      <c r="J76" s="107">
        <f t="shared" si="19"/>
        <v>4727.6344281494357</v>
      </c>
      <c r="K76" s="49"/>
      <c r="L76" s="50">
        <f t="shared" si="23"/>
        <v>4727.6344281494357</v>
      </c>
      <c r="M76" s="51">
        <f t="shared" si="24"/>
        <v>4254.8709853344926</v>
      </c>
      <c r="N76" s="49">
        <f t="shared" si="21"/>
        <v>0</v>
      </c>
      <c r="O76" s="52">
        <f t="shared" si="22"/>
        <v>4254.8709853344926</v>
      </c>
      <c r="P76" s="73">
        <f t="shared" si="31"/>
        <v>3782.1075425195486</v>
      </c>
      <c r="Q76" s="49">
        <f t="shared" ref="Q76:Q119" si="34">K76*P$10</f>
        <v>0</v>
      </c>
      <c r="R76" s="53">
        <f t="shared" ref="R76:R119" si="35">P76+Q76</f>
        <v>3782.1075425195486</v>
      </c>
      <c r="S76" s="51">
        <f t="shared" ref="S76:S119" si="36">J76*S$10</f>
        <v>3309.344099704605</v>
      </c>
      <c r="T76" s="49">
        <f t="shared" ref="T76:T119" si="37">K76*S$10</f>
        <v>0</v>
      </c>
      <c r="U76" s="52">
        <f t="shared" ref="U76:U119" si="38">S76+T76</f>
        <v>3309.344099704605</v>
      </c>
      <c r="V76" s="51">
        <f t="shared" ref="V76:V119" si="39">J76*V$10</f>
        <v>2836.5806568896614</v>
      </c>
      <c r="W76" s="49">
        <f t="shared" ref="W76:W119" si="40">K76*V$10</f>
        <v>0</v>
      </c>
      <c r="X76" s="52">
        <f t="shared" ref="X76:X119" si="41">V76+W76</f>
        <v>2836.5806568896614</v>
      </c>
      <c r="Y76" s="51">
        <f t="shared" si="30"/>
        <v>2363.8172140747179</v>
      </c>
      <c r="Z76" s="49">
        <f t="shared" ref="Z76:Z119" si="42">N76*Y$10</f>
        <v>0</v>
      </c>
      <c r="AA76" s="52">
        <f t="shared" ref="AA76:AA119" si="43">Y76+Z76</f>
        <v>2363.8172140747179</v>
      </c>
    </row>
    <row r="77" spans="1:27" s="30" customFormat="1" ht="13.5" customHeight="1">
      <c r="A77" s="124">
        <v>5</v>
      </c>
      <c r="B77" s="217">
        <v>42522</v>
      </c>
      <c r="C77" s="68">
        <v>880</v>
      </c>
      <c r="D77" s="96">
        <f>'base(indices)'!G81</f>
        <v>1.21044876</v>
      </c>
      <c r="E77" s="58">
        <f t="shared" si="32"/>
        <v>1065.1949088000001</v>
      </c>
      <c r="F77" s="364">
        <f>'base(indices)'!I82</f>
        <v>1.6775999999999999E-2</v>
      </c>
      <c r="G77" s="60">
        <f t="shared" si="33"/>
        <v>17.8697097900288</v>
      </c>
      <c r="H77" s="191">
        <f t="shared" si="18"/>
        <v>4332.2584743601155</v>
      </c>
      <c r="I77" s="106">
        <f t="shared" si="20"/>
        <v>355.06496960000004</v>
      </c>
      <c r="J77" s="106">
        <f t="shared" si="19"/>
        <v>4687.3234439601156</v>
      </c>
      <c r="K77" s="63"/>
      <c r="L77" s="75">
        <f t="shared" si="23"/>
        <v>4687.3234439601156</v>
      </c>
      <c r="M77" s="65">
        <f t="shared" si="24"/>
        <v>4218.5910995641043</v>
      </c>
      <c r="N77" s="63">
        <f t="shared" si="21"/>
        <v>0</v>
      </c>
      <c r="O77" s="66">
        <f t="shared" si="22"/>
        <v>4218.5910995641043</v>
      </c>
      <c r="P77" s="63">
        <f t="shared" si="31"/>
        <v>3749.8587551680926</v>
      </c>
      <c r="Q77" s="63">
        <f t="shared" si="34"/>
        <v>0</v>
      </c>
      <c r="R77" s="67">
        <f t="shared" si="35"/>
        <v>3749.8587551680926</v>
      </c>
      <c r="S77" s="65">
        <f t="shared" si="36"/>
        <v>3281.1264107720808</v>
      </c>
      <c r="T77" s="63">
        <f t="shared" si="37"/>
        <v>0</v>
      </c>
      <c r="U77" s="66">
        <f t="shared" si="38"/>
        <v>3281.1264107720808</v>
      </c>
      <c r="V77" s="65">
        <f t="shared" si="39"/>
        <v>2812.3940663760691</v>
      </c>
      <c r="W77" s="63">
        <f t="shared" si="40"/>
        <v>0</v>
      </c>
      <c r="X77" s="66">
        <f t="shared" si="41"/>
        <v>2812.3940663760691</v>
      </c>
      <c r="Y77" s="65">
        <f t="shared" si="30"/>
        <v>2343.6617219800578</v>
      </c>
      <c r="Z77" s="63">
        <f t="shared" si="42"/>
        <v>0</v>
      </c>
      <c r="AA77" s="66">
        <f t="shared" si="43"/>
        <v>2343.6617219800578</v>
      </c>
    </row>
    <row r="78" spans="1:27" ht="13.5" customHeight="1">
      <c r="A78" s="124">
        <v>5</v>
      </c>
      <c r="B78" s="217">
        <v>42552</v>
      </c>
      <c r="C78" s="68">
        <v>880</v>
      </c>
      <c r="D78" s="96">
        <f>'base(indices)'!G82</f>
        <v>1.2056262499999999</v>
      </c>
      <c r="E78" s="69">
        <f t="shared" si="32"/>
        <v>1060.9511</v>
      </c>
      <c r="F78" s="364">
        <f>'base(indices)'!I83</f>
        <v>1.6775999999999999E-2</v>
      </c>
      <c r="G78" s="70">
        <f t="shared" si="33"/>
        <v>17.798515653599999</v>
      </c>
      <c r="H78" s="191">
        <f t="shared" ref="H78:H119" si="44">(E78+G78)*4</f>
        <v>4314.9984626143996</v>
      </c>
      <c r="I78" s="107">
        <f t="shared" si="20"/>
        <v>353.65036666666668</v>
      </c>
      <c r="J78" s="107">
        <f t="shared" ref="J78:J136" si="45">H78+I78</f>
        <v>4668.6488292810664</v>
      </c>
      <c r="K78" s="49"/>
      <c r="L78" s="50">
        <f t="shared" si="23"/>
        <v>4668.6488292810664</v>
      </c>
      <c r="M78" s="51">
        <f t="shared" si="24"/>
        <v>4201.7839463529599</v>
      </c>
      <c r="N78" s="49">
        <f t="shared" si="21"/>
        <v>0</v>
      </c>
      <c r="O78" s="52">
        <f t="shared" si="22"/>
        <v>4201.7839463529599</v>
      </c>
      <c r="P78" s="73">
        <f t="shared" si="31"/>
        <v>3734.9190634248534</v>
      </c>
      <c r="Q78" s="49">
        <f t="shared" si="34"/>
        <v>0</v>
      </c>
      <c r="R78" s="53">
        <f t="shared" si="35"/>
        <v>3734.9190634248534</v>
      </c>
      <c r="S78" s="51">
        <f t="shared" si="36"/>
        <v>3268.0541804967461</v>
      </c>
      <c r="T78" s="49">
        <f t="shared" si="37"/>
        <v>0</v>
      </c>
      <c r="U78" s="52">
        <f t="shared" si="38"/>
        <v>3268.0541804967461</v>
      </c>
      <c r="V78" s="51">
        <f t="shared" si="39"/>
        <v>2801.1892975686396</v>
      </c>
      <c r="W78" s="49">
        <f t="shared" si="40"/>
        <v>0</v>
      </c>
      <c r="X78" s="52">
        <f t="shared" si="41"/>
        <v>2801.1892975686396</v>
      </c>
      <c r="Y78" s="51">
        <f t="shared" si="30"/>
        <v>2334.3244146405332</v>
      </c>
      <c r="Z78" s="49">
        <f t="shared" si="42"/>
        <v>0</v>
      </c>
      <c r="AA78" s="52">
        <f t="shared" si="43"/>
        <v>2334.3244146405332</v>
      </c>
    </row>
    <row r="79" spans="1:27" s="30" customFormat="1" ht="13.5" customHeight="1">
      <c r="A79" s="124">
        <v>5</v>
      </c>
      <c r="B79" s="218">
        <v>42583</v>
      </c>
      <c r="C79" s="68">
        <v>880</v>
      </c>
      <c r="D79" s="96">
        <f>'base(indices)'!G83</f>
        <v>1.1991508399999999</v>
      </c>
      <c r="E79" s="58">
        <f t="shared" si="32"/>
        <v>1055.2527392</v>
      </c>
      <c r="F79" s="364">
        <f>'base(indices)'!I84</f>
        <v>1.6775999999999999E-2</v>
      </c>
      <c r="G79" s="60">
        <f t="shared" si="33"/>
        <v>17.702919952819197</v>
      </c>
      <c r="H79" s="191">
        <f t="shared" si="44"/>
        <v>4291.8226366112767</v>
      </c>
      <c r="I79" s="106">
        <f t="shared" ref="I79:I119" si="46">E79/3</f>
        <v>351.75091306666667</v>
      </c>
      <c r="J79" s="106">
        <f t="shared" si="45"/>
        <v>4643.5735496779434</v>
      </c>
      <c r="K79" s="63"/>
      <c r="L79" s="75">
        <f t="shared" si="23"/>
        <v>4643.5735496779434</v>
      </c>
      <c r="M79" s="65">
        <f t="shared" si="24"/>
        <v>4179.2161947101495</v>
      </c>
      <c r="N79" s="63">
        <f t="shared" si="21"/>
        <v>0</v>
      </c>
      <c r="O79" s="66">
        <f t="shared" si="22"/>
        <v>4179.2161947101495</v>
      </c>
      <c r="P79" s="63">
        <f t="shared" si="31"/>
        <v>3714.858839742355</v>
      </c>
      <c r="Q79" s="63">
        <f t="shared" si="34"/>
        <v>0</v>
      </c>
      <c r="R79" s="67">
        <f t="shared" si="35"/>
        <v>3714.858839742355</v>
      </c>
      <c r="S79" s="65">
        <f t="shared" si="36"/>
        <v>3250.5014847745601</v>
      </c>
      <c r="T79" s="63">
        <f t="shared" si="37"/>
        <v>0</v>
      </c>
      <c r="U79" s="66">
        <f t="shared" si="38"/>
        <v>3250.5014847745601</v>
      </c>
      <c r="V79" s="65">
        <f t="shared" si="39"/>
        <v>2786.1441298067662</v>
      </c>
      <c r="W79" s="63">
        <f t="shared" si="40"/>
        <v>0</v>
      </c>
      <c r="X79" s="66">
        <f t="shared" si="41"/>
        <v>2786.1441298067662</v>
      </c>
      <c r="Y79" s="65">
        <f t="shared" si="30"/>
        <v>2321.7867748389717</v>
      </c>
      <c r="Z79" s="63">
        <f t="shared" si="42"/>
        <v>0</v>
      </c>
      <c r="AA79" s="66">
        <f t="shared" si="43"/>
        <v>2321.7867748389717</v>
      </c>
    </row>
    <row r="80" spans="1:27" ht="13.5" customHeight="1">
      <c r="A80" s="124">
        <v>5</v>
      </c>
      <c r="B80" s="217">
        <v>42614</v>
      </c>
      <c r="C80" s="68">
        <v>880</v>
      </c>
      <c r="D80" s="96">
        <f>'base(indices)'!G84</f>
        <v>1.1937788300000001</v>
      </c>
      <c r="E80" s="69">
        <f t="shared" si="32"/>
        <v>1050.5253704000002</v>
      </c>
      <c r="F80" s="364">
        <f>'base(indices)'!I85</f>
        <v>1.6775999999999999E-2</v>
      </c>
      <c r="G80" s="70">
        <f t="shared" si="33"/>
        <v>17.6236136138304</v>
      </c>
      <c r="H80" s="191">
        <f t="shared" si="44"/>
        <v>4272.5959360553225</v>
      </c>
      <c r="I80" s="107">
        <f t="shared" si="46"/>
        <v>350.17512346666672</v>
      </c>
      <c r="J80" s="107">
        <f t="shared" si="45"/>
        <v>4622.7710595219887</v>
      </c>
      <c r="K80" s="49"/>
      <c r="L80" s="50">
        <f t="shared" si="23"/>
        <v>4622.7710595219887</v>
      </c>
      <c r="M80" s="51">
        <f t="shared" si="24"/>
        <v>4160.4939535697904</v>
      </c>
      <c r="N80" s="49">
        <f t="shared" si="21"/>
        <v>0</v>
      </c>
      <c r="O80" s="52">
        <f t="shared" si="22"/>
        <v>4160.4939535697904</v>
      </c>
      <c r="P80" s="73">
        <f t="shared" si="31"/>
        <v>3698.2168476175912</v>
      </c>
      <c r="Q80" s="49">
        <f t="shared" si="34"/>
        <v>0</v>
      </c>
      <c r="R80" s="53">
        <f t="shared" si="35"/>
        <v>3698.2168476175912</v>
      </c>
      <c r="S80" s="51">
        <f t="shared" si="36"/>
        <v>3235.9397416653919</v>
      </c>
      <c r="T80" s="49">
        <f t="shared" si="37"/>
        <v>0</v>
      </c>
      <c r="U80" s="52">
        <f t="shared" si="38"/>
        <v>3235.9397416653919</v>
      </c>
      <c r="V80" s="51">
        <f t="shared" si="39"/>
        <v>2773.6626357131931</v>
      </c>
      <c r="W80" s="49">
        <f t="shared" si="40"/>
        <v>0</v>
      </c>
      <c r="X80" s="52">
        <f t="shared" si="41"/>
        <v>2773.6626357131931</v>
      </c>
      <c r="Y80" s="51">
        <f t="shared" si="30"/>
        <v>2311.3855297609944</v>
      </c>
      <c r="Z80" s="49">
        <f t="shared" si="42"/>
        <v>0</v>
      </c>
      <c r="AA80" s="52">
        <f t="shared" si="43"/>
        <v>2311.3855297609944</v>
      </c>
    </row>
    <row r="81" spans="1:27" s="30" customFormat="1" ht="13.5" customHeight="1">
      <c r="A81" s="124">
        <v>5</v>
      </c>
      <c r="B81" s="218">
        <v>42644</v>
      </c>
      <c r="C81" s="68">
        <v>880</v>
      </c>
      <c r="D81" s="96">
        <f>'base(indices)'!G85</f>
        <v>1.1910394399999999</v>
      </c>
      <c r="E81" s="58">
        <f t="shared" si="32"/>
        <v>1048.1147071999999</v>
      </c>
      <c r="F81" s="364">
        <f>'base(indices)'!I86</f>
        <v>1.6775999999999999E-2</v>
      </c>
      <c r="G81" s="60">
        <f t="shared" si="33"/>
        <v>17.583172327987196</v>
      </c>
      <c r="H81" s="191">
        <f t="shared" si="44"/>
        <v>4262.7915181119479</v>
      </c>
      <c r="I81" s="106">
        <f t="shared" si="46"/>
        <v>349.37156906666661</v>
      </c>
      <c r="J81" s="106">
        <f t="shared" si="45"/>
        <v>4612.1630871786147</v>
      </c>
      <c r="K81" s="63"/>
      <c r="L81" s="75">
        <f t="shared" si="23"/>
        <v>4612.1630871786147</v>
      </c>
      <c r="M81" s="65">
        <f t="shared" si="24"/>
        <v>4150.9467784607532</v>
      </c>
      <c r="N81" s="63">
        <f t="shared" si="21"/>
        <v>0</v>
      </c>
      <c r="O81" s="66">
        <f t="shared" si="22"/>
        <v>4150.9467784607532</v>
      </c>
      <c r="P81" s="63">
        <f t="shared" si="31"/>
        <v>3689.7304697428917</v>
      </c>
      <c r="Q81" s="63">
        <f t="shared" si="34"/>
        <v>0</v>
      </c>
      <c r="R81" s="67">
        <f t="shared" si="35"/>
        <v>3689.7304697428917</v>
      </c>
      <c r="S81" s="65">
        <f t="shared" si="36"/>
        <v>3228.5141610250303</v>
      </c>
      <c r="T81" s="63">
        <f t="shared" si="37"/>
        <v>0</v>
      </c>
      <c r="U81" s="66">
        <f t="shared" si="38"/>
        <v>3228.5141610250303</v>
      </c>
      <c r="V81" s="65">
        <f t="shared" si="39"/>
        <v>2767.2978523071688</v>
      </c>
      <c r="W81" s="63">
        <f t="shared" si="40"/>
        <v>0</v>
      </c>
      <c r="X81" s="66">
        <f t="shared" si="41"/>
        <v>2767.2978523071688</v>
      </c>
      <c r="Y81" s="65">
        <f t="shared" si="30"/>
        <v>2306.0815435893073</v>
      </c>
      <c r="Z81" s="63">
        <f t="shared" si="42"/>
        <v>0</v>
      </c>
      <c r="AA81" s="66">
        <f t="shared" si="43"/>
        <v>2306.0815435893073</v>
      </c>
    </row>
    <row r="82" spans="1:27" ht="13.5" customHeight="1">
      <c r="A82" s="124">
        <v>5</v>
      </c>
      <c r="B82" s="217">
        <v>42675</v>
      </c>
      <c r="C82" s="68">
        <v>880</v>
      </c>
      <c r="D82" s="96">
        <f>'base(indices)'!G86</f>
        <v>1.18878076</v>
      </c>
      <c r="E82" s="69">
        <f t="shared" si="32"/>
        <v>1046.1270688</v>
      </c>
      <c r="F82" s="364">
        <f>'base(indices)'!I87</f>
        <v>1.6775999999999999E-2</v>
      </c>
      <c r="G82" s="70">
        <f t="shared" si="33"/>
        <v>17.549827706188797</v>
      </c>
      <c r="H82" s="191">
        <f t="shared" si="44"/>
        <v>4254.7075860247551</v>
      </c>
      <c r="I82" s="107">
        <f t="shared" si="46"/>
        <v>348.7090229333333</v>
      </c>
      <c r="J82" s="107">
        <f t="shared" si="45"/>
        <v>4603.4166089580885</v>
      </c>
      <c r="K82" s="49"/>
      <c r="L82" s="50">
        <f t="shared" si="23"/>
        <v>4603.4166089580885</v>
      </c>
      <c r="M82" s="51">
        <f t="shared" si="24"/>
        <v>4143.0749480622799</v>
      </c>
      <c r="N82" s="49">
        <f t="shared" si="21"/>
        <v>0</v>
      </c>
      <c r="O82" s="52">
        <f t="shared" si="22"/>
        <v>4143.0749480622799</v>
      </c>
      <c r="P82" s="73">
        <f t="shared" si="31"/>
        <v>3682.7332871664712</v>
      </c>
      <c r="Q82" s="49">
        <f t="shared" si="34"/>
        <v>0</v>
      </c>
      <c r="R82" s="53">
        <f t="shared" si="35"/>
        <v>3682.7332871664712</v>
      </c>
      <c r="S82" s="51">
        <f t="shared" si="36"/>
        <v>3222.3916262706616</v>
      </c>
      <c r="T82" s="49">
        <f t="shared" si="37"/>
        <v>0</v>
      </c>
      <c r="U82" s="52">
        <f t="shared" si="38"/>
        <v>3222.3916262706616</v>
      </c>
      <c r="V82" s="51">
        <f t="shared" si="39"/>
        <v>2762.0499653748529</v>
      </c>
      <c r="W82" s="49">
        <f t="shared" si="40"/>
        <v>0</v>
      </c>
      <c r="X82" s="52">
        <f t="shared" si="41"/>
        <v>2762.0499653748529</v>
      </c>
      <c r="Y82" s="51">
        <f t="shared" si="30"/>
        <v>2301.7083044790443</v>
      </c>
      <c r="Z82" s="49">
        <f t="shared" si="42"/>
        <v>0</v>
      </c>
      <c r="AA82" s="52">
        <f t="shared" si="43"/>
        <v>2301.7083044790443</v>
      </c>
    </row>
    <row r="83" spans="1:27" s="30" customFormat="1" ht="13.5" customHeight="1" thickBot="1">
      <c r="A83" s="124">
        <v>5</v>
      </c>
      <c r="B83" s="219">
        <v>42705</v>
      </c>
      <c r="C83" s="178">
        <v>880</v>
      </c>
      <c r="D83" s="377">
        <f>'base(indices)'!G87</f>
        <v>1.1856979400000001</v>
      </c>
      <c r="E83" s="378">
        <f t="shared" si="32"/>
        <v>1043.4141872</v>
      </c>
      <c r="F83" s="366">
        <f>'base(indices)'!I88</f>
        <v>1.6775999999999999E-2</v>
      </c>
      <c r="G83" s="248">
        <f t="shared" si="33"/>
        <v>17.5043164044672</v>
      </c>
      <c r="H83" s="379">
        <f t="shared" si="44"/>
        <v>4243.6740144178684</v>
      </c>
      <c r="I83" s="380">
        <f t="shared" si="46"/>
        <v>347.80472906666665</v>
      </c>
      <c r="J83" s="380">
        <f t="shared" si="45"/>
        <v>4591.4787434845348</v>
      </c>
      <c r="K83" s="381"/>
      <c r="L83" s="386">
        <f t="shared" si="23"/>
        <v>4591.4787434845348</v>
      </c>
      <c r="M83" s="383">
        <f t="shared" si="24"/>
        <v>4132.3308691360817</v>
      </c>
      <c r="N83" s="381">
        <f t="shared" si="21"/>
        <v>0</v>
      </c>
      <c r="O83" s="347">
        <f t="shared" si="22"/>
        <v>4132.3308691360817</v>
      </c>
      <c r="P83" s="381">
        <f t="shared" si="31"/>
        <v>3673.1829947876281</v>
      </c>
      <c r="Q83" s="381">
        <f t="shared" si="34"/>
        <v>0</v>
      </c>
      <c r="R83" s="384">
        <f t="shared" si="35"/>
        <v>3673.1829947876281</v>
      </c>
      <c r="S83" s="383">
        <f t="shared" si="36"/>
        <v>3214.0351204391741</v>
      </c>
      <c r="T83" s="381">
        <f t="shared" si="37"/>
        <v>0</v>
      </c>
      <c r="U83" s="347">
        <f t="shared" si="38"/>
        <v>3214.0351204391741</v>
      </c>
      <c r="V83" s="383">
        <f t="shared" si="39"/>
        <v>2754.887246090721</v>
      </c>
      <c r="W83" s="381">
        <f t="shared" si="40"/>
        <v>0</v>
      </c>
      <c r="X83" s="347">
        <f t="shared" si="41"/>
        <v>2754.887246090721</v>
      </c>
      <c r="Y83" s="383">
        <f t="shared" si="30"/>
        <v>2295.7393717422674</v>
      </c>
      <c r="Z83" s="381">
        <f t="shared" si="42"/>
        <v>0</v>
      </c>
      <c r="AA83" s="347">
        <f t="shared" si="43"/>
        <v>2295.7393717422674</v>
      </c>
    </row>
    <row r="84" spans="1:27" ht="13.5" customHeight="1">
      <c r="A84" s="277">
        <v>5</v>
      </c>
      <c r="B84" s="385">
        <v>42736</v>
      </c>
      <c r="C84" s="47">
        <v>937</v>
      </c>
      <c r="D84" s="97">
        <f>'base(indices)'!G88</f>
        <v>1.18344939</v>
      </c>
      <c r="E84" s="164">
        <f t="shared" si="32"/>
        <v>1108.8920784300001</v>
      </c>
      <c r="F84" s="363">
        <f>'base(indices)'!I89</f>
        <v>1.6775999999999999E-2</v>
      </c>
      <c r="G84" s="87">
        <f t="shared" si="33"/>
        <v>18.602773507741681</v>
      </c>
      <c r="H84" s="278">
        <f t="shared" si="44"/>
        <v>4509.9794077509669</v>
      </c>
      <c r="I84" s="108">
        <f t="shared" si="46"/>
        <v>369.63069281000003</v>
      </c>
      <c r="J84" s="108">
        <f t="shared" si="45"/>
        <v>4879.6101005609671</v>
      </c>
      <c r="K84" s="166"/>
      <c r="L84" s="279">
        <f t="shared" si="23"/>
        <v>4879.6101005609671</v>
      </c>
      <c r="M84" s="54">
        <f t="shared" si="24"/>
        <v>4391.6490905048704</v>
      </c>
      <c r="N84" s="166">
        <f t="shared" si="21"/>
        <v>0</v>
      </c>
      <c r="O84" s="55">
        <f t="shared" si="22"/>
        <v>4391.6490905048704</v>
      </c>
      <c r="P84" s="128">
        <f t="shared" si="31"/>
        <v>3903.6880804487737</v>
      </c>
      <c r="Q84" s="166">
        <f t="shared" si="34"/>
        <v>0</v>
      </c>
      <c r="R84" s="167">
        <f t="shared" si="35"/>
        <v>3903.6880804487737</v>
      </c>
      <c r="S84" s="54">
        <f t="shared" si="36"/>
        <v>3415.727070392677</v>
      </c>
      <c r="T84" s="166">
        <f t="shared" si="37"/>
        <v>0</v>
      </c>
      <c r="U84" s="55">
        <f t="shared" si="38"/>
        <v>3415.727070392677</v>
      </c>
      <c r="V84" s="54">
        <f t="shared" si="39"/>
        <v>2927.7660603365803</v>
      </c>
      <c r="W84" s="166">
        <f t="shared" si="40"/>
        <v>0</v>
      </c>
      <c r="X84" s="55">
        <f t="shared" si="41"/>
        <v>2927.7660603365803</v>
      </c>
      <c r="Y84" s="54">
        <f t="shared" si="30"/>
        <v>2439.8050502804836</v>
      </c>
      <c r="Z84" s="166">
        <f t="shared" si="42"/>
        <v>0</v>
      </c>
      <c r="AA84" s="55">
        <f t="shared" si="43"/>
        <v>2439.8050502804836</v>
      </c>
    </row>
    <row r="85" spans="1:27" s="30" customFormat="1" ht="13.5" customHeight="1">
      <c r="A85" s="124">
        <v>5</v>
      </c>
      <c r="B85" s="218">
        <v>42767</v>
      </c>
      <c r="C85" s="68">
        <v>937</v>
      </c>
      <c r="D85" s="96">
        <f>'base(indices)'!G89</f>
        <v>1.17979203</v>
      </c>
      <c r="E85" s="58">
        <f t="shared" si="32"/>
        <v>1105.46513211</v>
      </c>
      <c r="F85" s="364">
        <f>'base(indices)'!I90</f>
        <v>1.6775999999999999E-2</v>
      </c>
      <c r="G85" s="60">
        <f t="shared" si="33"/>
        <v>18.545283056277359</v>
      </c>
      <c r="H85" s="191">
        <f t="shared" si="44"/>
        <v>4496.0416606651097</v>
      </c>
      <c r="I85" s="106">
        <f t="shared" si="46"/>
        <v>368.48837737000002</v>
      </c>
      <c r="J85" s="106">
        <f t="shared" si="45"/>
        <v>4864.53003803511</v>
      </c>
      <c r="K85" s="63"/>
      <c r="L85" s="75">
        <f t="shared" si="23"/>
        <v>4864.53003803511</v>
      </c>
      <c r="M85" s="65">
        <f t="shared" si="24"/>
        <v>4378.0770342315991</v>
      </c>
      <c r="N85" s="63">
        <f t="shared" si="21"/>
        <v>0</v>
      </c>
      <c r="O85" s="66">
        <f t="shared" si="22"/>
        <v>4378.0770342315991</v>
      </c>
      <c r="P85" s="63">
        <f t="shared" si="31"/>
        <v>3891.6240304280882</v>
      </c>
      <c r="Q85" s="63">
        <f t="shared" si="34"/>
        <v>0</v>
      </c>
      <c r="R85" s="67">
        <f t="shared" si="35"/>
        <v>3891.6240304280882</v>
      </c>
      <c r="S85" s="65">
        <f t="shared" si="36"/>
        <v>3405.1710266245768</v>
      </c>
      <c r="T85" s="63">
        <f t="shared" si="37"/>
        <v>0</v>
      </c>
      <c r="U85" s="66">
        <f t="shared" si="38"/>
        <v>3405.1710266245768</v>
      </c>
      <c r="V85" s="65">
        <f t="shared" si="39"/>
        <v>2918.7180228210659</v>
      </c>
      <c r="W85" s="63">
        <f t="shared" si="40"/>
        <v>0</v>
      </c>
      <c r="X85" s="66">
        <f t="shared" si="41"/>
        <v>2918.7180228210659</v>
      </c>
      <c r="Y85" s="65">
        <f t="shared" si="30"/>
        <v>2432.265019017555</v>
      </c>
      <c r="Z85" s="63">
        <f t="shared" si="42"/>
        <v>0</v>
      </c>
      <c r="AA85" s="66">
        <f t="shared" si="43"/>
        <v>2432.265019017555</v>
      </c>
    </row>
    <row r="86" spans="1:27" ht="13.5" customHeight="1">
      <c r="A86" s="124">
        <v>5</v>
      </c>
      <c r="B86" s="217">
        <v>42795</v>
      </c>
      <c r="C86" s="68">
        <v>937</v>
      </c>
      <c r="D86" s="96">
        <f>'base(indices)'!G90</f>
        <v>1.1734553700000001</v>
      </c>
      <c r="E86" s="69">
        <f t="shared" si="32"/>
        <v>1099.52768169</v>
      </c>
      <c r="F86" s="364">
        <f>'base(indices)'!I91</f>
        <v>1.6775999999999999E-2</v>
      </c>
      <c r="G86" s="70">
        <f t="shared" si="33"/>
        <v>18.44567638803144</v>
      </c>
      <c r="H86" s="191">
        <f t="shared" si="44"/>
        <v>4471.8934323121257</v>
      </c>
      <c r="I86" s="107">
        <f t="shared" si="46"/>
        <v>366.50922723000002</v>
      </c>
      <c r="J86" s="107">
        <f t="shared" si="45"/>
        <v>4838.4026595421255</v>
      </c>
      <c r="K86" s="49"/>
      <c r="L86" s="50">
        <f t="shared" si="23"/>
        <v>4838.4026595421255</v>
      </c>
      <c r="M86" s="51">
        <f t="shared" si="24"/>
        <v>4354.562393587913</v>
      </c>
      <c r="N86" s="49">
        <f t="shared" si="21"/>
        <v>0</v>
      </c>
      <c r="O86" s="52">
        <f t="shared" si="22"/>
        <v>4354.562393587913</v>
      </c>
      <c r="P86" s="73">
        <f t="shared" si="31"/>
        <v>3870.7221276337004</v>
      </c>
      <c r="Q86" s="49">
        <f t="shared" si="34"/>
        <v>0</v>
      </c>
      <c r="R86" s="53">
        <f t="shared" si="35"/>
        <v>3870.7221276337004</v>
      </c>
      <c r="S86" s="51">
        <f t="shared" si="36"/>
        <v>3386.8818616794879</v>
      </c>
      <c r="T86" s="49">
        <f t="shared" si="37"/>
        <v>0</v>
      </c>
      <c r="U86" s="52">
        <f t="shared" si="38"/>
        <v>3386.8818616794879</v>
      </c>
      <c r="V86" s="51">
        <f t="shared" si="39"/>
        <v>2903.0415957252753</v>
      </c>
      <c r="W86" s="49">
        <f t="shared" si="40"/>
        <v>0</v>
      </c>
      <c r="X86" s="52">
        <f t="shared" si="41"/>
        <v>2903.0415957252753</v>
      </c>
      <c r="Y86" s="51">
        <f t="shared" si="30"/>
        <v>2419.2013297710628</v>
      </c>
      <c r="Z86" s="49">
        <f t="shared" si="42"/>
        <v>0</v>
      </c>
      <c r="AA86" s="52">
        <f t="shared" si="43"/>
        <v>2419.2013297710628</v>
      </c>
    </row>
    <row r="87" spans="1:27" s="30" customFormat="1" ht="13.5" customHeight="1">
      <c r="A87" s="124">
        <v>5</v>
      </c>
      <c r="B87" s="218">
        <v>42826</v>
      </c>
      <c r="C87" s="68">
        <v>937</v>
      </c>
      <c r="D87" s="96">
        <f>'base(indices)'!G91</f>
        <v>1.1716978300000001</v>
      </c>
      <c r="E87" s="58">
        <f t="shared" si="32"/>
        <v>1097.88086671</v>
      </c>
      <c r="F87" s="364">
        <f>'base(indices)'!I92</f>
        <v>1.6775999999999999E-2</v>
      </c>
      <c r="G87" s="60">
        <f t="shared" si="33"/>
        <v>18.418049419926959</v>
      </c>
      <c r="H87" s="191">
        <f t="shared" si="44"/>
        <v>4465.1956645197079</v>
      </c>
      <c r="I87" s="106">
        <f t="shared" si="46"/>
        <v>365.96028890333332</v>
      </c>
      <c r="J87" s="106">
        <f t="shared" si="45"/>
        <v>4831.155953423041</v>
      </c>
      <c r="K87" s="63"/>
      <c r="L87" s="75">
        <f t="shared" si="23"/>
        <v>4831.155953423041</v>
      </c>
      <c r="M87" s="65">
        <f t="shared" si="24"/>
        <v>4348.040358080737</v>
      </c>
      <c r="N87" s="63">
        <f t="shared" ref="N87:N119" si="47">K87*M$10</f>
        <v>0</v>
      </c>
      <c r="O87" s="66">
        <f t="shared" ref="O87:O119" si="48">M87+N87</f>
        <v>4348.040358080737</v>
      </c>
      <c r="P87" s="63">
        <f t="shared" si="31"/>
        <v>3864.9247627384329</v>
      </c>
      <c r="Q87" s="63">
        <f t="shared" si="34"/>
        <v>0</v>
      </c>
      <c r="R87" s="67">
        <f t="shared" si="35"/>
        <v>3864.9247627384329</v>
      </c>
      <c r="S87" s="65">
        <f t="shared" si="36"/>
        <v>3381.8091673961285</v>
      </c>
      <c r="T87" s="63">
        <f t="shared" si="37"/>
        <v>0</v>
      </c>
      <c r="U87" s="66">
        <f t="shared" si="38"/>
        <v>3381.8091673961285</v>
      </c>
      <c r="V87" s="65">
        <f t="shared" si="39"/>
        <v>2898.6935720538245</v>
      </c>
      <c r="W87" s="63">
        <f t="shared" si="40"/>
        <v>0</v>
      </c>
      <c r="X87" s="66">
        <f t="shared" si="41"/>
        <v>2898.6935720538245</v>
      </c>
      <c r="Y87" s="65">
        <f t="shared" si="30"/>
        <v>2415.5779767115205</v>
      </c>
      <c r="Z87" s="63">
        <f t="shared" si="42"/>
        <v>0</v>
      </c>
      <c r="AA87" s="66">
        <f t="shared" si="43"/>
        <v>2415.5779767115205</v>
      </c>
    </row>
    <row r="88" spans="1:27" ht="13.5" customHeight="1">
      <c r="A88" s="124">
        <v>5</v>
      </c>
      <c r="B88" s="217">
        <v>42856</v>
      </c>
      <c r="C88" s="68">
        <v>937</v>
      </c>
      <c r="D88" s="96">
        <f>'base(indices)'!G92</f>
        <v>1.16924242</v>
      </c>
      <c r="E88" s="69">
        <f t="shared" si="32"/>
        <v>1095.5801475400001</v>
      </c>
      <c r="F88" s="364">
        <f>'base(indices)'!I93</f>
        <v>1.6775999999999999E-2</v>
      </c>
      <c r="G88" s="70">
        <f t="shared" si="33"/>
        <v>18.379452555131042</v>
      </c>
      <c r="H88" s="191">
        <f t="shared" si="44"/>
        <v>4455.8384003805249</v>
      </c>
      <c r="I88" s="107">
        <f t="shared" si="46"/>
        <v>365.19338251333335</v>
      </c>
      <c r="J88" s="107">
        <f t="shared" si="45"/>
        <v>4821.0317828938587</v>
      </c>
      <c r="K88" s="49"/>
      <c r="L88" s="50">
        <f t="shared" ref="L88:L119" si="49">J88+K88</f>
        <v>4821.0317828938587</v>
      </c>
      <c r="M88" s="51">
        <f t="shared" ref="M88:M119" si="50">J88*M$10</f>
        <v>4338.9286046044726</v>
      </c>
      <c r="N88" s="49">
        <f t="shared" si="47"/>
        <v>0</v>
      </c>
      <c r="O88" s="52">
        <f t="shared" si="48"/>
        <v>4338.9286046044726</v>
      </c>
      <c r="P88" s="73">
        <f t="shared" si="31"/>
        <v>3856.825426315087</v>
      </c>
      <c r="Q88" s="49">
        <f t="shared" si="34"/>
        <v>0</v>
      </c>
      <c r="R88" s="53">
        <f t="shared" si="35"/>
        <v>3856.825426315087</v>
      </c>
      <c r="S88" s="51">
        <f t="shared" si="36"/>
        <v>3374.722248025701</v>
      </c>
      <c r="T88" s="49">
        <f t="shared" si="37"/>
        <v>0</v>
      </c>
      <c r="U88" s="52">
        <f t="shared" si="38"/>
        <v>3374.722248025701</v>
      </c>
      <c r="V88" s="51">
        <f t="shared" si="39"/>
        <v>2892.6190697363149</v>
      </c>
      <c r="W88" s="49">
        <f t="shared" si="40"/>
        <v>0</v>
      </c>
      <c r="X88" s="52">
        <f t="shared" si="41"/>
        <v>2892.6190697363149</v>
      </c>
      <c r="Y88" s="51">
        <f t="shared" si="30"/>
        <v>2410.5158914469293</v>
      </c>
      <c r="Z88" s="49">
        <f t="shared" si="42"/>
        <v>0</v>
      </c>
      <c r="AA88" s="52">
        <f t="shared" si="43"/>
        <v>2410.5158914469293</v>
      </c>
    </row>
    <row r="89" spans="1:27" s="30" customFormat="1" ht="13.5" customHeight="1">
      <c r="A89" s="124">
        <v>5</v>
      </c>
      <c r="B89" s="218">
        <v>42887</v>
      </c>
      <c r="C89" s="68">
        <v>937</v>
      </c>
      <c r="D89" s="96">
        <f>'base(indices)'!G93</f>
        <v>1.1664429599999999</v>
      </c>
      <c r="E89" s="58">
        <f t="shared" si="32"/>
        <v>1092.9570535199998</v>
      </c>
      <c r="F89" s="364">
        <f>'base(indices)'!I94</f>
        <v>1.6775999999999999E-2</v>
      </c>
      <c r="G89" s="60">
        <f t="shared" si="33"/>
        <v>18.335447529851518</v>
      </c>
      <c r="H89" s="191">
        <f t="shared" si="44"/>
        <v>4445.1700041994054</v>
      </c>
      <c r="I89" s="106">
        <f t="shared" si="46"/>
        <v>364.31901783999996</v>
      </c>
      <c r="J89" s="106">
        <f t="shared" si="45"/>
        <v>4809.4890220394054</v>
      </c>
      <c r="K89" s="63"/>
      <c r="L89" s="75">
        <f t="shared" si="49"/>
        <v>4809.4890220394054</v>
      </c>
      <c r="M89" s="65">
        <f t="shared" si="50"/>
        <v>4328.5401198354648</v>
      </c>
      <c r="N89" s="63">
        <f t="shared" si="47"/>
        <v>0</v>
      </c>
      <c r="O89" s="66">
        <f t="shared" si="48"/>
        <v>4328.5401198354648</v>
      </c>
      <c r="P89" s="63">
        <f>J89*$P$10</f>
        <v>3847.5912176315246</v>
      </c>
      <c r="Q89" s="63">
        <f t="shared" si="34"/>
        <v>0</v>
      </c>
      <c r="R89" s="67">
        <f t="shared" si="35"/>
        <v>3847.5912176315246</v>
      </c>
      <c r="S89" s="65">
        <f t="shared" si="36"/>
        <v>3366.6423154275835</v>
      </c>
      <c r="T89" s="63">
        <f t="shared" si="37"/>
        <v>0</v>
      </c>
      <c r="U89" s="66">
        <f t="shared" si="38"/>
        <v>3366.6423154275835</v>
      </c>
      <c r="V89" s="65">
        <f t="shared" si="39"/>
        <v>2885.6934132236433</v>
      </c>
      <c r="W89" s="63">
        <f t="shared" si="40"/>
        <v>0</v>
      </c>
      <c r="X89" s="66">
        <f t="shared" si="41"/>
        <v>2885.6934132236433</v>
      </c>
      <c r="Y89" s="65">
        <f t="shared" si="30"/>
        <v>2404.7445110197027</v>
      </c>
      <c r="Z89" s="63">
        <f t="shared" si="42"/>
        <v>0</v>
      </c>
      <c r="AA89" s="66">
        <f t="shared" si="43"/>
        <v>2404.7445110197027</v>
      </c>
    </row>
    <row r="90" spans="1:27" ht="13.5" customHeight="1">
      <c r="A90" s="124">
        <v>5</v>
      </c>
      <c r="B90" s="217">
        <v>42917</v>
      </c>
      <c r="C90" s="68">
        <v>937</v>
      </c>
      <c r="D90" s="96">
        <f>'base(indices)'!G94</f>
        <v>1.16457963</v>
      </c>
      <c r="E90" s="69">
        <f t="shared" si="32"/>
        <v>1091.21111331</v>
      </c>
      <c r="F90" s="364">
        <f>'base(indices)'!I95</f>
        <v>1.6775999999999999E-2</v>
      </c>
      <c r="G90" s="70">
        <f t="shared" si="33"/>
        <v>18.30615763688856</v>
      </c>
      <c r="H90" s="191">
        <f t="shared" si="44"/>
        <v>4438.0690837875545</v>
      </c>
      <c r="I90" s="107">
        <f t="shared" si="46"/>
        <v>363.73703776999997</v>
      </c>
      <c r="J90" s="107">
        <f t="shared" si="45"/>
        <v>4801.8061215575544</v>
      </c>
      <c r="K90" s="49"/>
      <c r="L90" s="50">
        <f t="shared" si="49"/>
        <v>4801.8061215575544</v>
      </c>
      <c r="M90" s="51">
        <f t="shared" si="50"/>
        <v>4321.6255094017988</v>
      </c>
      <c r="N90" s="49">
        <f t="shared" si="47"/>
        <v>0</v>
      </c>
      <c r="O90" s="52">
        <f t="shared" si="48"/>
        <v>4321.6255094017988</v>
      </c>
      <c r="P90" s="73">
        <f>J90*$P$10</f>
        <v>3841.4448972460436</v>
      </c>
      <c r="Q90" s="49">
        <f t="shared" si="34"/>
        <v>0</v>
      </c>
      <c r="R90" s="53">
        <f t="shared" si="35"/>
        <v>3841.4448972460436</v>
      </c>
      <c r="S90" s="51">
        <f t="shared" si="36"/>
        <v>3361.264285090288</v>
      </c>
      <c r="T90" s="49">
        <f t="shared" si="37"/>
        <v>0</v>
      </c>
      <c r="U90" s="52">
        <f t="shared" si="38"/>
        <v>3361.264285090288</v>
      </c>
      <c r="V90" s="51">
        <f t="shared" si="39"/>
        <v>2881.0836729345324</v>
      </c>
      <c r="W90" s="49">
        <f t="shared" si="40"/>
        <v>0</v>
      </c>
      <c r="X90" s="52">
        <f t="shared" si="41"/>
        <v>2881.0836729345324</v>
      </c>
      <c r="Y90" s="51">
        <f t="shared" si="30"/>
        <v>2400.9030607787772</v>
      </c>
      <c r="Z90" s="49">
        <f t="shared" si="42"/>
        <v>0</v>
      </c>
      <c r="AA90" s="52">
        <f t="shared" si="43"/>
        <v>2400.9030607787772</v>
      </c>
    </row>
    <row r="91" spans="1:27" s="30" customFormat="1" ht="13.5" customHeight="1">
      <c r="A91" s="124">
        <v>5</v>
      </c>
      <c r="B91" s="217">
        <v>42948</v>
      </c>
      <c r="C91" s="68">
        <v>937</v>
      </c>
      <c r="D91" s="96">
        <f>'base(indices)'!G95</f>
        <v>1.1666796500000001</v>
      </c>
      <c r="E91" s="58">
        <f t="shared" si="32"/>
        <v>1093.17883205</v>
      </c>
      <c r="F91" s="364">
        <f>'base(indices)'!I96</f>
        <v>1.6775999999999999E-2</v>
      </c>
      <c r="G91" s="60">
        <f t="shared" si="33"/>
        <v>18.339168086470799</v>
      </c>
      <c r="H91" s="191">
        <f t="shared" si="44"/>
        <v>4446.0720005458834</v>
      </c>
      <c r="I91" s="106">
        <f t="shared" si="46"/>
        <v>364.39294401666666</v>
      </c>
      <c r="J91" s="106">
        <f t="shared" si="45"/>
        <v>4810.46494456255</v>
      </c>
      <c r="K91" s="63"/>
      <c r="L91" s="75">
        <f t="shared" si="49"/>
        <v>4810.46494456255</v>
      </c>
      <c r="M91" s="65">
        <f t="shared" si="50"/>
        <v>4329.4184501062955</v>
      </c>
      <c r="N91" s="63">
        <f t="shared" si="47"/>
        <v>0</v>
      </c>
      <c r="O91" s="66">
        <f t="shared" si="48"/>
        <v>4329.4184501062955</v>
      </c>
      <c r="P91" s="63">
        <f t="shared" ref="P91:P119" si="51">J91*$P$10</f>
        <v>3848.37195565004</v>
      </c>
      <c r="Q91" s="63">
        <f t="shared" si="34"/>
        <v>0</v>
      </c>
      <c r="R91" s="67">
        <f t="shared" si="35"/>
        <v>3848.37195565004</v>
      </c>
      <c r="S91" s="65">
        <f t="shared" si="36"/>
        <v>3367.325461193785</v>
      </c>
      <c r="T91" s="63">
        <f t="shared" si="37"/>
        <v>0</v>
      </c>
      <c r="U91" s="66">
        <f t="shared" si="38"/>
        <v>3367.325461193785</v>
      </c>
      <c r="V91" s="65">
        <f t="shared" si="39"/>
        <v>2886.27896673753</v>
      </c>
      <c r="W91" s="63">
        <f t="shared" si="40"/>
        <v>0</v>
      </c>
      <c r="X91" s="66">
        <f t="shared" si="41"/>
        <v>2886.27896673753</v>
      </c>
      <c r="Y91" s="65">
        <f t="shared" si="30"/>
        <v>2405.232472281275</v>
      </c>
      <c r="Z91" s="63">
        <f t="shared" si="42"/>
        <v>0</v>
      </c>
      <c r="AA91" s="66">
        <f t="shared" si="43"/>
        <v>2405.232472281275</v>
      </c>
    </row>
    <row r="92" spans="1:27" ht="13.5" customHeight="1">
      <c r="A92" s="124">
        <v>5</v>
      </c>
      <c r="B92" s="218">
        <v>42979</v>
      </c>
      <c r="C92" s="68">
        <v>937</v>
      </c>
      <c r="D92" s="96">
        <f>'base(indices)'!G96</f>
        <v>1.1626105099999999</v>
      </c>
      <c r="E92" s="69">
        <f t="shared" si="32"/>
        <v>1089.3660478699999</v>
      </c>
      <c r="F92" s="364">
        <f>'base(indices)'!I97</f>
        <v>1.6775999999999999E-2</v>
      </c>
      <c r="G92" s="70">
        <f t="shared" si="33"/>
        <v>18.275204819067117</v>
      </c>
      <c r="H92" s="191">
        <f t="shared" si="44"/>
        <v>4430.5650107562678</v>
      </c>
      <c r="I92" s="107">
        <f t="shared" si="46"/>
        <v>363.12201595666664</v>
      </c>
      <c r="J92" s="107">
        <f t="shared" si="45"/>
        <v>4793.6870267129343</v>
      </c>
      <c r="K92" s="49"/>
      <c r="L92" s="50">
        <f t="shared" si="49"/>
        <v>4793.6870267129343</v>
      </c>
      <c r="M92" s="51">
        <f t="shared" si="50"/>
        <v>4314.3183240416411</v>
      </c>
      <c r="N92" s="49">
        <f t="shared" si="47"/>
        <v>0</v>
      </c>
      <c r="O92" s="52">
        <f t="shared" si="48"/>
        <v>4314.3183240416411</v>
      </c>
      <c r="P92" s="73">
        <f t="shared" si="51"/>
        <v>3834.9496213703478</v>
      </c>
      <c r="Q92" s="49">
        <f t="shared" si="34"/>
        <v>0</v>
      </c>
      <c r="R92" s="53">
        <f t="shared" si="35"/>
        <v>3834.9496213703478</v>
      </c>
      <c r="S92" s="51">
        <f t="shared" si="36"/>
        <v>3355.5809186990537</v>
      </c>
      <c r="T92" s="49">
        <f t="shared" si="37"/>
        <v>0</v>
      </c>
      <c r="U92" s="52">
        <f t="shared" si="38"/>
        <v>3355.5809186990537</v>
      </c>
      <c r="V92" s="51">
        <f t="shared" si="39"/>
        <v>2876.2122160277604</v>
      </c>
      <c r="W92" s="49">
        <f t="shared" si="40"/>
        <v>0</v>
      </c>
      <c r="X92" s="52">
        <f t="shared" si="41"/>
        <v>2876.2122160277604</v>
      </c>
      <c r="Y92" s="51">
        <f t="shared" si="30"/>
        <v>2396.8435133564672</v>
      </c>
      <c r="Z92" s="49">
        <f t="shared" si="42"/>
        <v>0</v>
      </c>
      <c r="AA92" s="52">
        <f t="shared" si="43"/>
        <v>2396.8435133564672</v>
      </c>
    </row>
    <row r="93" spans="1:27" s="30" customFormat="1" ht="13.5" customHeight="1">
      <c r="A93" s="124">
        <v>5</v>
      </c>
      <c r="B93" s="217">
        <v>43009</v>
      </c>
      <c r="C93" s="68">
        <v>937</v>
      </c>
      <c r="D93" s="96">
        <f>'base(indices)'!G97</f>
        <v>1.1613330500000001</v>
      </c>
      <c r="E93" s="58">
        <f t="shared" si="32"/>
        <v>1088.1690678500001</v>
      </c>
      <c r="F93" s="364">
        <f>'base(indices)'!I98</f>
        <v>1.6775999999999999E-2</v>
      </c>
      <c r="G93" s="60">
        <f t="shared" si="33"/>
        <v>18.2551242822516</v>
      </c>
      <c r="H93" s="191">
        <f t="shared" si="44"/>
        <v>4425.6967685290074</v>
      </c>
      <c r="I93" s="106">
        <f t="shared" si="46"/>
        <v>362.7230226166667</v>
      </c>
      <c r="J93" s="106">
        <f t="shared" si="45"/>
        <v>4788.419791145674</v>
      </c>
      <c r="K93" s="63"/>
      <c r="L93" s="75">
        <f t="shared" si="49"/>
        <v>4788.419791145674</v>
      </c>
      <c r="M93" s="65">
        <f t="shared" si="50"/>
        <v>4309.577812031107</v>
      </c>
      <c r="N93" s="63">
        <f t="shared" si="47"/>
        <v>0</v>
      </c>
      <c r="O93" s="66">
        <f t="shared" si="48"/>
        <v>4309.577812031107</v>
      </c>
      <c r="P93" s="63">
        <f t="shared" si="51"/>
        <v>3830.7358329165395</v>
      </c>
      <c r="Q93" s="63">
        <f t="shared" si="34"/>
        <v>0</v>
      </c>
      <c r="R93" s="67">
        <f t="shared" si="35"/>
        <v>3830.7358329165395</v>
      </c>
      <c r="S93" s="65">
        <f t="shared" si="36"/>
        <v>3351.8938538019715</v>
      </c>
      <c r="T93" s="63">
        <f t="shared" si="37"/>
        <v>0</v>
      </c>
      <c r="U93" s="66">
        <f t="shared" si="38"/>
        <v>3351.8938538019715</v>
      </c>
      <c r="V93" s="65">
        <f t="shared" si="39"/>
        <v>2873.0518746874045</v>
      </c>
      <c r="W93" s="63">
        <f t="shared" si="40"/>
        <v>0</v>
      </c>
      <c r="X93" s="66">
        <f t="shared" si="41"/>
        <v>2873.0518746874045</v>
      </c>
      <c r="Y93" s="65">
        <f t="shared" si="30"/>
        <v>2394.209895572837</v>
      </c>
      <c r="Z93" s="63">
        <f t="shared" si="42"/>
        <v>0</v>
      </c>
      <c r="AA93" s="66">
        <f t="shared" si="43"/>
        <v>2394.209895572837</v>
      </c>
    </row>
    <row r="94" spans="1:27" ht="13.5" customHeight="1">
      <c r="A94" s="124">
        <v>5</v>
      </c>
      <c r="B94" s="218">
        <v>43040</v>
      </c>
      <c r="C94" s="68">
        <v>937</v>
      </c>
      <c r="D94" s="96">
        <f>'base(indices)'!G98</f>
        <v>1.1573979000000001</v>
      </c>
      <c r="E94" s="69">
        <f t="shared" si="32"/>
        <v>1084.4818323000002</v>
      </c>
      <c r="F94" s="364">
        <f>'base(indices)'!I99</f>
        <v>1.6775999999999999E-2</v>
      </c>
      <c r="G94" s="70">
        <f t="shared" si="33"/>
        <v>18.193267218664801</v>
      </c>
      <c r="H94" s="191">
        <f t="shared" si="44"/>
        <v>4410.7003980746595</v>
      </c>
      <c r="I94" s="107">
        <f t="shared" si="46"/>
        <v>361.49394410000008</v>
      </c>
      <c r="J94" s="107">
        <f t="shared" si="45"/>
        <v>4772.1943421746591</v>
      </c>
      <c r="K94" s="49"/>
      <c r="L94" s="50">
        <f t="shared" si="49"/>
        <v>4772.1943421746591</v>
      </c>
      <c r="M94" s="51">
        <f t="shared" si="50"/>
        <v>4294.974907957193</v>
      </c>
      <c r="N94" s="49">
        <f t="shared" si="47"/>
        <v>0</v>
      </c>
      <c r="O94" s="52">
        <f t="shared" si="48"/>
        <v>4294.974907957193</v>
      </c>
      <c r="P94" s="73">
        <f t="shared" si="51"/>
        <v>3817.7554737397277</v>
      </c>
      <c r="Q94" s="49">
        <f t="shared" si="34"/>
        <v>0</v>
      </c>
      <c r="R94" s="53">
        <f t="shared" si="35"/>
        <v>3817.7554737397277</v>
      </c>
      <c r="S94" s="51">
        <f t="shared" si="36"/>
        <v>3340.536039522261</v>
      </c>
      <c r="T94" s="49">
        <f t="shared" si="37"/>
        <v>0</v>
      </c>
      <c r="U94" s="52">
        <f t="shared" si="38"/>
        <v>3340.536039522261</v>
      </c>
      <c r="V94" s="51">
        <f t="shared" si="39"/>
        <v>2863.3166053047953</v>
      </c>
      <c r="W94" s="49">
        <f t="shared" si="40"/>
        <v>0</v>
      </c>
      <c r="X94" s="52">
        <f t="shared" si="41"/>
        <v>2863.3166053047953</v>
      </c>
      <c r="Y94" s="51">
        <f t="shared" si="30"/>
        <v>2386.0971710873296</v>
      </c>
      <c r="Z94" s="49">
        <f t="shared" si="42"/>
        <v>0</v>
      </c>
      <c r="AA94" s="52">
        <f t="shared" si="43"/>
        <v>2386.0971710873296</v>
      </c>
    </row>
    <row r="95" spans="1:27" s="30" customFormat="1" ht="13.5" customHeight="1" thickBot="1">
      <c r="A95" s="230">
        <v>5</v>
      </c>
      <c r="B95" s="231">
        <v>43070</v>
      </c>
      <c r="C95" s="77">
        <v>937</v>
      </c>
      <c r="D95" s="280">
        <f>'base(indices)'!G99</f>
        <v>1.1537060400000001</v>
      </c>
      <c r="E95" s="281">
        <f t="shared" si="32"/>
        <v>1081.0225594800002</v>
      </c>
      <c r="F95" s="365">
        <f>'base(indices)'!I100</f>
        <v>1.6775999999999999E-2</v>
      </c>
      <c r="G95" s="234">
        <f t="shared" si="33"/>
        <v>18.135234457836482</v>
      </c>
      <c r="H95" s="282">
        <f t="shared" si="44"/>
        <v>4396.6311757513467</v>
      </c>
      <c r="I95" s="125">
        <f t="shared" si="46"/>
        <v>360.34085316000005</v>
      </c>
      <c r="J95" s="125">
        <f t="shared" si="45"/>
        <v>4756.9720289113466</v>
      </c>
      <c r="K95" s="94"/>
      <c r="L95" s="283">
        <f t="shared" si="49"/>
        <v>4756.9720289113466</v>
      </c>
      <c r="M95" s="259">
        <f t="shared" si="50"/>
        <v>4281.2748260202125</v>
      </c>
      <c r="N95" s="94">
        <f t="shared" si="47"/>
        <v>0</v>
      </c>
      <c r="O95" s="238">
        <f t="shared" si="48"/>
        <v>4281.2748260202125</v>
      </c>
      <c r="P95" s="94">
        <f t="shared" si="51"/>
        <v>3805.5776231290774</v>
      </c>
      <c r="Q95" s="94">
        <f t="shared" si="34"/>
        <v>0</v>
      </c>
      <c r="R95" s="121">
        <f t="shared" si="35"/>
        <v>3805.5776231290774</v>
      </c>
      <c r="S95" s="259">
        <f t="shared" si="36"/>
        <v>3329.8804202379424</v>
      </c>
      <c r="T95" s="94">
        <f t="shared" si="37"/>
        <v>0</v>
      </c>
      <c r="U95" s="238">
        <f t="shared" si="38"/>
        <v>3329.8804202379424</v>
      </c>
      <c r="V95" s="259">
        <f t="shared" si="39"/>
        <v>2854.1832173468079</v>
      </c>
      <c r="W95" s="94">
        <f t="shared" si="40"/>
        <v>0</v>
      </c>
      <c r="X95" s="238">
        <f t="shared" si="41"/>
        <v>2854.1832173468079</v>
      </c>
      <c r="Y95" s="259">
        <f t="shared" si="30"/>
        <v>2378.4860144556733</v>
      </c>
      <c r="Z95" s="94">
        <f t="shared" si="42"/>
        <v>0</v>
      </c>
      <c r="AA95" s="238">
        <f t="shared" si="43"/>
        <v>2378.4860144556733</v>
      </c>
    </row>
    <row r="96" spans="1:27" s="30" customFormat="1" ht="13.5" customHeight="1">
      <c r="A96" s="370">
        <v>5</v>
      </c>
      <c r="B96" s="247">
        <v>43101</v>
      </c>
      <c r="C96" s="203">
        <v>954</v>
      </c>
      <c r="D96" s="96">
        <f>'base(indices)'!G100</f>
        <v>1.1496821500000001</v>
      </c>
      <c r="E96" s="387">
        <f t="shared" ref="E96:E107" si="52">C96*D96</f>
        <v>1096.7967711000001</v>
      </c>
      <c r="F96" s="364">
        <f>'base(indices)'!I101</f>
        <v>1.6775999999999999E-2</v>
      </c>
      <c r="G96" s="348">
        <f t="shared" ref="G96:G107" si="53">E96*F96</f>
        <v>18.399862631973601</v>
      </c>
      <c r="H96" s="372">
        <f t="shared" ref="H96:H107" si="54">(E96+G96)*4</f>
        <v>4460.7865349278945</v>
      </c>
      <c r="I96" s="373">
        <f t="shared" ref="I96:I107" si="55">E96/3</f>
        <v>365.59892370000006</v>
      </c>
      <c r="J96" s="373">
        <f t="shared" ref="J96:J107" si="56">H96+I96</f>
        <v>4826.3854586278949</v>
      </c>
      <c r="K96" s="374"/>
      <c r="L96" s="375">
        <f t="shared" ref="L96:L107" si="57">J96+K96</f>
        <v>4826.3854586278949</v>
      </c>
      <c r="M96" s="359">
        <f t="shared" ref="M96:M107" si="58">J96*M$10</f>
        <v>4343.7469127651057</v>
      </c>
      <c r="N96" s="374">
        <f t="shared" ref="N96:N107" si="59">K96*M$10</f>
        <v>0</v>
      </c>
      <c r="O96" s="197">
        <f t="shared" ref="O96:O107" si="60">M96+N96</f>
        <v>4343.7469127651057</v>
      </c>
      <c r="P96" s="357">
        <f t="shared" ref="P96:P107" si="61">J96*$P$10</f>
        <v>3861.108366902316</v>
      </c>
      <c r="Q96" s="374">
        <f t="shared" ref="Q96:Q107" si="62">K96*P$10</f>
        <v>0</v>
      </c>
      <c r="R96" s="376">
        <f t="shared" ref="R96:R107" si="63">P96+Q96</f>
        <v>3861.108366902316</v>
      </c>
      <c r="S96" s="359">
        <f t="shared" ref="S96:S107" si="64">J96*S$10</f>
        <v>3378.4698210395263</v>
      </c>
      <c r="T96" s="374">
        <f t="shared" ref="T96:T107" si="65">K96*S$10</f>
        <v>0</v>
      </c>
      <c r="U96" s="197">
        <f t="shared" ref="U96:U107" si="66">S96+T96</f>
        <v>3378.4698210395263</v>
      </c>
      <c r="V96" s="359">
        <f t="shared" ref="V96:V107" si="67">J96*V$10</f>
        <v>2895.8312751767367</v>
      </c>
      <c r="W96" s="374">
        <f t="shared" ref="W96:W107" si="68">K96*V$10</f>
        <v>0</v>
      </c>
      <c r="X96" s="197">
        <f t="shared" ref="X96:X107" si="69">V96+W96</f>
        <v>2895.8312751767367</v>
      </c>
      <c r="Y96" s="359">
        <f t="shared" si="30"/>
        <v>2413.1927293139474</v>
      </c>
      <c r="Z96" s="374">
        <f t="shared" ref="Z96:Z107" si="70">N96*Y$10</f>
        <v>0</v>
      </c>
      <c r="AA96" s="197">
        <f t="shared" ref="AA96:AA107" si="71">Y96+Z96</f>
        <v>2413.1927293139474</v>
      </c>
    </row>
    <row r="97" spans="1:27" s="30" customFormat="1" ht="13.5" customHeight="1">
      <c r="A97" s="124">
        <v>5</v>
      </c>
      <c r="B97" s="217">
        <v>43132</v>
      </c>
      <c r="C97" s="57">
        <v>954</v>
      </c>
      <c r="D97" s="96">
        <f>'base(indices)'!G101</f>
        <v>1.1452158100000001</v>
      </c>
      <c r="E97" s="58">
        <f t="shared" si="52"/>
        <v>1092.53588274</v>
      </c>
      <c r="F97" s="364">
        <f>'base(indices)'!I102</f>
        <v>1.6775999999999999E-2</v>
      </c>
      <c r="G97" s="60">
        <f t="shared" si="53"/>
        <v>18.328381968846241</v>
      </c>
      <c r="H97" s="191">
        <f t="shared" si="54"/>
        <v>4443.4570588353854</v>
      </c>
      <c r="I97" s="106">
        <f t="shared" si="55"/>
        <v>364.17862758000001</v>
      </c>
      <c r="J97" s="106">
        <f t="shared" si="56"/>
        <v>4807.6356864153859</v>
      </c>
      <c r="K97" s="63"/>
      <c r="L97" s="75">
        <f t="shared" si="57"/>
        <v>4807.6356864153859</v>
      </c>
      <c r="M97" s="65">
        <f t="shared" si="58"/>
        <v>4326.8721177738471</v>
      </c>
      <c r="N97" s="63">
        <f t="shared" si="59"/>
        <v>0</v>
      </c>
      <c r="O97" s="66">
        <f t="shared" si="60"/>
        <v>4326.8721177738471</v>
      </c>
      <c r="P97" s="63">
        <f t="shared" si="61"/>
        <v>3846.1085491323088</v>
      </c>
      <c r="Q97" s="63">
        <f t="shared" si="62"/>
        <v>0</v>
      </c>
      <c r="R97" s="67">
        <f t="shared" si="63"/>
        <v>3846.1085491323088</v>
      </c>
      <c r="S97" s="65">
        <f t="shared" si="64"/>
        <v>3365.34498049077</v>
      </c>
      <c r="T97" s="63">
        <f t="shared" si="65"/>
        <v>0</v>
      </c>
      <c r="U97" s="66">
        <f t="shared" si="66"/>
        <v>3365.34498049077</v>
      </c>
      <c r="V97" s="65">
        <f t="shared" si="67"/>
        <v>2884.5814118492312</v>
      </c>
      <c r="W97" s="63">
        <f t="shared" si="68"/>
        <v>0</v>
      </c>
      <c r="X97" s="66">
        <f t="shared" si="69"/>
        <v>2884.5814118492312</v>
      </c>
      <c r="Y97" s="65">
        <f t="shared" si="30"/>
        <v>2403.8178432076929</v>
      </c>
      <c r="Z97" s="63">
        <f t="shared" si="70"/>
        <v>0</v>
      </c>
      <c r="AA97" s="66">
        <f t="shared" si="71"/>
        <v>2403.8178432076929</v>
      </c>
    </row>
    <row r="98" spans="1:27" s="30" customFormat="1" ht="13.5" customHeight="1">
      <c r="A98" s="124">
        <v>5</v>
      </c>
      <c r="B98" s="218">
        <v>43160</v>
      </c>
      <c r="C98" s="57">
        <v>954</v>
      </c>
      <c r="D98" s="96">
        <f>'base(indices)'!G102</f>
        <v>1.14088046</v>
      </c>
      <c r="E98" s="58">
        <f t="shared" si="52"/>
        <v>1088.39995884</v>
      </c>
      <c r="F98" s="364">
        <f>'base(indices)'!I103</f>
        <v>1.6775999999999999E-2</v>
      </c>
      <c r="G98" s="60">
        <f t="shared" si="53"/>
        <v>18.258997709499837</v>
      </c>
      <c r="H98" s="191">
        <f t="shared" si="54"/>
        <v>4426.6358261979994</v>
      </c>
      <c r="I98" s="107">
        <f t="shared" si="55"/>
        <v>362.79998627999998</v>
      </c>
      <c r="J98" s="107">
        <f t="shared" si="56"/>
        <v>4789.4358124779992</v>
      </c>
      <c r="K98" s="49"/>
      <c r="L98" s="50">
        <f t="shared" si="57"/>
        <v>4789.4358124779992</v>
      </c>
      <c r="M98" s="51">
        <f t="shared" si="58"/>
        <v>4310.4922312301996</v>
      </c>
      <c r="N98" s="49">
        <f t="shared" si="59"/>
        <v>0</v>
      </c>
      <c r="O98" s="52">
        <f t="shared" si="60"/>
        <v>4310.4922312301996</v>
      </c>
      <c r="P98" s="73">
        <f t="shared" si="61"/>
        <v>3831.5486499823996</v>
      </c>
      <c r="Q98" s="49">
        <f t="shared" si="62"/>
        <v>0</v>
      </c>
      <c r="R98" s="53">
        <f t="shared" si="63"/>
        <v>3831.5486499823996</v>
      </c>
      <c r="S98" s="51">
        <f t="shared" si="64"/>
        <v>3352.6050687345992</v>
      </c>
      <c r="T98" s="49">
        <f t="shared" si="65"/>
        <v>0</v>
      </c>
      <c r="U98" s="52">
        <f t="shared" si="66"/>
        <v>3352.6050687345992</v>
      </c>
      <c r="V98" s="51">
        <f t="shared" si="67"/>
        <v>2873.6614874867996</v>
      </c>
      <c r="W98" s="49">
        <f t="shared" si="68"/>
        <v>0</v>
      </c>
      <c r="X98" s="52">
        <f t="shared" si="69"/>
        <v>2873.6614874867996</v>
      </c>
      <c r="Y98" s="51">
        <f t="shared" si="30"/>
        <v>2394.7179062389996</v>
      </c>
      <c r="Z98" s="49">
        <f t="shared" si="70"/>
        <v>0</v>
      </c>
      <c r="AA98" s="52">
        <f t="shared" si="71"/>
        <v>2394.7179062389996</v>
      </c>
    </row>
    <row r="99" spans="1:27" s="30" customFormat="1" ht="13.5" customHeight="1">
      <c r="A99" s="124">
        <v>5</v>
      </c>
      <c r="B99" s="217">
        <v>43191</v>
      </c>
      <c r="C99" s="57">
        <v>954</v>
      </c>
      <c r="D99" s="96">
        <f>'base(indices)'!G103</f>
        <v>1.13974072</v>
      </c>
      <c r="E99" s="58">
        <f t="shared" si="52"/>
        <v>1087.3126468800001</v>
      </c>
      <c r="F99" s="364">
        <f>'base(indices)'!I104</f>
        <v>1.6775999999999999E-2</v>
      </c>
      <c r="G99" s="60">
        <f t="shared" si="53"/>
        <v>18.240756964058882</v>
      </c>
      <c r="H99" s="191">
        <f t="shared" si="54"/>
        <v>4422.2136153762358</v>
      </c>
      <c r="I99" s="106">
        <f t="shared" si="55"/>
        <v>362.43754896000002</v>
      </c>
      <c r="J99" s="106">
        <f t="shared" si="56"/>
        <v>4784.6511643362355</v>
      </c>
      <c r="K99" s="63"/>
      <c r="L99" s="75">
        <f t="shared" si="57"/>
        <v>4784.6511643362355</v>
      </c>
      <c r="M99" s="65">
        <f t="shared" si="58"/>
        <v>4306.1860479026118</v>
      </c>
      <c r="N99" s="63">
        <f t="shared" si="59"/>
        <v>0</v>
      </c>
      <c r="O99" s="66">
        <f t="shared" si="60"/>
        <v>4306.1860479026118</v>
      </c>
      <c r="P99" s="63">
        <f t="shared" si="61"/>
        <v>3827.7209314689885</v>
      </c>
      <c r="Q99" s="63">
        <f t="shared" si="62"/>
        <v>0</v>
      </c>
      <c r="R99" s="67">
        <f t="shared" si="63"/>
        <v>3827.7209314689885</v>
      </c>
      <c r="S99" s="65">
        <f t="shared" si="64"/>
        <v>3349.2558150353648</v>
      </c>
      <c r="T99" s="63">
        <f t="shared" si="65"/>
        <v>0</v>
      </c>
      <c r="U99" s="66">
        <f t="shared" si="66"/>
        <v>3349.2558150353648</v>
      </c>
      <c r="V99" s="65">
        <f t="shared" si="67"/>
        <v>2870.790698601741</v>
      </c>
      <c r="W99" s="63">
        <f t="shared" si="68"/>
        <v>0</v>
      </c>
      <c r="X99" s="66">
        <f t="shared" si="69"/>
        <v>2870.790698601741</v>
      </c>
      <c r="Y99" s="65">
        <f t="shared" si="30"/>
        <v>2392.3255821681178</v>
      </c>
      <c r="Z99" s="63">
        <f t="shared" si="70"/>
        <v>0</v>
      </c>
      <c r="AA99" s="66">
        <f t="shared" si="71"/>
        <v>2392.3255821681178</v>
      </c>
    </row>
    <row r="100" spans="1:27" s="30" customFormat="1" ht="13.5" customHeight="1">
      <c r="A100" s="124">
        <v>5</v>
      </c>
      <c r="B100" s="218">
        <v>43221</v>
      </c>
      <c r="C100" s="57">
        <v>954</v>
      </c>
      <c r="D100" s="96">
        <f>'base(indices)'!G104</f>
        <v>1.13735228</v>
      </c>
      <c r="E100" s="58">
        <f t="shared" si="52"/>
        <v>1085.0340751199999</v>
      </c>
      <c r="F100" s="364">
        <f>'base(indices)'!I105</f>
        <v>1.6775999999999999E-2</v>
      </c>
      <c r="G100" s="60">
        <f t="shared" si="53"/>
        <v>18.202531644213117</v>
      </c>
      <c r="H100" s="191">
        <f t="shared" si="54"/>
        <v>4412.9464270568524</v>
      </c>
      <c r="I100" s="107">
        <f t="shared" si="55"/>
        <v>361.67802503999997</v>
      </c>
      <c r="J100" s="107">
        <f t="shared" si="56"/>
        <v>4774.6244520968521</v>
      </c>
      <c r="K100" s="49"/>
      <c r="L100" s="50">
        <f t="shared" si="57"/>
        <v>4774.6244520968521</v>
      </c>
      <c r="M100" s="51">
        <f t="shared" si="58"/>
        <v>4297.1620068871671</v>
      </c>
      <c r="N100" s="49">
        <f t="shared" si="59"/>
        <v>0</v>
      </c>
      <c r="O100" s="52">
        <f t="shared" si="60"/>
        <v>4297.1620068871671</v>
      </c>
      <c r="P100" s="73">
        <f t="shared" si="61"/>
        <v>3819.6995616774821</v>
      </c>
      <c r="Q100" s="49">
        <f t="shared" si="62"/>
        <v>0</v>
      </c>
      <c r="R100" s="53">
        <f t="shared" si="63"/>
        <v>3819.6995616774821</v>
      </c>
      <c r="S100" s="51">
        <f t="shared" si="64"/>
        <v>3342.2371164677961</v>
      </c>
      <c r="T100" s="49">
        <f t="shared" si="65"/>
        <v>0</v>
      </c>
      <c r="U100" s="52">
        <f t="shared" si="66"/>
        <v>3342.2371164677961</v>
      </c>
      <c r="V100" s="51">
        <f t="shared" si="67"/>
        <v>2864.7746712581111</v>
      </c>
      <c r="W100" s="49">
        <f t="shared" si="68"/>
        <v>0</v>
      </c>
      <c r="X100" s="52">
        <f t="shared" si="69"/>
        <v>2864.7746712581111</v>
      </c>
      <c r="Y100" s="51">
        <f t="shared" si="30"/>
        <v>2387.3122260484261</v>
      </c>
      <c r="Z100" s="49">
        <f t="shared" si="70"/>
        <v>0</v>
      </c>
      <c r="AA100" s="52">
        <f t="shared" si="71"/>
        <v>2387.3122260484261</v>
      </c>
    </row>
    <row r="101" spans="1:27" s="30" customFormat="1" ht="13.5" customHeight="1">
      <c r="A101" s="124">
        <v>5</v>
      </c>
      <c r="B101" s="217">
        <v>43252</v>
      </c>
      <c r="C101" s="57">
        <v>954</v>
      </c>
      <c r="D101" s="96">
        <f>'base(indices)'!G105</f>
        <v>1.13576221</v>
      </c>
      <c r="E101" s="58">
        <f t="shared" si="52"/>
        <v>1083.5171483399999</v>
      </c>
      <c r="F101" s="364">
        <f>'base(indices)'!I106</f>
        <v>1.6775999999999999E-2</v>
      </c>
      <c r="G101" s="60">
        <f t="shared" si="53"/>
        <v>18.177083680551839</v>
      </c>
      <c r="H101" s="191">
        <f t="shared" si="54"/>
        <v>4406.7769280822067</v>
      </c>
      <c r="I101" s="106">
        <f t="shared" si="55"/>
        <v>361.17238277999996</v>
      </c>
      <c r="J101" s="106">
        <f t="shared" si="56"/>
        <v>4767.9493108622064</v>
      </c>
      <c r="K101" s="63"/>
      <c r="L101" s="75">
        <f t="shared" si="57"/>
        <v>4767.9493108622064</v>
      </c>
      <c r="M101" s="65">
        <f t="shared" si="58"/>
        <v>4291.1543797759859</v>
      </c>
      <c r="N101" s="63">
        <f t="shared" si="59"/>
        <v>0</v>
      </c>
      <c r="O101" s="66">
        <f t="shared" si="60"/>
        <v>4291.1543797759859</v>
      </c>
      <c r="P101" s="63">
        <f t="shared" si="61"/>
        <v>3814.3594486897655</v>
      </c>
      <c r="Q101" s="63">
        <f t="shared" si="62"/>
        <v>0</v>
      </c>
      <c r="R101" s="67">
        <f t="shared" si="63"/>
        <v>3814.3594486897655</v>
      </c>
      <c r="S101" s="65">
        <f t="shared" si="64"/>
        <v>3337.5645176035441</v>
      </c>
      <c r="T101" s="63">
        <f t="shared" si="65"/>
        <v>0</v>
      </c>
      <c r="U101" s="66">
        <f t="shared" si="66"/>
        <v>3337.5645176035441</v>
      </c>
      <c r="V101" s="65">
        <f t="shared" si="67"/>
        <v>2860.7695865173237</v>
      </c>
      <c r="W101" s="63">
        <f t="shared" si="68"/>
        <v>0</v>
      </c>
      <c r="X101" s="66">
        <f t="shared" si="69"/>
        <v>2860.7695865173237</v>
      </c>
      <c r="Y101" s="65">
        <f t="shared" si="30"/>
        <v>2383.9746554311032</v>
      </c>
      <c r="Z101" s="63">
        <f t="shared" si="70"/>
        <v>0</v>
      </c>
      <c r="AA101" s="66">
        <f t="shared" si="71"/>
        <v>2383.9746554311032</v>
      </c>
    </row>
    <row r="102" spans="1:27" s="30" customFormat="1" ht="13.5" customHeight="1">
      <c r="A102" s="124">
        <v>5</v>
      </c>
      <c r="B102" s="218">
        <v>43282</v>
      </c>
      <c r="C102" s="57">
        <v>954</v>
      </c>
      <c r="D102" s="96">
        <f>'base(indices)'!G106</f>
        <v>1.1232936499999999</v>
      </c>
      <c r="E102" s="58">
        <f t="shared" si="52"/>
        <v>1071.6221421</v>
      </c>
      <c r="F102" s="364">
        <f>'base(indices)'!I107</f>
        <v>1.6775999999999999E-2</v>
      </c>
      <c r="G102" s="60">
        <f t="shared" si="53"/>
        <v>17.9775330558696</v>
      </c>
      <c r="H102" s="191">
        <f t="shared" si="54"/>
        <v>4358.3987006234784</v>
      </c>
      <c r="I102" s="107">
        <f t="shared" si="55"/>
        <v>357.20738069999999</v>
      </c>
      <c r="J102" s="107">
        <f t="shared" si="56"/>
        <v>4715.6060813234781</v>
      </c>
      <c r="K102" s="49"/>
      <c r="L102" s="50">
        <f t="shared" si="57"/>
        <v>4715.6060813234781</v>
      </c>
      <c r="M102" s="51">
        <f t="shared" si="58"/>
        <v>4244.0454731911304</v>
      </c>
      <c r="N102" s="49">
        <f t="shared" si="59"/>
        <v>0</v>
      </c>
      <c r="O102" s="52">
        <f t="shared" si="60"/>
        <v>4244.0454731911304</v>
      </c>
      <c r="P102" s="73">
        <f t="shared" si="61"/>
        <v>3772.4848650587828</v>
      </c>
      <c r="Q102" s="49">
        <f t="shared" si="62"/>
        <v>0</v>
      </c>
      <c r="R102" s="53">
        <f t="shared" si="63"/>
        <v>3772.4848650587828</v>
      </c>
      <c r="S102" s="51">
        <f t="shared" si="64"/>
        <v>3300.9242569264343</v>
      </c>
      <c r="T102" s="49">
        <f t="shared" si="65"/>
        <v>0</v>
      </c>
      <c r="U102" s="52">
        <f t="shared" si="66"/>
        <v>3300.9242569264343</v>
      </c>
      <c r="V102" s="51">
        <f t="shared" si="67"/>
        <v>2829.3636487940867</v>
      </c>
      <c r="W102" s="49">
        <f t="shared" si="68"/>
        <v>0</v>
      </c>
      <c r="X102" s="52">
        <f t="shared" si="69"/>
        <v>2829.3636487940867</v>
      </c>
      <c r="Y102" s="51">
        <f t="shared" si="30"/>
        <v>2357.803040661739</v>
      </c>
      <c r="Z102" s="49">
        <f t="shared" si="70"/>
        <v>0</v>
      </c>
      <c r="AA102" s="52">
        <f t="shared" si="71"/>
        <v>2357.803040661739</v>
      </c>
    </row>
    <row r="103" spans="1:27" s="30" customFormat="1" ht="13.5" customHeight="1">
      <c r="A103" s="124">
        <v>5</v>
      </c>
      <c r="B103" s="217">
        <v>43313</v>
      </c>
      <c r="C103" s="57">
        <v>954</v>
      </c>
      <c r="D103" s="96">
        <f>'base(indices)'!G107</f>
        <v>1.11615029</v>
      </c>
      <c r="E103" s="58">
        <f t="shared" si="52"/>
        <v>1064.80737666</v>
      </c>
      <c r="F103" s="364">
        <f>'base(indices)'!I108</f>
        <v>1.6775999999999999E-2</v>
      </c>
      <c r="G103" s="60">
        <f t="shared" si="53"/>
        <v>17.86320855084816</v>
      </c>
      <c r="H103" s="191">
        <f t="shared" si="54"/>
        <v>4330.6823408433929</v>
      </c>
      <c r="I103" s="106">
        <f t="shared" si="55"/>
        <v>354.93579222</v>
      </c>
      <c r="J103" s="106">
        <f t="shared" si="56"/>
        <v>4685.6181330633926</v>
      </c>
      <c r="K103" s="63"/>
      <c r="L103" s="75">
        <f t="shared" si="57"/>
        <v>4685.6181330633926</v>
      </c>
      <c r="M103" s="65">
        <f t="shared" si="58"/>
        <v>4217.0563197570536</v>
      </c>
      <c r="N103" s="63">
        <f t="shared" si="59"/>
        <v>0</v>
      </c>
      <c r="O103" s="66">
        <f t="shared" si="60"/>
        <v>4217.0563197570536</v>
      </c>
      <c r="P103" s="63">
        <f t="shared" si="61"/>
        <v>3748.4945064507142</v>
      </c>
      <c r="Q103" s="63">
        <f t="shared" si="62"/>
        <v>0</v>
      </c>
      <c r="R103" s="67">
        <f t="shared" si="63"/>
        <v>3748.4945064507142</v>
      </c>
      <c r="S103" s="65">
        <f t="shared" si="64"/>
        <v>3279.9326931443748</v>
      </c>
      <c r="T103" s="63">
        <f t="shared" si="65"/>
        <v>0</v>
      </c>
      <c r="U103" s="66">
        <f t="shared" si="66"/>
        <v>3279.9326931443748</v>
      </c>
      <c r="V103" s="65">
        <f t="shared" si="67"/>
        <v>2811.3708798380353</v>
      </c>
      <c r="W103" s="63">
        <f t="shared" si="68"/>
        <v>0</v>
      </c>
      <c r="X103" s="66">
        <f t="shared" si="69"/>
        <v>2811.3708798380353</v>
      </c>
      <c r="Y103" s="65">
        <f t="shared" si="30"/>
        <v>2342.8090665316963</v>
      </c>
      <c r="Z103" s="63">
        <f t="shared" si="70"/>
        <v>0</v>
      </c>
      <c r="AA103" s="66">
        <f t="shared" si="71"/>
        <v>2342.8090665316963</v>
      </c>
    </row>
    <row r="104" spans="1:27" s="30" customFormat="1" ht="13.5" customHeight="1">
      <c r="A104" s="124">
        <v>5</v>
      </c>
      <c r="B104" s="217">
        <v>43344</v>
      </c>
      <c r="C104" s="57">
        <v>954</v>
      </c>
      <c r="D104" s="96">
        <f>'base(indices)'!G108</f>
        <v>1.11470118</v>
      </c>
      <c r="E104" s="58">
        <f t="shared" si="52"/>
        <v>1063.4249257199999</v>
      </c>
      <c r="F104" s="364">
        <f>'base(indices)'!I109</f>
        <v>1.6775999999999999E-2</v>
      </c>
      <c r="G104" s="60">
        <f t="shared" si="53"/>
        <v>17.840016553878719</v>
      </c>
      <c r="H104" s="191">
        <f t="shared" si="54"/>
        <v>4325.0597690955146</v>
      </c>
      <c r="I104" s="107">
        <f t="shared" si="55"/>
        <v>354.47497523999999</v>
      </c>
      <c r="J104" s="107">
        <f t="shared" si="56"/>
        <v>4679.5347443355149</v>
      </c>
      <c r="K104" s="49"/>
      <c r="L104" s="50">
        <f t="shared" si="57"/>
        <v>4679.5347443355149</v>
      </c>
      <c r="M104" s="51">
        <f t="shared" si="58"/>
        <v>4211.5812699019634</v>
      </c>
      <c r="N104" s="49">
        <f t="shared" si="59"/>
        <v>0</v>
      </c>
      <c r="O104" s="52">
        <f t="shared" si="60"/>
        <v>4211.5812699019634</v>
      </c>
      <c r="P104" s="73">
        <f t="shared" si="61"/>
        <v>3743.6277954684119</v>
      </c>
      <c r="Q104" s="49">
        <f t="shared" si="62"/>
        <v>0</v>
      </c>
      <c r="R104" s="53">
        <f t="shared" si="63"/>
        <v>3743.6277954684119</v>
      </c>
      <c r="S104" s="51">
        <f t="shared" si="64"/>
        <v>3275.6743210348604</v>
      </c>
      <c r="T104" s="49">
        <f t="shared" si="65"/>
        <v>0</v>
      </c>
      <c r="U104" s="52">
        <f t="shared" si="66"/>
        <v>3275.6743210348604</v>
      </c>
      <c r="V104" s="51">
        <f t="shared" si="67"/>
        <v>2807.7208466013089</v>
      </c>
      <c r="W104" s="49">
        <f t="shared" si="68"/>
        <v>0</v>
      </c>
      <c r="X104" s="52">
        <f t="shared" si="69"/>
        <v>2807.7208466013089</v>
      </c>
      <c r="Y104" s="51">
        <f t="shared" ref="Y104:Y131" si="72">J104*Y$10</f>
        <v>2339.7673721677575</v>
      </c>
      <c r="Z104" s="49">
        <f t="shared" si="70"/>
        <v>0</v>
      </c>
      <c r="AA104" s="52">
        <f t="shared" si="71"/>
        <v>2339.7673721677575</v>
      </c>
    </row>
    <row r="105" spans="1:27" s="30" customFormat="1" ht="13.5" customHeight="1">
      <c r="A105" s="124">
        <v>5</v>
      </c>
      <c r="B105" s="218">
        <v>43374</v>
      </c>
      <c r="C105" s="57">
        <v>954</v>
      </c>
      <c r="D105" s="96">
        <f>'base(indices)'!G109</f>
        <v>1.11369885</v>
      </c>
      <c r="E105" s="58">
        <f t="shared" si="52"/>
        <v>1062.4687028999999</v>
      </c>
      <c r="F105" s="364">
        <f>'base(indices)'!I110</f>
        <v>1.6775999999999999E-2</v>
      </c>
      <c r="G105" s="60">
        <f t="shared" si="53"/>
        <v>17.823974959850396</v>
      </c>
      <c r="H105" s="191">
        <f t="shared" si="54"/>
        <v>4321.1707114394012</v>
      </c>
      <c r="I105" s="106">
        <f t="shared" si="55"/>
        <v>354.15623429999999</v>
      </c>
      <c r="J105" s="106">
        <f t="shared" si="56"/>
        <v>4675.3269457394008</v>
      </c>
      <c r="K105" s="63"/>
      <c r="L105" s="75">
        <f t="shared" si="57"/>
        <v>4675.3269457394008</v>
      </c>
      <c r="M105" s="65">
        <f t="shared" si="58"/>
        <v>4207.794251165461</v>
      </c>
      <c r="N105" s="63">
        <f t="shared" si="59"/>
        <v>0</v>
      </c>
      <c r="O105" s="66">
        <f t="shared" si="60"/>
        <v>4207.794251165461</v>
      </c>
      <c r="P105" s="63">
        <f t="shared" si="61"/>
        <v>3740.2615565915207</v>
      </c>
      <c r="Q105" s="63">
        <f t="shared" si="62"/>
        <v>0</v>
      </c>
      <c r="R105" s="67">
        <f t="shared" si="63"/>
        <v>3740.2615565915207</v>
      </c>
      <c r="S105" s="65">
        <f t="shared" si="64"/>
        <v>3272.7288620175805</v>
      </c>
      <c r="T105" s="63">
        <f t="shared" si="65"/>
        <v>0</v>
      </c>
      <c r="U105" s="66">
        <f t="shared" si="66"/>
        <v>3272.7288620175805</v>
      </c>
      <c r="V105" s="65">
        <f t="shared" si="67"/>
        <v>2805.1961674436402</v>
      </c>
      <c r="W105" s="63">
        <f t="shared" si="68"/>
        <v>0</v>
      </c>
      <c r="X105" s="66">
        <f t="shared" si="69"/>
        <v>2805.1961674436402</v>
      </c>
      <c r="Y105" s="65">
        <f t="shared" si="72"/>
        <v>2337.6634728697004</v>
      </c>
      <c r="Z105" s="63">
        <f t="shared" si="70"/>
        <v>0</v>
      </c>
      <c r="AA105" s="66">
        <f t="shared" si="71"/>
        <v>2337.6634728697004</v>
      </c>
    </row>
    <row r="106" spans="1:27" s="30" customFormat="1" ht="13.5" customHeight="1">
      <c r="A106" s="124">
        <v>5</v>
      </c>
      <c r="B106" s="217">
        <v>43405</v>
      </c>
      <c r="C106" s="175">
        <v>954</v>
      </c>
      <c r="D106" s="96">
        <f>'base(indices)'!G110</f>
        <v>1.10727665</v>
      </c>
      <c r="E106" s="58">
        <f t="shared" si="52"/>
        <v>1056.3419240999999</v>
      </c>
      <c r="F106" s="364">
        <f>'base(indices)'!I111</f>
        <v>1.6775999999999999E-2</v>
      </c>
      <c r="G106" s="60">
        <f t="shared" si="53"/>
        <v>17.721192118701598</v>
      </c>
      <c r="H106" s="191">
        <f t="shared" si="54"/>
        <v>4296.2524648748058</v>
      </c>
      <c r="I106" s="107">
        <f t="shared" si="55"/>
        <v>352.11397469999997</v>
      </c>
      <c r="J106" s="107">
        <f t="shared" si="56"/>
        <v>4648.3664395748056</v>
      </c>
      <c r="K106" s="49"/>
      <c r="L106" s="50">
        <f t="shared" si="57"/>
        <v>4648.3664395748056</v>
      </c>
      <c r="M106" s="51">
        <f t="shared" si="58"/>
        <v>4183.5297956173254</v>
      </c>
      <c r="N106" s="49">
        <f t="shared" si="59"/>
        <v>0</v>
      </c>
      <c r="O106" s="52">
        <f t="shared" si="60"/>
        <v>4183.5297956173254</v>
      </c>
      <c r="P106" s="73">
        <f t="shared" si="61"/>
        <v>3718.6931516598447</v>
      </c>
      <c r="Q106" s="49">
        <f t="shared" si="62"/>
        <v>0</v>
      </c>
      <c r="R106" s="53">
        <f t="shared" si="63"/>
        <v>3718.6931516598447</v>
      </c>
      <c r="S106" s="51">
        <f t="shared" si="64"/>
        <v>3253.8565077023636</v>
      </c>
      <c r="T106" s="49">
        <f t="shared" si="65"/>
        <v>0</v>
      </c>
      <c r="U106" s="52">
        <f t="shared" si="66"/>
        <v>3253.8565077023636</v>
      </c>
      <c r="V106" s="51">
        <f t="shared" si="67"/>
        <v>2789.0198637448834</v>
      </c>
      <c r="W106" s="49">
        <f t="shared" si="68"/>
        <v>0</v>
      </c>
      <c r="X106" s="52">
        <f t="shared" si="69"/>
        <v>2789.0198637448834</v>
      </c>
      <c r="Y106" s="51">
        <f t="shared" si="72"/>
        <v>2324.1832197874028</v>
      </c>
      <c r="Z106" s="49">
        <f t="shared" si="70"/>
        <v>0</v>
      </c>
      <c r="AA106" s="52">
        <f t="shared" si="71"/>
        <v>2324.1832197874028</v>
      </c>
    </row>
    <row r="107" spans="1:27" s="30" customFormat="1" ht="13.5" customHeight="1" thickBot="1">
      <c r="A107" s="124">
        <v>5</v>
      </c>
      <c r="B107" s="219">
        <v>43435</v>
      </c>
      <c r="C107" s="175">
        <v>954</v>
      </c>
      <c r="D107" s="377">
        <f>'base(indices)'!G111</f>
        <v>1.1051768099999999</v>
      </c>
      <c r="E107" s="378">
        <f t="shared" si="52"/>
        <v>1054.33867674</v>
      </c>
      <c r="F107" s="366">
        <f>'base(indices)'!I112</f>
        <v>1.6775999999999999E-2</v>
      </c>
      <c r="G107" s="248">
        <f t="shared" si="53"/>
        <v>17.687585640990239</v>
      </c>
      <c r="H107" s="379">
        <f t="shared" si="54"/>
        <v>4288.1050495239606</v>
      </c>
      <c r="I107" s="380">
        <f t="shared" si="55"/>
        <v>351.44622557999998</v>
      </c>
      <c r="J107" s="380">
        <f t="shared" si="56"/>
        <v>4639.5512751039605</v>
      </c>
      <c r="K107" s="381"/>
      <c r="L107" s="386">
        <f t="shared" si="57"/>
        <v>4639.5512751039605</v>
      </c>
      <c r="M107" s="383">
        <f t="shared" si="58"/>
        <v>4175.5961475935646</v>
      </c>
      <c r="N107" s="381">
        <f t="shared" si="59"/>
        <v>0</v>
      </c>
      <c r="O107" s="347">
        <f t="shared" si="60"/>
        <v>4175.5961475935646</v>
      </c>
      <c r="P107" s="381">
        <f t="shared" si="61"/>
        <v>3711.6410200831688</v>
      </c>
      <c r="Q107" s="381">
        <f t="shared" si="62"/>
        <v>0</v>
      </c>
      <c r="R107" s="384">
        <f t="shared" si="63"/>
        <v>3711.6410200831688</v>
      </c>
      <c r="S107" s="383">
        <f t="shared" si="64"/>
        <v>3247.685892572772</v>
      </c>
      <c r="T107" s="381">
        <f t="shared" si="65"/>
        <v>0</v>
      </c>
      <c r="U107" s="347">
        <f t="shared" si="66"/>
        <v>3247.685892572772</v>
      </c>
      <c r="V107" s="383">
        <f t="shared" si="67"/>
        <v>2783.7307650623761</v>
      </c>
      <c r="W107" s="381">
        <f t="shared" si="68"/>
        <v>0</v>
      </c>
      <c r="X107" s="347">
        <f t="shared" si="69"/>
        <v>2783.7307650623761</v>
      </c>
      <c r="Y107" s="383">
        <f t="shared" si="72"/>
        <v>2319.7756375519803</v>
      </c>
      <c r="Z107" s="381">
        <f t="shared" si="70"/>
        <v>0</v>
      </c>
      <c r="AA107" s="347">
        <f t="shared" si="71"/>
        <v>2319.7756375519803</v>
      </c>
    </row>
    <row r="108" spans="1:27" ht="13.5" customHeight="1">
      <c r="A108" s="277">
        <v>5</v>
      </c>
      <c r="B108" s="385">
        <v>43466</v>
      </c>
      <c r="C108" s="392">
        <v>998</v>
      </c>
      <c r="D108" s="97">
        <f>'base(indices)'!G112</f>
        <v>1.10694793</v>
      </c>
      <c r="E108" s="164">
        <f t="shared" si="32"/>
        <v>1104.7340341399999</v>
      </c>
      <c r="F108" s="363">
        <f>'base(indices)'!I113</f>
        <v>1.6775999999999999E-2</v>
      </c>
      <c r="G108" s="87">
        <f t="shared" si="33"/>
        <v>18.533018156732638</v>
      </c>
      <c r="H108" s="278">
        <f t="shared" si="44"/>
        <v>4493.0682091869303</v>
      </c>
      <c r="I108" s="108">
        <f t="shared" si="46"/>
        <v>368.24467804666665</v>
      </c>
      <c r="J108" s="108">
        <f t="shared" si="45"/>
        <v>4861.3128872335965</v>
      </c>
      <c r="K108" s="166"/>
      <c r="L108" s="279">
        <f t="shared" si="49"/>
        <v>4861.3128872335965</v>
      </c>
      <c r="M108" s="54">
        <f t="shared" si="50"/>
        <v>4375.1815985102367</v>
      </c>
      <c r="N108" s="166">
        <f t="shared" si="47"/>
        <v>0</v>
      </c>
      <c r="O108" s="55">
        <f t="shared" si="48"/>
        <v>4375.1815985102367</v>
      </c>
      <c r="P108" s="128">
        <f t="shared" si="51"/>
        <v>3889.0503097868773</v>
      </c>
      <c r="Q108" s="166">
        <f t="shared" si="34"/>
        <v>0</v>
      </c>
      <c r="R108" s="167">
        <f t="shared" si="35"/>
        <v>3889.0503097868773</v>
      </c>
      <c r="S108" s="54">
        <f t="shared" si="36"/>
        <v>3402.9190210635174</v>
      </c>
      <c r="T108" s="166">
        <f t="shared" si="37"/>
        <v>0</v>
      </c>
      <c r="U108" s="55">
        <f t="shared" si="38"/>
        <v>3402.9190210635174</v>
      </c>
      <c r="V108" s="54">
        <f t="shared" si="39"/>
        <v>2916.7877323401576</v>
      </c>
      <c r="W108" s="166">
        <f t="shared" si="40"/>
        <v>0</v>
      </c>
      <c r="X108" s="55">
        <f t="shared" si="41"/>
        <v>2916.7877323401576</v>
      </c>
      <c r="Y108" s="54">
        <f t="shared" si="72"/>
        <v>2430.6564436167982</v>
      </c>
      <c r="Z108" s="166">
        <f t="shared" si="42"/>
        <v>0</v>
      </c>
      <c r="AA108" s="55">
        <f t="shared" si="43"/>
        <v>2430.6564436167982</v>
      </c>
    </row>
    <row r="109" spans="1:27" ht="13.5" customHeight="1">
      <c r="A109" s="124">
        <v>5</v>
      </c>
      <c r="B109" s="218">
        <v>43497</v>
      </c>
      <c r="C109" s="175">
        <v>998</v>
      </c>
      <c r="D109" s="96">
        <f>'base(indices)'!G113</f>
        <v>1.1036370200000001</v>
      </c>
      <c r="E109" s="58">
        <f t="shared" si="32"/>
        <v>1101.42974596</v>
      </c>
      <c r="F109" s="364">
        <f>'base(indices)'!I114</f>
        <v>1.6775999999999999E-2</v>
      </c>
      <c r="G109" s="60">
        <f t="shared" si="33"/>
        <v>18.477585418224958</v>
      </c>
      <c r="H109" s="191">
        <f t="shared" si="44"/>
        <v>4479.6293255128994</v>
      </c>
      <c r="I109" s="106">
        <f t="shared" si="46"/>
        <v>367.14324865333333</v>
      </c>
      <c r="J109" s="106">
        <f t="shared" si="45"/>
        <v>4846.7725741662325</v>
      </c>
      <c r="K109" s="63"/>
      <c r="L109" s="75">
        <f t="shared" si="49"/>
        <v>4846.7725741662325</v>
      </c>
      <c r="M109" s="65">
        <f t="shared" si="50"/>
        <v>4362.0953167496091</v>
      </c>
      <c r="N109" s="63">
        <f t="shared" si="47"/>
        <v>0</v>
      </c>
      <c r="O109" s="66">
        <f t="shared" si="48"/>
        <v>4362.0953167496091</v>
      </c>
      <c r="P109" s="63">
        <f t="shared" si="51"/>
        <v>3877.4180593329861</v>
      </c>
      <c r="Q109" s="63">
        <f t="shared" si="34"/>
        <v>0</v>
      </c>
      <c r="R109" s="67">
        <f t="shared" si="35"/>
        <v>3877.4180593329861</v>
      </c>
      <c r="S109" s="65">
        <f t="shared" si="36"/>
        <v>3392.7408019163627</v>
      </c>
      <c r="T109" s="63">
        <f t="shared" si="37"/>
        <v>0</v>
      </c>
      <c r="U109" s="66">
        <f t="shared" si="38"/>
        <v>3392.7408019163627</v>
      </c>
      <c r="V109" s="65">
        <f t="shared" si="39"/>
        <v>2908.0635444997392</v>
      </c>
      <c r="W109" s="63">
        <f t="shared" si="40"/>
        <v>0</v>
      </c>
      <c r="X109" s="66">
        <f t="shared" si="41"/>
        <v>2908.0635444997392</v>
      </c>
      <c r="Y109" s="65">
        <f t="shared" si="72"/>
        <v>2423.3862870831163</v>
      </c>
      <c r="Z109" s="63">
        <f t="shared" si="42"/>
        <v>0</v>
      </c>
      <c r="AA109" s="66">
        <f t="shared" si="43"/>
        <v>2423.3862870831163</v>
      </c>
    </row>
    <row r="110" spans="1:27" ht="13.5" customHeight="1">
      <c r="A110" s="124">
        <v>5</v>
      </c>
      <c r="B110" s="217">
        <v>43525</v>
      </c>
      <c r="C110" s="175">
        <v>998</v>
      </c>
      <c r="D110" s="96">
        <f>'base(indices)'!G114</f>
        <v>1.0998973700000001</v>
      </c>
      <c r="E110" s="69">
        <f t="shared" si="32"/>
        <v>1097.6975752600001</v>
      </c>
      <c r="F110" s="364">
        <f>'base(indices)'!I115</f>
        <v>1.6775999999999999E-2</v>
      </c>
      <c r="G110" s="70">
        <f t="shared" si="33"/>
        <v>18.41497452256176</v>
      </c>
      <c r="H110" s="191">
        <f t="shared" si="44"/>
        <v>4464.4501991302477</v>
      </c>
      <c r="I110" s="107">
        <f t="shared" si="46"/>
        <v>365.89919175333335</v>
      </c>
      <c r="J110" s="107">
        <f t="shared" si="45"/>
        <v>4830.3493908835808</v>
      </c>
      <c r="K110" s="49"/>
      <c r="L110" s="50">
        <f t="shared" si="49"/>
        <v>4830.3493908835808</v>
      </c>
      <c r="M110" s="51">
        <f t="shared" si="50"/>
        <v>4347.3144517952232</v>
      </c>
      <c r="N110" s="49">
        <f t="shared" si="47"/>
        <v>0</v>
      </c>
      <c r="O110" s="52">
        <f t="shared" si="48"/>
        <v>4347.3144517952232</v>
      </c>
      <c r="P110" s="73">
        <f t="shared" si="51"/>
        <v>3864.2795127068648</v>
      </c>
      <c r="Q110" s="49">
        <f t="shared" si="34"/>
        <v>0</v>
      </c>
      <c r="R110" s="53">
        <f t="shared" si="35"/>
        <v>3864.2795127068648</v>
      </c>
      <c r="S110" s="51">
        <f t="shared" si="36"/>
        <v>3381.2445736185064</v>
      </c>
      <c r="T110" s="49">
        <f t="shared" si="37"/>
        <v>0</v>
      </c>
      <c r="U110" s="52">
        <f t="shared" si="38"/>
        <v>3381.2445736185064</v>
      </c>
      <c r="V110" s="51">
        <f t="shared" si="39"/>
        <v>2898.2096345301484</v>
      </c>
      <c r="W110" s="49">
        <f t="shared" si="40"/>
        <v>0</v>
      </c>
      <c r="X110" s="52">
        <f t="shared" si="41"/>
        <v>2898.2096345301484</v>
      </c>
      <c r="Y110" s="51">
        <f t="shared" si="72"/>
        <v>2415.1746954417904</v>
      </c>
      <c r="Z110" s="49">
        <f t="shared" si="42"/>
        <v>0</v>
      </c>
      <c r="AA110" s="52">
        <f t="shared" si="43"/>
        <v>2415.1746954417904</v>
      </c>
    </row>
    <row r="111" spans="1:27" ht="13.5" customHeight="1">
      <c r="A111" s="124">
        <v>5</v>
      </c>
      <c r="B111" s="218">
        <v>43556</v>
      </c>
      <c r="C111" s="175">
        <v>998</v>
      </c>
      <c r="D111" s="96">
        <f>'base(indices)'!G115</f>
        <v>1.09398982</v>
      </c>
      <c r="E111" s="58">
        <f t="shared" si="32"/>
        <v>1091.8018403599999</v>
      </c>
      <c r="F111" s="364">
        <f>'base(indices)'!I116</f>
        <v>1.6775999999999999E-2</v>
      </c>
      <c r="G111" s="60">
        <f t="shared" si="33"/>
        <v>18.316067673879356</v>
      </c>
      <c r="H111" s="191">
        <f t="shared" si="44"/>
        <v>4440.4716321355172</v>
      </c>
      <c r="I111" s="106">
        <f t="shared" si="46"/>
        <v>363.93394678666664</v>
      </c>
      <c r="J111" s="106">
        <f t="shared" si="45"/>
        <v>4804.4055789221838</v>
      </c>
      <c r="K111" s="63"/>
      <c r="L111" s="75">
        <f t="shared" si="49"/>
        <v>4804.4055789221838</v>
      </c>
      <c r="M111" s="65">
        <f t="shared" si="50"/>
        <v>4323.965021029966</v>
      </c>
      <c r="N111" s="63">
        <f t="shared" si="47"/>
        <v>0</v>
      </c>
      <c r="O111" s="66">
        <f t="shared" si="48"/>
        <v>4323.965021029966</v>
      </c>
      <c r="P111" s="63">
        <f t="shared" si="51"/>
        <v>3843.5244631377473</v>
      </c>
      <c r="Q111" s="63">
        <f t="shared" si="34"/>
        <v>0</v>
      </c>
      <c r="R111" s="67">
        <f t="shared" si="35"/>
        <v>3843.5244631377473</v>
      </c>
      <c r="S111" s="65">
        <f t="shared" si="36"/>
        <v>3363.0839052455285</v>
      </c>
      <c r="T111" s="63">
        <f t="shared" si="37"/>
        <v>0</v>
      </c>
      <c r="U111" s="66">
        <f t="shared" si="38"/>
        <v>3363.0839052455285</v>
      </c>
      <c r="V111" s="65">
        <f t="shared" si="39"/>
        <v>2882.6433473533102</v>
      </c>
      <c r="W111" s="63">
        <f t="shared" si="40"/>
        <v>0</v>
      </c>
      <c r="X111" s="66">
        <f t="shared" si="41"/>
        <v>2882.6433473533102</v>
      </c>
      <c r="Y111" s="65">
        <f t="shared" si="72"/>
        <v>2402.2027894610919</v>
      </c>
      <c r="Z111" s="63">
        <f t="shared" si="42"/>
        <v>0</v>
      </c>
      <c r="AA111" s="66">
        <f t="shared" si="43"/>
        <v>2402.2027894610919</v>
      </c>
    </row>
    <row r="112" spans="1:27" ht="13.5" customHeight="1">
      <c r="A112" s="124">
        <v>5</v>
      </c>
      <c r="B112" s="217">
        <v>43586</v>
      </c>
      <c r="C112" s="175">
        <v>998</v>
      </c>
      <c r="D112" s="96">
        <f>'base(indices)'!G116</f>
        <v>1.0861694</v>
      </c>
      <c r="E112" s="69">
        <f t="shared" si="32"/>
        <v>1083.9970612</v>
      </c>
      <c r="F112" s="364">
        <f>'base(indices)'!I117</f>
        <v>1.6775999999999999E-2</v>
      </c>
      <c r="G112" s="70">
        <f t="shared" si="33"/>
        <v>18.185134698691197</v>
      </c>
      <c r="H112" s="191">
        <f t="shared" si="44"/>
        <v>4408.7287835947645</v>
      </c>
      <c r="I112" s="107">
        <f t="shared" si="46"/>
        <v>361.33235373333332</v>
      </c>
      <c r="J112" s="107">
        <f t="shared" si="45"/>
        <v>4770.0611373280981</v>
      </c>
      <c r="K112" s="49"/>
      <c r="L112" s="50">
        <f t="shared" si="49"/>
        <v>4770.0611373280981</v>
      </c>
      <c r="M112" s="51">
        <f t="shared" si="50"/>
        <v>4293.0550235952887</v>
      </c>
      <c r="N112" s="49">
        <f t="shared" si="47"/>
        <v>0</v>
      </c>
      <c r="O112" s="52">
        <f t="shared" si="48"/>
        <v>4293.0550235952887</v>
      </c>
      <c r="P112" s="73">
        <f t="shared" si="51"/>
        <v>3816.0489098624785</v>
      </c>
      <c r="Q112" s="49">
        <f t="shared" si="34"/>
        <v>0</v>
      </c>
      <c r="R112" s="53">
        <f t="shared" si="35"/>
        <v>3816.0489098624785</v>
      </c>
      <c r="S112" s="51">
        <f t="shared" si="36"/>
        <v>3339.0427961296687</v>
      </c>
      <c r="T112" s="49">
        <f t="shared" si="37"/>
        <v>0</v>
      </c>
      <c r="U112" s="52">
        <f t="shared" si="38"/>
        <v>3339.0427961296687</v>
      </c>
      <c r="V112" s="51">
        <f t="shared" si="39"/>
        <v>2862.0366823968589</v>
      </c>
      <c r="W112" s="49">
        <f t="shared" si="40"/>
        <v>0</v>
      </c>
      <c r="X112" s="52">
        <f t="shared" si="41"/>
        <v>2862.0366823968589</v>
      </c>
      <c r="Y112" s="51">
        <f t="shared" si="72"/>
        <v>2385.030568664049</v>
      </c>
      <c r="Z112" s="49">
        <f t="shared" si="42"/>
        <v>0</v>
      </c>
      <c r="AA112" s="52">
        <f t="shared" si="43"/>
        <v>2385.030568664049</v>
      </c>
    </row>
    <row r="113" spans="1:27" ht="13.5" customHeight="1">
      <c r="A113" s="124">
        <v>5</v>
      </c>
      <c r="B113" s="218">
        <v>43617</v>
      </c>
      <c r="C113" s="175">
        <v>998</v>
      </c>
      <c r="D113" s="96">
        <f>'base(indices)'!G117</f>
        <v>1.0823810700000001</v>
      </c>
      <c r="E113" s="58">
        <f t="shared" si="32"/>
        <v>1080.2163078600001</v>
      </c>
      <c r="F113" s="364">
        <f>'base(indices)'!I118</f>
        <v>1.6775999999999999E-2</v>
      </c>
      <c r="G113" s="60">
        <f t="shared" si="33"/>
        <v>18.121708780659361</v>
      </c>
      <c r="H113" s="191">
        <f t="shared" si="44"/>
        <v>4393.3520665626384</v>
      </c>
      <c r="I113" s="106">
        <f t="shared" si="46"/>
        <v>360.07210262000007</v>
      </c>
      <c r="J113" s="106">
        <f t="shared" si="45"/>
        <v>4753.4241691826383</v>
      </c>
      <c r="K113" s="63"/>
      <c r="L113" s="75">
        <f t="shared" si="49"/>
        <v>4753.4241691826383</v>
      </c>
      <c r="M113" s="65">
        <f t="shared" si="50"/>
        <v>4278.0817522643747</v>
      </c>
      <c r="N113" s="63">
        <f t="shared" si="47"/>
        <v>0</v>
      </c>
      <c r="O113" s="66">
        <f t="shared" si="48"/>
        <v>4278.0817522643747</v>
      </c>
      <c r="P113" s="63">
        <f t="shared" si="51"/>
        <v>3802.7393353461107</v>
      </c>
      <c r="Q113" s="63">
        <f t="shared" si="34"/>
        <v>0</v>
      </c>
      <c r="R113" s="67">
        <f t="shared" si="35"/>
        <v>3802.7393353461107</v>
      </c>
      <c r="S113" s="65">
        <f t="shared" si="36"/>
        <v>3327.3969184278467</v>
      </c>
      <c r="T113" s="63">
        <f t="shared" si="37"/>
        <v>0</v>
      </c>
      <c r="U113" s="66">
        <f t="shared" si="38"/>
        <v>3327.3969184278467</v>
      </c>
      <c r="V113" s="65">
        <f t="shared" si="39"/>
        <v>2852.0545015095827</v>
      </c>
      <c r="W113" s="63">
        <f t="shared" si="40"/>
        <v>0</v>
      </c>
      <c r="X113" s="66">
        <f t="shared" si="41"/>
        <v>2852.0545015095827</v>
      </c>
      <c r="Y113" s="65">
        <f t="shared" si="72"/>
        <v>2376.7120845913191</v>
      </c>
      <c r="Z113" s="63">
        <f t="shared" si="42"/>
        <v>0</v>
      </c>
      <c r="AA113" s="66">
        <f t="shared" si="43"/>
        <v>2376.7120845913191</v>
      </c>
    </row>
    <row r="114" spans="1:27" ht="13.5" customHeight="1">
      <c r="A114" s="124">
        <v>5</v>
      </c>
      <c r="B114" s="217">
        <v>43647</v>
      </c>
      <c r="C114" s="175">
        <v>998</v>
      </c>
      <c r="D114" s="96">
        <f>'base(indices)'!G118</f>
        <v>1.08173203</v>
      </c>
      <c r="E114" s="69">
        <f t="shared" si="32"/>
        <v>1079.5685659399999</v>
      </c>
      <c r="F114" s="364">
        <f>'base(indices)'!I119</f>
        <v>1.6775999999999999E-2</v>
      </c>
      <c r="G114" s="70">
        <f t="shared" si="33"/>
        <v>18.110842262209438</v>
      </c>
      <c r="H114" s="191">
        <f t="shared" si="44"/>
        <v>4390.7176328088372</v>
      </c>
      <c r="I114" s="107">
        <f t="shared" si="46"/>
        <v>359.85618864666662</v>
      </c>
      <c r="J114" s="107">
        <f t="shared" si="45"/>
        <v>4750.573821455504</v>
      </c>
      <c r="K114" s="49"/>
      <c r="L114" s="50">
        <f t="shared" si="49"/>
        <v>4750.573821455504</v>
      </c>
      <c r="M114" s="51">
        <f t="shared" si="50"/>
        <v>4275.516439309954</v>
      </c>
      <c r="N114" s="49">
        <f t="shared" si="47"/>
        <v>0</v>
      </c>
      <c r="O114" s="52">
        <f t="shared" si="48"/>
        <v>4275.516439309954</v>
      </c>
      <c r="P114" s="73">
        <f t="shared" si="51"/>
        <v>3800.4590571644035</v>
      </c>
      <c r="Q114" s="49">
        <f t="shared" si="34"/>
        <v>0</v>
      </c>
      <c r="R114" s="53">
        <f t="shared" si="35"/>
        <v>3800.4590571644035</v>
      </c>
      <c r="S114" s="51">
        <f t="shared" si="36"/>
        <v>3325.4016750188525</v>
      </c>
      <c r="T114" s="49">
        <f t="shared" si="37"/>
        <v>0</v>
      </c>
      <c r="U114" s="52">
        <f t="shared" si="38"/>
        <v>3325.4016750188525</v>
      </c>
      <c r="V114" s="51">
        <f t="shared" si="39"/>
        <v>2850.3442928733025</v>
      </c>
      <c r="W114" s="49">
        <f t="shared" si="40"/>
        <v>0</v>
      </c>
      <c r="X114" s="52">
        <f t="shared" si="41"/>
        <v>2850.3442928733025</v>
      </c>
      <c r="Y114" s="51">
        <f t="shared" si="72"/>
        <v>2375.286910727752</v>
      </c>
      <c r="Z114" s="49">
        <f t="shared" si="42"/>
        <v>0</v>
      </c>
      <c r="AA114" s="52">
        <f t="shared" si="43"/>
        <v>2375.286910727752</v>
      </c>
    </row>
    <row r="115" spans="1:27" ht="13.5" customHeight="1">
      <c r="A115" s="124">
        <v>5</v>
      </c>
      <c r="B115" s="218">
        <v>43678</v>
      </c>
      <c r="C115" s="175">
        <v>998</v>
      </c>
      <c r="D115" s="96">
        <f>'base(indices)'!G119</f>
        <v>1.08075934</v>
      </c>
      <c r="E115" s="58">
        <f t="shared" si="32"/>
        <v>1078.5978213199999</v>
      </c>
      <c r="F115" s="364">
        <f>'base(indices)'!I120</f>
        <v>1.6775999999999999E-2</v>
      </c>
      <c r="G115" s="60">
        <f t="shared" si="33"/>
        <v>18.094557050464317</v>
      </c>
      <c r="H115" s="191">
        <f t="shared" si="44"/>
        <v>4386.7695134818568</v>
      </c>
      <c r="I115" s="106">
        <f t="shared" si="46"/>
        <v>359.5326071066666</v>
      </c>
      <c r="J115" s="106">
        <f t="shared" si="45"/>
        <v>4746.3021205885234</v>
      </c>
      <c r="K115" s="63"/>
      <c r="L115" s="75">
        <f t="shared" si="49"/>
        <v>4746.3021205885234</v>
      </c>
      <c r="M115" s="65">
        <f t="shared" si="50"/>
        <v>4271.6719085296709</v>
      </c>
      <c r="N115" s="63">
        <f t="shared" si="47"/>
        <v>0</v>
      </c>
      <c r="O115" s="66">
        <f t="shared" si="48"/>
        <v>4271.6719085296709</v>
      </c>
      <c r="P115" s="63">
        <f t="shared" si="51"/>
        <v>3797.0416964708188</v>
      </c>
      <c r="Q115" s="63">
        <f t="shared" si="34"/>
        <v>0</v>
      </c>
      <c r="R115" s="67">
        <f t="shared" si="35"/>
        <v>3797.0416964708188</v>
      </c>
      <c r="S115" s="65">
        <f t="shared" si="36"/>
        <v>3322.4114844119663</v>
      </c>
      <c r="T115" s="63">
        <f t="shared" si="37"/>
        <v>0</v>
      </c>
      <c r="U115" s="66">
        <f t="shared" si="38"/>
        <v>3322.4114844119663</v>
      </c>
      <c r="V115" s="65">
        <f t="shared" si="39"/>
        <v>2847.7812723531138</v>
      </c>
      <c r="W115" s="63">
        <f t="shared" si="40"/>
        <v>0</v>
      </c>
      <c r="X115" s="66">
        <f t="shared" si="41"/>
        <v>2847.7812723531138</v>
      </c>
      <c r="Y115" s="65">
        <f t="shared" si="72"/>
        <v>2373.1510602942617</v>
      </c>
      <c r="Z115" s="63">
        <f t="shared" si="42"/>
        <v>0</v>
      </c>
      <c r="AA115" s="66">
        <f t="shared" si="43"/>
        <v>2373.1510602942617</v>
      </c>
    </row>
    <row r="116" spans="1:27" ht="13.5" customHeight="1">
      <c r="A116" s="124">
        <v>5</v>
      </c>
      <c r="B116" s="217">
        <v>43709</v>
      </c>
      <c r="C116" s="175">
        <v>998</v>
      </c>
      <c r="D116" s="96">
        <f>'base(indices)'!G120</f>
        <v>1.0798954300000001</v>
      </c>
      <c r="E116" s="69">
        <f t="shared" si="32"/>
        <v>1077.7356391400001</v>
      </c>
      <c r="F116" s="364">
        <f>'base(indices)'!I121</f>
        <v>1.6775999999999999E-2</v>
      </c>
      <c r="G116" s="70">
        <f t="shared" si="33"/>
        <v>18.080093082212642</v>
      </c>
      <c r="H116" s="191">
        <f t="shared" si="44"/>
        <v>4383.2629288888511</v>
      </c>
      <c r="I116" s="107">
        <f t="shared" si="46"/>
        <v>359.24521304666672</v>
      </c>
      <c r="J116" s="107">
        <f t="shared" si="45"/>
        <v>4742.5081419355174</v>
      </c>
      <c r="K116" s="49"/>
      <c r="L116" s="50">
        <f t="shared" si="49"/>
        <v>4742.5081419355174</v>
      </c>
      <c r="M116" s="51">
        <f t="shared" si="50"/>
        <v>4268.257327741966</v>
      </c>
      <c r="N116" s="49">
        <f t="shared" si="47"/>
        <v>0</v>
      </c>
      <c r="O116" s="52">
        <f t="shared" si="48"/>
        <v>4268.257327741966</v>
      </c>
      <c r="P116" s="73">
        <f t="shared" si="51"/>
        <v>3794.0065135484142</v>
      </c>
      <c r="Q116" s="49">
        <f t="shared" si="34"/>
        <v>0</v>
      </c>
      <c r="R116" s="53">
        <f t="shared" si="35"/>
        <v>3794.0065135484142</v>
      </c>
      <c r="S116" s="51">
        <f t="shared" si="36"/>
        <v>3319.7556993548619</v>
      </c>
      <c r="T116" s="49">
        <f t="shared" si="37"/>
        <v>0</v>
      </c>
      <c r="U116" s="52">
        <f t="shared" si="38"/>
        <v>3319.7556993548619</v>
      </c>
      <c r="V116" s="51">
        <f t="shared" si="39"/>
        <v>2845.5048851613105</v>
      </c>
      <c r="W116" s="49">
        <f t="shared" si="40"/>
        <v>0</v>
      </c>
      <c r="X116" s="52">
        <f t="shared" si="41"/>
        <v>2845.5048851613105</v>
      </c>
      <c r="Y116" s="51">
        <f t="shared" si="72"/>
        <v>2371.2540709677587</v>
      </c>
      <c r="Z116" s="49">
        <f t="shared" si="42"/>
        <v>0</v>
      </c>
      <c r="AA116" s="52">
        <f t="shared" si="43"/>
        <v>2371.2540709677587</v>
      </c>
    </row>
    <row r="117" spans="1:27" ht="13.5" customHeight="1">
      <c r="A117" s="124">
        <v>5</v>
      </c>
      <c r="B117" s="217">
        <v>43739</v>
      </c>
      <c r="C117" s="175">
        <v>998</v>
      </c>
      <c r="D117" s="96">
        <f>'base(indices)'!G121</f>
        <v>1.0789244</v>
      </c>
      <c r="E117" s="58">
        <f t="shared" si="32"/>
        <v>1076.7665512000001</v>
      </c>
      <c r="F117" s="364">
        <f>'base(indices)'!I122</f>
        <v>1.6775999999999999E-2</v>
      </c>
      <c r="G117" s="60">
        <f t="shared" si="33"/>
        <v>18.063835662931201</v>
      </c>
      <c r="H117" s="191">
        <f t="shared" si="44"/>
        <v>4379.3215474517256</v>
      </c>
      <c r="I117" s="106">
        <f t="shared" si="46"/>
        <v>358.92218373333338</v>
      </c>
      <c r="J117" s="106">
        <f t="shared" si="45"/>
        <v>4738.243731185059</v>
      </c>
      <c r="K117" s="63"/>
      <c r="L117" s="75">
        <f t="shared" si="49"/>
        <v>4738.243731185059</v>
      </c>
      <c r="M117" s="65">
        <f t="shared" si="50"/>
        <v>4264.4193580665533</v>
      </c>
      <c r="N117" s="63">
        <f t="shared" si="47"/>
        <v>0</v>
      </c>
      <c r="O117" s="66">
        <f t="shared" si="48"/>
        <v>4264.4193580665533</v>
      </c>
      <c r="P117" s="63">
        <f t="shared" si="51"/>
        <v>3790.5949849480476</v>
      </c>
      <c r="Q117" s="63">
        <f t="shared" si="34"/>
        <v>0</v>
      </c>
      <c r="R117" s="67">
        <f t="shared" si="35"/>
        <v>3790.5949849480476</v>
      </c>
      <c r="S117" s="65">
        <f t="shared" si="36"/>
        <v>3316.7706118295409</v>
      </c>
      <c r="T117" s="63">
        <f t="shared" si="37"/>
        <v>0</v>
      </c>
      <c r="U117" s="66">
        <f t="shared" si="38"/>
        <v>3316.7706118295409</v>
      </c>
      <c r="V117" s="65">
        <f t="shared" si="39"/>
        <v>2842.9462387110352</v>
      </c>
      <c r="W117" s="63">
        <f t="shared" si="40"/>
        <v>0</v>
      </c>
      <c r="X117" s="66">
        <f t="shared" si="41"/>
        <v>2842.9462387110352</v>
      </c>
      <c r="Y117" s="65">
        <f t="shared" si="72"/>
        <v>2369.1218655925295</v>
      </c>
      <c r="Z117" s="63">
        <f t="shared" si="42"/>
        <v>0</v>
      </c>
      <c r="AA117" s="66">
        <f t="shared" si="43"/>
        <v>2369.1218655925295</v>
      </c>
    </row>
    <row r="118" spans="1:27" ht="13.5" customHeight="1">
      <c r="A118" s="124">
        <v>5</v>
      </c>
      <c r="B118" s="218">
        <v>43770</v>
      </c>
      <c r="C118" s="175">
        <v>998</v>
      </c>
      <c r="D118" s="96">
        <f>'base(indices)'!G122</f>
        <v>1.07795424</v>
      </c>
      <c r="E118" s="69">
        <f t="shared" si="32"/>
        <v>1075.7983315199999</v>
      </c>
      <c r="F118" s="364">
        <f>'base(indices)'!I123</f>
        <v>1.6775999999999999E-2</v>
      </c>
      <c r="G118" s="70">
        <f t="shared" si="33"/>
        <v>18.047592809579516</v>
      </c>
      <c r="H118" s="191">
        <f>(E118+G118)*4</f>
        <v>4375.3836973183179</v>
      </c>
      <c r="I118" s="107">
        <f>E118/3</f>
        <v>358.59944383999999</v>
      </c>
      <c r="J118" s="107">
        <f t="shared" si="45"/>
        <v>4733.9831411583182</v>
      </c>
      <c r="K118" s="49"/>
      <c r="L118" s="50">
        <f t="shared" si="49"/>
        <v>4733.9831411583182</v>
      </c>
      <c r="M118" s="51">
        <f t="shared" si="50"/>
        <v>4260.5848270424867</v>
      </c>
      <c r="N118" s="49">
        <f t="shared" si="47"/>
        <v>0</v>
      </c>
      <c r="O118" s="52">
        <f t="shared" si="48"/>
        <v>4260.5848270424867</v>
      </c>
      <c r="P118" s="73">
        <f t="shared" si="51"/>
        <v>3787.1865129266548</v>
      </c>
      <c r="Q118" s="49">
        <f t="shared" si="34"/>
        <v>0</v>
      </c>
      <c r="R118" s="53">
        <f t="shared" si="35"/>
        <v>3787.1865129266548</v>
      </c>
      <c r="S118" s="51">
        <f t="shared" si="36"/>
        <v>3313.7881988108225</v>
      </c>
      <c r="T118" s="49">
        <f t="shared" si="37"/>
        <v>0</v>
      </c>
      <c r="U118" s="52">
        <f t="shared" si="38"/>
        <v>3313.7881988108225</v>
      </c>
      <c r="V118" s="51">
        <f t="shared" si="39"/>
        <v>2840.389884694991</v>
      </c>
      <c r="W118" s="49">
        <f t="shared" si="40"/>
        <v>0</v>
      </c>
      <c r="X118" s="52">
        <f t="shared" si="41"/>
        <v>2840.389884694991</v>
      </c>
      <c r="Y118" s="51">
        <f t="shared" si="72"/>
        <v>2366.9915705791591</v>
      </c>
      <c r="Z118" s="49">
        <f t="shared" si="42"/>
        <v>0</v>
      </c>
      <c r="AA118" s="52">
        <f t="shared" si="43"/>
        <v>2366.9915705791591</v>
      </c>
    </row>
    <row r="119" spans="1:27" ht="13.5" customHeight="1" thickBot="1">
      <c r="A119" s="230">
        <v>5</v>
      </c>
      <c r="B119" s="231">
        <v>43800</v>
      </c>
      <c r="C119" s="232">
        <v>998</v>
      </c>
      <c r="D119" s="280">
        <f>'base(indices)'!G123</f>
        <v>1.07644721</v>
      </c>
      <c r="E119" s="281">
        <f t="shared" si="32"/>
        <v>1074.2943155799999</v>
      </c>
      <c r="F119" s="365">
        <f>'base(indices)'!I124</f>
        <v>1.6775999999999999E-2</v>
      </c>
      <c r="G119" s="234">
        <f t="shared" si="33"/>
        <v>18.022361438170076</v>
      </c>
      <c r="H119" s="282">
        <f t="shared" si="44"/>
        <v>4369.2667080726796</v>
      </c>
      <c r="I119" s="125">
        <f t="shared" si="46"/>
        <v>358.09810519333331</v>
      </c>
      <c r="J119" s="125">
        <f t="shared" si="45"/>
        <v>4727.3648132660128</v>
      </c>
      <c r="K119" s="94"/>
      <c r="L119" s="283">
        <f t="shared" si="49"/>
        <v>4727.3648132660128</v>
      </c>
      <c r="M119" s="259">
        <f t="shared" si="50"/>
        <v>4254.6283319394115</v>
      </c>
      <c r="N119" s="94">
        <f t="shared" si="47"/>
        <v>0</v>
      </c>
      <c r="O119" s="238">
        <f t="shared" si="48"/>
        <v>4254.6283319394115</v>
      </c>
      <c r="P119" s="94">
        <f t="shared" si="51"/>
        <v>3781.8918506128102</v>
      </c>
      <c r="Q119" s="94">
        <f t="shared" si="34"/>
        <v>0</v>
      </c>
      <c r="R119" s="121">
        <f t="shared" si="35"/>
        <v>3781.8918506128102</v>
      </c>
      <c r="S119" s="259">
        <f t="shared" si="36"/>
        <v>3309.155369286209</v>
      </c>
      <c r="T119" s="94">
        <f t="shared" si="37"/>
        <v>0</v>
      </c>
      <c r="U119" s="238">
        <f t="shared" si="38"/>
        <v>3309.155369286209</v>
      </c>
      <c r="V119" s="259">
        <f t="shared" si="39"/>
        <v>2836.4188879596077</v>
      </c>
      <c r="W119" s="94">
        <f t="shared" si="40"/>
        <v>0</v>
      </c>
      <c r="X119" s="238">
        <f t="shared" si="41"/>
        <v>2836.4188879596077</v>
      </c>
      <c r="Y119" s="259">
        <f t="shared" si="72"/>
        <v>2363.6824066330064</v>
      </c>
      <c r="Z119" s="94">
        <f t="shared" si="42"/>
        <v>0</v>
      </c>
      <c r="AA119" s="238">
        <f t="shared" si="43"/>
        <v>2363.6824066330064</v>
      </c>
    </row>
    <row r="120" spans="1:27" ht="13.5" customHeight="1">
      <c r="A120" s="370">
        <v>5</v>
      </c>
      <c r="B120" s="247">
        <v>43831</v>
      </c>
      <c r="C120" s="349">
        <v>1039</v>
      </c>
      <c r="D120" s="96">
        <f>'base(indices)'!G124</f>
        <v>1.06526196</v>
      </c>
      <c r="E120" s="387">
        <f t="shared" ref="E120:E131" si="73">C120*D120</f>
        <v>1106.8071764399999</v>
      </c>
      <c r="F120" s="364">
        <f>'base(indices)'!I125</f>
        <v>1.6775999999999999E-2</v>
      </c>
      <c r="G120" s="348">
        <f t="shared" ref="G120:G131" si="74">E120*F120</f>
        <v>18.567797191957439</v>
      </c>
      <c r="H120" s="372">
        <f t="shared" ref="H120:H131" si="75">(E120+G120)*4</f>
        <v>4501.4998945278294</v>
      </c>
      <c r="I120" s="108">
        <f t="shared" ref="I120:I122" si="76">E120/3</f>
        <v>368.93572547999997</v>
      </c>
      <c r="J120" s="108">
        <f t="shared" ref="J120:J122" si="77">H120+I120</f>
        <v>4870.4356200078291</v>
      </c>
      <c r="K120" s="357"/>
      <c r="L120" s="388">
        <f t="shared" ref="L120:L131" si="78">J120+K120</f>
        <v>4870.4356200078291</v>
      </c>
      <c r="M120" s="389">
        <f t="shared" ref="M120:M131" si="79">J120*M$10</f>
        <v>4383.3920580070462</v>
      </c>
      <c r="N120" s="357">
        <f t="shared" ref="N120:N131" si="80">K120*M$10</f>
        <v>0</v>
      </c>
      <c r="O120" s="390">
        <f t="shared" ref="O120:O131" si="81">M120+N120</f>
        <v>4383.3920580070462</v>
      </c>
      <c r="P120" s="357">
        <f t="shared" ref="P120:P131" si="82">J120*$P$10</f>
        <v>3896.3484960062633</v>
      </c>
      <c r="Q120" s="357">
        <f t="shared" ref="Q120:Q131" si="83">K120*P$10</f>
        <v>0</v>
      </c>
      <c r="R120" s="391">
        <f t="shared" ref="R120:R131" si="84">P120+Q120</f>
        <v>3896.3484960062633</v>
      </c>
      <c r="S120" s="389">
        <f t="shared" ref="S120:S131" si="85">J120*S$10</f>
        <v>3409.3049340054804</v>
      </c>
      <c r="T120" s="357">
        <f t="shared" ref="T120:T131" si="86">K120*S$10</f>
        <v>0</v>
      </c>
      <c r="U120" s="390">
        <f t="shared" ref="U120:U131" si="87">S120+T120</f>
        <v>3409.3049340054804</v>
      </c>
      <c r="V120" s="389">
        <f t="shared" ref="V120:V131" si="88">J120*V$10</f>
        <v>2922.2613720046975</v>
      </c>
      <c r="W120" s="357">
        <f t="shared" ref="W120:W131" si="89">K120*V$10</f>
        <v>0</v>
      </c>
      <c r="X120" s="390">
        <f t="shared" ref="X120:X131" si="90">V120+W120</f>
        <v>2922.2613720046975</v>
      </c>
      <c r="Y120" s="389">
        <f t="shared" si="72"/>
        <v>2435.2178100039146</v>
      </c>
      <c r="Z120" s="357">
        <f t="shared" ref="Z120:Z131" si="91">N120*Y$10</f>
        <v>0</v>
      </c>
      <c r="AA120" s="390">
        <f t="shared" ref="AA120:AA131" si="92">Y120+Z120</f>
        <v>2435.2178100039146</v>
      </c>
    </row>
    <row r="121" spans="1:27" ht="13.5" customHeight="1">
      <c r="A121" s="124">
        <v>5</v>
      </c>
      <c r="B121" s="217">
        <v>43862</v>
      </c>
      <c r="C121" s="175">
        <v>1045</v>
      </c>
      <c r="D121" s="96">
        <f>'base(indices)'!G125</f>
        <v>1.0577519200000001</v>
      </c>
      <c r="E121" s="58">
        <f t="shared" si="73"/>
        <v>1105.3507564000001</v>
      </c>
      <c r="F121" s="364">
        <f>'base(indices)'!I126</f>
        <v>1.6775999999999999E-2</v>
      </c>
      <c r="G121" s="60">
        <f t="shared" si="74"/>
        <v>18.543364289366401</v>
      </c>
      <c r="H121" s="191">
        <f t="shared" si="75"/>
        <v>4495.5764827574658</v>
      </c>
      <c r="I121" s="106">
        <f t="shared" si="76"/>
        <v>368.45025213333338</v>
      </c>
      <c r="J121" s="106">
        <f t="shared" si="77"/>
        <v>4864.0267348907992</v>
      </c>
      <c r="K121" s="63"/>
      <c r="L121" s="75">
        <f t="shared" si="78"/>
        <v>4864.0267348907992</v>
      </c>
      <c r="M121" s="65">
        <f t="shared" si="79"/>
        <v>4377.6240614017197</v>
      </c>
      <c r="N121" s="63">
        <f t="shared" si="80"/>
        <v>0</v>
      </c>
      <c r="O121" s="66">
        <f t="shared" si="81"/>
        <v>4377.6240614017197</v>
      </c>
      <c r="P121" s="63">
        <f t="shared" si="82"/>
        <v>3891.2213879126393</v>
      </c>
      <c r="Q121" s="63">
        <f t="shared" si="83"/>
        <v>0</v>
      </c>
      <c r="R121" s="67">
        <f t="shared" si="84"/>
        <v>3891.2213879126393</v>
      </c>
      <c r="S121" s="65">
        <f t="shared" si="85"/>
        <v>3404.8187144235594</v>
      </c>
      <c r="T121" s="63">
        <f t="shared" si="86"/>
        <v>0</v>
      </c>
      <c r="U121" s="66">
        <f t="shared" si="87"/>
        <v>3404.8187144235594</v>
      </c>
      <c r="V121" s="65">
        <f t="shared" si="88"/>
        <v>2918.4160409344795</v>
      </c>
      <c r="W121" s="63">
        <f t="shared" si="89"/>
        <v>0</v>
      </c>
      <c r="X121" s="66">
        <f t="shared" si="90"/>
        <v>2918.4160409344795</v>
      </c>
      <c r="Y121" s="65">
        <f t="shared" si="72"/>
        <v>2432.0133674453996</v>
      </c>
      <c r="Z121" s="63">
        <f t="shared" si="91"/>
        <v>0</v>
      </c>
      <c r="AA121" s="66">
        <f t="shared" si="92"/>
        <v>2432.0133674453996</v>
      </c>
    </row>
    <row r="122" spans="1:27" ht="13.5" customHeight="1">
      <c r="A122" s="124">
        <v>5</v>
      </c>
      <c r="B122" s="218">
        <v>43891</v>
      </c>
      <c r="C122" s="175">
        <v>1045</v>
      </c>
      <c r="D122" s="96">
        <f>'base(indices)'!G126</f>
        <v>1.05542998</v>
      </c>
      <c r="E122" s="58">
        <f t="shared" si="73"/>
        <v>1102.9243291</v>
      </c>
      <c r="F122" s="364">
        <f>'base(indices)'!I127</f>
        <v>1.6775999999999999E-2</v>
      </c>
      <c r="G122" s="60">
        <f t="shared" si="74"/>
        <v>18.5026585449816</v>
      </c>
      <c r="H122" s="191">
        <f t="shared" si="75"/>
        <v>4485.7079505799265</v>
      </c>
      <c r="I122" s="107">
        <f t="shared" si="76"/>
        <v>367.64144303333336</v>
      </c>
      <c r="J122" s="107">
        <f t="shared" si="77"/>
        <v>4853.34939361326</v>
      </c>
      <c r="K122" s="73"/>
      <c r="L122" s="189">
        <f t="shared" si="78"/>
        <v>4853.34939361326</v>
      </c>
      <c r="M122" s="138">
        <f t="shared" si="79"/>
        <v>4368.0144542519338</v>
      </c>
      <c r="N122" s="73">
        <f t="shared" si="80"/>
        <v>0</v>
      </c>
      <c r="O122" s="130">
        <f t="shared" si="81"/>
        <v>4368.0144542519338</v>
      </c>
      <c r="P122" s="73">
        <f t="shared" si="82"/>
        <v>3882.6795148906081</v>
      </c>
      <c r="Q122" s="73">
        <f t="shared" si="83"/>
        <v>0</v>
      </c>
      <c r="R122" s="190">
        <f t="shared" si="84"/>
        <v>3882.6795148906081</v>
      </c>
      <c r="S122" s="138">
        <f t="shared" si="85"/>
        <v>3397.3445755292819</v>
      </c>
      <c r="T122" s="73">
        <f t="shared" si="86"/>
        <v>0</v>
      </c>
      <c r="U122" s="130">
        <f t="shared" si="87"/>
        <v>3397.3445755292819</v>
      </c>
      <c r="V122" s="138">
        <f t="shared" si="88"/>
        <v>2912.0096361679557</v>
      </c>
      <c r="W122" s="73">
        <f t="shared" si="89"/>
        <v>0</v>
      </c>
      <c r="X122" s="130">
        <f t="shared" si="90"/>
        <v>2912.0096361679557</v>
      </c>
      <c r="Y122" s="138">
        <f t="shared" si="72"/>
        <v>2426.67469680663</v>
      </c>
      <c r="Z122" s="73">
        <f t="shared" si="91"/>
        <v>0</v>
      </c>
      <c r="AA122" s="130">
        <f t="shared" si="92"/>
        <v>2426.67469680663</v>
      </c>
    </row>
    <row r="123" spans="1:27" ht="13.5" customHeight="1">
      <c r="A123" s="124">
        <v>5</v>
      </c>
      <c r="B123" s="217">
        <v>43922</v>
      </c>
      <c r="C123" s="175">
        <v>1045</v>
      </c>
      <c r="D123" s="96">
        <f>'base(indices)'!G127</f>
        <v>1.0552189300000001</v>
      </c>
      <c r="E123" s="58">
        <f t="shared" si="73"/>
        <v>1102.70378185</v>
      </c>
      <c r="F123" s="364">
        <f>'base(indices)'!I128</f>
        <v>1.4614E-2</v>
      </c>
      <c r="G123" s="60">
        <f t="shared" si="74"/>
        <v>16.1149130679559</v>
      </c>
      <c r="H123" s="191">
        <f t="shared" si="75"/>
        <v>4475.274779671824</v>
      </c>
      <c r="I123" s="106">
        <f t="shared" ref="I123:I130" si="93">E123/3</f>
        <v>367.56792728333335</v>
      </c>
      <c r="J123" s="106">
        <f t="shared" ref="J123:J130" si="94">H123+I123</f>
        <v>4842.8427069551572</v>
      </c>
      <c r="K123" s="63"/>
      <c r="L123" s="75">
        <f t="shared" si="78"/>
        <v>4842.8427069551572</v>
      </c>
      <c r="M123" s="65">
        <f t="shared" si="79"/>
        <v>4358.5584362596419</v>
      </c>
      <c r="N123" s="63">
        <f t="shared" si="80"/>
        <v>0</v>
      </c>
      <c r="O123" s="66">
        <f t="shared" si="81"/>
        <v>4358.5584362596419</v>
      </c>
      <c r="P123" s="63">
        <f t="shared" si="82"/>
        <v>3874.2741655641257</v>
      </c>
      <c r="Q123" s="63">
        <f t="shared" si="83"/>
        <v>0</v>
      </c>
      <c r="R123" s="67">
        <f t="shared" si="84"/>
        <v>3874.2741655641257</v>
      </c>
      <c r="S123" s="65">
        <f t="shared" si="85"/>
        <v>3389.98989486861</v>
      </c>
      <c r="T123" s="63">
        <f t="shared" si="86"/>
        <v>0</v>
      </c>
      <c r="U123" s="66">
        <f t="shared" si="87"/>
        <v>3389.98989486861</v>
      </c>
      <c r="V123" s="65">
        <f t="shared" si="88"/>
        <v>2905.7056241730943</v>
      </c>
      <c r="W123" s="63">
        <f t="shared" si="89"/>
        <v>0</v>
      </c>
      <c r="X123" s="66">
        <f t="shared" si="90"/>
        <v>2905.7056241730943</v>
      </c>
      <c r="Y123" s="65">
        <f t="shared" si="72"/>
        <v>2421.4213534775786</v>
      </c>
      <c r="Z123" s="63">
        <f t="shared" si="91"/>
        <v>0</v>
      </c>
      <c r="AA123" s="66">
        <f t="shared" si="92"/>
        <v>2421.4213534775786</v>
      </c>
    </row>
    <row r="124" spans="1:27" ht="13.5" customHeight="1">
      <c r="A124" s="124">
        <v>5</v>
      </c>
      <c r="B124" s="218">
        <v>43952</v>
      </c>
      <c r="C124" s="175">
        <v>1045</v>
      </c>
      <c r="D124" s="96">
        <f>'base(indices)'!G128</f>
        <v>1.05532447</v>
      </c>
      <c r="E124" s="58">
        <f t="shared" si="73"/>
        <v>1102.81407115</v>
      </c>
      <c r="F124" s="364">
        <f>'base(indices)'!I129</f>
        <v>1.2452E-2</v>
      </c>
      <c r="G124" s="60">
        <f t="shared" si="74"/>
        <v>13.7322408139598</v>
      </c>
      <c r="H124" s="191">
        <f t="shared" si="75"/>
        <v>4466.1852478558394</v>
      </c>
      <c r="I124" s="107">
        <f t="shared" si="93"/>
        <v>367.60469038333332</v>
      </c>
      <c r="J124" s="107">
        <f t="shared" si="94"/>
        <v>4833.7899382391724</v>
      </c>
      <c r="K124" s="73"/>
      <c r="L124" s="189">
        <f t="shared" si="78"/>
        <v>4833.7899382391724</v>
      </c>
      <c r="M124" s="138">
        <f t="shared" si="79"/>
        <v>4350.4109444152555</v>
      </c>
      <c r="N124" s="73">
        <f t="shared" si="80"/>
        <v>0</v>
      </c>
      <c r="O124" s="130">
        <f t="shared" si="81"/>
        <v>4350.4109444152555</v>
      </c>
      <c r="P124" s="73">
        <f t="shared" si="82"/>
        <v>3867.031950591338</v>
      </c>
      <c r="Q124" s="73">
        <f t="shared" si="83"/>
        <v>0</v>
      </c>
      <c r="R124" s="190">
        <f t="shared" si="84"/>
        <v>3867.031950591338</v>
      </c>
      <c r="S124" s="138">
        <f t="shared" si="85"/>
        <v>3383.6529567674206</v>
      </c>
      <c r="T124" s="73">
        <f t="shared" si="86"/>
        <v>0</v>
      </c>
      <c r="U124" s="130">
        <f t="shared" si="87"/>
        <v>3383.6529567674206</v>
      </c>
      <c r="V124" s="138">
        <f t="shared" si="88"/>
        <v>2900.2739629435032</v>
      </c>
      <c r="W124" s="73">
        <f t="shared" si="89"/>
        <v>0</v>
      </c>
      <c r="X124" s="130">
        <f t="shared" si="90"/>
        <v>2900.2739629435032</v>
      </c>
      <c r="Y124" s="138">
        <f t="shared" si="72"/>
        <v>2416.8949691195862</v>
      </c>
      <c r="Z124" s="73">
        <f t="shared" si="91"/>
        <v>0</v>
      </c>
      <c r="AA124" s="130">
        <f t="shared" si="92"/>
        <v>2416.8949691195862</v>
      </c>
    </row>
    <row r="125" spans="1:27" ht="13.5" customHeight="1">
      <c r="A125" s="124">
        <v>5</v>
      </c>
      <c r="B125" s="217">
        <v>43983</v>
      </c>
      <c r="C125" s="175">
        <v>1045</v>
      </c>
      <c r="D125" s="96">
        <f>'base(indices)'!G129</f>
        <v>1.0615878299999999</v>
      </c>
      <c r="E125" s="58">
        <f t="shared" si="73"/>
        <v>1109.3592823499998</v>
      </c>
      <c r="F125" s="364">
        <f>'base(indices)'!I130</f>
        <v>1.0718999999999999E-2</v>
      </c>
      <c r="G125" s="60">
        <f t="shared" si="74"/>
        <v>11.891222147509648</v>
      </c>
      <c r="H125" s="191">
        <f t="shared" si="75"/>
        <v>4485.0020179900375</v>
      </c>
      <c r="I125" s="106">
        <f t="shared" si="93"/>
        <v>369.78642744999996</v>
      </c>
      <c r="J125" s="106">
        <f t="shared" si="94"/>
        <v>4854.7884454400373</v>
      </c>
      <c r="K125" s="63"/>
      <c r="L125" s="75">
        <f t="shared" si="78"/>
        <v>4854.7884454400373</v>
      </c>
      <c r="M125" s="65">
        <f t="shared" si="79"/>
        <v>4369.3096008960338</v>
      </c>
      <c r="N125" s="63">
        <f t="shared" si="80"/>
        <v>0</v>
      </c>
      <c r="O125" s="66">
        <f t="shared" si="81"/>
        <v>4369.3096008960338</v>
      </c>
      <c r="P125" s="63">
        <f t="shared" si="82"/>
        <v>3883.8307563520302</v>
      </c>
      <c r="Q125" s="63">
        <f t="shared" si="83"/>
        <v>0</v>
      </c>
      <c r="R125" s="67">
        <f t="shared" si="84"/>
        <v>3883.8307563520302</v>
      </c>
      <c r="S125" s="65">
        <f t="shared" si="85"/>
        <v>3398.3519118080258</v>
      </c>
      <c r="T125" s="63">
        <f t="shared" si="86"/>
        <v>0</v>
      </c>
      <c r="U125" s="66">
        <f t="shared" si="87"/>
        <v>3398.3519118080258</v>
      </c>
      <c r="V125" s="65">
        <f t="shared" si="88"/>
        <v>2912.8730672640222</v>
      </c>
      <c r="W125" s="63">
        <f t="shared" si="89"/>
        <v>0</v>
      </c>
      <c r="X125" s="66">
        <f t="shared" si="90"/>
        <v>2912.8730672640222</v>
      </c>
      <c r="Y125" s="65">
        <f t="shared" si="72"/>
        <v>2427.3942227200187</v>
      </c>
      <c r="Z125" s="63">
        <f t="shared" si="91"/>
        <v>0</v>
      </c>
      <c r="AA125" s="66">
        <f t="shared" si="92"/>
        <v>2427.3942227200187</v>
      </c>
    </row>
    <row r="126" spans="1:27" ht="13.5" customHeight="1">
      <c r="A126" s="124">
        <v>5</v>
      </c>
      <c r="B126" s="218">
        <v>44013</v>
      </c>
      <c r="C126" s="175">
        <v>1045</v>
      </c>
      <c r="D126" s="96">
        <f>'base(indices)'!G130</f>
        <v>1.0613755600000001</v>
      </c>
      <c r="E126" s="58">
        <f t="shared" si="73"/>
        <v>1109.1374602000001</v>
      </c>
      <c r="F126" s="364">
        <f>'base(indices)'!I131</f>
        <v>9.4160000000000008E-3</v>
      </c>
      <c r="G126" s="60">
        <f t="shared" si="74"/>
        <v>10.443638325243201</v>
      </c>
      <c r="H126" s="191">
        <f t="shared" si="75"/>
        <v>4478.3243941009732</v>
      </c>
      <c r="I126" s="107">
        <f t="shared" si="93"/>
        <v>369.71248673333338</v>
      </c>
      <c r="J126" s="107">
        <f t="shared" si="94"/>
        <v>4848.0368808343064</v>
      </c>
      <c r="K126" s="73"/>
      <c r="L126" s="189">
        <f t="shared" si="78"/>
        <v>4848.0368808343064</v>
      </c>
      <c r="M126" s="138">
        <f t="shared" si="79"/>
        <v>4363.2331927508758</v>
      </c>
      <c r="N126" s="73">
        <f t="shared" si="80"/>
        <v>0</v>
      </c>
      <c r="O126" s="130">
        <f t="shared" si="81"/>
        <v>4363.2331927508758</v>
      </c>
      <c r="P126" s="73">
        <f t="shared" si="82"/>
        <v>3878.4295046674451</v>
      </c>
      <c r="Q126" s="73">
        <f t="shared" si="83"/>
        <v>0</v>
      </c>
      <c r="R126" s="190">
        <f t="shared" si="84"/>
        <v>3878.4295046674451</v>
      </c>
      <c r="S126" s="138">
        <f t="shared" si="85"/>
        <v>3393.6258165840145</v>
      </c>
      <c r="T126" s="73">
        <f t="shared" si="86"/>
        <v>0</v>
      </c>
      <c r="U126" s="130">
        <f t="shared" si="87"/>
        <v>3393.6258165840145</v>
      </c>
      <c r="V126" s="138">
        <f t="shared" si="88"/>
        <v>2908.8221285005839</v>
      </c>
      <c r="W126" s="73">
        <f t="shared" si="89"/>
        <v>0</v>
      </c>
      <c r="X126" s="130">
        <f t="shared" si="90"/>
        <v>2908.8221285005839</v>
      </c>
      <c r="Y126" s="138">
        <f t="shared" si="72"/>
        <v>2424.0184404171532</v>
      </c>
      <c r="Z126" s="73">
        <f t="shared" si="91"/>
        <v>0</v>
      </c>
      <c r="AA126" s="130">
        <f t="shared" si="92"/>
        <v>2424.0184404171532</v>
      </c>
    </row>
    <row r="127" spans="1:27" ht="13.5" customHeight="1">
      <c r="A127" s="124">
        <v>5</v>
      </c>
      <c r="B127" s="217">
        <v>44044</v>
      </c>
      <c r="C127" s="175">
        <v>1045</v>
      </c>
      <c r="D127" s="96">
        <f>'base(indices)'!G131</f>
        <v>1.05820096</v>
      </c>
      <c r="E127" s="58">
        <f t="shared" si="73"/>
        <v>1105.8200032</v>
      </c>
      <c r="F127" s="364">
        <f>'base(indices)'!I132</f>
        <v>8.1130000000000004E-3</v>
      </c>
      <c r="G127" s="60">
        <f t="shared" si="74"/>
        <v>8.9715176859616008</v>
      </c>
      <c r="H127" s="191">
        <f t="shared" si="75"/>
        <v>4459.1660835438461</v>
      </c>
      <c r="I127" s="106">
        <f t="shared" si="93"/>
        <v>368.60666773333332</v>
      </c>
      <c r="J127" s="106">
        <f t="shared" si="94"/>
        <v>4827.7727512771799</v>
      </c>
      <c r="K127" s="63"/>
      <c r="L127" s="75">
        <f t="shared" si="78"/>
        <v>4827.7727512771799</v>
      </c>
      <c r="M127" s="65">
        <f t="shared" si="79"/>
        <v>4344.9954761494619</v>
      </c>
      <c r="N127" s="63">
        <f t="shared" si="80"/>
        <v>0</v>
      </c>
      <c r="O127" s="66">
        <f t="shared" si="81"/>
        <v>4344.9954761494619</v>
      </c>
      <c r="P127" s="63">
        <f t="shared" si="82"/>
        <v>3862.2182010217439</v>
      </c>
      <c r="Q127" s="63">
        <f t="shared" si="83"/>
        <v>0</v>
      </c>
      <c r="R127" s="67">
        <f t="shared" si="84"/>
        <v>3862.2182010217439</v>
      </c>
      <c r="S127" s="65">
        <f t="shared" si="85"/>
        <v>3379.4409258940259</v>
      </c>
      <c r="T127" s="63">
        <f t="shared" si="86"/>
        <v>0</v>
      </c>
      <c r="U127" s="66">
        <f t="shared" si="87"/>
        <v>3379.4409258940259</v>
      </c>
      <c r="V127" s="65">
        <f t="shared" si="88"/>
        <v>2896.6636507663079</v>
      </c>
      <c r="W127" s="63">
        <f t="shared" si="89"/>
        <v>0</v>
      </c>
      <c r="X127" s="66">
        <f t="shared" si="90"/>
        <v>2896.6636507663079</v>
      </c>
      <c r="Y127" s="65">
        <f t="shared" si="72"/>
        <v>2413.8863756385899</v>
      </c>
      <c r="Z127" s="63">
        <f t="shared" si="91"/>
        <v>0</v>
      </c>
      <c r="AA127" s="66">
        <f t="shared" si="92"/>
        <v>2413.8863756385899</v>
      </c>
    </row>
    <row r="128" spans="1:27" ht="13.5" customHeight="1">
      <c r="A128" s="124">
        <v>5</v>
      </c>
      <c r="B128" s="218">
        <v>44075</v>
      </c>
      <c r="C128" s="175">
        <v>1045</v>
      </c>
      <c r="D128" s="96">
        <f>'base(indices)'!G132</f>
        <v>1.05577268</v>
      </c>
      <c r="E128" s="58">
        <f t="shared" si="73"/>
        <v>1103.2824505999999</v>
      </c>
      <c r="F128" s="364">
        <f>'base(indices)'!I133</f>
        <v>6.9540000000000001E-3</v>
      </c>
      <c r="G128" s="60">
        <f t="shared" si="74"/>
        <v>7.6722261614724001</v>
      </c>
      <c r="H128" s="191">
        <f t="shared" si="75"/>
        <v>4443.8187070458898</v>
      </c>
      <c r="I128" s="107">
        <f t="shared" si="93"/>
        <v>367.76081686666663</v>
      </c>
      <c r="J128" s="107">
        <f t="shared" si="94"/>
        <v>4811.5795239125564</v>
      </c>
      <c r="K128" s="73"/>
      <c r="L128" s="189">
        <f t="shared" si="78"/>
        <v>4811.5795239125564</v>
      </c>
      <c r="M128" s="138">
        <f t="shared" si="79"/>
        <v>4330.4215715213013</v>
      </c>
      <c r="N128" s="73">
        <f t="shared" si="80"/>
        <v>0</v>
      </c>
      <c r="O128" s="130">
        <f t="shared" si="81"/>
        <v>4330.4215715213013</v>
      </c>
      <c r="P128" s="73">
        <f t="shared" si="82"/>
        <v>3849.2636191300453</v>
      </c>
      <c r="Q128" s="73">
        <f t="shared" si="83"/>
        <v>0</v>
      </c>
      <c r="R128" s="190">
        <f t="shared" si="84"/>
        <v>3849.2636191300453</v>
      </c>
      <c r="S128" s="138">
        <f t="shared" si="85"/>
        <v>3368.1056667387893</v>
      </c>
      <c r="T128" s="73">
        <f t="shared" si="86"/>
        <v>0</v>
      </c>
      <c r="U128" s="130">
        <f t="shared" si="87"/>
        <v>3368.1056667387893</v>
      </c>
      <c r="V128" s="138">
        <f t="shared" si="88"/>
        <v>2886.9477143475337</v>
      </c>
      <c r="W128" s="73">
        <f t="shared" si="89"/>
        <v>0</v>
      </c>
      <c r="X128" s="130">
        <f t="shared" si="90"/>
        <v>2886.9477143475337</v>
      </c>
      <c r="Y128" s="138">
        <f t="shared" si="72"/>
        <v>2405.7897619562782</v>
      </c>
      <c r="Z128" s="73">
        <f t="shared" si="91"/>
        <v>0</v>
      </c>
      <c r="AA128" s="130">
        <f t="shared" si="92"/>
        <v>2405.7897619562782</v>
      </c>
    </row>
    <row r="129" spans="1:27" ht="13.5" customHeight="1">
      <c r="A129" s="124">
        <v>5</v>
      </c>
      <c r="B129" s="217">
        <v>44105</v>
      </c>
      <c r="C129" s="175">
        <v>1045</v>
      </c>
      <c r="D129" s="96">
        <f>'base(indices)'!G133</f>
        <v>1.0510429800000001</v>
      </c>
      <c r="E129" s="58">
        <f t="shared" si="73"/>
        <v>1098.3399141</v>
      </c>
      <c r="F129" s="364">
        <f>'base(indices)'!I134</f>
        <v>5.7949999999999998E-3</v>
      </c>
      <c r="G129" s="60">
        <f t="shared" si="74"/>
        <v>6.3648798022094999</v>
      </c>
      <c r="H129" s="191">
        <f t="shared" si="75"/>
        <v>4418.8191756088381</v>
      </c>
      <c r="I129" s="106">
        <f t="shared" si="93"/>
        <v>366.11330470000001</v>
      </c>
      <c r="J129" s="106">
        <f t="shared" si="94"/>
        <v>4784.9324803088384</v>
      </c>
      <c r="K129" s="63"/>
      <c r="L129" s="75">
        <f t="shared" si="78"/>
        <v>4784.9324803088384</v>
      </c>
      <c r="M129" s="65">
        <f t="shared" si="79"/>
        <v>4306.4392322779549</v>
      </c>
      <c r="N129" s="63">
        <f t="shared" si="80"/>
        <v>0</v>
      </c>
      <c r="O129" s="66">
        <f t="shared" si="81"/>
        <v>4306.4392322779549</v>
      </c>
      <c r="P129" s="63">
        <f t="shared" si="82"/>
        <v>3827.945984247071</v>
      </c>
      <c r="Q129" s="63">
        <f t="shared" si="83"/>
        <v>0</v>
      </c>
      <c r="R129" s="67">
        <f t="shared" si="84"/>
        <v>3827.945984247071</v>
      </c>
      <c r="S129" s="65">
        <f t="shared" si="85"/>
        <v>3349.4527362161866</v>
      </c>
      <c r="T129" s="63">
        <f t="shared" si="86"/>
        <v>0</v>
      </c>
      <c r="U129" s="66">
        <f t="shared" si="87"/>
        <v>3349.4527362161866</v>
      </c>
      <c r="V129" s="65">
        <f t="shared" si="88"/>
        <v>2870.9594881853031</v>
      </c>
      <c r="W129" s="63">
        <f t="shared" si="89"/>
        <v>0</v>
      </c>
      <c r="X129" s="66">
        <f t="shared" si="90"/>
        <v>2870.9594881853031</v>
      </c>
      <c r="Y129" s="65">
        <f t="shared" si="72"/>
        <v>2392.4662401544192</v>
      </c>
      <c r="Z129" s="63">
        <f t="shared" si="91"/>
        <v>0</v>
      </c>
      <c r="AA129" s="66">
        <f t="shared" si="92"/>
        <v>2392.4662401544192</v>
      </c>
    </row>
    <row r="130" spans="1:27" ht="13.5" customHeight="1">
      <c r="A130" s="124">
        <v>5</v>
      </c>
      <c r="B130" s="217">
        <v>44136</v>
      </c>
      <c r="C130" s="175">
        <v>1045</v>
      </c>
      <c r="D130" s="96">
        <f>'base(indices)'!G134</f>
        <v>1.04125519</v>
      </c>
      <c r="E130" s="58">
        <f t="shared" si="73"/>
        <v>1088.11167355</v>
      </c>
      <c r="F130" s="364">
        <f>'base(indices)'!I135</f>
        <v>4.6360000000000004E-3</v>
      </c>
      <c r="G130" s="60">
        <f t="shared" si="74"/>
        <v>5.0444857185778007</v>
      </c>
      <c r="H130" s="191">
        <f t="shared" si="75"/>
        <v>4372.6246370743111</v>
      </c>
      <c r="I130" s="107">
        <f t="shared" si="93"/>
        <v>362.70389118333333</v>
      </c>
      <c r="J130" s="107">
        <f t="shared" si="94"/>
        <v>4735.3285282576444</v>
      </c>
      <c r="K130" s="73"/>
      <c r="L130" s="189">
        <f t="shared" si="78"/>
        <v>4735.3285282576444</v>
      </c>
      <c r="M130" s="138">
        <f t="shared" si="79"/>
        <v>4261.7956754318802</v>
      </c>
      <c r="N130" s="73">
        <f t="shared" si="80"/>
        <v>0</v>
      </c>
      <c r="O130" s="130">
        <f t="shared" si="81"/>
        <v>4261.7956754318802</v>
      </c>
      <c r="P130" s="73">
        <f t="shared" si="82"/>
        <v>3788.2628226061156</v>
      </c>
      <c r="Q130" s="73">
        <f t="shared" si="83"/>
        <v>0</v>
      </c>
      <c r="R130" s="190">
        <f t="shared" si="84"/>
        <v>3788.2628226061156</v>
      </c>
      <c r="S130" s="138">
        <f t="shared" si="85"/>
        <v>3314.729969780351</v>
      </c>
      <c r="T130" s="73">
        <f t="shared" si="86"/>
        <v>0</v>
      </c>
      <c r="U130" s="130">
        <f t="shared" si="87"/>
        <v>3314.729969780351</v>
      </c>
      <c r="V130" s="138">
        <f t="shared" si="88"/>
        <v>2841.1971169545864</v>
      </c>
      <c r="W130" s="73">
        <f t="shared" si="89"/>
        <v>0</v>
      </c>
      <c r="X130" s="130">
        <f t="shared" si="90"/>
        <v>2841.1971169545864</v>
      </c>
      <c r="Y130" s="138">
        <f t="shared" si="72"/>
        <v>2367.6642641288222</v>
      </c>
      <c r="Z130" s="73">
        <f t="shared" si="91"/>
        <v>0</v>
      </c>
      <c r="AA130" s="130">
        <f t="shared" si="92"/>
        <v>2367.6642641288222</v>
      </c>
    </row>
    <row r="131" spans="1:27" ht="13.5" customHeight="1" thickBot="1">
      <c r="A131" s="230">
        <v>5</v>
      </c>
      <c r="B131" s="218">
        <v>44166</v>
      </c>
      <c r="C131" s="232">
        <v>1045</v>
      </c>
      <c r="D131" s="280">
        <f>'base(indices)'!G135</f>
        <v>1.0328887899999999</v>
      </c>
      <c r="E131" s="281">
        <f t="shared" si="73"/>
        <v>1079.36878555</v>
      </c>
      <c r="F131" s="366">
        <f>'base(indices)'!I136</f>
        <v>3.4770000000000001E-3</v>
      </c>
      <c r="G131" s="234">
        <f t="shared" si="74"/>
        <v>3.7529652673573501</v>
      </c>
      <c r="H131" s="282">
        <f t="shared" si="75"/>
        <v>4332.4870032694289</v>
      </c>
      <c r="I131" s="125">
        <f t="shared" ref="I131" si="95">E131/3</f>
        <v>359.78959518333335</v>
      </c>
      <c r="J131" s="125">
        <f t="shared" ref="J131" si="96">H131+I131</f>
        <v>4692.2765984527623</v>
      </c>
      <c r="K131" s="94"/>
      <c r="L131" s="283">
        <f t="shared" si="78"/>
        <v>4692.2765984527623</v>
      </c>
      <c r="M131" s="259">
        <f t="shared" si="79"/>
        <v>4223.048938607486</v>
      </c>
      <c r="N131" s="94">
        <f t="shared" si="80"/>
        <v>0</v>
      </c>
      <c r="O131" s="238">
        <f t="shared" si="81"/>
        <v>4223.048938607486</v>
      </c>
      <c r="P131" s="94">
        <f t="shared" si="82"/>
        <v>3753.8212787622101</v>
      </c>
      <c r="Q131" s="94">
        <f t="shared" si="83"/>
        <v>0</v>
      </c>
      <c r="R131" s="121">
        <f t="shared" si="84"/>
        <v>3753.8212787622101</v>
      </c>
      <c r="S131" s="259">
        <f t="shared" si="85"/>
        <v>3284.5936189169333</v>
      </c>
      <c r="T131" s="94">
        <f t="shared" si="86"/>
        <v>0</v>
      </c>
      <c r="U131" s="238">
        <f t="shared" si="87"/>
        <v>3284.5936189169333</v>
      </c>
      <c r="V131" s="259">
        <f t="shared" si="88"/>
        <v>2815.3659590716575</v>
      </c>
      <c r="W131" s="94">
        <f t="shared" si="89"/>
        <v>0</v>
      </c>
      <c r="X131" s="238">
        <f t="shared" si="90"/>
        <v>2815.3659590716575</v>
      </c>
      <c r="Y131" s="259">
        <f t="shared" si="72"/>
        <v>2346.1382992263812</v>
      </c>
      <c r="Z131" s="94">
        <f t="shared" si="91"/>
        <v>0</v>
      </c>
      <c r="AA131" s="238">
        <f t="shared" si="92"/>
        <v>2346.1382992263812</v>
      </c>
    </row>
    <row r="132" spans="1:27" ht="12.75" customHeight="1" thickBot="1">
      <c r="A132" s="249"/>
      <c r="B132" s="250" t="s">
        <v>170</v>
      </c>
      <c r="C132" s="250"/>
      <c r="D132" s="250"/>
      <c r="E132" s="252"/>
      <c r="F132" s="448">
        <f>'BENEFÍCIOS-SEM JRS E SEM CORREÇ'!F131:G131</f>
        <v>44287</v>
      </c>
      <c r="G132" s="466"/>
      <c r="H132" s="467"/>
      <c r="I132" s="467"/>
      <c r="K132" s="41"/>
      <c r="L132" s="41"/>
      <c r="M132" s="42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Y132" s="38"/>
      <c r="Z132" s="38"/>
    </row>
    <row r="133" spans="1:27" ht="12.75" customHeight="1">
      <c r="A133" s="239">
        <v>5</v>
      </c>
      <c r="B133" s="161">
        <v>44197</v>
      </c>
      <c r="C133" s="165">
        <f>'LOAS-SEM JRS E SEM CORREÇÃO'!C134</f>
        <v>1100</v>
      </c>
      <c r="D133" s="243">
        <f>'base(indices)'!G136</f>
        <v>1.0220549999999999</v>
      </c>
      <c r="E133" s="144">
        <f t="shared" ref="E133:E139" si="97">C133*D133</f>
        <v>1124.2604999999999</v>
      </c>
      <c r="F133" s="321">
        <f>'base(indices)'!I136</f>
        <v>3.4770000000000001E-3</v>
      </c>
      <c r="G133" s="87">
        <f t="shared" ref="G133:G139" si="98">E133*F133</f>
        <v>3.9090537584999998</v>
      </c>
      <c r="H133" s="170">
        <f>(E133+F133)*4</f>
        <v>4497.0559079999994</v>
      </c>
      <c r="I133" s="108">
        <f>E133/3</f>
        <v>374.75349999999997</v>
      </c>
      <c r="J133" s="108">
        <f t="shared" si="45"/>
        <v>4871.8094079999992</v>
      </c>
      <c r="K133" s="108"/>
      <c r="L133" s="141">
        <f t="shared" ref="L133:L136" si="99">J133+K133</f>
        <v>4871.8094079999992</v>
      </c>
      <c r="M133" s="108">
        <f>$J133*M$10</f>
        <v>4384.6284671999992</v>
      </c>
      <c r="N133" s="166">
        <f>$K133*M$10</f>
        <v>0</v>
      </c>
      <c r="O133" s="55">
        <f>M133+N133</f>
        <v>4384.6284671999992</v>
      </c>
      <c r="P133" s="54">
        <f>$J133*P$10</f>
        <v>3897.4475263999993</v>
      </c>
      <c r="Q133" s="166">
        <f>$K133*P$10</f>
        <v>0</v>
      </c>
      <c r="R133" s="167">
        <f>P133+Q133</f>
        <v>3897.4475263999993</v>
      </c>
      <c r="S133" s="54">
        <f>$J133*S$10</f>
        <v>3410.2665855999994</v>
      </c>
      <c r="T133" s="166">
        <f>$K133*S$10</f>
        <v>0</v>
      </c>
      <c r="U133" s="167">
        <f>S133+T133</f>
        <v>3410.2665855999994</v>
      </c>
      <c r="V133" s="54">
        <f>$J133*V$10</f>
        <v>2923.0856447999995</v>
      </c>
      <c r="W133" s="166">
        <f>$K133*V$10</f>
        <v>0</v>
      </c>
      <c r="X133" s="55">
        <f>V133+W133</f>
        <v>2923.0856447999995</v>
      </c>
      <c r="Y133" s="54">
        <f>$J133*Y$10</f>
        <v>2435.9047039999996</v>
      </c>
      <c r="Z133" s="166">
        <f>$K133*Y$10</f>
        <v>0</v>
      </c>
      <c r="AA133" s="55">
        <f>Y133+Z133</f>
        <v>2435.9047039999996</v>
      </c>
    </row>
    <row r="134" spans="1:27" s="30" customFormat="1" ht="12.75" customHeight="1">
      <c r="A134" s="118">
        <v>5</v>
      </c>
      <c r="B134" s="56">
        <v>44228</v>
      </c>
      <c r="C134" s="57">
        <f>'LOAS-SEM JRS E SEM CORREÇÃO'!C135</f>
        <v>1100</v>
      </c>
      <c r="D134" s="223">
        <f>'base(indices)'!G137</f>
        <v>1.01414468</v>
      </c>
      <c r="E134" s="70">
        <f t="shared" si="97"/>
        <v>1115.5591480000001</v>
      </c>
      <c r="F134" s="307">
        <f>'base(indices)'!I137</f>
        <v>2.3180000000000002E-3</v>
      </c>
      <c r="G134" s="60">
        <f t="shared" si="98"/>
        <v>2.5858661050640004</v>
      </c>
      <c r="H134" s="171">
        <f>(E134+G134)*4</f>
        <v>4472.5800564202564</v>
      </c>
      <c r="I134" s="106">
        <f t="shared" ref="I134:I136" si="100">E134/3</f>
        <v>371.85304933333333</v>
      </c>
      <c r="J134" s="106">
        <f t="shared" si="45"/>
        <v>4844.4331057535901</v>
      </c>
      <c r="K134" s="106"/>
      <c r="L134" s="142">
        <f t="shared" si="99"/>
        <v>4844.4331057535901</v>
      </c>
      <c r="M134" s="106">
        <f t="shared" ref="M134:M144" si="101">$J134*M$10</f>
        <v>4359.9897951782314</v>
      </c>
      <c r="N134" s="63">
        <f t="shared" ref="N134:N136" si="102">$K134*M$10</f>
        <v>0</v>
      </c>
      <c r="O134" s="66">
        <f t="shared" ref="O134:O136" si="103">M134+N134</f>
        <v>4359.9897951782314</v>
      </c>
      <c r="P134" s="65">
        <f t="shared" ref="P134:P144" si="104">$J134*P$10</f>
        <v>3875.5464846028722</v>
      </c>
      <c r="Q134" s="63">
        <f t="shared" ref="Q134:Q136" si="105">$K134*P$10</f>
        <v>0</v>
      </c>
      <c r="R134" s="67">
        <f t="shared" ref="R134:R136" si="106">P134+Q134</f>
        <v>3875.5464846028722</v>
      </c>
      <c r="S134" s="65">
        <f t="shared" ref="S134:S144" si="107">$J134*S$10</f>
        <v>3391.103174027513</v>
      </c>
      <c r="T134" s="63">
        <f t="shared" ref="T134:T136" si="108">$K134*S$10</f>
        <v>0</v>
      </c>
      <c r="U134" s="67">
        <f t="shared" ref="U134:U136" si="109">S134+T134</f>
        <v>3391.103174027513</v>
      </c>
      <c r="V134" s="65">
        <f t="shared" ref="V134:V144" si="110">$J134*V$10</f>
        <v>2906.6598634521538</v>
      </c>
      <c r="W134" s="63">
        <f t="shared" ref="W134:W136" si="111">$K134*V$10</f>
        <v>0</v>
      </c>
      <c r="X134" s="66">
        <f t="shared" ref="X134:X136" si="112">V134+W134</f>
        <v>2906.6598634521538</v>
      </c>
      <c r="Y134" s="65">
        <f t="shared" ref="Y134:Y144" si="113">$J134*Y$10</f>
        <v>2422.216552876795</v>
      </c>
      <c r="Z134" s="63">
        <f t="shared" ref="Z134:Z136" si="114">$K134*Y$10</f>
        <v>0</v>
      </c>
      <c r="AA134" s="66">
        <f t="shared" ref="AA134:AA136" si="115">Y134+Z134</f>
        <v>2422.216552876795</v>
      </c>
    </row>
    <row r="135" spans="1:27" ht="12.75" customHeight="1">
      <c r="A135" s="117">
        <v>5</v>
      </c>
      <c r="B135" s="46">
        <v>44256</v>
      </c>
      <c r="C135" s="57">
        <f>'LOAS-SEM JRS E SEM CORREÇÃO'!C136</f>
        <v>1100</v>
      </c>
      <c r="D135" s="223">
        <f>'base(indices)'!G138</f>
        <v>1.0093000400000001</v>
      </c>
      <c r="E135" s="70">
        <f t="shared" si="97"/>
        <v>1110.2300440000001</v>
      </c>
      <c r="F135" s="307">
        <f>'base(indices)'!I138</f>
        <v>1.1590000000000001E-3</v>
      </c>
      <c r="G135" s="70">
        <f t="shared" si="98"/>
        <v>1.2867566209960002</v>
      </c>
      <c r="H135" s="171">
        <f t="shared" ref="H135:H139" si="116">(E135+G135)*4</f>
        <v>4446.0672024839841</v>
      </c>
      <c r="I135" s="107">
        <f t="shared" si="100"/>
        <v>370.0766813333334</v>
      </c>
      <c r="J135" s="107">
        <f t="shared" si="45"/>
        <v>4816.1438838173171</v>
      </c>
      <c r="K135" s="107"/>
      <c r="L135" s="143">
        <f t="shared" si="99"/>
        <v>4816.1438838173171</v>
      </c>
      <c r="M135" s="107">
        <f t="shared" si="101"/>
        <v>4334.5294954355859</v>
      </c>
      <c r="N135" s="49">
        <f t="shared" si="102"/>
        <v>0</v>
      </c>
      <c r="O135" s="52">
        <f t="shared" si="103"/>
        <v>4334.5294954355859</v>
      </c>
      <c r="P135" s="51">
        <f t="shared" si="104"/>
        <v>3852.9151070538537</v>
      </c>
      <c r="Q135" s="49">
        <f t="shared" si="105"/>
        <v>0</v>
      </c>
      <c r="R135" s="53">
        <f t="shared" si="106"/>
        <v>3852.9151070538537</v>
      </c>
      <c r="S135" s="51">
        <f t="shared" si="107"/>
        <v>3371.300718672122</v>
      </c>
      <c r="T135" s="49">
        <f t="shared" si="108"/>
        <v>0</v>
      </c>
      <c r="U135" s="53">
        <f t="shared" si="109"/>
        <v>3371.300718672122</v>
      </c>
      <c r="V135" s="51">
        <f t="shared" si="110"/>
        <v>2889.6863302903903</v>
      </c>
      <c r="W135" s="49">
        <f t="shared" si="111"/>
        <v>0</v>
      </c>
      <c r="X135" s="52">
        <f t="shared" si="112"/>
        <v>2889.6863302903903</v>
      </c>
      <c r="Y135" s="51">
        <f t="shared" si="113"/>
        <v>2408.0719419086586</v>
      </c>
      <c r="Z135" s="49">
        <f t="shared" si="114"/>
        <v>0</v>
      </c>
      <c r="AA135" s="52">
        <f t="shared" si="115"/>
        <v>2408.0719419086586</v>
      </c>
    </row>
    <row r="136" spans="1:27" s="30" customFormat="1" ht="12.75" customHeight="1">
      <c r="A136" s="118">
        <v>5</v>
      </c>
      <c r="B136" s="56">
        <v>44287</v>
      </c>
      <c r="C136" s="57">
        <f>'LOAS-SEM JRS E SEM CORREÇÃO'!C137</f>
        <v>0</v>
      </c>
      <c r="D136" s="223">
        <f>'base(indices)'!G139</f>
        <v>0</v>
      </c>
      <c r="E136" s="70">
        <f t="shared" si="97"/>
        <v>0</v>
      </c>
      <c r="F136" s="307">
        <f>'base(indices)'!I139</f>
        <v>0</v>
      </c>
      <c r="G136" s="60">
        <f t="shared" si="98"/>
        <v>0</v>
      </c>
      <c r="H136" s="171">
        <f t="shared" si="116"/>
        <v>0</v>
      </c>
      <c r="I136" s="106">
        <f t="shared" si="100"/>
        <v>0</v>
      </c>
      <c r="J136" s="106">
        <f t="shared" si="45"/>
        <v>0</v>
      </c>
      <c r="K136" s="106"/>
      <c r="L136" s="142">
        <f t="shared" si="99"/>
        <v>0</v>
      </c>
      <c r="M136" s="106">
        <f t="shared" si="101"/>
        <v>0</v>
      </c>
      <c r="N136" s="63">
        <f t="shared" si="102"/>
        <v>0</v>
      </c>
      <c r="O136" s="66">
        <f t="shared" si="103"/>
        <v>0</v>
      </c>
      <c r="P136" s="65">
        <f t="shared" si="104"/>
        <v>0</v>
      </c>
      <c r="Q136" s="63">
        <f t="shared" si="105"/>
        <v>0</v>
      </c>
      <c r="R136" s="67">
        <f t="shared" si="106"/>
        <v>0</v>
      </c>
      <c r="S136" s="65">
        <f t="shared" si="107"/>
        <v>0</v>
      </c>
      <c r="T136" s="63">
        <f t="shared" si="108"/>
        <v>0</v>
      </c>
      <c r="U136" s="67">
        <f t="shared" si="109"/>
        <v>0</v>
      </c>
      <c r="V136" s="65">
        <f t="shared" si="110"/>
        <v>0</v>
      </c>
      <c r="W136" s="63">
        <f t="shared" si="111"/>
        <v>0</v>
      </c>
      <c r="X136" s="66">
        <f t="shared" si="112"/>
        <v>0</v>
      </c>
      <c r="Y136" s="65">
        <f t="shared" si="113"/>
        <v>0</v>
      </c>
      <c r="Z136" s="63">
        <f t="shared" si="114"/>
        <v>0</v>
      </c>
      <c r="AA136" s="66">
        <f t="shared" si="115"/>
        <v>0</v>
      </c>
    </row>
    <row r="137" spans="1:27" ht="12.75" customHeight="1">
      <c r="A137" s="118">
        <v>5</v>
      </c>
      <c r="B137" s="46">
        <v>44317</v>
      </c>
      <c r="C137" s="57">
        <f>'LOAS-SEM JRS E SEM CORREÇÃO'!C138</f>
        <v>0</v>
      </c>
      <c r="D137" s="223">
        <f>'base(indices)'!G140</f>
        <v>0</v>
      </c>
      <c r="E137" s="70">
        <f t="shared" si="97"/>
        <v>0</v>
      </c>
      <c r="F137" s="307">
        <f>'base(indices)'!I140</f>
        <v>0</v>
      </c>
      <c r="G137" s="70">
        <f t="shared" si="98"/>
        <v>0</v>
      </c>
      <c r="H137" s="171">
        <f t="shared" si="116"/>
        <v>0</v>
      </c>
      <c r="I137" s="107">
        <f t="shared" ref="I137:I144" si="117">E137/3</f>
        <v>0</v>
      </c>
      <c r="J137" s="107">
        <f t="shared" ref="J137:J144" si="118">H137+I137</f>
        <v>0</v>
      </c>
      <c r="K137" s="107"/>
      <c r="L137" s="143">
        <f t="shared" ref="L137:L144" si="119">J137+K137</f>
        <v>0</v>
      </c>
      <c r="M137" s="107">
        <f t="shared" si="101"/>
        <v>0</v>
      </c>
      <c r="N137" s="49">
        <f t="shared" ref="N137:N144" si="120">$K137*M$10</f>
        <v>0</v>
      </c>
      <c r="O137" s="52">
        <f t="shared" ref="O137:O144" si="121">M137+N137</f>
        <v>0</v>
      </c>
      <c r="P137" s="51">
        <f t="shared" si="104"/>
        <v>0</v>
      </c>
      <c r="Q137" s="49">
        <f t="shared" ref="Q137:Q144" si="122">$K137*P$10</f>
        <v>0</v>
      </c>
      <c r="R137" s="53">
        <f t="shared" ref="R137:R144" si="123">P137+Q137</f>
        <v>0</v>
      </c>
      <c r="S137" s="51">
        <f t="shared" si="107"/>
        <v>0</v>
      </c>
      <c r="T137" s="49">
        <f t="shared" ref="T137:T144" si="124">$K137*S$10</f>
        <v>0</v>
      </c>
      <c r="U137" s="53">
        <f t="shared" ref="U137:U144" si="125">S137+T137</f>
        <v>0</v>
      </c>
      <c r="V137" s="51">
        <f t="shared" si="110"/>
        <v>0</v>
      </c>
      <c r="W137" s="49">
        <f t="shared" ref="W137:W144" si="126">$K137*V$10</f>
        <v>0</v>
      </c>
      <c r="X137" s="52">
        <f t="shared" ref="X137:X144" si="127">V137+W137</f>
        <v>0</v>
      </c>
      <c r="Y137" s="51">
        <f t="shared" si="113"/>
        <v>0</v>
      </c>
      <c r="Z137" s="49">
        <f t="shared" ref="Z137:Z144" si="128">$K137*Y$10</f>
        <v>0</v>
      </c>
      <c r="AA137" s="52">
        <f t="shared" ref="AA137:AA144" si="129">Y137+Z137</f>
        <v>0</v>
      </c>
    </row>
    <row r="138" spans="1:27" s="30" customFormat="1" ht="12.75" customHeight="1">
      <c r="A138" s="117">
        <v>5</v>
      </c>
      <c r="B138" s="56">
        <v>44348</v>
      </c>
      <c r="C138" s="57">
        <f>'LOAS-SEM JRS E SEM CORREÇÃO'!C139</f>
        <v>0</v>
      </c>
      <c r="D138" s="223">
        <f>'base(indices)'!G141</f>
        <v>0</v>
      </c>
      <c r="E138" s="70">
        <f t="shared" si="97"/>
        <v>0</v>
      </c>
      <c r="F138" s="307">
        <f>'base(indices)'!I141</f>
        <v>0</v>
      </c>
      <c r="G138" s="60">
        <f t="shared" si="98"/>
        <v>0</v>
      </c>
      <c r="H138" s="171">
        <f t="shared" si="116"/>
        <v>0</v>
      </c>
      <c r="I138" s="106">
        <f t="shared" si="117"/>
        <v>0</v>
      </c>
      <c r="J138" s="106">
        <f t="shared" si="118"/>
        <v>0</v>
      </c>
      <c r="K138" s="106"/>
      <c r="L138" s="142">
        <f t="shared" si="119"/>
        <v>0</v>
      </c>
      <c r="M138" s="106">
        <f t="shared" si="101"/>
        <v>0</v>
      </c>
      <c r="N138" s="63">
        <f t="shared" si="120"/>
        <v>0</v>
      </c>
      <c r="O138" s="66">
        <f t="shared" si="121"/>
        <v>0</v>
      </c>
      <c r="P138" s="65">
        <f t="shared" si="104"/>
        <v>0</v>
      </c>
      <c r="Q138" s="63">
        <f t="shared" si="122"/>
        <v>0</v>
      </c>
      <c r="R138" s="67">
        <f t="shared" si="123"/>
        <v>0</v>
      </c>
      <c r="S138" s="65">
        <f t="shared" si="107"/>
        <v>0</v>
      </c>
      <c r="T138" s="63">
        <f t="shared" si="124"/>
        <v>0</v>
      </c>
      <c r="U138" s="67">
        <f t="shared" si="125"/>
        <v>0</v>
      </c>
      <c r="V138" s="65">
        <f t="shared" si="110"/>
        <v>0</v>
      </c>
      <c r="W138" s="63">
        <f t="shared" si="126"/>
        <v>0</v>
      </c>
      <c r="X138" s="66">
        <f t="shared" si="127"/>
        <v>0</v>
      </c>
      <c r="Y138" s="65">
        <f t="shared" si="113"/>
        <v>0</v>
      </c>
      <c r="Z138" s="63">
        <f t="shared" si="128"/>
        <v>0</v>
      </c>
      <c r="AA138" s="66">
        <f t="shared" si="129"/>
        <v>0</v>
      </c>
    </row>
    <row r="139" spans="1:27" ht="12.75" customHeight="1">
      <c r="A139" s="118">
        <v>5</v>
      </c>
      <c r="B139" s="46">
        <v>44378</v>
      </c>
      <c r="C139" s="57">
        <f>'LOAS-SEM JRS E SEM CORREÇÃO'!C140</f>
        <v>0</v>
      </c>
      <c r="D139" s="223">
        <f>'base(indices)'!G142</f>
        <v>0</v>
      </c>
      <c r="E139" s="70">
        <f t="shared" si="97"/>
        <v>0</v>
      </c>
      <c r="F139" s="307">
        <f>'base(indices)'!I142</f>
        <v>0</v>
      </c>
      <c r="G139" s="70">
        <f t="shared" si="98"/>
        <v>0</v>
      </c>
      <c r="H139" s="171">
        <f t="shared" si="116"/>
        <v>0</v>
      </c>
      <c r="I139" s="107">
        <f t="shared" si="117"/>
        <v>0</v>
      </c>
      <c r="J139" s="107">
        <f t="shared" si="118"/>
        <v>0</v>
      </c>
      <c r="K139" s="107"/>
      <c r="L139" s="143">
        <f t="shared" si="119"/>
        <v>0</v>
      </c>
      <c r="M139" s="107">
        <f t="shared" si="101"/>
        <v>0</v>
      </c>
      <c r="N139" s="49">
        <f t="shared" si="120"/>
        <v>0</v>
      </c>
      <c r="O139" s="52">
        <f t="shared" si="121"/>
        <v>0</v>
      </c>
      <c r="P139" s="51">
        <f t="shared" si="104"/>
        <v>0</v>
      </c>
      <c r="Q139" s="49">
        <f t="shared" si="122"/>
        <v>0</v>
      </c>
      <c r="R139" s="53">
        <f t="shared" si="123"/>
        <v>0</v>
      </c>
      <c r="S139" s="51">
        <f t="shared" si="107"/>
        <v>0</v>
      </c>
      <c r="T139" s="49">
        <f t="shared" si="124"/>
        <v>0</v>
      </c>
      <c r="U139" s="53">
        <f t="shared" si="125"/>
        <v>0</v>
      </c>
      <c r="V139" s="51">
        <f t="shared" si="110"/>
        <v>0</v>
      </c>
      <c r="W139" s="49">
        <f t="shared" si="126"/>
        <v>0</v>
      </c>
      <c r="X139" s="52">
        <f t="shared" si="127"/>
        <v>0</v>
      </c>
      <c r="Y139" s="51">
        <f t="shared" si="113"/>
        <v>0</v>
      </c>
      <c r="Z139" s="49">
        <f t="shared" si="128"/>
        <v>0</v>
      </c>
      <c r="AA139" s="52">
        <f t="shared" si="129"/>
        <v>0</v>
      </c>
    </row>
    <row r="140" spans="1:27" s="30" customFormat="1" ht="12.75" customHeight="1">
      <c r="A140" s="118">
        <v>5</v>
      </c>
      <c r="B140" s="56">
        <v>44409</v>
      </c>
      <c r="C140" s="57">
        <f>'LOAS-SEM JRS E SEM CORREÇÃO'!C141</f>
        <v>0</v>
      </c>
      <c r="D140" s="223">
        <f>'base(indices)'!G143</f>
        <v>0</v>
      </c>
      <c r="E140" s="70">
        <f t="shared" ref="E140:E141" si="130">C140*D140</f>
        <v>0</v>
      </c>
      <c r="F140" s="307">
        <f>'base(indices)'!I143</f>
        <v>0</v>
      </c>
      <c r="G140" s="70">
        <f t="shared" ref="G140:G141" si="131">E140*F140</f>
        <v>0</v>
      </c>
      <c r="H140" s="172">
        <f t="shared" ref="H140:H144" si="132">(E140+G140)*4</f>
        <v>0</v>
      </c>
      <c r="I140" s="106">
        <f t="shared" si="117"/>
        <v>0</v>
      </c>
      <c r="J140" s="106">
        <f t="shared" si="118"/>
        <v>0</v>
      </c>
      <c r="K140" s="106"/>
      <c r="L140" s="142">
        <f t="shared" si="119"/>
        <v>0</v>
      </c>
      <c r="M140" s="106">
        <f t="shared" si="101"/>
        <v>0</v>
      </c>
      <c r="N140" s="63">
        <f t="shared" si="120"/>
        <v>0</v>
      </c>
      <c r="O140" s="66">
        <f t="shared" si="121"/>
        <v>0</v>
      </c>
      <c r="P140" s="65">
        <f t="shared" si="104"/>
        <v>0</v>
      </c>
      <c r="Q140" s="63">
        <f t="shared" si="122"/>
        <v>0</v>
      </c>
      <c r="R140" s="67">
        <f t="shared" si="123"/>
        <v>0</v>
      </c>
      <c r="S140" s="65">
        <f t="shared" si="107"/>
        <v>0</v>
      </c>
      <c r="T140" s="63">
        <f t="shared" si="124"/>
        <v>0</v>
      </c>
      <c r="U140" s="67">
        <f t="shared" si="125"/>
        <v>0</v>
      </c>
      <c r="V140" s="65">
        <f t="shared" si="110"/>
        <v>0</v>
      </c>
      <c r="W140" s="63">
        <f t="shared" si="126"/>
        <v>0</v>
      </c>
      <c r="X140" s="66">
        <f t="shared" si="127"/>
        <v>0</v>
      </c>
      <c r="Y140" s="65">
        <f t="shared" si="113"/>
        <v>0</v>
      </c>
      <c r="Z140" s="63">
        <f t="shared" si="128"/>
        <v>0</v>
      </c>
      <c r="AA140" s="66">
        <f t="shared" si="129"/>
        <v>0</v>
      </c>
    </row>
    <row r="141" spans="1:27" ht="12.75" customHeight="1">
      <c r="A141" s="117">
        <v>5</v>
      </c>
      <c r="B141" s="46">
        <v>44440</v>
      </c>
      <c r="C141" s="57">
        <f>'LOAS-SEM JRS E SEM CORREÇÃO'!C142</f>
        <v>0</v>
      </c>
      <c r="D141" s="223">
        <f>'base(indices)'!G144</f>
        <v>0</v>
      </c>
      <c r="E141" s="70">
        <f t="shared" si="130"/>
        <v>0</v>
      </c>
      <c r="F141" s="307">
        <f>'base(indices)'!I144</f>
        <v>0</v>
      </c>
      <c r="G141" s="70">
        <f t="shared" si="131"/>
        <v>0</v>
      </c>
      <c r="H141" s="171">
        <f t="shared" si="132"/>
        <v>0</v>
      </c>
      <c r="I141" s="107">
        <f t="shared" si="117"/>
        <v>0</v>
      </c>
      <c r="J141" s="107">
        <f t="shared" si="118"/>
        <v>0</v>
      </c>
      <c r="K141" s="107"/>
      <c r="L141" s="143">
        <f t="shared" si="119"/>
        <v>0</v>
      </c>
      <c r="M141" s="107">
        <f t="shared" si="101"/>
        <v>0</v>
      </c>
      <c r="N141" s="49">
        <f t="shared" si="120"/>
        <v>0</v>
      </c>
      <c r="O141" s="52">
        <f t="shared" si="121"/>
        <v>0</v>
      </c>
      <c r="P141" s="51">
        <f t="shared" si="104"/>
        <v>0</v>
      </c>
      <c r="Q141" s="49">
        <f t="shared" si="122"/>
        <v>0</v>
      </c>
      <c r="R141" s="53">
        <f t="shared" si="123"/>
        <v>0</v>
      </c>
      <c r="S141" s="51">
        <f t="shared" si="107"/>
        <v>0</v>
      </c>
      <c r="T141" s="49">
        <f t="shared" si="124"/>
        <v>0</v>
      </c>
      <c r="U141" s="53">
        <f t="shared" si="125"/>
        <v>0</v>
      </c>
      <c r="V141" s="51">
        <f t="shared" si="110"/>
        <v>0</v>
      </c>
      <c r="W141" s="49">
        <f t="shared" si="126"/>
        <v>0</v>
      </c>
      <c r="X141" s="52">
        <f t="shared" si="127"/>
        <v>0</v>
      </c>
      <c r="Y141" s="51">
        <f t="shared" si="113"/>
        <v>0</v>
      </c>
      <c r="Z141" s="49">
        <f t="shared" si="128"/>
        <v>0</v>
      </c>
      <c r="AA141" s="52">
        <f t="shared" si="129"/>
        <v>0</v>
      </c>
    </row>
    <row r="142" spans="1:27" s="30" customFormat="1" ht="12.75" customHeight="1">
      <c r="A142" s="118">
        <v>5</v>
      </c>
      <c r="B142" s="56">
        <v>44470</v>
      </c>
      <c r="C142" s="57">
        <f>'LOAS-SEM JRS E SEM CORREÇÃO'!C143</f>
        <v>0</v>
      </c>
      <c r="D142" s="223">
        <f>'base(indices)'!G145</f>
        <v>0</v>
      </c>
      <c r="E142" s="70">
        <f t="shared" ref="E142:E144" si="133">C142*D142</f>
        <v>0</v>
      </c>
      <c r="F142" s="307">
        <f>'base(indices)'!I145</f>
        <v>0</v>
      </c>
      <c r="G142" s="70">
        <f t="shared" ref="G142:G144" si="134">E142*F142</f>
        <v>0</v>
      </c>
      <c r="H142" s="171">
        <f t="shared" si="132"/>
        <v>0</v>
      </c>
      <c r="I142" s="106">
        <f t="shared" si="117"/>
        <v>0</v>
      </c>
      <c r="J142" s="106">
        <f t="shared" si="118"/>
        <v>0</v>
      </c>
      <c r="K142" s="106"/>
      <c r="L142" s="142">
        <f t="shared" si="119"/>
        <v>0</v>
      </c>
      <c r="M142" s="106">
        <f t="shared" si="101"/>
        <v>0</v>
      </c>
      <c r="N142" s="63">
        <f t="shared" si="120"/>
        <v>0</v>
      </c>
      <c r="O142" s="66">
        <f t="shared" si="121"/>
        <v>0</v>
      </c>
      <c r="P142" s="65">
        <f t="shared" si="104"/>
        <v>0</v>
      </c>
      <c r="Q142" s="63">
        <f t="shared" si="122"/>
        <v>0</v>
      </c>
      <c r="R142" s="67">
        <f t="shared" si="123"/>
        <v>0</v>
      </c>
      <c r="S142" s="65">
        <f t="shared" si="107"/>
        <v>0</v>
      </c>
      <c r="T142" s="63">
        <f t="shared" si="124"/>
        <v>0</v>
      </c>
      <c r="U142" s="67">
        <f t="shared" si="125"/>
        <v>0</v>
      </c>
      <c r="V142" s="65">
        <f t="shared" si="110"/>
        <v>0</v>
      </c>
      <c r="W142" s="63">
        <f t="shared" si="126"/>
        <v>0</v>
      </c>
      <c r="X142" s="66">
        <f t="shared" si="127"/>
        <v>0</v>
      </c>
      <c r="Y142" s="65">
        <f t="shared" si="113"/>
        <v>0</v>
      </c>
      <c r="Z142" s="63">
        <f t="shared" si="128"/>
        <v>0</v>
      </c>
      <c r="AA142" s="66">
        <f t="shared" si="129"/>
        <v>0</v>
      </c>
    </row>
    <row r="143" spans="1:27" ht="12.75" customHeight="1">
      <c r="A143" s="118">
        <v>5</v>
      </c>
      <c r="B143" s="46">
        <v>44501</v>
      </c>
      <c r="C143" s="57">
        <f>'LOAS-SEM JRS E SEM CORREÇÃO'!C144</f>
        <v>0</v>
      </c>
      <c r="D143" s="223">
        <f>'base(indices)'!G146</f>
        <v>0</v>
      </c>
      <c r="E143" s="70">
        <f t="shared" si="133"/>
        <v>0</v>
      </c>
      <c r="F143" s="307">
        <f>'base(indices)'!I146</f>
        <v>0</v>
      </c>
      <c r="G143" s="70">
        <f t="shared" si="134"/>
        <v>0</v>
      </c>
      <c r="H143" s="171">
        <f t="shared" si="132"/>
        <v>0</v>
      </c>
      <c r="I143" s="107">
        <f t="shared" si="117"/>
        <v>0</v>
      </c>
      <c r="J143" s="107">
        <f t="shared" si="118"/>
        <v>0</v>
      </c>
      <c r="K143" s="107"/>
      <c r="L143" s="143">
        <f t="shared" si="119"/>
        <v>0</v>
      </c>
      <c r="M143" s="107">
        <f t="shared" si="101"/>
        <v>0</v>
      </c>
      <c r="N143" s="49">
        <f t="shared" si="120"/>
        <v>0</v>
      </c>
      <c r="O143" s="52">
        <f t="shared" si="121"/>
        <v>0</v>
      </c>
      <c r="P143" s="51">
        <f t="shared" si="104"/>
        <v>0</v>
      </c>
      <c r="Q143" s="49">
        <f t="shared" si="122"/>
        <v>0</v>
      </c>
      <c r="R143" s="53">
        <f t="shared" si="123"/>
        <v>0</v>
      </c>
      <c r="S143" s="51">
        <f t="shared" si="107"/>
        <v>0</v>
      </c>
      <c r="T143" s="49">
        <f t="shared" si="124"/>
        <v>0</v>
      </c>
      <c r="U143" s="53">
        <f t="shared" si="125"/>
        <v>0</v>
      </c>
      <c r="V143" s="51">
        <f t="shared" si="110"/>
        <v>0</v>
      </c>
      <c r="W143" s="49">
        <f t="shared" si="126"/>
        <v>0</v>
      </c>
      <c r="X143" s="52">
        <f t="shared" si="127"/>
        <v>0</v>
      </c>
      <c r="Y143" s="51">
        <f t="shared" si="113"/>
        <v>0</v>
      </c>
      <c r="Z143" s="49">
        <f t="shared" si="128"/>
        <v>0</v>
      </c>
      <c r="AA143" s="52">
        <f t="shared" si="129"/>
        <v>0</v>
      </c>
    </row>
    <row r="144" spans="1:27" ht="12.75" customHeight="1">
      <c r="A144" s="124">
        <v>5</v>
      </c>
      <c r="B144" s="56">
        <v>44531</v>
      </c>
      <c r="C144" s="57">
        <f>'LOAS-SEM JRS E SEM CORREÇÃO'!C145</f>
        <v>0</v>
      </c>
      <c r="D144" s="223">
        <f>'base(indices)'!G147</f>
        <v>0</v>
      </c>
      <c r="E144" s="70">
        <f t="shared" si="133"/>
        <v>0</v>
      </c>
      <c r="F144" s="307">
        <f>'base(indices)'!I147</f>
        <v>0</v>
      </c>
      <c r="G144" s="70">
        <f t="shared" si="134"/>
        <v>0</v>
      </c>
      <c r="H144" s="171">
        <f t="shared" si="132"/>
        <v>0</v>
      </c>
      <c r="I144" s="106">
        <f t="shared" si="117"/>
        <v>0</v>
      </c>
      <c r="J144" s="106">
        <f t="shared" si="118"/>
        <v>0</v>
      </c>
      <c r="K144" s="106"/>
      <c r="L144" s="142">
        <f t="shared" si="119"/>
        <v>0</v>
      </c>
      <c r="M144" s="106">
        <f t="shared" si="101"/>
        <v>0</v>
      </c>
      <c r="N144" s="63">
        <f t="shared" si="120"/>
        <v>0</v>
      </c>
      <c r="O144" s="66">
        <f t="shared" si="121"/>
        <v>0</v>
      </c>
      <c r="P144" s="65">
        <f t="shared" si="104"/>
        <v>0</v>
      </c>
      <c r="Q144" s="63">
        <f t="shared" si="122"/>
        <v>0</v>
      </c>
      <c r="R144" s="67">
        <f t="shared" si="123"/>
        <v>0</v>
      </c>
      <c r="S144" s="65">
        <f t="shared" si="107"/>
        <v>0</v>
      </c>
      <c r="T144" s="63">
        <f t="shared" si="124"/>
        <v>0</v>
      </c>
      <c r="U144" s="67">
        <f t="shared" si="125"/>
        <v>0</v>
      </c>
      <c r="V144" s="65">
        <f t="shared" si="110"/>
        <v>0</v>
      </c>
      <c r="W144" s="63">
        <f t="shared" si="126"/>
        <v>0</v>
      </c>
      <c r="X144" s="66">
        <f t="shared" si="127"/>
        <v>0</v>
      </c>
      <c r="Y144" s="65">
        <f t="shared" si="113"/>
        <v>0</v>
      </c>
      <c r="Z144" s="63">
        <f t="shared" si="128"/>
        <v>0</v>
      </c>
      <c r="AA144" s="66">
        <f t="shared" si="129"/>
        <v>0</v>
      </c>
    </row>
    <row r="145" spans="1:27" ht="12.75" customHeight="1" thickBot="1">
      <c r="A145" s="116"/>
      <c r="B145" s="76"/>
      <c r="C145" s="77"/>
      <c r="D145" s="244"/>
      <c r="E145" s="80"/>
      <c r="F145" s="79"/>
      <c r="G145" s="80"/>
      <c r="H145" s="81"/>
      <c r="I145" s="93"/>
      <c r="J145" s="140"/>
      <c r="K145" s="125"/>
      <c r="L145" s="125"/>
      <c r="M145" s="136"/>
      <c r="N145" s="82"/>
      <c r="O145" s="83"/>
      <c r="P145" s="83"/>
      <c r="Q145" s="83"/>
      <c r="R145" s="83"/>
      <c r="S145" s="83"/>
      <c r="T145" s="83"/>
      <c r="U145" s="84"/>
      <c r="V145" s="85"/>
      <c r="W145" s="83"/>
      <c r="X145" s="86"/>
      <c r="Y145" s="85"/>
      <c r="Z145" s="83"/>
      <c r="AA145" s="86"/>
    </row>
    <row r="146" spans="1:27" ht="14.2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ht="14.25" customHeight="1">
      <c r="B147" s="28" t="s">
        <v>167</v>
      </c>
      <c r="P147"/>
      <c r="Q147"/>
      <c r="R147"/>
      <c r="S147"/>
      <c r="T147"/>
      <c r="U147"/>
      <c r="V147"/>
      <c r="W147"/>
      <c r="X147"/>
      <c r="Y147" s="44"/>
      <c r="Z147" s="44"/>
      <c r="AA147" s="44"/>
    </row>
    <row r="148" spans="1:27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spans="1:27">
      <c r="B149" s="28"/>
      <c r="C149"/>
      <c r="L149" s="33"/>
      <c r="M149" s="7"/>
      <c r="N149" s="7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3.5">
      <c r="B150" s="29"/>
      <c r="D150" s="8"/>
      <c r="E150" s="8"/>
      <c r="F150" s="8"/>
      <c r="G150" s="8"/>
      <c r="H150" s="17"/>
      <c r="I150" s="8"/>
      <c r="J150" s="8"/>
      <c r="K150" s="8"/>
      <c r="L150" s="9"/>
      <c r="M150" s="9"/>
      <c r="N150" s="9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3.5">
      <c r="B151" s="8"/>
      <c r="C151" s="8"/>
      <c r="D151" s="8"/>
      <c r="E151" s="8"/>
      <c r="F151" s="8"/>
      <c r="G151" s="8"/>
      <c r="H151" s="17"/>
      <c r="I151" s="8"/>
      <c r="J151" s="8"/>
      <c r="K151" s="8"/>
      <c r="L151" s="9"/>
      <c r="M151" s="9"/>
      <c r="N151" s="9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</sheetData>
  <mergeCells count="15">
    <mergeCell ref="J10:K10"/>
    <mergeCell ref="K8:L8"/>
    <mergeCell ref="M8:N8"/>
    <mergeCell ref="X8:Y8"/>
    <mergeCell ref="F132:G132"/>
    <mergeCell ref="H132:I132"/>
    <mergeCell ref="G10:G11"/>
    <mergeCell ref="H10:H11"/>
    <mergeCell ref="I10:I11"/>
    <mergeCell ref="F10:F11"/>
    <mergeCell ref="A10:A11"/>
    <mergeCell ref="B10:B11"/>
    <mergeCell ref="C10:C11"/>
    <mergeCell ref="D10:D11"/>
    <mergeCell ref="E10:E11"/>
  </mergeCells>
  <conditionalFormatting sqref="F132 H146:X146 E12:E87 G12:H13 G14:G87 H14:H131">
    <cfRule type="cellIs" dxfId="434" priority="986" stopIfTrue="1" operator="notEqual">
      <formula>""</formula>
    </cfRule>
  </conditionalFormatting>
  <conditionalFormatting sqref="F132">
    <cfRule type="cellIs" dxfId="433" priority="985" stopIfTrue="1" operator="notEqual">
      <formula>""</formula>
    </cfRule>
  </conditionalFormatting>
  <conditionalFormatting sqref="G88:G90">
    <cfRule type="cellIs" dxfId="432" priority="983" stopIfTrue="1" operator="notEqual">
      <formula>""</formula>
    </cfRule>
  </conditionalFormatting>
  <conditionalFormatting sqref="G88:G90">
    <cfRule type="cellIs" dxfId="431" priority="982" stopIfTrue="1" operator="notEqual">
      <formula>""</formula>
    </cfRule>
  </conditionalFormatting>
  <conditionalFormatting sqref="G91">
    <cfRule type="cellIs" dxfId="430" priority="979" stopIfTrue="1" operator="notEqual">
      <formula>""</formula>
    </cfRule>
  </conditionalFormatting>
  <conditionalFormatting sqref="G91">
    <cfRule type="cellIs" dxfId="429" priority="978" stopIfTrue="1" operator="notEqual">
      <formula>""</formula>
    </cfRule>
  </conditionalFormatting>
  <conditionalFormatting sqref="G92:G107">
    <cfRule type="cellIs" dxfId="428" priority="976" stopIfTrue="1" operator="notEqual">
      <formula>""</formula>
    </cfRule>
  </conditionalFormatting>
  <conditionalFormatting sqref="E145:H145">
    <cfRule type="cellIs" dxfId="427" priority="957" stopIfTrue="1" operator="notEqual">
      <formula>""</formula>
    </cfRule>
  </conditionalFormatting>
  <conditionalFormatting sqref="G95:G107">
    <cfRule type="cellIs" dxfId="426" priority="973" stopIfTrue="1" operator="notEqual">
      <formula>""</formula>
    </cfRule>
  </conditionalFormatting>
  <conditionalFormatting sqref="G95:G107">
    <cfRule type="cellIs" dxfId="425" priority="972" stopIfTrue="1" operator="notEqual">
      <formula>""</formula>
    </cfRule>
  </conditionalFormatting>
  <conditionalFormatting sqref="G92:G107">
    <cfRule type="cellIs" dxfId="424" priority="970" stopIfTrue="1" operator="notEqual">
      <formula>""</formula>
    </cfRule>
  </conditionalFormatting>
  <conditionalFormatting sqref="E91">
    <cfRule type="cellIs" dxfId="423" priority="949" stopIfTrue="1" operator="notEqual">
      <formula>""</formula>
    </cfRule>
  </conditionalFormatting>
  <conditionalFormatting sqref="E91">
    <cfRule type="cellIs" dxfId="422" priority="946" stopIfTrue="1" operator="notEqual">
      <formula>""</formula>
    </cfRule>
  </conditionalFormatting>
  <conditionalFormatting sqref="E91">
    <cfRule type="cellIs" dxfId="421" priority="945" stopIfTrue="1" operator="notEqual">
      <formula>""</formula>
    </cfRule>
  </conditionalFormatting>
  <conditionalFormatting sqref="E88:E90">
    <cfRule type="cellIs" dxfId="420" priority="944" stopIfTrue="1" operator="notEqual">
      <formula>""</formula>
    </cfRule>
  </conditionalFormatting>
  <conditionalFormatting sqref="E92:E107">
    <cfRule type="cellIs" dxfId="419" priority="941" stopIfTrue="1" operator="notEqual">
      <formula>""</formula>
    </cfRule>
  </conditionalFormatting>
  <conditionalFormatting sqref="E88:E90">
    <cfRule type="cellIs" dxfId="418" priority="939" stopIfTrue="1" operator="notEqual">
      <formula>""</formula>
    </cfRule>
  </conditionalFormatting>
  <conditionalFormatting sqref="E92:E107">
    <cfRule type="cellIs" dxfId="417" priority="938" stopIfTrue="1" operator="notEqual">
      <formula>""</formula>
    </cfRule>
  </conditionalFormatting>
  <conditionalFormatting sqref="E95:E107">
    <cfRule type="cellIs" dxfId="416" priority="937" stopIfTrue="1" operator="notEqual">
      <formula>""</formula>
    </cfRule>
  </conditionalFormatting>
  <conditionalFormatting sqref="E88:E90">
    <cfRule type="cellIs" dxfId="415" priority="935" stopIfTrue="1" operator="notEqual">
      <formula>""</formula>
    </cfRule>
  </conditionalFormatting>
  <conditionalFormatting sqref="E92:E107">
    <cfRule type="cellIs" dxfId="414" priority="933" stopIfTrue="1" operator="notEqual">
      <formula>""</formula>
    </cfRule>
  </conditionalFormatting>
  <conditionalFormatting sqref="E95:E107">
    <cfRule type="cellIs" dxfId="413" priority="931" stopIfTrue="1" operator="notEqual">
      <formula>""</formula>
    </cfRule>
  </conditionalFormatting>
  <conditionalFormatting sqref="E95:E107">
    <cfRule type="cellIs" dxfId="412" priority="930" stopIfTrue="1" operator="notEqual">
      <formula>""</formula>
    </cfRule>
  </conditionalFormatting>
  <conditionalFormatting sqref="E108:E109">
    <cfRule type="cellIs" dxfId="411" priority="925" stopIfTrue="1" operator="notEqual">
      <formula>""</formula>
    </cfRule>
  </conditionalFormatting>
  <conditionalFormatting sqref="D10">
    <cfRule type="cellIs" dxfId="410" priority="922" stopIfTrue="1" operator="equal">
      <formula>"Total"</formula>
    </cfRule>
  </conditionalFormatting>
  <conditionalFormatting sqref="D10">
    <cfRule type="cellIs" dxfId="409" priority="921" stopIfTrue="1" operator="equal">
      <formula>"Total"</formula>
    </cfRule>
  </conditionalFormatting>
  <conditionalFormatting sqref="E110:E111">
    <cfRule type="cellIs" dxfId="408" priority="885" stopIfTrue="1" operator="notEqual">
      <formula>""</formula>
    </cfRule>
  </conditionalFormatting>
  <conditionalFormatting sqref="E108:E109 G108:G109">
    <cfRule type="cellIs" dxfId="407" priority="902" stopIfTrue="1" operator="notEqual">
      <formula>""</formula>
    </cfRule>
  </conditionalFormatting>
  <conditionalFormatting sqref="E109 G109">
    <cfRule type="cellIs" dxfId="406" priority="901" stopIfTrue="1" operator="notEqual">
      <formula>""</formula>
    </cfRule>
  </conditionalFormatting>
  <conditionalFormatting sqref="E111 G111">
    <cfRule type="cellIs" dxfId="405" priority="880" stopIfTrue="1" operator="notEqual">
      <formula>""</formula>
    </cfRule>
  </conditionalFormatting>
  <conditionalFormatting sqref="E108:E109 G108:G109">
    <cfRule type="cellIs" dxfId="404" priority="897" stopIfTrue="1" operator="notEqual">
      <formula>""</formula>
    </cfRule>
  </conditionalFormatting>
  <conditionalFormatting sqref="E109 G109">
    <cfRule type="cellIs" dxfId="403" priority="895" stopIfTrue="1" operator="notEqual">
      <formula>""</formula>
    </cfRule>
  </conditionalFormatting>
  <conditionalFormatting sqref="E109">
    <cfRule type="cellIs" dxfId="402" priority="894" stopIfTrue="1" operator="notEqual">
      <formula>""</formula>
    </cfRule>
  </conditionalFormatting>
  <conditionalFormatting sqref="E110:E111 G110:G111">
    <cfRule type="cellIs" dxfId="401" priority="889" stopIfTrue="1" operator="notEqual">
      <formula>""</formula>
    </cfRule>
  </conditionalFormatting>
  <conditionalFormatting sqref="E111 G111">
    <cfRule type="cellIs" dxfId="400" priority="888" stopIfTrue="1" operator="notEqual">
      <formula>""</formula>
    </cfRule>
  </conditionalFormatting>
  <conditionalFormatting sqref="E110:E111 G110:G111">
    <cfRule type="cellIs" dxfId="399" priority="883" stopIfTrue="1" operator="notEqual">
      <formula>""</formula>
    </cfRule>
  </conditionalFormatting>
  <conditionalFormatting sqref="E111">
    <cfRule type="cellIs" dxfId="398" priority="879" stopIfTrue="1" operator="notEqual">
      <formula>""</formula>
    </cfRule>
  </conditionalFormatting>
  <conditionalFormatting sqref="E112:E113 G112:G113">
    <cfRule type="cellIs" dxfId="397" priority="874" stopIfTrue="1" operator="notEqual">
      <formula>""</formula>
    </cfRule>
  </conditionalFormatting>
  <conditionalFormatting sqref="E113 G113">
    <cfRule type="cellIs" dxfId="396" priority="873" stopIfTrue="1" operator="notEqual">
      <formula>""</formula>
    </cfRule>
  </conditionalFormatting>
  <conditionalFormatting sqref="E112:E113">
    <cfRule type="cellIs" dxfId="395" priority="870" stopIfTrue="1" operator="notEqual">
      <formula>""</formula>
    </cfRule>
  </conditionalFormatting>
  <conditionalFormatting sqref="E112:E113 G112:G113">
    <cfRule type="cellIs" dxfId="394" priority="868" stopIfTrue="1" operator="notEqual">
      <formula>""</formula>
    </cfRule>
  </conditionalFormatting>
  <conditionalFormatting sqref="E113 G113">
    <cfRule type="cellIs" dxfId="393" priority="865" stopIfTrue="1" operator="notEqual">
      <formula>""</formula>
    </cfRule>
  </conditionalFormatting>
  <conditionalFormatting sqref="E113">
    <cfRule type="cellIs" dxfId="392" priority="864" stopIfTrue="1" operator="notEqual">
      <formula>""</formula>
    </cfRule>
  </conditionalFormatting>
  <conditionalFormatting sqref="E114:E115 G114:G115">
    <cfRule type="cellIs" dxfId="391" priority="859" stopIfTrue="1" operator="notEqual">
      <formula>""</formula>
    </cfRule>
  </conditionalFormatting>
  <conditionalFormatting sqref="E115 G115">
    <cfRule type="cellIs" dxfId="390" priority="858" stopIfTrue="1" operator="notEqual">
      <formula>""</formula>
    </cfRule>
  </conditionalFormatting>
  <conditionalFormatting sqref="E114:E115">
    <cfRule type="cellIs" dxfId="389" priority="855" stopIfTrue="1" operator="notEqual">
      <formula>""</formula>
    </cfRule>
  </conditionalFormatting>
  <conditionalFormatting sqref="E114:E115 G114:G115">
    <cfRule type="cellIs" dxfId="388" priority="853" stopIfTrue="1" operator="notEqual">
      <formula>""</formula>
    </cfRule>
  </conditionalFormatting>
  <conditionalFormatting sqref="E115 G115">
    <cfRule type="cellIs" dxfId="387" priority="850" stopIfTrue="1" operator="notEqual">
      <formula>""</formula>
    </cfRule>
  </conditionalFormatting>
  <conditionalFormatting sqref="E115">
    <cfRule type="cellIs" dxfId="386" priority="849" stopIfTrue="1" operator="notEqual">
      <formula>""</formula>
    </cfRule>
  </conditionalFormatting>
  <conditionalFormatting sqref="E116:E117 G116:G117">
    <cfRule type="cellIs" dxfId="385" priority="844" stopIfTrue="1" operator="notEqual">
      <formula>""</formula>
    </cfRule>
  </conditionalFormatting>
  <conditionalFormatting sqref="E117 G117">
    <cfRule type="cellIs" dxfId="384" priority="843" stopIfTrue="1" operator="notEqual">
      <formula>""</formula>
    </cfRule>
  </conditionalFormatting>
  <conditionalFormatting sqref="E116:E117">
    <cfRule type="cellIs" dxfId="383" priority="840" stopIfTrue="1" operator="notEqual">
      <formula>""</formula>
    </cfRule>
  </conditionalFormatting>
  <conditionalFormatting sqref="E116:E117 G116:G117">
    <cfRule type="cellIs" dxfId="382" priority="838" stopIfTrue="1" operator="notEqual">
      <formula>""</formula>
    </cfRule>
  </conditionalFormatting>
  <conditionalFormatting sqref="E117 G117">
    <cfRule type="cellIs" dxfId="381" priority="835" stopIfTrue="1" operator="notEqual">
      <formula>""</formula>
    </cfRule>
  </conditionalFormatting>
  <conditionalFormatting sqref="E117">
    <cfRule type="cellIs" dxfId="380" priority="834" stopIfTrue="1" operator="notEqual">
      <formula>""</formula>
    </cfRule>
  </conditionalFormatting>
  <conditionalFormatting sqref="E118:E131 G118:G131">
    <cfRule type="cellIs" dxfId="379" priority="829" stopIfTrue="1" operator="notEqual">
      <formula>""</formula>
    </cfRule>
  </conditionalFormatting>
  <conditionalFormatting sqref="E119:E131 G119:G131">
    <cfRule type="cellIs" dxfId="378" priority="828" stopIfTrue="1" operator="notEqual">
      <formula>""</formula>
    </cfRule>
  </conditionalFormatting>
  <conditionalFormatting sqref="E118:E131">
    <cfRule type="cellIs" dxfId="377" priority="825" stopIfTrue="1" operator="notEqual">
      <formula>""</formula>
    </cfRule>
  </conditionalFormatting>
  <conditionalFormatting sqref="E118:E131 G118:G131">
    <cfRule type="cellIs" dxfId="376" priority="823" stopIfTrue="1" operator="notEqual">
      <formula>""</formula>
    </cfRule>
  </conditionalFormatting>
  <conditionalFormatting sqref="E119:E131 G119:G131">
    <cfRule type="cellIs" dxfId="375" priority="820" stopIfTrue="1" operator="notEqual">
      <formula>""</formula>
    </cfRule>
  </conditionalFormatting>
  <conditionalFormatting sqref="E119:E131">
    <cfRule type="cellIs" dxfId="374" priority="819" stopIfTrue="1" operator="notEqual">
      <formula>""</formula>
    </cfRule>
  </conditionalFormatting>
  <conditionalFormatting sqref="B145:C145">
    <cfRule type="cellIs" dxfId="373" priority="813" stopIfTrue="1" operator="notEqual">
      <formula>""</formula>
    </cfRule>
  </conditionalFormatting>
  <conditionalFormatting sqref="Y146:AA146">
    <cfRule type="cellIs" dxfId="372" priority="806" stopIfTrue="1" operator="notEqual">
      <formula>""</formula>
    </cfRule>
  </conditionalFormatting>
  <conditionalFormatting sqref="D12:D131">
    <cfRule type="cellIs" dxfId="371" priority="734" stopIfTrue="1" operator="equal">
      <formula>"Total"</formula>
    </cfRule>
  </conditionalFormatting>
  <conditionalFormatting sqref="E133:E136">
    <cfRule type="cellIs" dxfId="370" priority="733" stopIfTrue="1" operator="notEqual">
      <formula>""</formula>
    </cfRule>
  </conditionalFormatting>
  <conditionalFormatting sqref="E133:E136">
    <cfRule type="cellIs" dxfId="369" priority="732" stopIfTrue="1" operator="notEqual">
      <formula>""</formula>
    </cfRule>
  </conditionalFormatting>
  <conditionalFormatting sqref="E133:E136">
    <cfRule type="cellIs" dxfId="368" priority="731" stopIfTrue="1" operator="notEqual">
      <formula>""</formula>
    </cfRule>
  </conditionalFormatting>
  <conditionalFormatting sqref="G139:G141">
    <cfRule type="cellIs" dxfId="367" priority="694" stopIfTrue="1" operator="notEqual">
      <formula>""</formula>
    </cfRule>
  </conditionalFormatting>
  <conditionalFormatting sqref="G138">
    <cfRule type="cellIs" dxfId="366" priority="695" stopIfTrue="1" operator="notEqual">
      <formula>""</formula>
    </cfRule>
  </conditionalFormatting>
  <conditionalFormatting sqref="G134:H134 H135:H144">
    <cfRule type="cellIs" dxfId="365" priority="699" stopIfTrue="1" operator="notEqual">
      <formula>""</formula>
    </cfRule>
  </conditionalFormatting>
  <conditionalFormatting sqref="G133">
    <cfRule type="cellIs" dxfId="364" priority="701" stopIfTrue="1" operator="notEqual">
      <formula>""</formula>
    </cfRule>
  </conditionalFormatting>
  <conditionalFormatting sqref="G133">
    <cfRule type="cellIs" dxfId="363" priority="702" stopIfTrue="1" operator="notEqual">
      <formula>""</formula>
    </cfRule>
  </conditionalFormatting>
  <conditionalFormatting sqref="G134:H134 H135:H144">
    <cfRule type="cellIs" dxfId="362" priority="700" stopIfTrue="1" operator="notEqual">
      <formula>""</formula>
    </cfRule>
  </conditionalFormatting>
  <conditionalFormatting sqref="G135:G137">
    <cfRule type="cellIs" dxfId="361" priority="697" stopIfTrue="1" operator="notEqual">
      <formula>""</formula>
    </cfRule>
  </conditionalFormatting>
  <conditionalFormatting sqref="G135:G137">
    <cfRule type="cellIs" dxfId="360" priority="698" stopIfTrue="1" operator="notEqual">
      <formula>""</formula>
    </cfRule>
  </conditionalFormatting>
  <conditionalFormatting sqref="G139:G141">
    <cfRule type="cellIs" dxfId="359" priority="693" stopIfTrue="1" operator="notEqual">
      <formula>""</formula>
    </cfRule>
  </conditionalFormatting>
  <conditionalFormatting sqref="G138">
    <cfRule type="cellIs" dxfId="358" priority="696" stopIfTrue="1" operator="notEqual">
      <formula>""</formula>
    </cfRule>
  </conditionalFormatting>
  <conditionalFormatting sqref="H133">
    <cfRule type="cellIs" dxfId="357" priority="681" stopIfTrue="1" operator="notEqual">
      <formula>""</formula>
    </cfRule>
  </conditionalFormatting>
  <conditionalFormatting sqref="E137:E141">
    <cfRule type="cellIs" dxfId="356" priority="680" stopIfTrue="1" operator="notEqual">
      <formula>""</formula>
    </cfRule>
  </conditionalFormatting>
  <conditionalFormatting sqref="E137:E141">
    <cfRule type="cellIs" dxfId="355" priority="679" stopIfTrue="1" operator="notEqual">
      <formula>""</formula>
    </cfRule>
  </conditionalFormatting>
  <conditionalFormatting sqref="E137:E141">
    <cfRule type="cellIs" dxfId="354" priority="678" stopIfTrue="1" operator="notEqual">
      <formula>""</formula>
    </cfRule>
  </conditionalFormatting>
  <conditionalFormatting sqref="G142:G144">
    <cfRule type="cellIs" dxfId="353" priority="671" stopIfTrue="1" operator="notEqual">
      <formula>""</formula>
    </cfRule>
  </conditionalFormatting>
  <conditionalFormatting sqref="G142:G144">
    <cfRule type="cellIs" dxfId="352" priority="670" stopIfTrue="1" operator="notEqual">
      <formula>""</formula>
    </cfRule>
  </conditionalFormatting>
  <conditionalFormatting sqref="E142:E144">
    <cfRule type="cellIs" dxfId="351" priority="667" stopIfTrue="1" operator="notEqual">
      <formula>""</formula>
    </cfRule>
  </conditionalFormatting>
  <conditionalFormatting sqref="E142:E144">
    <cfRule type="cellIs" dxfId="350" priority="666" stopIfTrue="1" operator="notEqual">
      <formula>""</formula>
    </cfRule>
  </conditionalFormatting>
  <conditionalFormatting sqref="E142:E144">
    <cfRule type="cellIs" dxfId="349" priority="665" stopIfTrue="1" operator="notEqual">
      <formula>""</formula>
    </cfRule>
  </conditionalFormatting>
  <conditionalFormatting sqref="C133">
    <cfRule type="cellIs" dxfId="348" priority="656" stopIfTrue="1" operator="notEqual">
      <formula>""</formula>
    </cfRule>
  </conditionalFormatting>
  <conditionalFormatting sqref="C134:C144">
    <cfRule type="cellIs" dxfId="347" priority="655" stopIfTrue="1" operator="notEqual">
      <formula>""</formula>
    </cfRule>
  </conditionalFormatting>
  <conditionalFormatting sqref="D145">
    <cfRule type="cellIs" dxfId="346" priority="637" stopIfTrue="1" operator="equal">
      <formula>"Total"</formula>
    </cfRule>
  </conditionalFormatting>
  <conditionalFormatting sqref="B133:B144">
    <cfRule type="cellIs" dxfId="345" priority="632" stopIfTrue="1" operator="notEqual">
      <formula>""</formula>
    </cfRule>
  </conditionalFormatting>
  <conditionalFormatting sqref="B133:B144">
    <cfRule type="cellIs" dxfId="344" priority="631" stopIfTrue="1" operator="notEqual">
      <formula>""</formula>
    </cfRule>
  </conditionalFormatting>
  <conditionalFormatting sqref="C107 C12:C95">
    <cfRule type="cellIs" dxfId="343" priority="321" stopIfTrue="1" operator="notEqual">
      <formula>""</formula>
    </cfRule>
  </conditionalFormatting>
  <conditionalFormatting sqref="C23">
    <cfRule type="cellIs" dxfId="342" priority="320" stopIfTrue="1" operator="notEqual">
      <formula>""</formula>
    </cfRule>
  </conditionalFormatting>
  <conditionalFormatting sqref="C14:C25">
    <cfRule type="cellIs" dxfId="341" priority="319" stopIfTrue="1" operator="notEqual">
      <formula>""</formula>
    </cfRule>
  </conditionalFormatting>
  <conditionalFormatting sqref="C107 C73:C83 C85:C95">
    <cfRule type="cellIs" dxfId="340" priority="318" stopIfTrue="1" operator="notEqual">
      <formula>""</formula>
    </cfRule>
  </conditionalFormatting>
  <conditionalFormatting sqref="C84">
    <cfRule type="cellIs" dxfId="339" priority="317" stopIfTrue="1" operator="notEqual">
      <formula>""</formula>
    </cfRule>
  </conditionalFormatting>
  <conditionalFormatting sqref="C84">
    <cfRule type="cellIs" dxfId="338" priority="316" stopIfTrue="1" operator="notEqual">
      <formula>""</formula>
    </cfRule>
  </conditionalFormatting>
  <conditionalFormatting sqref="C85:C94">
    <cfRule type="cellIs" dxfId="337" priority="312" stopIfTrue="1" operator="notEqual">
      <formula>""</formula>
    </cfRule>
  </conditionalFormatting>
  <conditionalFormatting sqref="C12:C23">
    <cfRule type="cellIs" dxfId="336" priority="315" stopIfTrue="1" operator="notEqual">
      <formula>""</formula>
    </cfRule>
  </conditionalFormatting>
  <conditionalFormatting sqref="C73:C83">
    <cfRule type="cellIs" dxfId="335" priority="314" stopIfTrue="1" operator="notEqual">
      <formula>""</formula>
    </cfRule>
  </conditionalFormatting>
  <conditionalFormatting sqref="C85:C94">
    <cfRule type="cellIs" dxfId="334" priority="313" stopIfTrue="1" operator="notEqual">
      <formula>""</formula>
    </cfRule>
  </conditionalFormatting>
  <conditionalFormatting sqref="C84">
    <cfRule type="cellIs" dxfId="333" priority="311" stopIfTrue="1" operator="notEqual">
      <formula>""</formula>
    </cfRule>
  </conditionalFormatting>
  <conditionalFormatting sqref="C84">
    <cfRule type="cellIs" dxfId="332" priority="310" stopIfTrue="1" operator="notEqual">
      <formula>""</formula>
    </cfRule>
  </conditionalFormatting>
  <conditionalFormatting sqref="C73:C83">
    <cfRule type="cellIs" dxfId="331" priority="309" stopIfTrue="1" operator="notEqual">
      <formula>""</formula>
    </cfRule>
  </conditionalFormatting>
  <conditionalFormatting sqref="C72">
    <cfRule type="cellIs" dxfId="330" priority="308" stopIfTrue="1" operator="notEqual">
      <formula>""</formula>
    </cfRule>
  </conditionalFormatting>
  <conditionalFormatting sqref="C72">
    <cfRule type="cellIs" dxfId="329" priority="307" stopIfTrue="1" operator="notEqual">
      <formula>""</formula>
    </cfRule>
  </conditionalFormatting>
  <conditionalFormatting sqref="C73:C82">
    <cfRule type="cellIs" dxfId="328" priority="304" stopIfTrue="1" operator="notEqual">
      <formula>""</formula>
    </cfRule>
  </conditionalFormatting>
  <conditionalFormatting sqref="C61:C71">
    <cfRule type="cellIs" dxfId="327" priority="306" stopIfTrue="1" operator="notEqual">
      <formula>""</formula>
    </cfRule>
  </conditionalFormatting>
  <conditionalFormatting sqref="C73:C82">
    <cfRule type="cellIs" dxfId="326" priority="305" stopIfTrue="1" operator="notEqual">
      <formula>""</formula>
    </cfRule>
  </conditionalFormatting>
  <conditionalFormatting sqref="C85:C94">
    <cfRule type="cellIs" dxfId="325" priority="303" stopIfTrue="1" operator="notEqual">
      <formula>""</formula>
    </cfRule>
  </conditionalFormatting>
  <conditionalFormatting sqref="C85:C94">
    <cfRule type="cellIs" dxfId="324" priority="302" stopIfTrue="1" operator="notEqual">
      <formula>""</formula>
    </cfRule>
  </conditionalFormatting>
  <conditionalFormatting sqref="C84:C94">
    <cfRule type="cellIs" dxfId="323" priority="301" stopIfTrue="1" operator="notEqual">
      <formula>""</formula>
    </cfRule>
  </conditionalFormatting>
  <conditionalFormatting sqref="C84:C94">
    <cfRule type="cellIs" dxfId="322" priority="300" stopIfTrue="1" operator="notEqual">
      <formula>""</formula>
    </cfRule>
  </conditionalFormatting>
  <conditionalFormatting sqref="C12:C13 C15 C17 C19 C21">
    <cfRule type="cellIs" dxfId="321" priority="299" stopIfTrue="1" operator="notEqual">
      <formula>""</formula>
    </cfRule>
  </conditionalFormatting>
  <conditionalFormatting sqref="C73:C83">
    <cfRule type="cellIs" dxfId="320" priority="298" stopIfTrue="1" operator="notEqual">
      <formula>""</formula>
    </cfRule>
  </conditionalFormatting>
  <conditionalFormatting sqref="C72">
    <cfRule type="cellIs" dxfId="319" priority="297" stopIfTrue="1" operator="notEqual">
      <formula>""</formula>
    </cfRule>
  </conditionalFormatting>
  <conditionalFormatting sqref="C72">
    <cfRule type="cellIs" dxfId="318" priority="296" stopIfTrue="1" operator="notEqual">
      <formula>""</formula>
    </cfRule>
  </conditionalFormatting>
  <conditionalFormatting sqref="C73:C82">
    <cfRule type="cellIs" dxfId="317" priority="293" stopIfTrue="1" operator="notEqual">
      <formula>""</formula>
    </cfRule>
  </conditionalFormatting>
  <conditionalFormatting sqref="C61:C71">
    <cfRule type="cellIs" dxfId="316" priority="295" stopIfTrue="1" operator="notEqual">
      <formula>""</formula>
    </cfRule>
  </conditionalFormatting>
  <conditionalFormatting sqref="C73:C82">
    <cfRule type="cellIs" dxfId="315" priority="294" stopIfTrue="1" operator="notEqual">
      <formula>""</formula>
    </cfRule>
  </conditionalFormatting>
  <conditionalFormatting sqref="C72">
    <cfRule type="cellIs" dxfId="314" priority="292" stopIfTrue="1" operator="notEqual">
      <formula>""</formula>
    </cfRule>
  </conditionalFormatting>
  <conditionalFormatting sqref="C72">
    <cfRule type="cellIs" dxfId="313" priority="291" stopIfTrue="1" operator="notEqual">
      <formula>""</formula>
    </cfRule>
  </conditionalFormatting>
  <conditionalFormatting sqref="C61:C71">
    <cfRule type="cellIs" dxfId="312" priority="290" stopIfTrue="1" operator="notEqual">
      <formula>""</formula>
    </cfRule>
  </conditionalFormatting>
  <conditionalFormatting sqref="C60">
    <cfRule type="cellIs" dxfId="311" priority="289" stopIfTrue="1" operator="notEqual">
      <formula>""</formula>
    </cfRule>
  </conditionalFormatting>
  <conditionalFormatting sqref="C60">
    <cfRule type="cellIs" dxfId="310" priority="288" stopIfTrue="1" operator="notEqual">
      <formula>""</formula>
    </cfRule>
  </conditionalFormatting>
  <conditionalFormatting sqref="C61:C70">
    <cfRule type="cellIs" dxfId="309" priority="285" stopIfTrue="1" operator="notEqual">
      <formula>""</formula>
    </cfRule>
  </conditionalFormatting>
  <conditionalFormatting sqref="C49:C59">
    <cfRule type="cellIs" dxfId="308" priority="287" stopIfTrue="1" operator="notEqual">
      <formula>""</formula>
    </cfRule>
  </conditionalFormatting>
  <conditionalFormatting sqref="C61:C70">
    <cfRule type="cellIs" dxfId="307" priority="286" stopIfTrue="1" operator="notEqual">
      <formula>""</formula>
    </cfRule>
  </conditionalFormatting>
  <conditionalFormatting sqref="C73:C82">
    <cfRule type="cellIs" dxfId="306" priority="284" stopIfTrue="1" operator="notEqual">
      <formula>""</formula>
    </cfRule>
  </conditionalFormatting>
  <conditionalFormatting sqref="C73:C82">
    <cfRule type="cellIs" dxfId="305" priority="283" stopIfTrue="1" operator="notEqual">
      <formula>""</formula>
    </cfRule>
  </conditionalFormatting>
  <conditionalFormatting sqref="B12:B131">
    <cfRule type="cellIs" dxfId="304" priority="282" stopIfTrue="1" operator="notEqual">
      <formula>""</formula>
    </cfRule>
  </conditionalFormatting>
  <conditionalFormatting sqref="C84:C94">
    <cfRule type="cellIs" dxfId="303" priority="281" stopIfTrue="1" operator="notEqual">
      <formula>""</formula>
    </cfRule>
  </conditionalFormatting>
  <conditionalFormatting sqref="C84:C94">
    <cfRule type="cellIs" dxfId="302" priority="280" stopIfTrue="1" operator="notEqual">
      <formula>""</formula>
    </cfRule>
  </conditionalFormatting>
  <conditionalFormatting sqref="C12:C13 C15 C17 C19 C21">
    <cfRule type="cellIs" dxfId="301" priority="279" stopIfTrue="1" operator="notEqual">
      <formula>""</formula>
    </cfRule>
  </conditionalFormatting>
  <conditionalFormatting sqref="C73:C83">
    <cfRule type="cellIs" dxfId="300" priority="278" stopIfTrue="1" operator="notEqual">
      <formula>""</formula>
    </cfRule>
  </conditionalFormatting>
  <conditionalFormatting sqref="C72">
    <cfRule type="cellIs" dxfId="299" priority="277" stopIfTrue="1" operator="notEqual">
      <formula>""</formula>
    </cfRule>
  </conditionalFormatting>
  <conditionalFormatting sqref="C72">
    <cfRule type="cellIs" dxfId="298" priority="276" stopIfTrue="1" operator="notEqual">
      <formula>""</formula>
    </cfRule>
  </conditionalFormatting>
  <conditionalFormatting sqref="C73:C82">
    <cfRule type="cellIs" dxfId="297" priority="273" stopIfTrue="1" operator="notEqual">
      <formula>""</formula>
    </cfRule>
  </conditionalFormatting>
  <conditionalFormatting sqref="C61:C71">
    <cfRule type="cellIs" dxfId="296" priority="275" stopIfTrue="1" operator="notEqual">
      <formula>""</formula>
    </cfRule>
  </conditionalFormatting>
  <conditionalFormatting sqref="C73:C82">
    <cfRule type="cellIs" dxfId="295" priority="274" stopIfTrue="1" operator="notEqual">
      <formula>""</formula>
    </cfRule>
  </conditionalFormatting>
  <conditionalFormatting sqref="C72">
    <cfRule type="cellIs" dxfId="294" priority="272" stopIfTrue="1" operator="notEqual">
      <formula>""</formula>
    </cfRule>
  </conditionalFormatting>
  <conditionalFormatting sqref="C72">
    <cfRule type="cellIs" dxfId="293" priority="271" stopIfTrue="1" operator="notEqual">
      <formula>""</formula>
    </cfRule>
  </conditionalFormatting>
  <conditionalFormatting sqref="C61:C71">
    <cfRule type="cellIs" dxfId="292" priority="270" stopIfTrue="1" operator="notEqual">
      <formula>""</formula>
    </cfRule>
  </conditionalFormatting>
  <conditionalFormatting sqref="C60">
    <cfRule type="cellIs" dxfId="291" priority="269" stopIfTrue="1" operator="notEqual">
      <formula>""</formula>
    </cfRule>
  </conditionalFormatting>
  <conditionalFormatting sqref="C60">
    <cfRule type="cellIs" dxfId="290" priority="268" stopIfTrue="1" operator="notEqual">
      <formula>""</formula>
    </cfRule>
  </conditionalFormatting>
  <conditionalFormatting sqref="C61:C70">
    <cfRule type="cellIs" dxfId="289" priority="265" stopIfTrue="1" operator="notEqual">
      <formula>""</formula>
    </cfRule>
  </conditionalFormatting>
  <conditionalFormatting sqref="C49:C59">
    <cfRule type="cellIs" dxfId="288" priority="267" stopIfTrue="1" operator="notEqual">
      <formula>""</formula>
    </cfRule>
  </conditionalFormatting>
  <conditionalFormatting sqref="C61:C70">
    <cfRule type="cellIs" dxfId="287" priority="266" stopIfTrue="1" operator="notEqual">
      <formula>""</formula>
    </cfRule>
  </conditionalFormatting>
  <conditionalFormatting sqref="C73:C82">
    <cfRule type="cellIs" dxfId="286" priority="264" stopIfTrue="1" operator="notEqual">
      <formula>""</formula>
    </cfRule>
  </conditionalFormatting>
  <conditionalFormatting sqref="C73:C82">
    <cfRule type="cellIs" dxfId="285" priority="263" stopIfTrue="1" operator="notEqual">
      <formula>""</formula>
    </cfRule>
  </conditionalFormatting>
  <conditionalFormatting sqref="C72:C82">
    <cfRule type="cellIs" dxfId="284" priority="262" stopIfTrue="1" operator="notEqual">
      <formula>""</formula>
    </cfRule>
  </conditionalFormatting>
  <conditionalFormatting sqref="C72:C82">
    <cfRule type="cellIs" dxfId="283" priority="261" stopIfTrue="1" operator="notEqual">
      <formula>""</formula>
    </cfRule>
  </conditionalFormatting>
  <conditionalFormatting sqref="C61:C71">
    <cfRule type="cellIs" dxfId="282" priority="260" stopIfTrue="1" operator="notEqual">
      <formula>""</formula>
    </cfRule>
  </conditionalFormatting>
  <conditionalFormatting sqref="C60">
    <cfRule type="cellIs" dxfId="281" priority="259" stopIfTrue="1" operator="notEqual">
      <formula>""</formula>
    </cfRule>
  </conditionalFormatting>
  <conditionalFormatting sqref="C60">
    <cfRule type="cellIs" dxfId="280" priority="258" stopIfTrue="1" operator="notEqual">
      <formula>""</formula>
    </cfRule>
  </conditionalFormatting>
  <conditionalFormatting sqref="C61:C70">
    <cfRule type="cellIs" dxfId="279" priority="255" stopIfTrue="1" operator="notEqual">
      <formula>""</formula>
    </cfRule>
  </conditionalFormatting>
  <conditionalFormatting sqref="C49:C59">
    <cfRule type="cellIs" dxfId="278" priority="257" stopIfTrue="1" operator="notEqual">
      <formula>""</formula>
    </cfRule>
  </conditionalFormatting>
  <conditionalFormatting sqref="C61:C70">
    <cfRule type="cellIs" dxfId="277" priority="256" stopIfTrue="1" operator="notEqual">
      <formula>""</formula>
    </cfRule>
  </conditionalFormatting>
  <conditionalFormatting sqref="C60">
    <cfRule type="cellIs" dxfId="276" priority="254" stopIfTrue="1" operator="notEqual">
      <formula>""</formula>
    </cfRule>
  </conditionalFormatting>
  <conditionalFormatting sqref="C60">
    <cfRule type="cellIs" dxfId="275" priority="253" stopIfTrue="1" operator="notEqual">
      <formula>""</formula>
    </cfRule>
  </conditionalFormatting>
  <conditionalFormatting sqref="C49:C59">
    <cfRule type="cellIs" dxfId="274" priority="252" stopIfTrue="1" operator="notEqual">
      <formula>""</formula>
    </cfRule>
  </conditionalFormatting>
  <conditionalFormatting sqref="C48">
    <cfRule type="cellIs" dxfId="273" priority="251" stopIfTrue="1" operator="notEqual">
      <formula>""</formula>
    </cfRule>
  </conditionalFormatting>
  <conditionalFormatting sqref="C48">
    <cfRule type="cellIs" dxfId="272" priority="250" stopIfTrue="1" operator="notEqual">
      <formula>""</formula>
    </cfRule>
  </conditionalFormatting>
  <conditionalFormatting sqref="C49:C58">
    <cfRule type="cellIs" dxfId="271" priority="247" stopIfTrue="1" operator="notEqual">
      <formula>""</formula>
    </cfRule>
  </conditionalFormatting>
  <conditionalFormatting sqref="C37:C47">
    <cfRule type="cellIs" dxfId="270" priority="249" stopIfTrue="1" operator="notEqual">
      <formula>""</formula>
    </cfRule>
  </conditionalFormatting>
  <conditionalFormatting sqref="C49:C58">
    <cfRule type="cellIs" dxfId="269" priority="248" stopIfTrue="1" operator="notEqual">
      <formula>""</formula>
    </cfRule>
  </conditionalFormatting>
  <conditionalFormatting sqref="C61:C70">
    <cfRule type="cellIs" dxfId="268" priority="246" stopIfTrue="1" operator="notEqual">
      <formula>""</formula>
    </cfRule>
  </conditionalFormatting>
  <conditionalFormatting sqref="C61:C70">
    <cfRule type="cellIs" dxfId="267" priority="245" stopIfTrue="1" operator="notEqual">
      <formula>""</formula>
    </cfRule>
  </conditionalFormatting>
  <conditionalFormatting sqref="C85:C94">
    <cfRule type="cellIs" dxfId="266" priority="239" stopIfTrue="1" operator="notEqual">
      <formula>""</formula>
    </cfRule>
  </conditionalFormatting>
  <conditionalFormatting sqref="C85:C94">
    <cfRule type="cellIs" dxfId="265" priority="238" stopIfTrue="1" operator="notEqual">
      <formula>""</formula>
    </cfRule>
  </conditionalFormatting>
  <conditionalFormatting sqref="C107 C73:C83 C85:C95">
    <cfRule type="cellIs" dxfId="264" priority="244" stopIfTrue="1" operator="notEqual">
      <formula>""</formula>
    </cfRule>
  </conditionalFormatting>
  <conditionalFormatting sqref="C107 C73:C83 C85:C95">
    <cfRule type="cellIs" dxfId="263" priority="237" stopIfTrue="1" operator="notEqual">
      <formula>""</formula>
    </cfRule>
  </conditionalFormatting>
  <conditionalFormatting sqref="C84">
    <cfRule type="cellIs" dxfId="262" priority="236" stopIfTrue="1" operator="notEqual">
      <formula>""</formula>
    </cfRule>
  </conditionalFormatting>
  <conditionalFormatting sqref="C107 C73:C83 C85:C95">
    <cfRule type="cellIs" dxfId="261" priority="243" stopIfTrue="1" operator="notEqual">
      <formula>""</formula>
    </cfRule>
  </conditionalFormatting>
  <conditionalFormatting sqref="C84">
    <cfRule type="cellIs" dxfId="260" priority="242" stopIfTrue="1" operator="notEqual">
      <formula>""</formula>
    </cfRule>
  </conditionalFormatting>
  <conditionalFormatting sqref="C84">
    <cfRule type="cellIs" dxfId="259" priority="241" stopIfTrue="1" operator="notEqual">
      <formula>""</formula>
    </cfRule>
  </conditionalFormatting>
  <conditionalFormatting sqref="C73:C83">
    <cfRule type="cellIs" dxfId="258" priority="240" stopIfTrue="1" operator="notEqual">
      <formula>""</formula>
    </cfRule>
  </conditionalFormatting>
  <conditionalFormatting sqref="C73:C83">
    <cfRule type="cellIs" dxfId="257" priority="229" stopIfTrue="1" operator="notEqual">
      <formula>""</formula>
    </cfRule>
  </conditionalFormatting>
  <conditionalFormatting sqref="C72">
    <cfRule type="cellIs" dxfId="256" priority="228" stopIfTrue="1" operator="notEqual">
      <formula>""</formula>
    </cfRule>
  </conditionalFormatting>
  <conditionalFormatting sqref="C72">
    <cfRule type="cellIs" dxfId="255" priority="227" stopIfTrue="1" operator="notEqual">
      <formula>""</formula>
    </cfRule>
  </conditionalFormatting>
  <conditionalFormatting sqref="C61:C71">
    <cfRule type="cellIs" dxfId="254" priority="226" stopIfTrue="1" operator="notEqual">
      <formula>""</formula>
    </cfRule>
  </conditionalFormatting>
  <conditionalFormatting sqref="C84">
    <cfRule type="cellIs" dxfId="253" priority="235" stopIfTrue="1" operator="notEqual">
      <formula>""</formula>
    </cfRule>
  </conditionalFormatting>
  <conditionalFormatting sqref="C85:C94">
    <cfRule type="cellIs" dxfId="252" priority="232" stopIfTrue="1" operator="notEqual">
      <formula>""</formula>
    </cfRule>
  </conditionalFormatting>
  <conditionalFormatting sqref="C73:C83">
    <cfRule type="cellIs" dxfId="251" priority="234" stopIfTrue="1" operator="notEqual">
      <formula>""</formula>
    </cfRule>
  </conditionalFormatting>
  <conditionalFormatting sqref="C85:C94">
    <cfRule type="cellIs" dxfId="250" priority="233" stopIfTrue="1" operator="notEqual">
      <formula>""</formula>
    </cfRule>
  </conditionalFormatting>
  <conditionalFormatting sqref="C84">
    <cfRule type="cellIs" dxfId="249" priority="231" stopIfTrue="1" operator="notEqual">
      <formula>""</formula>
    </cfRule>
  </conditionalFormatting>
  <conditionalFormatting sqref="C84">
    <cfRule type="cellIs" dxfId="248" priority="230" stopIfTrue="1" operator="notEqual">
      <formula>""</formula>
    </cfRule>
  </conditionalFormatting>
  <conditionalFormatting sqref="C73:C82">
    <cfRule type="cellIs" dxfId="247" priority="224" stopIfTrue="1" operator="notEqual">
      <formula>""</formula>
    </cfRule>
  </conditionalFormatting>
  <conditionalFormatting sqref="C73:C82">
    <cfRule type="cellIs" dxfId="246" priority="225" stopIfTrue="1" operator="notEqual">
      <formula>""</formula>
    </cfRule>
  </conditionalFormatting>
  <conditionalFormatting sqref="C85:C94">
    <cfRule type="cellIs" dxfId="245" priority="223" stopIfTrue="1" operator="notEqual">
      <formula>""</formula>
    </cfRule>
  </conditionalFormatting>
  <conditionalFormatting sqref="C85:C94">
    <cfRule type="cellIs" dxfId="244" priority="222" stopIfTrue="1" operator="notEqual">
      <formula>""</formula>
    </cfRule>
  </conditionalFormatting>
  <conditionalFormatting sqref="C72">
    <cfRule type="cellIs" dxfId="243" priority="211" stopIfTrue="1" operator="notEqual">
      <formula>""</formula>
    </cfRule>
  </conditionalFormatting>
  <conditionalFormatting sqref="C61:C71">
    <cfRule type="cellIs" dxfId="242" priority="210" stopIfTrue="1" operator="notEqual">
      <formula>""</formula>
    </cfRule>
  </conditionalFormatting>
  <conditionalFormatting sqref="C107 C73:C83 C85:C95">
    <cfRule type="cellIs" dxfId="241" priority="221" stopIfTrue="1" operator="notEqual">
      <formula>""</formula>
    </cfRule>
  </conditionalFormatting>
  <conditionalFormatting sqref="C84">
    <cfRule type="cellIs" dxfId="240" priority="220" stopIfTrue="1" operator="notEqual">
      <formula>""</formula>
    </cfRule>
  </conditionalFormatting>
  <conditionalFormatting sqref="C84">
    <cfRule type="cellIs" dxfId="239" priority="219" stopIfTrue="1" operator="notEqual">
      <formula>""</formula>
    </cfRule>
  </conditionalFormatting>
  <conditionalFormatting sqref="C85:C94">
    <cfRule type="cellIs" dxfId="238" priority="216" stopIfTrue="1" operator="notEqual">
      <formula>""</formula>
    </cfRule>
  </conditionalFormatting>
  <conditionalFormatting sqref="C73:C83">
    <cfRule type="cellIs" dxfId="237" priority="218" stopIfTrue="1" operator="notEqual">
      <formula>""</formula>
    </cfRule>
  </conditionalFormatting>
  <conditionalFormatting sqref="C85:C94">
    <cfRule type="cellIs" dxfId="236" priority="217" stopIfTrue="1" operator="notEqual">
      <formula>""</formula>
    </cfRule>
  </conditionalFormatting>
  <conditionalFormatting sqref="C84">
    <cfRule type="cellIs" dxfId="235" priority="215" stopIfTrue="1" operator="notEqual">
      <formula>""</formula>
    </cfRule>
  </conditionalFormatting>
  <conditionalFormatting sqref="C84">
    <cfRule type="cellIs" dxfId="234" priority="214" stopIfTrue="1" operator="notEqual">
      <formula>""</formula>
    </cfRule>
  </conditionalFormatting>
  <conditionalFormatting sqref="C73:C83">
    <cfRule type="cellIs" dxfId="233" priority="213" stopIfTrue="1" operator="notEqual">
      <formula>""</formula>
    </cfRule>
  </conditionalFormatting>
  <conditionalFormatting sqref="C72">
    <cfRule type="cellIs" dxfId="232" priority="212" stopIfTrue="1" operator="notEqual">
      <formula>""</formula>
    </cfRule>
  </conditionalFormatting>
  <conditionalFormatting sqref="C73:C82">
    <cfRule type="cellIs" dxfId="231" priority="208" stopIfTrue="1" operator="notEqual">
      <formula>""</formula>
    </cfRule>
  </conditionalFormatting>
  <conditionalFormatting sqref="C73:C82">
    <cfRule type="cellIs" dxfId="230" priority="209" stopIfTrue="1" operator="notEqual">
      <formula>""</formula>
    </cfRule>
  </conditionalFormatting>
  <conditionalFormatting sqref="C85:C94">
    <cfRule type="cellIs" dxfId="229" priority="207" stopIfTrue="1" operator="notEqual">
      <formula>""</formula>
    </cfRule>
  </conditionalFormatting>
  <conditionalFormatting sqref="C85:C94">
    <cfRule type="cellIs" dxfId="228" priority="206" stopIfTrue="1" operator="notEqual">
      <formula>""</formula>
    </cfRule>
  </conditionalFormatting>
  <conditionalFormatting sqref="C84:C94">
    <cfRule type="cellIs" dxfId="227" priority="205" stopIfTrue="1" operator="notEqual">
      <formula>""</formula>
    </cfRule>
  </conditionalFormatting>
  <conditionalFormatting sqref="C84:C94">
    <cfRule type="cellIs" dxfId="226" priority="204" stopIfTrue="1" operator="notEqual">
      <formula>""</formula>
    </cfRule>
  </conditionalFormatting>
  <conditionalFormatting sqref="C73:C83">
    <cfRule type="cellIs" dxfId="225" priority="203" stopIfTrue="1" operator="notEqual">
      <formula>""</formula>
    </cfRule>
  </conditionalFormatting>
  <conditionalFormatting sqref="C72">
    <cfRule type="cellIs" dxfId="224" priority="202" stopIfTrue="1" operator="notEqual">
      <formula>""</formula>
    </cfRule>
  </conditionalFormatting>
  <conditionalFormatting sqref="C72">
    <cfRule type="cellIs" dxfId="223" priority="201" stopIfTrue="1" operator="notEqual">
      <formula>""</formula>
    </cfRule>
  </conditionalFormatting>
  <conditionalFormatting sqref="C73:C82">
    <cfRule type="cellIs" dxfId="222" priority="198" stopIfTrue="1" operator="notEqual">
      <formula>""</formula>
    </cfRule>
  </conditionalFormatting>
  <conditionalFormatting sqref="C61:C71">
    <cfRule type="cellIs" dxfId="221" priority="200" stopIfTrue="1" operator="notEqual">
      <formula>""</formula>
    </cfRule>
  </conditionalFormatting>
  <conditionalFormatting sqref="C73:C82">
    <cfRule type="cellIs" dxfId="220" priority="199" stopIfTrue="1" operator="notEqual">
      <formula>""</formula>
    </cfRule>
  </conditionalFormatting>
  <conditionalFormatting sqref="C72">
    <cfRule type="cellIs" dxfId="219" priority="197" stopIfTrue="1" operator="notEqual">
      <formula>""</formula>
    </cfRule>
  </conditionalFormatting>
  <conditionalFormatting sqref="C72">
    <cfRule type="cellIs" dxfId="218" priority="196" stopIfTrue="1" operator="notEqual">
      <formula>""</formula>
    </cfRule>
  </conditionalFormatting>
  <conditionalFormatting sqref="C61:C71">
    <cfRule type="cellIs" dxfId="217" priority="195" stopIfTrue="1" operator="notEqual">
      <formula>""</formula>
    </cfRule>
  </conditionalFormatting>
  <conditionalFormatting sqref="C60">
    <cfRule type="cellIs" dxfId="216" priority="194" stopIfTrue="1" operator="notEqual">
      <formula>""</formula>
    </cfRule>
  </conditionalFormatting>
  <conditionalFormatting sqref="C60">
    <cfRule type="cellIs" dxfId="215" priority="193" stopIfTrue="1" operator="notEqual">
      <formula>""</formula>
    </cfRule>
  </conditionalFormatting>
  <conditionalFormatting sqref="C61:C70">
    <cfRule type="cellIs" dxfId="214" priority="190" stopIfTrue="1" operator="notEqual">
      <formula>""</formula>
    </cfRule>
  </conditionalFormatting>
  <conditionalFormatting sqref="C49:C59">
    <cfRule type="cellIs" dxfId="213" priority="192" stopIfTrue="1" operator="notEqual">
      <formula>""</formula>
    </cfRule>
  </conditionalFormatting>
  <conditionalFormatting sqref="C61:C70">
    <cfRule type="cellIs" dxfId="212" priority="191" stopIfTrue="1" operator="notEqual">
      <formula>""</formula>
    </cfRule>
  </conditionalFormatting>
  <conditionalFormatting sqref="C73:C82">
    <cfRule type="cellIs" dxfId="211" priority="189" stopIfTrue="1" operator="notEqual">
      <formula>""</formula>
    </cfRule>
  </conditionalFormatting>
  <conditionalFormatting sqref="C73:C82">
    <cfRule type="cellIs" dxfId="210" priority="188" stopIfTrue="1" operator="notEqual">
      <formula>""</formula>
    </cfRule>
  </conditionalFormatting>
  <conditionalFormatting sqref="C97:C106">
    <cfRule type="cellIs" dxfId="209" priority="181" stopIfTrue="1" operator="notEqual">
      <formula>""</formula>
    </cfRule>
  </conditionalFormatting>
  <conditionalFormatting sqref="C97:C106">
    <cfRule type="cellIs" dxfId="208" priority="180" stopIfTrue="1" operator="notEqual">
      <formula>""</formula>
    </cfRule>
  </conditionalFormatting>
  <conditionalFormatting sqref="C96">
    <cfRule type="cellIs" dxfId="207" priority="179" stopIfTrue="1" operator="notEqual">
      <formula>""</formula>
    </cfRule>
  </conditionalFormatting>
  <conditionalFormatting sqref="C96">
    <cfRule type="cellIs" dxfId="206" priority="178" stopIfTrue="1" operator="notEqual">
      <formula>""</formula>
    </cfRule>
  </conditionalFormatting>
  <conditionalFormatting sqref="C97:C106">
    <cfRule type="cellIs" dxfId="205" priority="177" stopIfTrue="1" operator="notEqual">
      <formula>""</formula>
    </cfRule>
  </conditionalFormatting>
  <conditionalFormatting sqref="C96">
    <cfRule type="cellIs" dxfId="204" priority="187" stopIfTrue="1" operator="notEqual">
      <formula>""</formula>
    </cfRule>
  </conditionalFormatting>
  <conditionalFormatting sqref="C96:C106">
    <cfRule type="cellIs" dxfId="203" priority="186" stopIfTrue="1" operator="notEqual">
      <formula>""</formula>
    </cfRule>
  </conditionalFormatting>
  <conditionalFormatting sqref="C96:C106">
    <cfRule type="cellIs" dxfId="202" priority="185" stopIfTrue="1" operator="notEqual">
      <formula>""</formula>
    </cfRule>
  </conditionalFormatting>
  <conditionalFormatting sqref="C97:C106">
    <cfRule type="cellIs" dxfId="201" priority="184" stopIfTrue="1" operator="notEqual">
      <formula>""</formula>
    </cfRule>
  </conditionalFormatting>
  <conditionalFormatting sqref="C96">
    <cfRule type="cellIs" dxfId="200" priority="183" stopIfTrue="1" operator="notEqual">
      <formula>""</formula>
    </cfRule>
  </conditionalFormatting>
  <conditionalFormatting sqref="C96">
    <cfRule type="cellIs" dxfId="199" priority="182" stopIfTrue="1" operator="notEqual">
      <formula>""</formula>
    </cfRule>
  </conditionalFormatting>
  <conditionalFormatting sqref="C97:C106">
    <cfRule type="cellIs" dxfId="198" priority="176" stopIfTrue="1" operator="notEqual">
      <formula>""</formula>
    </cfRule>
  </conditionalFormatting>
  <conditionalFormatting sqref="C96:C106">
    <cfRule type="cellIs" dxfId="197" priority="175" stopIfTrue="1" operator="notEqual">
      <formula>""</formula>
    </cfRule>
  </conditionalFormatting>
  <conditionalFormatting sqref="C96:C106">
    <cfRule type="cellIs" dxfId="196" priority="174" stopIfTrue="1" operator="notEqual">
      <formula>""</formula>
    </cfRule>
  </conditionalFormatting>
  <conditionalFormatting sqref="C96:C106">
    <cfRule type="cellIs" dxfId="195" priority="173" stopIfTrue="1" operator="notEqual">
      <formula>""</formula>
    </cfRule>
  </conditionalFormatting>
  <conditionalFormatting sqref="C96:C106">
    <cfRule type="cellIs" dxfId="194" priority="172" stopIfTrue="1" operator="notEqual">
      <formula>""</formula>
    </cfRule>
  </conditionalFormatting>
  <conditionalFormatting sqref="C97:C106">
    <cfRule type="cellIs" dxfId="193" priority="171" stopIfTrue="1" operator="notEqual">
      <formula>""</formula>
    </cfRule>
  </conditionalFormatting>
  <conditionalFormatting sqref="C97:C106">
    <cfRule type="cellIs" dxfId="192" priority="170" stopIfTrue="1" operator="notEqual">
      <formula>""</formula>
    </cfRule>
  </conditionalFormatting>
  <conditionalFormatting sqref="C97:C106">
    <cfRule type="cellIs" dxfId="191" priority="169" stopIfTrue="1" operator="notEqual">
      <formula>""</formula>
    </cfRule>
  </conditionalFormatting>
  <conditionalFormatting sqref="C97:C106">
    <cfRule type="cellIs" dxfId="190" priority="168" stopIfTrue="1" operator="notEqual">
      <formula>""</formula>
    </cfRule>
  </conditionalFormatting>
  <conditionalFormatting sqref="C97:C106">
    <cfRule type="cellIs" dxfId="189" priority="167" stopIfTrue="1" operator="notEqual">
      <formula>""</formula>
    </cfRule>
  </conditionalFormatting>
  <conditionalFormatting sqref="C119">
    <cfRule type="cellIs" dxfId="188" priority="166" stopIfTrue="1" operator="notEqual">
      <formula>""</formula>
    </cfRule>
  </conditionalFormatting>
  <conditionalFormatting sqref="C119">
    <cfRule type="cellIs" dxfId="187" priority="165" stopIfTrue="1" operator="notEqual">
      <formula>""</formula>
    </cfRule>
  </conditionalFormatting>
  <conditionalFormatting sqref="C108:C109">
    <cfRule type="cellIs" dxfId="186" priority="164" stopIfTrue="1" operator="notEqual">
      <formula>""</formula>
    </cfRule>
  </conditionalFormatting>
  <conditionalFormatting sqref="C108:C109">
    <cfRule type="cellIs" dxfId="185" priority="163" stopIfTrue="1" operator="notEqual">
      <formula>""</formula>
    </cfRule>
  </conditionalFormatting>
  <conditionalFormatting sqref="C97:C106 C108:C118 C120:C131">
    <cfRule type="cellIs" dxfId="184" priority="162" stopIfTrue="1" operator="notEqual">
      <formula>""</formula>
    </cfRule>
  </conditionalFormatting>
  <conditionalFormatting sqref="C97:C106 C108:C118 C120:C131">
    <cfRule type="cellIs" dxfId="183" priority="161" stopIfTrue="1" operator="notEqual">
      <formula>""</formula>
    </cfRule>
  </conditionalFormatting>
  <conditionalFormatting sqref="C13">
    <cfRule type="cellIs" dxfId="182" priority="160" stopIfTrue="1" operator="notEqual">
      <formula>""</formula>
    </cfRule>
  </conditionalFormatting>
  <conditionalFormatting sqref="C72">
    <cfRule type="cellIs" dxfId="181" priority="159" stopIfTrue="1" operator="notEqual">
      <formula>""</formula>
    </cfRule>
  </conditionalFormatting>
  <conditionalFormatting sqref="C72">
    <cfRule type="cellIs" dxfId="180" priority="158" stopIfTrue="1" operator="notEqual">
      <formula>""</formula>
    </cfRule>
  </conditionalFormatting>
  <conditionalFormatting sqref="C73:C82">
    <cfRule type="cellIs" dxfId="179" priority="155" stopIfTrue="1" operator="notEqual">
      <formula>""</formula>
    </cfRule>
  </conditionalFormatting>
  <conditionalFormatting sqref="C61:C71">
    <cfRule type="cellIs" dxfId="178" priority="157" stopIfTrue="1" operator="notEqual">
      <formula>""</formula>
    </cfRule>
  </conditionalFormatting>
  <conditionalFormatting sqref="C73:C82">
    <cfRule type="cellIs" dxfId="177" priority="156" stopIfTrue="1" operator="notEqual">
      <formula>""</formula>
    </cfRule>
  </conditionalFormatting>
  <conditionalFormatting sqref="C72">
    <cfRule type="cellIs" dxfId="176" priority="154" stopIfTrue="1" operator="notEqual">
      <formula>""</formula>
    </cfRule>
  </conditionalFormatting>
  <conditionalFormatting sqref="C72">
    <cfRule type="cellIs" dxfId="175" priority="153" stopIfTrue="1" operator="notEqual">
      <formula>""</formula>
    </cfRule>
  </conditionalFormatting>
  <conditionalFormatting sqref="C61:C71">
    <cfRule type="cellIs" dxfId="174" priority="152" stopIfTrue="1" operator="notEqual">
      <formula>""</formula>
    </cfRule>
  </conditionalFormatting>
  <conditionalFormatting sqref="C60">
    <cfRule type="cellIs" dxfId="173" priority="151" stopIfTrue="1" operator="notEqual">
      <formula>""</formula>
    </cfRule>
  </conditionalFormatting>
  <conditionalFormatting sqref="C60">
    <cfRule type="cellIs" dxfId="172" priority="150" stopIfTrue="1" operator="notEqual">
      <formula>""</formula>
    </cfRule>
  </conditionalFormatting>
  <conditionalFormatting sqref="C61:C70">
    <cfRule type="cellIs" dxfId="171" priority="147" stopIfTrue="1" operator="notEqual">
      <formula>""</formula>
    </cfRule>
  </conditionalFormatting>
  <conditionalFormatting sqref="C49:C59">
    <cfRule type="cellIs" dxfId="170" priority="149" stopIfTrue="1" operator="notEqual">
      <formula>""</formula>
    </cfRule>
  </conditionalFormatting>
  <conditionalFormatting sqref="C61:C70">
    <cfRule type="cellIs" dxfId="169" priority="148" stopIfTrue="1" operator="notEqual">
      <formula>""</formula>
    </cfRule>
  </conditionalFormatting>
  <conditionalFormatting sqref="C73:C82">
    <cfRule type="cellIs" dxfId="168" priority="146" stopIfTrue="1" operator="notEqual">
      <formula>""</formula>
    </cfRule>
  </conditionalFormatting>
  <conditionalFormatting sqref="C73:C82">
    <cfRule type="cellIs" dxfId="167" priority="145" stopIfTrue="1" operator="notEqual">
      <formula>""</formula>
    </cfRule>
  </conditionalFormatting>
  <conditionalFormatting sqref="C72:C82">
    <cfRule type="cellIs" dxfId="166" priority="144" stopIfTrue="1" operator="notEqual">
      <formula>""</formula>
    </cfRule>
  </conditionalFormatting>
  <conditionalFormatting sqref="C72:C82">
    <cfRule type="cellIs" dxfId="165" priority="143" stopIfTrue="1" operator="notEqual">
      <formula>""</formula>
    </cfRule>
  </conditionalFormatting>
  <conditionalFormatting sqref="C61:C71">
    <cfRule type="cellIs" dxfId="164" priority="142" stopIfTrue="1" operator="notEqual">
      <formula>""</formula>
    </cfRule>
  </conditionalFormatting>
  <conditionalFormatting sqref="C60">
    <cfRule type="cellIs" dxfId="163" priority="141" stopIfTrue="1" operator="notEqual">
      <formula>""</formula>
    </cfRule>
  </conditionalFormatting>
  <conditionalFormatting sqref="C60">
    <cfRule type="cellIs" dxfId="162" priority="140" stopIfTrue="1" operator="notEqual">
      <formula>""</formula>
    </cfRule>
  </conditionalFormatting>
  <conditionalFormatting sqref="C61:C70">
    <cfRule type="cellIs" dxfId="161" priority="137" stopIfTrue="1" operator="notEqual">
      <formula>""</formula>
    </cfRule>
  </conditionalFormatting>
  <conditionalFormatting sqref="C49:C59">
    <cfRule type="cellIs" dxfId="160" priority="139" stopIfTrue="1" operator="notEqual">
      <formula>""</formula>
    </cfRule>
  </conditionalFormatting>
  <conditionalFormatting sqref="C61:C70">
    <cfRule type="cellIs" dxfId="159" priority="138" stopIfTrue="1" operator="notEqual">
      <formula>""</formula>
    </cfRule>
  </conditionalFormatting>
  <conditionalFormatting sqref="C60">
    <cfRule type="cellIs" dxfId="158" priority="136" stopIfTrue="1" operator="notEqual">
      <formula>""</formula>
    </cfRule>
  </conditionalFormatting>
  <conditionalFormatting sqref="C60">
    <cfRule type="cellIs" dxfId="157" priority="135" stopIfTrue="1" operator="notEqual">
      <formula>""</formula>
    </cfRule>
  </conditionalFormatting>
  <conditionalFormatting sqref="C49:C59">
    <cfRule type="cellIs" dxfId="156" priority="134" stopIfTrue="1" operator="notEqual">
      <formula>""</formula>
    </cfRule>
  </conditionalFormatting>
  <conditionalFormatting sqref="C48">
    <cfRule type="cellIs" dxfId="155" priority="133" stopIfTrue="1" operator="notEqual">
      <formula>""</formula>
    </cfRule>
  </conditionalFormatting>
  <conditionalFormatting sqref="C48">
    <cfRule type="cellIs" dxfId="154" priority="132" stopIfTrue="1" operator="notEqual">
      <formula>""</formula>
    </cfRule>
  </conditionalFormatting>
  <conditionalFormatting sqref="C49:C58">
    <cfRule type="cellIs" dxfId="153" priority="129" stopIfTrue="1" operator="notEqual">
      <formula>""</formula>
    </cfRule>
  </conditionalFormatting>
  <conditionalFormatting sqref="C37:C47">
    <cfRule type="cellIs" dxfId="152" priority="131" stopIfTrue="1" operator="notEqual">
      <formula>""</formula>
    </cfRule>
  </conditionalFormatting>
  <conditionalFormatting sqref="C49:C58">
    <cfRule type="cellIs" dxfId="151" priority="130" stopIfTrue="1" operator="notEqual">
      <formula>""</formula>
    </cfRule>
  </conditionalFormatting>
  <conditionalFormatting sqref="C61:C70">
    <cfRule type="cellIs" dxfId="150" priority="128" stopIfTrue="1" operator="notEqual">
      <formula>""</formula>
    </cfRule>
  </conditionalFormatting>
  <conditionalFormatting sqref="C61:C70">
    <cfRule type="cellIs" dxfId="149" priority="127" stopIfTrue="1" operator="notEqual">
      <formula>""</formula>
    </cfRule>
  </conditionalFormatting>
  <conditionalFormatting sqref="C72:C82">
    <cfRule type="cellIs" dxfId="148" priority="126" stopIfTrue="1" operator="notEqual">
      <formula>""</formula>
    </cfRule>
  </conditionalFormatting>
  <conditionalFormatting sqref="C72:C82">
    <cfRule type="cellIs" dxfId="147" priority="125" stopIfTrue="1" operator="notEqual">
      <formula>""</formula>
    </cfRule>
  </conditionalFormatting>
  <conditionalFormatting sqref="C61:C71">
    <cfRule type="cellIs" dxfId="146" priority="124" stopIfTrue="1" operator="notEqual">
      <formula>""</formula>
    </cfRule>
  </conditionalFormatting>
  <conditionalFormatting sqref="C60">
    <cfRule type="cellIs" dxfId="145" priority="123" stopIfTrue="1" operator="notEqual">
      <formula>""</formula>
    </cfRule>
  </conditionalFormatting>
  <conditionalFormatting sqref="C60">
    <cfRule type="cellIs" dxfId="144" priority="122" stopIfTrue="1" operator="notEqual">
      <formula>""</formula>
    </cfRule>
  </conditionalFormatting>
  <conditionalFormatting sqref="C61:C70">
    <cfRule type="cellIs" dxfId="143" priority="119" stopIfTrue="1" operator="notEqual">
      <formula>""</formula>
    </cfRule>
  </conditionalFormatting>
  <conditionalFormatting sqref="C49:C59">
    <cfRule type="cellIs" dxfId="142" priority="121" stopIfTrue="1" operator="notEqual">
      <formula>""</formula>
    </cfRule>
  </conditionalFormatting>
  <conditionalFormatting sqref="C61:C70">
    <cfRule type="cellIs" dxfId="141" priority="120" stopIfTrue="1" operator="notEqual">
      <formula>""</formula>
    </cfRule>
  </conditionalFormatting>
  <conditionalFormatting sqref="C60">
    <cfRule type="cellIs" dxfId="140" priority="118" stopIfTrue="1" operator="notEqual">
      <formula>""</formula>
    </cfRule>
  </conditionalFormatting>
  <conditionalFormatting sqref="C60">
    <cfRule type="cellIs" dxfId="139" priority="117" stopIfTrue="1" operator="notEqual">
      <formula>""</formula>
    </cfRule>
  </conditionalFormatting>
  <conditionalFormatting sqref="C49:C59">
    <cfRule type="cellIs" dxfId="138" priority="116" stopIfTrue="1" operator="notEqual">
      <formula>""</formula>
    </cfRule>
  </conditionalFormatting>
  <conditionalFormatting sqref="C48">
    <cfRule type="cellIs" dxfId="137" priority="115" stopIfTrue="1" operator="notEqual">
      <formula>""</formula>
    </cfRule>
  </conditionalFormatting>
  <conditionalFormatting sqref="C48">
    <cfRule type="cellIs" dxfId="136" priority="114" stopIfTrue="1" operator="notEqual">
      <formula>""</formula>
    </cfRule>
  </conditionalFormatting>
  <conditionalFormatting sqref="C49:C58">
    <cfRule type="cellIs" dxfId="135" priority="111" stopIfTrue="1" operator="notEqual">
      <formula>""</formula>
    </cfRule>
  </conditionalFormatting>
  <conditionalFormatting sqref="C37:C47">
    <cfRule type="cellIs" dxfId="134" priority="113" stopIfTrue="1" operator="notEqual">
      <formula>""</formula>
    </cfRule>
  </conditionalFormatting>
  <conditionalFormatting sqref="C49:C58">
    <cfRule type="cellIs" dxfId="133" priority="112" stopIfTrue="1" operator="notEqual">
      <formula>""</formula>
    </cfRule>
  </conditionalFormatting>
  <conditionalFormatting sqref="C61:C70">
    <cfRule type="cellIs" dxfId="132" priority="110" stopIfTrue="1" operator="notEqual">
      <formula>""</formula>
    </cfRule>
  </conditionalFormatting>
  <conditionalFormatting sqref="C61:C70">
    <cfRule type="cellIs" dxfId="131" priority="109" stopIfTrue="1" operator="notEqual">
      <formula>""</formula>
    </cfRule>
  </conditionalFormatting>
  <conditionalFormatting sqref="C60:C70">
    <cfRule type="cellIs" dxfId="130" priority="108" stopIfTrue="1" operator="notEqual">
      <formula>""</formula>
    </cfRule>
  </conditionalFormatting>
  <conditionalFormatting sqref="C60:C70">
    <cfRule type="cellIs" dxfId="129" priority="107" stopIfTrue="1" operator="notEqual">
      <formula>""</formula>
    </cfRule>
  </conditionalFormatting>
  <conditionalFormatting sqref="C49:C59">
    <cfRule type="cellIs" dxfId="128" priority="106" stopIfTrue="1" operator="notEqual">
      <formula>""</formula>
    </cfRule>
  </conditionalFormatting>
  <conditionalFormatting sqref="C48">
    <cfRule type="cellIs" dxfId="127" priority="105" stopIfTrue="1" operator="notEqual">
      <formula>""</formula>
    </cfRule>
  </conditionalFormatting>
  <conditionalFormatting sqref="C48">
    <cfRule type="cellIs" dxfId="126" priority="104" stopIfTrue="1" operator="notEqual">
      <formula>""</formula>
    </cfRule>
  </conditionalFormatting>
  <conditionalFormatting sqref="C49:C58">
    <cfRule type="cellIs" dxfId="125" priority="101" stopIfTrue="1" operator="notEqual">
      <formula>""</formula>
    </cfRule>
  </conditionalFormatting>
  <conditionalFormatting sqref="C37:C47">
    <cfRule type="cellIs" dxfId="124" priority="103" stopIfTrue="1" operator="notEqual">
      <formula>""</formula>
    </cfRule>
  </conditionalFormatting>
  <conditionalFormatting sqref="C49:C58">
    <cfRule type="cellIs" dxfId="123" priority="102" stopIfTrue="1" operator="notEqual">
      <formula>""</formula>
    </cfRule>
  </conditionalFormatting>
  <conditionalFormatting sqref="C48">
    <cfRule type="cellIs" dxfId="122" priority="100" stopIfTrue="1" operator="notEqual">
      <formula>""</formula>
    </cfRule>
  </conditionalFormatting>
  <conditionalFormatting sqref="C48">
    <cfRule type="cellIs" dxfId="121" priority="99" stopIfTrue="1" operator="notEqual">
      <formula>""</formula>
    </cfRule>
  </conditionalFormatting>
  <conditionalFormatting sqref="C37:C47">
    <cfRule type="cellIs" dxfId="120" priority="98" stopIfTrue="1" operator="notEqual">
      <formula>""</formula>
    </cfRule>
  </conditionalFormatting>
  <conditionalFormatting sqref="C36">
    <cfRule type="cellIs" dxfId="119" priority="97" stopIfTrue="1" operator="notEqual">
      <formula>""</formula>
    </cfRule>
  </conditionalFormatting>
  <conditionalFormatting sqref="C36">
    <cfRule type="cellIs" dxfId="118" priority="96" stopIfTrue="1" operator="notEqual">
      <formula>""</formula>
    </cfRule>
  </conditionalFormatting>
  <conditionalFormatting sqref="C37:C46">
    <cfRule type="cellIs" dxfId="117" priority="93" stopIfTrue="1" operator="notEqual">
      <formula>""</formula>
    </cfRule>
  </conditionalFormatting>
  <conditionalFormatting sqref="C25:C35">
    <cfRule type="cellIs" dxfId="116" priority="95" stopIfTrue="1" operator="notEqual">
      <formula>""</formula>
    </cfRule>
  </conditionalFormatting>
  <conditionalFormatting sqref="C37:C46">
    <cfRule type="cellIs" dxfId="115" priority="94" stopIfTrue="1" operator="notEqual">
      <formula>""</formula>
    </cfRule>
  </conditionalFormatting>
  <conditionalFormatting sqref="C49:C58">
    <cfRule type="cellIs" dxfId="114" priority="92" stopIfTrue="1" operator="notEqual">
      <formula>""</formula>
    </cfRule>
  </conditionalFormatting>
  <conditionalFormatting sqref="C49:C58">
    <cfRule type="cellIs" dxfId="113" priority="91" stopIfTrue="1" operator="notEqual">
      <formula>""</formula>
    </cfRule>
  </conditionalFormatting>
  <conditionalFormatting sqref="C73:C82">
    <cfRule type="cellIs" dxfId="112" priority="87" stopIfTrue="1" operator="notEqual">
      <formula>""</formula>
    </cfRule>
  </conditionalFormatting>
  <conditionalFormatting sqref="C73:C82">
    <cfRule type="cellIs" dxfId="111" priority="86" stopIfTrue="1" operator="notEqual">
      <formula>""</formula>
    </cfRule>
  </conditionalFormatting>
  <conditionalFormatting sqref="C72">
    <cfRule type="cellIs" dxfId="110" priority="85" stopIfTrue="1" operator="notEqual">
      <formula>""</formula>
    </cfRule>
  </conditionalFormatting>
  <conditionalFormatting sqref="C72">
    <cfRule type="cellIs" dxfId="109" priority="90" stopIfTrue="1" operator="notEqual">
      <formula>""</formula>
    </cfRule>
  </conditionalFormatting>
  <conditionalFormatting sqref="C72">
    <cfRule type="cellIs" dxfId="108" priority="89" stopIfTrue="1" operator="notEqual">
      <formula>""</formula>
    </cfRule>
  </conditionalFormatting>
  <conditionalFormatting sqref="C61:C71">
    <cfRule type="cellIs" dxfId="107" priority="88" stopIfTrue="1" operator="notEqual">
      <formula>""</formula>
    </cfRule>
  </conditionalFormatting>
  <conditionalFormatting sqref="C61:C71">
    <cfRule type="cellIs" dxfId="106" priority="78" stopIfTrue="1" operator="notEqual">
      <formula>""</formula>
    </cfRule>
  </conditionalFormatting>
  <conditionalFormatting sqref="C60">
    <cfRule type="cellIs" dxfId="105" priority="77" stopIfTrue="1" operator="notEqual">
      <formula>""</formula>
    </cfRule>
  </conditionalFormatting>
  <conditionalFormatting sqref="C60">
    <cfRule type="cellIs" dxfId="104" priority="76" stopIfTrue="1" operator="notEqual">
      <formula>""</formula>
    </cfRule>
  </conditionalFormatting>
  <conditionalFormatting sqref="C49:C59">
    <cfRule type="cellIs" dxfId="103" priority="75" stopIfTrue="1" operator="notEqual">
      <formula>""</formula>
    </cfRule>
  </conditionalFormatting>
  <conditionalFormatting sqref="C72">
    <cfRule type="cellIs" dxfId="102" priority="84" stopIfTrue="1" operator="notEqual">
      <formula>""</formula>
    </cfRule>
  </conditionalFormatting>
  <conditionalFormatting sqref="C73:C82">
    <cfRule type="cellIs" dxfId="101" priority="81" stopIfTrue="1" operator="notEqual">
      <formula>""</formula>
    </cfRule>
  </conditionalFormatting>
  <conditionalFormatting sqref="C61:C71">
    <cfRule type="cellIs" dxfId="100" priority="83" stopIfTrue="1" operator="notEqual">
      <formula>""</formula>
    </cfRule>
  </conditionalFormatting>
  <conditionalFormatting sqref="C73:C82">
    <cfRule type="cellIs" dxfId="99" priority="82" stopIfTrue="1" operator="notEqual">
      <formula>""</formula>
    </cfRule>
  </conditionalFormatting>
  <conditionalFormatting sqref="C72">
    <cfRule type="cellIs" dxfId="98" priority="80" stopIfTrue="1" operator="notEqual">
      <formula>""</formula>
    </cfRule>
  </conditionalFormatting>
  <conditionalFormatting sqref="C72">
    <cfRule type="cellIs" dxfId="97" priority="79" stopIfTrue="1" operator="notEqual">
      <formula>""</formula>
    </cfRule>
  </conditionalFormatting>
  <conditionalFormatting sqref="C61:C70">
    <cfRule type="cellIs" dxfId="96" priority="73" stopIfTrue="1" operator="notEqual">
      <formula>""</formula>
    </cfRule>
  </conditionalFormatting>
  <conditionalFormatting sqref="C61:C70">
    <cfRule type="cellIs" dxfId="95" priority="74" stopIfTrue="1" operator="notEqual">
      <formula>""</formula>
    </cfRule>
  </conditionalFormatting>
  <conditionalFormatting sqref="C73:C82">
    <cfRule type="cellIs" dxfId="94" priority="72" stopIfTrue="1" operator="notEqual">
      <formula>""</formula>
    </cfRule>
  </conditionalFormatting>
  <conditionalFormatting sqref="C73:C82">
    <cfRule type="cellIs" dxfId="93" priority="71" stopIfTrue="1" operator="notEqual">
      <formula>""</formula>
    </cfRule>
  </conditionalFormatting>
  <conditionalFormatting sqref="C60">
    <cfRule type="cellIs" dxfId="92" priority="61" stopIfTrue="1" operator="notEqual">
      <formula>""</formula>
    </cfRule>
  </conditionalFormatting>
  <conditionalFormatting sqref="C49:C59">
    <cfRule type="cellIs" dxfId="91" priority="60" stopIfTrue="1" operator="notEqual">
      <formula>""</formula>
    </cfRule>
  </conditionalFormatting>
  <conditionalFormatting sqref="C72">
    <cfRule type="cellIs" dxfId="90" priority="70" stopIfTrue="1" operator="notEqual">
      <formula>""</formula>
    </cfRule>
  </conditionalFormatting>
  <conditionalFormatting sqref="C72">
    <cfRule type="cellIs" dxfId="89" priority="69" stopIfTrue="1" operator="notEqual">
      <formula>""</formula>
    </cfRule>
  </conditionalFormatting>
  <conditionalFormatting sqref="C73:C82">
    <cfRule type="cellIs" dxfId="88" priority="66" stopIfTrue="1" operator="notEqual">
      <formula>""</formula>
    </cfRule>
  </conditionalFormatting>
  <conditionalFormatting sqref="C61:C71">
    <cfRule type="cellIs" dxfId="87" priority="68" stopIfTrue="1" operator="notEqual">
      <formula>""</formula>
    </cfRule>
  </conditionalFormatting>
  <conditionalFormatting sqref="C73:C82">
    <cfRule type="cellIs" dxfId="86" priority="67" stopIfTrue="1" operator="notEqual">
      <formula>""</formula>
    </cfRule>
  </conditionalFormatting>
  <conditionalFormatting sqref="C72">
    <cfRule type="cellIs" dxfId="85" priority="65" stopIfTrue="1" operator="notEqual">
      <formula>""</formula>
    </cfRule>
  </conditionalFormatting>
  <conditionalFormatting sqref="C72">
    <cfRule type="cellIs" dxfId="84" priority="64" stopIfTrue="1" operator="notEqual">
      <formula>""</formula>
    </cfRule>
  </conditionalFormatting>
  <conditionalFormatting sqref="C61:C71">
    <cfRule type="cellIs" dxfId="83" priority="63" stopIfTrue="1" operator="notEqual">
      <formula>""</formula>
    </cfRule>
  </conditionalFormatting>
  <conditionalFormatting sqref="C60">
    <cfRule type="cellIs" dxfId="82" priority="62" stopIfTrue="1" operator="notEqual">
      <formula>""</formula>
    </cfRule>
  </conditionalFormatting>
  <conditionalFormatting sqref="C61:C70">
    <cfRule type="cellIs" dxfId="81" priority="58" stopIfTrue="1" operator="notEqual">
      <formula>""</formula>
    </cfRule>
  </conditionalFormatting>
  <conditionalFormatting sqref="C61:C70">
    <cfRule type="cellIs" dxfId="80" priority="59" stopIfTrue="1" operator="notEqual">
      <formula>""</formula>
    </cfRule>
  </conditionalFormatting>
  <conditionalFormatting sqref="C73:C82">
    <cfRule type="cellIs" dxfId="79" priority="57" stopIfTrue="1" operator="notEqual">
      <formula>""</formula>
    </cfRule>
  </conditionalFormatting>
  <conditionalFormatting sqref="C73:C82">
    <cfRule type="cellIs" dxfId="78" priority="56" stopIfTrue="1" operator="notEqual">
      <formula>""</formula>
    </cfRule>
  </conditionalFormatting>
  <conditionalFormatting sqref="C72:C82">
    <cfRule type="cellIs" dxfId="77" priority="55" stopIfTrue="1" operator="notEqual">
      <formula>""</formula>
    </cfRule>
  </conditionalFormatting>
  <conditionalFormatting sqref="C72:C82">
    <cfRule type="cellIs" dxfId="76" priority="54" stopIfTrue="1" operator="notEqual">
      <formula>""</formula>
    </cfRule>
  </conditionalFormatting>
  <conditionalFormatting sqref="C61:C71">
    <cfRule type="cellIs" dxfId="75" priority="53" stopIfTrue="1" operator="notEqual">
      <formula>""</formula>
    </cfRule>
  </conditionalFormatting>
  <conditionalFormatting sqref="C60">
    <cfRule type="cellIs" dxfId="74" priority="52" stopIfTrue="1" operator="notEqual">
      <formula>""</formula>
    </cfRule>
  </conditionalFormatting>
  <conditionalFormatting sqref="C60">
    <cfRule type="cellIs" dxfId="73" priority="51" stopIfTrue="1" operator="notEqual">
      <formula>""</formula>
    </cfRule>
  </conditionalFormatting>
  <conditionalFormatting sqref="C61:C70">
    <cfRule type="cellIs" dxfId="72" priority="48" stopIfTrue="1" operator="notEqual">
      <formula>""</formula>
    </cfRule>
  </conditionalFormatting>
  <conditionalFormatting sqref="C49:C59">
    <cfRule type="cellIs" dxfId="71" priority="50" stopIfTrue="1" operator="notEqual">
      <formula>""</formula>
    </cfRule>
  </conditionalFormatting>
  <conditionalFormatting sqref="C61:C70">
    <cfRule type="cellIs" dxfId="70" priority="49" stopIfTrue="1" operator="notEqual">
      <formula>""</formula>
    </cfRule>
  </conditionalFormatting>
  <conditionalFormatting sqref="C60">
    <cfRule type="cellIs" dxfId="69" priority="47" stopIfTrue="1" operator="notEqual">
      <formula>""</formula>
    </cfRule>
  </conditionalFormatting>
  <conditionalFormatting sqref="C60">
    <cfRule type="cellIs" dxfId="68" priority="46" stopIfTrue="1" operator="notEqual">
      <formula>""</formula>
    </cfRule>
  </conditionalFormatting>
  <conditionalFormatting sqref="C49:C59">
    <cfRule type="cellIs" dxfId="67" priority="45" stopIfTrue="1" operator="notEqual">
      <formula>""</formula>
    </cfRule>
  </conditionalFormatting>
  <conditionalFormatting sqref="C48">
    <cfRule type="cellIs" dxfId="66" priority="44" stopIfTrue="1" operator="notEqual">
      <formula>""</formula>
    </cfRule>
  </conditionalFormatting>
  <conditionalFormatting sqref="C48">
    <cfRule type="cellIs" dxfId="65" priority="43" stopIfTrue="1" operator="notEqual">
      <formula>""</formula>
    </cfRule>
  </conditionalFormatting>
  <conditionalFormatting sqref="C49:C58">
    <cfRule type="cellIs" dxfId="64" priority="40" stopIfTrue="1" operator="notEqual">
      <formula>""</formula>
    </cfRule>
  </conditionalFormatting>
  <conditionalFormatting sqref="C37:C47">
    <cfRule type="cellIs" dxfId="63" priority="42" stopIfTrue="1" operator="notEqual">
      <formula>""</formula>
    </cfRule>
  </conditionalFormatting>
  <conditionalFormatting sqref="C49:C58">
    <cfRule type="cellIs" dxfId="62" priority="41" stopIfTrue="1" operator="notEqual">
      <formula>""</formula>
    </cfRule>
  </conditionalFormatting>
  <conditionalFormatting sqref="C61:C70">
    <cfRule type="cellIs" dxfId="61" priority="39" stopIfTrue="1" operator="notEqual">
      <formula>""</formula>
    </cfRule>
  </conditionalFormatting>
  <conditionalFormatting sqref="C61:C70">
    <cfRule type="cellIs" dxfId="60" priority="38" stopIfTrue="1" operator="notEqual">
      <formula>""</formula>
    </cfRule>
  </conditionalFormatting>
  <conditionalFormatting sqref="C85:C94">
    <cfRule type="cellIs" dxfId="59" priority="31" stopIfTrue="1" operator="notEqual">
      <formula>""</formula>
    </cfRule>
  </conditionalFormatting>
  <conditionalFormatting sqref="C85:C94">
    <cfRule type="cellIs" dxfId="58" priority="30" stopIfTrue="1" operator="notEqual">
      <formula>""</formula>
    </cfRule>
  </conditionalFormatting>
  <conditionalFormatting sqref="C84">
    <cfRule type="cellIs" dxfId="57" priority="29" stopIfTrue="1" operator="notEqual">
      <formula>""</formula>
    </cfRule>
  </conditionalFormatting>
  <conditionalFormatting sqref="C84">
    <cfRule type="cellIs" dxfId="56" priority="28" stopIfTrue="1" operator="notEqual">
      <formula>""</formula>
    </cfRule>
  </conditionalFormatting>
  <conditionalFormatting sqref="C85:C94">
    <cfRule type="cellIs" dxfId="55" priority="27" stopIfTrue="1" operator="notEqual">
      <formula>""</formula>
    </cfRule>
  </conditionalFormatting>
  <conditionalFormatting sqref="C84">
    <cfRule type="cellIs" dxfId="54" priority="37" stopIfTrue="1" operator="notEqual">
      <formula>""</formula>
    </cfRule>
  </conditionalFormatting>
  <conditionalFormatting sqref="C84:C94">
    <cfRule type="cellIs" dxfId="53" priority="36" stopIfTrue="1" operator="notEqual">
      <formula>""</formula>
    </cfRule>
  </conditionalFormatting>
  <conditionalFormatting sqref="C84:C94">
    <cfRule type="cellIs" dxfId="52" priority="35" stopIfTrue="1" operator="notEqual">
      <formula>""</formula>
    </cfRule>
  </conditionalFormatting>
  <conditionalFormatting sqref="C85:C94">
    <cfRule type="cellIs" dxfId="51" priority="34" stopIfTrue="1" operator="notEqual">
      <formula>""</formula>
    </cfRule>
  </conditionalFormatting>
  <conditionalFormatting sqref="C84">
    <cfRule type="cellIs" dxfId="50" priority="33" stopIfTrue="1" operator="notEqual">
      <formula>""</formula>
    </cfRule>
  </conditionalFormatting>
  <conditionalFormatting sqref="C84">
    <cfRule type="cellIs" dxfId="49" priority="32" stopIfTrue="1" operator="notEqual">
      <formula>""</formula>
    </cfRule>
  </conditionalFormatting>
  <conditionalFormatting sqref="C85:C94">
    <cfRule type="cellIs" dxfId="48" priority="26" stopIfTrue="1" operator="notEqual">
      <formula>""</formula>
    </cfRule>
  </conditionalFormatting>
  <conditionalFormatting sqref="C84:C94">
    <cfRule type="cellIs" dxfId="47" priority="25" stopIfTrue="1" operator="notEqual">
      <formula>""</formula>
    </cfRule>
  </conditionalFormatting>
  <conditionalFormatting sqref="C84:C94">
    <cfRule type="cellIs" dxfId="46" priority="24" stopIfTrue="1" operator="notEqual">
      <formula>""</formula>
    </cfRule>
  </conditionalFormatting>
  <conditionalFormatting sqref="C84:C94">
    <cfRule type="cellIs" dxfId="45" priority="23" stopIfTrue="1" operator="notEqual">
      <formula>""</formula>
    </cfRule>
  </conditionalFormatting>
  <conditionalFormatting sqref="C84:C94">
    <cfRule type="cellIs" dxfId="44" priority="22" stopIfTrue="1" operator="notEqual">
      <formula>""</formula>
    </cfRule>
  </conditionalFormatting>
  <conditionalFormatting sqref="C85:C94">
    <cfRule type="cellIs" dxfId="43" priority="21" stopIfTrue="1" operator="notEqual">
      <formula>""</formula>
    </cfRule>
  </conditionalFormatting>
  <conditionalFormatting sqref="C85:C94">
    <cfRule type="cellIs" dxfId="42" priority="20" stopIfTrue="1" operator="notEqual">
      <formula>""</formula>
    </cfRule>
  </conditionalFormatting>
  <conditionalFormatting sqref="C85:C94">
    <cfRule type="cellIs" dxfId="41" priority="19" stopIfTrue="1" operator="notEqual">
      <formula>""</formula>
    </cfRule>
  </conditionalFormatting>
  <conditionalFormatting sqref="C85:C94">
    <cfRule type="cellIs" dxfId="40" priority="18" stopIfTrue="1" operator="notEqual">
      <formula>""</formula>
    </cfRule>
  </conditionalFormatting>
  <conditionalFormatting sqref="C85:C94">
    <cfRule type="cellIs" dxfId="39" priority="17" stopIfTrue="1" operator="notEqual">
      <formula>""</formula>
    </cfRule>
  </conditionalFormatting>
  <conditionalFormatting sqref="C107">
    <cfRule type="cellIs" dxfId="38" priority="16" stopIfTrue="1" operator="notEqual">
      <formula>""</formula>
    </cfRule>
  </conditionalFormatting>
  <conditionalFormatting sqref="C107">
    <cfRule type="cellIs" dxfId="37" priority="15" stopIfTrue="1" operator="notEqual">
      <formula>""</formula>
    </cfRule>
  </conditionalFormatting>
  <conditionalFormatting sqref="C96:C97">
    <cfRule type="cellIs" dxfId="36" priority="14" stopIfTrue="1" operator="notEqual">
      <formula>""</formula>
    </cfRule>
  </conditionalFormatting>
  <conditionalFormatting sqref="C96:C97">
    <cfRule type="cellIs" dxfId="35" priority="13" stopIfTrue="1" operator="notEqual">
      <formula>""</formula>
    </cfRule>
  </conditionalFormatting>
  <conditionalFormatting sqref="D133">
    <cfRule type="cellIs" dxfId="34" priority="10" stopIfTrue="1" operator="notEqual">
      <formula>""</formula>
    </cfRule>
  </conditionalFormatting>
  <conditionalFormatting sqref="D133">
    <cfRule type="cellIs" dxfId="33" priority="12" stopIfTrue="1" operator="notEqual">
      <formula>""</formula>
    </cfRule>
  </conditionalFormatting>
  <conditionalFormatting sqref="D133">
    <cfRule type="cellIs" dxfId="32" priority="11" stopIfTrue="1" operator="notEqual">
      <formula>""</formula>
    </cfRule>
  </conditionalFormatting>
  <conditionalFormatting sqref="D134:D144">
    <cfRule type="cellIs" dxfId="31" priority="9" stopIfTrue="1" operator="equal">
      <formula>"Total"</formula>
    </cfRule>
  </conditionalFormatting>
  <conditionalFormatting sqref="F133">
    <cfRule type="cellIs" dxfId="30" priority="5" stopIfTrue="1" operator="notEqual">
      <formula>""</formula>
    </cfRule>
  </conditionalFormatting>
  <conditionalFormatting sqref="F133">
    <cfRule type="cellIs" dxfId="29" priority="7" stopIfTrue="1" operator="notEqual">
      <formula>""</formula>
    </cfRule>
  </conditionalFormatting>
  <conditionalFormatting sqref="F133">
    <cfRule type="cellIs" dxfId="28" priority="6" stopIfTrue="1" operator="notEqual">
      <formula>""</formula>
    </cfRule>
  </conditionalFormatting>
  <conditionalFormatting sqref="F134:F144">
    <cfRule type="cellIs" dxfId="27" priority="4" stopIfTrue="1" operator="equal">
      <formula>"Total"</formula>
    </cfRule>
  </conditionalFormatting>
  <conditionalFormatting sqref="F12:F23">
    <cfRule type="cellIs" dxfId="26" priority="2" stopIfTrue="1" operator="equal">
      <formula>"Total"</formula>
    </cfRule>
  </conditionalFormatting>
  <conditionalFormatting sqref="F24:F131">
    <cfRule type="cellIs" dxfId="25" priority="1" stopIfTrue="1" operator="equal">
      <formula>"Total"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rowBreaks count="1" manualBreakCount="1">
    <brk id="1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P22"/>
  <sheetViews>
    <sheetView zoomScale="110" zoomScaleNormal="110" workbookViewId="0">
      <pane ySplit="10" topLeftCell="A11" activePane="bottomLeft" state="frozen"/>
      <selection pane="bottomLeft" activeCell="E17" sqref="E17"/>
    </sheetView>
  </sheetViews>
  <sheetFormatPr defaultRowHeight="12.75"/>
  <cols>
    <col min="2" max="2" width="2.7109375" customWidth="1"/>
    <col min="3" max="3" width="5" style="1" customWidth="1"/>
    <col min="4" max="4" width="5.85546875" style="1" customWidth="1"/>
    <col min="5" max="5" width="6.7109375" style="1" customWidth="1"/>
    <col min="6" max="6" width="7" style="1" customWidth="1"/>
    <col min="7" max="7" width="6.7109375" style="1" customWidth="1"/>
    <col min="8" max="8" width="6.5703125" style="1" customWidth="1"/>
    <col min="9" max="9" width="8.85546875" style="1" customWidth="1"/>
    <col min="10" max="11" width="10.85546875" style="1" customWidth="1"/>
    <col min="12" max="12" width="11.28515625" style="1" customWidth="1"/>
    <col min="13" max="14" width="10.85546875" style="1" customWidth="1"/>
    <col min="15" max="15" width="9" style="1" customWidth="1"/>
  </cols>
  <sheetData>
    <row r="1" spans="2:15" ht="1.5" customHeight="1"/>
    <row r="3" spans="2:15" ht="9" customHeight="1"/>
    <row r="4" spans="2:15" ht="9.75" customHeight="1">
      <c r="J4" s="2"/>
      <c r="K4" s="2"/>
    </row>
    <row r="5" spans="2:15" ht="15.75" customHeight="1">
      <c r="J5" s="2"/>
      <c r="K5" s="2"/>
    </row>
    <row r="6" spans="2:15" ht="15">
      <c r="C6" s="114" t="s">
        <v>183</v>
      </c>
      <c r="D6" s="114"/>
      <c r="E6" s="114"/>
      <c r="F6" s="114"/>
      <c r="G6" s="114"/>
      <c r="H6" s="114"/>
      <c r="I6" s="45"/>
      <c r="L6" s="115" t="s">
        <v>100</v>
      </c>
      <c r="M6" s="21"/>
      <c r="N6" s="21"/>
      <c r="O6" s="360">
        <f>'base(indices)'!H1</f>
        <v>44287</v>
      </c>
    </row>
    <row r="7" spans="2:15" ht="7.5" customHeight="1">
      <c r="C7"/>
      <c r="D7"/>
      <c r="E7"/>
      <c r="F7"/>
      <c r="G7"/>
      <c r="H7"/>
      <c r="I7"/>
      <c r="J7"/>
      <c r="K7"/>
      <c r="L7"/>
      <c r="M7"/>
      <c r="N7"/>
      <c r="O7"/>
    </row>
    <row r="8" spans="2:15" ht="13.5" thickBot="1">
      <c r="C8" s="6" t="s">
        <v>85</v>
      </c>
      <c r="D8" s="6"/>
      <c r="G8" s="5"/>
      <c r="H8" s="5"/>
      <c r="K8" s="340" t="s">
        <v>184</v>
      </c>
      <c r="L8" s="341"/>
      <c r="N8" s="331" t="s">
        <v>187</v>
      </c>
      <c r="O8" s="332"/>
    </row>
    <row r="9" spans="2:15" ht="12" customHeight="1">
      <c r="B9" s="426" t="s">
        <v>42</v>
      </c>
      <c r="C9" s="397" t="s">
        <v>4</v>
      </c>
      <c r="D9" s="399" t="s">
        <v>36</v>
      </c>
      <c r="E9" s="401" t="s">
        <v>37</v>
      </c>
      <c r="F9" s="401" t="s">
        <v>43</v>
      </c>
      <c r="G9" s="417" t="s">
        <v>44</v>
      </c>
      <c r="H9" s="417" t="s">
        <v>45</v>
      </c>
      <c r="I9" s="469" t="s">
        <v>122</v>
      </c>
      <c r="J9" s="479" t="s">
        <v>69</v>
      </c>
      <c r="K9" s="481">
        <v>0.9</v>
      </c>
      <c r="L9" s="473">
        <v>0.8</v>
      </c>
      <c r="M9" s="475">
        <v>0.7</v>
      </c>
      <c r="N9" s="473">
        <v>0.6</v>
      </c>
      <c r="O9" s="477">
        <v>0.5</v>
      </c>
    </row>
    <row r="10" spans="2:15" ht="20.25" customHeight="1" thickBot="1">
      <c r="B10" s="468"/>
      <c r="C10" s="398"/>
      <c r="D10" s="400"/>
      <c r="E10" s="402"/>
      <c r="F10" s="402"/>
      <c r="G10" s="418"/>
      <c r="H10" s="418"/>
      <c r="I10" s="470"/>
      <c r="J10" s="480"/>
      <c r="K10" s="482"/>
      <c r="L10" s="474"/>
      <c r="M10" s="476"/>
      <c r="N10" s="474"/>
      <c r="O10" s="478"/>
    </row>
    <row r="11" spans="2:15" s="30" customFormat="1" ht="13.5" customHeight="1">
      <c r="B11" s="124">
        <v>4</v>
      </c>
      <c r="C11" s="119">
        <v>42036</v>
      </c>
      <c r="D11" s="57">
        <f>724*2+788*2</f>
        <v>3024</v>
      </c>
      <c r="E11" s="96">
        <f>'base(indices)'!G65</f>
        <v>1.3511676500000001</v>
      </c>
      <c r="F11" s="58">
        <f t="shared" ref="F11:F14" si="0">D11*E11</f>
        <v>4085.9309736</v>
      </c>
      <c r="G11" s="48">
        <v>0</v>
      </c>
      <c r="H11" s="60">
        <f t="shared" ref="H11:H14" si="1">F11*G11</f>
        <v>0</v>
      </c>
      <c r="I11" s="191">
        <f>(F11+H11)</f>
        <v>4085.9309736</v>
      </c>
      <c r="J11" s="333">
        <f>I11</f>
        <v>4085.9309736</v>
      </c>
      <c r="K11" s="334">
        <f>J11*K$9</f>
        <v>3677.3378762400002</v>
      </c>
      <c r="L11" s="335">
        <f>J11*$L$9</f>
        <v>3268.74477888</v>
      </c>
      <c r="M11" s="334">
        <f>J11*M$9</f>
        <v>2860.1516815199998</v>
      </c>
      <c r="N11" s="334">
        <f>J11*N$9</f>
        <v>2451.55858416</v>
      </c>
      <c r="O11" s="142">
        <f>J11*O$9</f>
        <v>2042.9654868</v>
      </c>
    </row>
    <row r="12" spans="2:15" s="30" customFormat="1" ht="13.5" customHeight="1">
      <c r="B12" s="124">
        <v>4</v>
      </c>
      <c r="C12" s="119">
        <v>42401</v>
      </c>
      <c r="D12" s="57">
        <f>788*2+880*2</f>
        <v>3336</v>
      </c>
      <c r="E12" s="96">
        <f>'base(indices)'!G77</f>
        <v>1.2498609899999999</v>
      </c>
      <c r="F12" s="58">
        <f t="shared" si="0"/>
        <v>4169.5362626400001</v>
      </c>
      <c r="G12" s="48">
        <v>0</v>
      </c>
      <c r="H12" s="60">
        <f t="shared" si="1"/>
        <v>0</v>
      </c>
      <c r="I12" s="191">
        <f>(F12+H12)</f>
        <v>4169.5362626400001</v>
      </c>
      <c r="J12" s="336">
        <f t="shared" ref="J12:J14" si="2">I12</f>
        <v>4169.5362626400001</v>
      </c>
      <c r="K12" s="334">
        <f>J12*K$9</f>
        <v>3752.5826363760002</v>
      </c>
      <c r="L12" s="335">
        <f>J12*$L$9</f>
        <v>3335.6290101120003</v>
      </c>
      <c r="M12" s="334">
        <f>J12*M$9</f>
        <v>2918.6753838479999</v>
      </c>
      <c r="N12" s="334">
        <f>J12*N$9</f>
        <v>2501.721757584</v>
      </c>
      <c r="O12" s="142">
        <f>J12*O$9</f>
        <v>2084.7681313200001</v>
      </c>
    </row>
    <row r="13" spans="2:15" s="30" customFormat="1" ht="13.5" customHeight="1">
      <c r="B13" s="124">
        <v>4</v>
      </c>
      <c r="C13" s="119">
        <v>42767</v>
      </c>
      <c r="D13" s="57">
        <f>880*2+937*2</f>
        <v>3634</v>
      </c>
      <c r="E13" s="96">
        <f>'base(indices)'!G89</f>
        <v>1.17979203</v>
      </c>
      <c r="F13" s="58">
        <f t="shared" si="0"/>
        <v>4287.3642370199996</v>
      </c>
      <c r="G13" s="48">
        <v>0</v>
      </c>
      <c r="H13" s="60">
        <f t="shared" si="1"/>
        <v>0</v>
      </c>
      <c r="I13" s="191">
        <f t="shared" ref="I13:I14" si="3">(F13+H13)</f>
        <v>4287.3642370199996</v>
      </c>
      <c r="J13" s="336">
        <f t="shared" si="2"/>
        <v>4287.3642370199996</v>
      </c>
      <c r="K13" s="334">
        <f>J13*K$9</f>
        <v>3858.6278133179999</v>
      </c>
      <c r="L13" s="335">
        <f>J13*$L$9</f>
        <v>3429.8913896159997</v>
      </c>
      <c r="M13" s="334">
        <f>J13*M$9</f>
        <v>3001.1549659139996</v>
      </c>
      <c r="N13" s="334">
        <f>J13*N$9</f>
        <v>2572.4185422119995</v>
      </c>
      <c r="O13" s="142">
        <f>J13*O$9</f>
        <v>2143.6821185099998</v>
      </c>
    </row>
    <row r="14" spans="2:15" ht="13.5" customHeight="1">
      <c r="B14" s="124">
        <v>4</v>
      </c>
      <c r="C14" s="56">
        <v>43132</v>
      </c>
      <c r="D14" s="57">
        <f>937*2+954*2</f>
        <v>3782</v>
      </c>
      <c r="E14" s="96">
        <f>'base(indices)'!G101</f>
        <v>1.1452158100000001</v>
      </c>
      <c r="F14" s="58">
        <f t="shared" si="0"/>
        <v>4331.2061934200001</v>
      </c>
      <c r="G14" s="48">
        <v>0</v>
      </c>
      <c r="H14" s="60">
        <f t="shared" si="1"/>
        <v>0</v>
      </c>
      <c r="I14" s="191">
        <f t="shared" si="3"/>
        <v>4331.2061934200001</v>
      </c>
      <c r="J14" s="336">
        <f t="shared" si="2"/>
        <v>4331.2061934200001</v>
      </c>
      <c r="K14" s="334">
        <f>J14*K$9</f>
        <v>3898.0855740780003</v>
      </c>
      <c r="L14" s="335">
        <f>J14*$L$9</f>
        <v>3464.9649547360004</v>
      </c>
      <c r="M14" s="334">
        <f>J14*M$9</f>
        <v>3031.8443353939997</v>
      </c>
      <c r="N14" s="334">
        <f>J14*N$9</f>
        <v>2598.7237160519999</v>
      </c>
      <c r="O14" s="142">
        <f>J14*O$9</f>
        <v>2165.60309671</v>
      </c>
    </row>
    <row r="15" spans="2:15" ht="13.5" customHeight="1">
      <c r="B15" s="124">
        <v>4</v>
      </c>
      <c r="C15" s="119">
        <v>43497</v>
      </c>
      <c r="D15" s="57">
        <f>954*2+998*2</f>
        <v>3904</v>
      </c>
      <c r="E15" s="96">
        <f>'base(indices)'!G113</f>
        <v>1.1036370200000001</v>
      </c>
      <c r="F15" s="58">
        <f>D15*E15</f>
        <v>4308.5989260800006</v>
      </c>
      <c r="G15" s="48">
        <v>0</v>
      </c>
      <c r="H15" s="60">
        <f>F15*G15</f>
        <v>0</v>
      </c>
      <c r="I15" s="191">
        <f>(F15+H15)</f>
        <v>4308.5989260800006</v>
      </c>
      <c r="J15" s="336">
        <f>I15</f>
        <v>4308.5989260800006</v>
      </c>
      <c r="K15" s="334">
        <f>J15*K$9</f>
        <v>3877.7390334720008</v>
      </c>
      <c r="L15" s="335">
        <f>J15*$L$9</f>
        <v>3446.8791408640009</v>
      </c>
      <c r="M15" s="334">
        <f>J15*M$9</f>
        <v>3016.0192482560001</v>
      </c>
      <c r="N15" s="334">
        <f>J15*N$9</f>
        <v>2585.1593556480002</v>
      </c>
      <c r="O15" s="142">
        <f>J15*O$9</f>
        <v>2154.2994630400003</v>
      </c>
    </row>
    <row r="16" spans="2:15" ht="13.5" customHeight="1">
      <c r="B16" s="118">
        <v>4</v>
      </c>
      <c r="C16" s="56">
        <v>43862</v>
      </c>
      <c r="D16" s="57">
        <f>998*2+1045*2</f>
        <v>4086</v>
      </c>
      <c r="E16" s="96">
        <f>'base(indices)'!G125</f>
        <v>1.0577519200000001</v>
      </c>
      <c r="F16" s="70">
        <f>D16*E16</f>
        <v>4321.9743451200002</v>
      </c>
      <c r="G16" s="59">
        <v>0</v>
      </c>
      <c r="H16" s="60">
        <f>F16*G16</f>
        <v>0</v>
      </c>
      <c r="I16" s="171">
        <f>(F16+H16)</f>
        <v>4321.9743451200002</v>
      </c>
      <c r="J16" s="336">
        <f>I16</f>
        <v>4321.9743451200002</v>
      </c>
      <c r="K16" s="142">
        <f t="shared" ref="K16:O17" si="4">$J16*K$9</f>
        <v>3889.7769106080004</v>
      </c>
      <c r="L16" s="334">
        <f t="shared" si="4"/>
        <v>3457.5794760960002</v>
      </c>
      <c r="M16" s="334">
        <f t="shared" si="4"/>
        <v>3025.382041584</v>
      </c>
      <c r="N16" s="334">
        <f t="shared" si="4"/>
        <v>2593.1846070719998</v>
      </c>
      <c r="O16" s="142">
        <f t="shared" si="4"/>
        <v>2160.9871725600001</v>
      </c>
    </row>
    <row r="17" spans="2:16" ht="13.5" customHeight="1">
      <c r="B17" s="118">
        <v>4</v>
      </c>
      <c r="C17" s="56">
        <v>44228</v>
      </c>
      <c r="D17" s="57">
        <f>1045*2+1100*2</f>
        <v>4290</v>
      </c>
      <c r="E17" s="96">
        <f>'base(indices)'!G137</f>
        <v>1.01414468</v>
      </c>
      <c r="F17" s="70">
        <f>D17*E17</f>
        <v>4350.6806772</v>
      </c>
      <c r="G17" s="59">
        <v>0</v>
      </c>
      <c r="H17" s="60">
        <f>F17*G17</f>
        <v>0</v>
      </c>
      <c r="I17" s="171">
        <f>(F17+H17)</f>
        <v>4350.6806772</v>
      </c>
      <c r="J17" s="336">
        <f>I17</f>
        <v>4350.6806772</v>
      </c>
      <c r="K17" s="142">
        <f t="shared" si="4"/>
        <v>3915.6126094800002</v>
      </c>
      <c r="L17" s="334">
        <f t="shared" si="4"/>
        <v>3480.5445417600004</v>
      </c>
      <c r="M17" s="334">
        <f t="shared" si="4"/>
        <v>3045.4764740399996</v>
      </c>
      <c r="N17" s="334">
        <f t="shared" si="4"/>
        <v>2610.4084063199998</v>
      </c>
      <c r="O17" s="142">
        <f t="shared" si="4"/>
        <v>2175.3403386</v>
      </c>
    </row>
    <row r="18" spans="2:16" ht="13.5" customHeight="1" thickBot="1">
      <c r="B18" s="230"/>
      <c r="C18" s="231"/>
      <c r="D18" s="232"/>
      <c r="E18" s="280"/>
      <c r="F18" s="281"/>
      <c r="G18" s="337"/>
      <c r="H18" s="234"/>
      <c r="I18" s="338"/>
      <c r="J18" s="339"/>
      <c r="K18" s="259"/>
      <c r="L18" s="94"/>
      <c r="M18" s="259"/>
      <c r="N18" s="259"/>
      <c r="O18" s="125"/>
    </row>
    <row r="19" spans="2:16">
      <c r="C19" s="24"/>
      <c r="D19" s="24"/>
      <c r="E19" s="24"/>
      <c r="F19" s="24"/>
      <c r="G19" s="24"/>
      <c r="H19" s="24"/>
      <c r="I19" s="24"/>
      <c r="J19" s="24"/>
      <c r="K19" s="24"/>
      <c r="L19" s="27"/>
      <c r="M19" s="27"/>
      <c r="N19" s="27"/>
      <c r="O19" s="27"/>
    </row>
    <row r="20" spans="2:16">
      <c r="C20" s="28"/>
      <c r="D20"/>
      <c r="K20" s="7"/>
      <c r="L20" s="16"/>
      <c r="M20" s="16"/>
      <c r="N20" s="16"/>
      <c r="O20" s="16"/>
    </row>
    <row r="21" spans="2:16">
      <c r="C21" s="28" t="s">
        <v>185</v>
      </c>
      <c r="P21" s="1"/>
    </row>
    <row r="22" spans="2:16" ht="13.5">
      <c r="C22" s="8"/>
      <c r="D22" s="8"/>
      <c r="E22" s="8"/>
      <c r="F22" s="8"/>
      <c r="G22" s="8"/>
      <c r="H22" s="8"/>
      <c r="I22" s="17"/>
      <c r="J22" s="8"/>
      <c r="K22" s="9"/>
      <c r="L22" s="16"/>
      <c r="M22" s="16"/>
      <c r="N22" s="16"/>
      <c r="O22" s="16"/>
    </row>
  </sheetData>
  <mergeCells count="14">
    <mergeCell ref="L9:L10"/>
    <mergeCell ref="M9:M10"/>
    <mergeCell ref="N9:N10"/>
    <mergeCell ref="O9:O10"/>
    <mergeCell ref="G9:G10"/>
    <mergeCell ref="H9:H10"/>
    <mergeCell ref="I9:I10"/>
    <mergeCell ref="J9:J10"/>
    <mergeCell ref="K9:K10"/>
    <mergeCell ref="B9:B10"/>
    <mergeCell ref="C9:C10"/>
    <mergeCell ref="D9:D10"/>
    <mergeCell ref="E9:E10"/>
    <mergeCell ref="F9:F10"/>
  </mergeCells>
  <conditionalFormatting sqref="F18:I18 F16:G16 C11:D16 F11:I15 C18:D18">
    <cfRule type="cellIs" dxfId="24" priority="12" stopIfTrue="1" operator="notEqual">
      <formula>""</formula>
    </cfRule>
  </conditionalFormatting>
  <conditionalFormatting sqref="E9 E11:E18">
    <cfRule type="cellIs" dxfId="23" priority="11" stopIfTrue="1" operator="equal">
      <formula>"Total"</formula>
    </cfRule>
  </conditionalFormatting>
  <conditionalFormatting sqref="E9">
    <cfRule type="cellIs" dxfId="22" priority="10" stopIfTrue="1" operator="equal">
      <formula>"Total"</formula>
    </cfRule>
  </conditionalFormatting>
  <conditionalFormatting sqref="F14 H14 H18 F18">
    <cfRule type="cellIs" dxfId="21" priority="9" stopIfTrue="1" operator="notEqual">
      <formula>""</formula>
    </cfRule>
  </conditionalFormatting>
  <conditionalFormatting sqref="F14 H14 H18 F18">
    <cfRule type="cellIs" dxfId="20" priority="8" stopIfTrue="1" operator="notEqual">
      <formula>""</formula>
    </cfRule>
  </conditionalFormatting>
  <conditionalFormatting sqref="F14 F18">
    <cfRule type="cellIs" dxfId="19" priority="7" stopIfTrue="1" operator="notEqual">
      <formula>""</formula>
    </cfRule>
  </conditionalFormatting>
  <conditionalFormatting sqref="H16:I16">
    <cfRule type="cellIs" dxfId="18" priority="5" stopIfTrue="1" operator="notEqual">
      <formula>""</formula>
    </cfRule>
  </conditionalFormatting>
  <conditionalFormatting sqref="H16:I16">
    <cfRule type="cellIs" dxfId="17" priority="6" stopIfTrue="1" operator="notEqual">
      <formula>""</formula>
    </cfRule>
  </conditionalFormatting>
  <conditionalFormatting sqref="F17:G17 C17:D17">
    <cfRule type="cellIs" dxfId="16" priority="4" stopIfTrue="1" operator="notEqual">
      <formula>""</formula>
    </cfRule>
  </conditionalFormatting>
  <conditionalFormatting sqref="H17:I17">
    <cfRule type="cellIs" dxfId="15" priority="1" stopIfTrue="1" operator="notEqual">
      <formula>""</formula>
    </cfRule>
  </conditionalFormatting>
  <conditionalFormatting sqref="H17:I17">
    <cfRule type="cellIs" dxfId="14" priority="2" stopIfTrue="1" operator="notEqual">
      <formula>""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BENEFÍCIOS-SEM JRS E SEM CORREÇ</vt:lpstr>
      <vt:lpstr>LOAS-SEM JRS E SEM CORREÇÃO</vt:lpstr>
      <vt:lpstr>BENEFÍCIOS-CORRIGIDO-SEM JUROS</vt:lpstr>
      <vt:lpstr>LOAS-CORRIGIDO-SEM JUROS</vt:lpstr>
      <vt:lpstr>BENEFÍCIOS-com juros 12 m</vt:lpstr>
      <vt:lpstr>BPC LOAS-com juros 12 m</vt:lpstr>
      <vt:lpstr>salario matern. Sem juros</vt:lpstr>
      <vt:lpstr>salario matern. Juros 12 m</vt:lpstr>
      <vt:lpstr>Seguro Defeso.Sem jrs</vt:lpstr>
      <vt:lpstr>Seguro Defeso Com juros 12m</vt:lpstr>
      <vt:lpstr>base(indices)</vt:lpstr>
      <vt:lpstr>Plan3</vt:lpstr>
      <vt:lpstr>'BENEFÍCIOS-com juros 12 m'!Area_de_impressao</vt:lpstr>
      <vt:lpstr>'BENEFÍCIOS-CORRIGIDO-SEM JUROS'!Area_de_impressao</vt:lpstr>
      <vt:lpstr>'BENEFÍCIOS-com juros 12 m'!Titulos_de_impressao</vt:lpstr>
      <vt:lpstr>'BENEFÍCIOS-CORRIGIDO-SEM JUROS'!Titulos_de_impressao</vt:lpstr>
      <vt:lpstr>'BENEFÍCIOS-SEM JRS E SEM CORREÇ'!Titulos_de_impressao</vt:lpstr>
      <vt:lpstr>'BPC LOAS-com juros 12 m'!Titulos_de_impressao</vt:lpstr>
      <vt:lpstr>'LOAS-CORRIGIDO-SEM JUROS'!Titulos_de_impressao</vt:lpstr>
      <vt:lpstr>'LOAS-SEM JRS E SEM CORREÇÃO'!Titulos_de_impressao</vt:lpstr>
      <vt:lpstr>'salario matern. Juros 12 m'!Titulos_de_impressao</vt:lpstr>
      <vt:lpstr>'salario matern. Sem juros'!Titulos_de_impressao</vt:lpstr>
      <vt:lpstr>'Seguro Defeso Com juros 12m'!Titulos_de_impressao</vt:lpstr>
      <vt:lpstr>'Seguro Defeso.Sem jrs'!Titulos_de_impressao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 Assis Pereira</dc:creator>
  <cp:lastModifiedBy>ba604303</cp:lastModifiedBy>
  <cp:lastPrinted>2021-03-16T14:02:16Z</cp:lastPrinted>
  <dcterms:created xsi:type="dcterms:W3CDTF">2009-11-09T18:14:09Z</dcterms:created>
  <dcterms:modified xsi:type="dcterms:W3CDTF">2021-03-30T19:49:32Z</dcterms:modified>
</cp:coreProperties>
</file>