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firstSheet="3" activeTab="6"/>
  </bookViews>
  <sheets>
    <sheet name="Resumo" sheetId="5" r:id="rId1"/>
    <sheet name="Informações_Básicas" sheetId="1" r:id="rId2"/>
    <sheet name="12 X 36 Diurno" sheetId="2" r:id="rId3"/>
    <sheet name="12 X 36 Noturno" sheetId="3" r:id="rId4"/>
    <sheet name="44h Semanais" sheetId="4" r:id="rId5"/>
    <sheet name="Uniformes" sheetId="7" r:id="rId6"/>
    <sheet name="Relação de Materiais" sheetId="8" r:id="rId7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0" i="4"/>
  <c r="H121"/>
  <c r="H123" i="3"/>
  <c r="H122"/>
  <c r="E15" i="7"/>
  <c r="H120" i="2"/>
  <c r="E11" i="7"/>
  <c r="E10"/>
  <c r="E9"/>
  <c r="F12" i="8" l="1"/>
  <c r="F11"/>
  <c r="F10"/>
  <c r="F9"/>
  <c r="F8"/>
  <c r="F7"/>
  <c r="F6"/>
  <c r="F5"/>
  <c r="F4"/>
  <c r="E12" i="7"/>
  <c r="E8"/>
  <c r="E7"/>
  <c r="E6"/>
  <c r="E5"/>
  <c r="E4"/>
  <c r="E13" l="1"/>
  <c r="E14" s="1"/>
  <c r="F13" i="8"/>
  <c r="H122" i="4" l="1"/>
  <c r="H143" s="1"/>
  <c r="F14" i="8"/>
  <c r="B143" i="4"/>
  <c r="B142"/>
  <c r="B141"/>
  <c r="B140"/>
  <c r="B139"/>
  <c r="G128"/>
  <c r="G133" s="1"/>
  <c r="B114"/>
  <c r="B113"/>
  <c r="G105"/>
  <c r="B86"/>
  <c r="A86"/>
  <c r="B85"/>
  <c r="A85"/>
  <c r="B84"/>
  <c r="H54"/>
  <c r="G50"/>
  <c r="G37"/>
  <c r="G38" s="1"/>
  <c r="G36"/>
  <c r="F22"/>
  <c r="H29" s="1"/>
  <c r="H30" s="1"/>
  <c r="F21"/>
  <c r="B145" i="3"/>
  <c r="B144"/>
  <c r="B143"/>
  <c r="B142"/>
  <c r="B141"/>
  <c r="G130"/>
  <c r="G135" s="1"/>
  <c r="B116"/>
  <c r="B115"/>
  <c r="G107"/>
  <c r="B88"/>
  <c r="A88"/>
  <c r="B87"/>
  <c r="A87"/>
  <c r="B86"/>
  <c r="H56"/>
  <c r="G52"/>
  <c r="G40"/>
  <c r="G39"/>
  <c r="G38"/>
  <c r="F22"/>
  <c r="H29" s="1"/>
  <c r="H30" s="1"/>
  <c r="F21"/>
  <c r="B143" i="2"/>
  <c r="B142"/>
  <c r="B141"/>
  <c r="B140"/>
  <c r="B139"/>
  <c r="G128"/>
  <c r="G133" s="1"/>
  <c r="B114"/>
  <c r="B113"/>
  <c r="G105"/>
  <c r="B86"/>
  <c r="A86"/>
  <c r="B85"/>
  <c r="A85"/>
  <c r="B84"/>
  <c r="H54"/>
  <c r="G50"/>
  <c r="G38"/>
  <c r="G37"/>
  <c r="G36"/>
  <c r="F22"/>
  <c r="H29" s="1"/>
  <c r="F21"/>
  <c r="C33" i="1"/>
  <c r="C30"/>
  <c r="C29"/>
  <c r="C22"/>
  <c r="C21"/>
  <c r="C9"/>
  <c r="C10" s="1"/>
  <c r="C6"/>
  <c r="C7" s="1"/>
  <c r="H32" i="3" s="1"/>
  <c r="F15" i="8" l="1"/>
  <c r="H121" i="2" s="1"/>
  <c r="H122" s="1"/>
  <c r="H143" s="1"/>
  <c r="H31" i="4"/>
  <c r="H38" s="1"/>
  <c r="H53"/>
  <c r="H57" s="1"/>
  <c r="H62" s="1"/>
  <c r="H30" i="2"/>
  <c r="H31" s="1"/>
  <c r="H53"/>
  <c r="H57" s="1"/>
  <c r="H62" s="1"/>
  <c r="H31" i="3"/>
  <c r="H33" s="1"/>
  <c r="H55"/>
  <c r="H59" s="1"/>
  <c r="H64" s="1"/>
  <c r="C16" i="1"/>
  <c r="H36" i="4" l="1"/>
  <c r="H39" s="1"/>
  <c r="H60" s="1"/>
  <c r="H80" s="1"/>
  <c r="H81" s="1"/>
  <c r="H86" s="1"/>
  <c r="H37"/>
  <c r="H139"/>
  <c r="H39" i="3"/>
  <c r="H141"/>
  <c r="H40"/>
  <c r="H38"/>
  <c r="H38" i="2"/>
  <c r="H36"/>
  <c r="H37"/>
  <c r="H139"/>
  <c r="C17" i="1"/>
  <c r="C18"/>
  <c r="C19" s="1"/>
  <c r="H45" i="4" l="1"/>
  <c r="H46"/>
  <c r="H44"/>
  <c r="H41" i="3"/>
  <c r="H62" s="1"/>
  <c r="H82" s="1"/>
  <c r="H83" s="1"/>
  <c r="H88" s="1"/>
  <c r="H43" i="4"/>
  <c r="H47"/>
  <c r="H48"/>
  <c r="H42"/>
  <c r="H49"/>
  <c r="H69" s="1"/>
  <c r="H39" i="2"/>
  <c r="H46" i="3"/>
  <c r="H50" l="1"/>
  <c r="H45"/>
  <c r="H49"/>
  <c r="H50" i="4"/>
  <c r="H61" s="1"/>
  <c r="H63" s="1"/>
  <c r="H140" s="1"/>
  <c r="H51" i="3"/>
  <c r="H71" s="1"/>
  <c r="H44"/>
  <c r="H47"/>
  <c r="H48"/>
  <c r="H75" i="4"/>
  <c r="H76" s="1"/>
  <c r="H77" s="1"/>
  <c r="H85" s="1"/>
  <c r="H60" i="2"/>
  <c r="H48"/>
  <c r="H46"/>
  <c r="H45"/>
  <c r="H49"/>
  <c r="H69" s="1"/>
  <c r="H43"/>
  <c r="H42"/>
  <c r="H47"/>
  <c r="H44"/>
  <c r="H52" i="3" l="1"/>
  <c r="H63" s="1"/>
  <c r="H65" s="1"/>
  <c r="H70" s="1"/>
  <c r="H72" s="1"/>
  <c r="H73" s="1"/>
  <c r="H86" s="1"/>
  <c r="H89" s="1"/>
  <c r="H143" s="1"/>
  <c r="H77"/>
  <c r="H78" s="1"/>
  <c r="H79" s="1"/>
  <c r="H87" s="1"/>
  <c r="H68" i="4"/>
  <c r="H70" s="1"/>
  <c r="H71" s="1"/>
  <c r="H84" s="1"/>
  <c r="H87" s="1"/>
  <c r="H75" i="2"/>
  <c r="H76" s="1"/>
  <c r="H77" s="1"/>
  <c r="H85" s="1"/>
  <c r="H80"/>
  <c r="H81" s="1"/>
  <c r="H86" s="1"/>
  <c r="H50"/>
  <c r="H61" s="1"/>
  <c r="H63" s="1"/>
  <c r="H142" i="3" l="1"/>
  <c r="H141" i="4"/>
  <c r="H92"/>
  <c r="H108"/>
  <c r="H109" s="1"/>
  <c r="H110" s="1"/>
  <c r="H114" s="1"/>
  <c r="H140" i="2"/>
  <c r="H68"/>
  <c r="H70" s="1"/>
  <c r="H71" s="1"/>
  <c r="H84" s="1"/>
  <c r="H87" s="1"/>
  <c r="H141" s="1"/>
  <c r="H110" i="3"/>
  <c r="H111" s="1"/>
  <c r="H112" s="1"/>
  <c r="H116" s="1"/>
  <c r="H94"/>
  <c r="H103" i="4" l="1"/>
  <c r="H100"/>
  <c r="H93"/>
  <c r="H97"/>
  <c r="H104"/>
  <c r="H94"/>
  <c r="H99"/>
  <c r="H95"/>
  <c r="H101"/>
  <c r="H98"/>
  <c r="H96"/>
  <c r="H102"/>
  <c r="H108" i="2"/>
  <c r="H109" s="1"/>
  <c r="H106" i="3"/>
  <c r="H102"/>
  <c r="H98"/>
  <c r="H103"/>
  <c r="H99"/>
  <c r="H95"/>
  <c r="H104"/>
  <c r="H100"/>
  <c r="H96"/>
  <c r="H105"/>
  <c r="H101"/>
  <c r="H97"/>
  <c r="H92" i="2"/>
  <c r="H105" i="4" l="1"/>
  <c r="H113" s="1"/>
  <c r="H115" s="1"/>
  <c r="H107" i="3"/>
  <c r="H115" s="1"/>
  <c r="H117" s="1"/>
  <c r="H110" i="2"/>
  <c r="H114" s="1"/>
  <c r="H103"/>
  <c r="H99"/>
  <c r="H95"/>
  <c r="H104"/>
  <c r="H100"/>
  <c r="H96"/>
  <c r="H101"/>
  <c r="H97"/>
  <c r="H93"/>
  <c r="H102"/>
  <c r="H98"/>
  <c r="H94"/>
  <c r="H105" l="1"/>
  <c r="H113" s="1"/>
  <c r="H115" s="1"/>
  <c r="H142" s="1"/>
  <c r="H144" s="1"/>
  <c r="H133" i="4"/>
  <c r="H142"/>
  <c r="H144" s="1"/>
  <c r="H144" i="3"/>
  <c r="H124"/>
  <c r="H145" s="1"/>
  <c r="H133" i="2" l="1"/>
  <c r="H132" s="1"/>
  <c r="H132" i="4"/>
  <c r="H127"/>
  <c r="H145"/>
  <c r="H146" s="1"/>
  <c r="C7" i="5" s="1"/>
  <c r="E7" s="1"/>
  <c r="G7" s="1"/>
  <c r="H128" i="4"/>
  <c r="H146" i="3"/>
  <c r="H135"/>
  <c r="H128" i="2" l="1"/>
  <c r="H130" s="1"/>
  <c r="H145"/>
  <c r="H146" s="1"/>
  <c r="C5" i="5" s="1"/>
  <c r="E5" s="1"/>
  <c r="G5" s="1"/>
  <c r="H127" i="2"/>
  <c r="H130" i="4"/>
  <c r="H129"/>
  <c r="H131"/>
  <c r="H147" i="3"/>
  <c r="H148" s="1"/>
  <c r="C6" i="5" s="1"/>
  <c r="E6" s="1"/>
  <c r="G6" s="1"/>
  <c r="H129" i="3"/>
  <c r="H134"/>
  <c r="H130"/>
  <c r="H131" i="2" l="1"/>
  <c r="H129"/>
  <c r="G8" i="5"/>
  <c r="F16" s="1"/>
  <c r="C22" s="1"/>
  <c r="F22" s="1"/>
  <c r="H132" i="3"/>
  <c r="H133"/>
  <c r="H131"/>
  <c r="F17" i="5" l="1"/>
</calcChain>
</file>

<file path=xl/sharedStrings.xml><?xml version="1.0" encoding="utf-8"?>
<sst xmlns="http://schemas.openxmlformats.org/spreadsheetml/2006/main" count="717" uniqueCount="232">
  <si>
    <t xml:space="preserve">Referências: </t>
  </si>
  <si>
    <t>Estudo do MPOG - Caderno Técnico de Vigilância - RR/2018 e CCT da Categoria</t>
  </si>
  <si>
    <t>REGIME: 12 X 36</t>
  </si>
  <si>
    <t>Salário Base - jan 2013 - ACT</t>
  </si>
  <si>
    <t>Periculosidade</t>
  </si>
  <si>
    <t>Base Cálculo II</t>
  </si>
  <si>
    <t>Base de cálculo para: horas extras, adicional noturno, férias, 13º salário, DSR, intrajornada e hora noturna reduzida, na conformidade legal - Cláus. Nona CCT-2018</t>
  </si>
  <si>
    <t xml:space="preserve">Número de dias/ano </t>
  </si>
  <si>
    <t>Dias/Mês</t>
  </si>
  <si>
    <t>Dias Trabalhados</t>
  </si>
  <si>
    <t>Dias Trabalhados (somente seg a sex)</t>
  </si>
  <si>
    <t>Divisor de Hora - ACT</t>
  </si>
  <si>
    <t>Adicional de Risco de Vida - ACT</t>
  </si>
  <si>
    <t>Valor da Hora Normal</t>
  </si>
  <si>
    <t>Valor da Hora Extra (+ 50%)</t>
  </si>
  <si>
    <t>Valor da Hora Noturna Reduzida (52m 30s) + (50%)</t>
  </si>
  <si>
    <t xml:space="preserve">Valor da Hora Extra Noturna </t>
  </si>
  <si>
    <t>Proporção de Horas noturnas</t>
  </si>
  <si>
    <t>Calculada em % proporcional à jornada integral: nº de horas sobre as quais incide o adicional noturno (7 h), divido pelo número total de horas da jornada de trabalho (12 h). Em 7/12 horas, ou em 58,33% da escala de 12 horas, é devido o pagamento de adicional noturno.</t>
  </si>
  <si>
    <t>Proporção de Horas noturna reduzida</t>
  </si>
  <si>
    <t>Foi calculada a proporção da redução da hora noturna em percentual (60 minutos / 52,5 minutos = 114%) e aplicada tal porcentagem à duração da jornada noturna, normalmente, de 7 horas. Desta forma, haverá obrigatoriedade de pagamento adicional de 1/12 horas, ou seja, 8,33% da escala de 12 horas.</t>
  </si>
  <si>
    <t>Horas noturna /dia</t>
  </si>
  <si>
    <t>Valor de Vale-Alimentação/dia - ACT</t>
  </si>
  <si>
    <t>Tarifa de Transporte Urbano</t>
  </si>
  <si>
    <t>Deslocamentos p/ dia</t>
  </si>
  <si>
    <t>Total da despesa 12 X 36</t>
  </si>
  <si>
    <t>Total da despesa seg-sex</t>
  </si>
  <si>
    <t>Preço Médio do Uniforme Completo</t>
  </si>
  <si>
    <t>Fornecimento de 2 uniformes completos/Ano</t>
  </si>
  <si>
    <t xml:space="preserve">http://uniaovigilante.blogspot.com.br/2009/11/descanso-semanal-remunerado-dsr-ou.html </t>
  </si>
  <si>
    <t>DSR</t>
  </si>
  <si>
    <t>ANEXO I - PLANILHA DE FORMAÇÃO DE PREÇOS</t>
  </si>
  <si>
    <t>PLANILHA DE CUSTOS E FORMAÇÃO DE PREÇOS</t>
  </si>
  <si>
    <t>Processo nº :</t>
  </si>
  <si>
    <t>Pregão Eletrônico:</t>
  </si>
  <si>
    <t>Discriminação dos Serviços (dados referentes à contratação)</t>
  </si>
  <si>
    <t>A</t>
  </si>
  <si>
    <t>Data de Apresentação da Proposta</t>
  </si>
  <si>
    <t>B</t>
  </si>
  <si>
    <t>Município / UF: Boa Vista/RR</t>
  </si>
  <si>
    <t>C</t>
  </si>
  <si>
    <t>Ano, Acordo, Convenção ou Sentença Normativa em Dissídio Coletivo</t>
  </si>
  <si>
    <t>01/2018</t>
  </si>
  <si>
    <t>D</t>
  </si>
  <si>
    <t>Nº de Meses de Execução Contratual</t>
  </si>
  <si>
    <t>Identificação do Serviço</t>
  </si>
  <si>
    <t>Tipo de Serviço</t>
  </si>
  <si>
    <t>Unidade de Medida</t>
  </si>
  <si>
    <t>Quantidade (total) a contratar (em função da unidade de medida)</t>
  </si>
  <si>
    <t>Vigilância</t>
  </si>
  <si>
    <t>Postos</t>
  </si>
  <si>
    <t>Regime Laboral / horário</t>
  </si>
  <si>
    <t xml:space="preserve"> 12X36 Diurno</t>
  </si>
  <si>
    <t>Área a ser coberta</t>
  </si>
  <si>
    <t>MÃO DE OBRA VINCULADA À EXECUÇÃO CONTRATUAL</t>
  </si>
  <si>
    <t>Dados complementares para composição dos custos referentes à mão de obra</t>
  </si>
  <si>
    <t>Salário Normativo de Categoria Profissional (R$)</t>
  </si>
  <si>
    <t>Categoria Profissional</t>
  </si>
  <si>
    <t>Vigilantes</t>
  </si>
  <si>
    <t>Data Base da Categoria</t>
  </si>
  <si>
    <t>Janeiro - anualmente.</t>
  </si>
  <si>
    <t>MÓDULO 1: REMUNERAÇÃO</t>
  </si>
  <si>
    <t>Composição da Remuneração</t>
  </si>
  <si>
    <t>Valor (R$)</t>
  </si>
  <si>
    <t>Salário Base</t>
  </si>
  <si>
    <t>Adicional de Risco de Vida - Periculosidade</t>
  </si>
  <si>
    <t>Total da Remuneração</t>
  </si>
  <si>
    <t>MÓDULO 2: ENCARGOS E BENEFÍCIOS (Anuais, Mensais e Diários)</t>
  </si>
  <si>
    <t>2.1</t>
  </si>
  <si>
    <t>13º Salário, Férias e Adicional de Férias</t>
  </si>
  <si>
    <t>13º Salário</t>
  </si>
  <si>
    <t>Férias</t>
  </si>
  <si>
    <t>Adicional de Férias</t>
  </si>
  <si>
    <t>Total de 13º Salário, Férias e Adicional de Férias</t>
  </si>
  <si>
    <t>2.2</t>
  </si>
  <si>
    <t>Encargos Previdenciários e FGTS</t>
  </si>
  <si>
    <t>%</t>
  </si>
  <si>
    <t>INSS</t>
  </si>
  <si>
    <t>Salário Educação</t>
  </si>
  <si>
    <t>Seguro Acidente do Trabalho</t>
  </si>
  <si>
    <t>SESI ou SESC</t>
  </si>
  <si>
    <t>E</t>
  </si>
  <si>
    <t>SENAI ou SENAC</t>
  </si>
  <si>
    <t>F</t>
  </si>
  <si>
    <t>SEBRAE</t>
  </si>
  <si>
    <t>G</t>
  </si>
  <si>
    <t>INCRA</t>
  </si>
  <si>
    <t>H</t>
  </si>
  <si>
    <t>FGTS</t>
  </si>
  <si>
    <t>Total de Encargos Previdenciários e FGTS</t>
  </si>
  <si>
    <t>2.3</t>
  </si>
  <si>
    <t>Benefícios Mensais e Diários</t>
  </si>
  <si>
    <t>Vale Transporte</t>
  </si>
  <si>
    <t>Vale Refeição</t>
  </si>
  <si>
    <t>Seguro de Vida</t>
  </si>
  <si>
    <t>Tarifa de Combate a Clandestinidade</t>
  </si>
  <si>
    <t>Total de Benefícios Mensais e Diários</t>
  </si>
  <si>
    <t>QUADRO RESUMO – MÓDULO 2 – ENCARGOS E BENEFÍCIOS (Anuais, Mensais e Diários)</t>
  </si>
  <si>
    <t>Total dos Encargos Sociais e Trabalhistas</t>
  </si>
  <si>
    <t>MÓDULO 3: PROVISÃO PARA RESCISÃO</t>
  </si>
  <si>
    <t>3.1</t>
  </si>
  <si>
    <t>Aviso Prévio Indenizado</t>
  </si>
  <si>
    <t>Multa do FGTS e Contribuição Social s/ Aviso Prévio Indenizado</t>
  </si>
  <si>
    <t>Subtotal</t>
  </si>
  <si>
    <t>Total de Custo do Aviso Prévio Indenizado</t>
  </si>
  <si>
    <t>3.2</t>
  </si>
  <si>
    <t>Aviso Prévio Trabalhado</t>
  </si>
  <si>
    <t>Multa do FGTS e Contribuição Social s/ Aviso Prévio Trabalhado</t>
  </si>
  <si>
    <t>Total de Custo do Aviso Prévio Trabalhado</t>
  </si>
  <si>
    <t>3.3</t>
  </si>
  <si>
    <t>Demissão por Justa Causa</t>
  </si>
  <si>
    <t>Base de Cálulo (Provisões 13º, Férias e 1/3 Férias)</t>
  </si>
  <si>
    <t>Total de Custo da Demissão por Justa Causa</t>
  </si>
  <si>
    <t>QUADRO RESUMO – MÓDULO 3 – PROVISÃO PARA RESCISÃO</t>
  </si>
  <si>
    <t>MÓDULO 4: CUSTOS DE REPOSIÇÃO DO PROFISSIONAL AUSENTE</t>
  </si>
  <si>
    <t>4.1</t>
  </si>
  <si>
    <t>Ausências Legais</t>
  </si>
  <si>
    <t>Estimado</t>
  </si>
  <si>
    <t>Custo Diário</t>
  </si>
  <si>
    <t>Ausência justificada</t>
  </si>
  <si>
    <t>Acidente de trabalho</t>
  </si>
  <si>
    <t>Afastamento por doença</t>
  </si>
  <si>
    <t>Consulta médica filho</t>
  </si>
  <si>
    <t>Óbitos na família</t>
  </si>
  <si>
    <t>Casamento</t>
  </si>
  <si>
    <t>Doação de sangue</t>
  </si>
  <si>
    <t>I</t>
  </si>
  <si>
    <t>Testemunho</t>
  </si>
  <si>
    <t>J</t>
  </si>
  <si>
    <t>Paternidade</t>
  </si>
  <si>
    <t>L</t>
  </si>
  <si>
    <t>Maternidade</t>
  </si>
  <si>
    <t>M</t>
  </si>
  <si>
    <t>Consulta pré-natal</t>
  </si>
  <si>
    <t>Total de Custo de Ausências Legais</t>
  </si>
  <si>
    <t>4.2</t>
  </si>
  <si>
    <t>Reposição do Profissional no Intervalo p/ Repouso e Alimentação</t>
  </si>
  <si>
    <t>Nec. (h)</t>
  </si>
  <si>
    <t>Custo por Hora</t>
  </si>
  <si>
    <t>Intrajornada</t>
  </si>
  <si>
    <t>Total de 13º Salário e Adicional de Férias</t>
  </si>
  <si>
    <t>QUADRO RESUMO – MÓDULO 4 – CUSTO DE REPOSIÇÃO DO PROFISSIONAL AUSENTE</t>
  </si>
  <si>
    <t>MÓDULO 5: INSUMOS DE MÃO DE OBRA</t>
  </si>
  <si>
    <t>Insumos de Mão de Obra</t>
  </si>
  <si>
    <t>Uniformes/Equipamentos Pessoais</t>
  </si>
  <si>
    <t>Manutenção/Depreciação de Equipamentos</t>
  </si>
  <si>
    <t>MÓDULO 6: CUSTOS INDIRETOS, TRIBUTOS E LUCRO (CITL)</t>
  </si>
  <si>
    <t>Custos Indiretos, Tributos e Lucro - CITL</t>
  </si>
  <si>
    <t>Custos Indiretos</t>
  </si>
  <si>
    <t>Tributos</t>
  </si>
  <si>
    <t>B.1. Tributos Federais PIS</t>
  </si>
  <si>
    <t>B.2. Tributos Federais COFINS</t>
  </si>
  <si>
    <t>B.3. Tributos Municipais ISS</t>
  </si>
  <si>
    <t>Lucro</t>
  </si>
  <si>
    <t>Total dos Custos Indiretos, Tributos e Lucro</t>
  </si>
  <si>
    <t>QUADRO RESUMO DOS CUSTOS POR EMPREGADO</t>
  </si>
  <si>
    <t>Mão de Obra Vinculada à Execução Contratual (valor por empregado)</t>
  </si>
  <si>
    <t>Subtotal ( A + B + C + D )</t>
  </si>
  <si>
    <t>Módulo 5 – Custos Indiretos, Tributos e Lucro</t>
  </si>
  <si>
    <t>Valor por Empregado</t>
  </si>
  <si>
    <t xml:space="preserve"> 12X36 Noturno</t>
  </si>
  <si>
    <t>01º de janeiro</t>
  </si>
  <si>
    <t>Adicional de Risco de Vida</t>
  </si>
  <si>
    <t>Adicional Noturno</t>
  </si>
  <si>
    <t>Hora Noturna Reduzida (Art. 73 CLT)</t>
  </si>
  <si>
    <t>MÓDULO 2: ENCARGOS E BENEFÍCIOS (ANUAIS, MENSAIS E DIÁRIOS)</t>
  </si>
  <si>
    <t>MÓDULO 1: COMPOSIÇÃO DA REMUNERAÇÃO</t>
  </si>
  <si>
    <t>MÓDULO 2: BENEFÍCIOS MENSAIS E DIÁRIOS</t>
  </si>
  <si>
    <t>Estim. (d)</t>
  </si>
  <si>
    <t>ANEXO II – QUADRO-RESUMO – VALOR MENSAL DOS SERVIÇOS</t>
  </si>
  <si>
    <t>Valor Proposto por Empregado R$</t>
  </si>
  <si>
    <t>Qtde de Empregados por Posto</t>
  </si>
  <si>
    <t xml:space="preserve">Valor Proposto por Posto </t>
  </si>
  <si>
    <t>Qtde de Postos</t>
  </si>
  <si>
    <t>Valor Total do Serviço</t>
  </si>
  <si>
    <t>( A )</t>
  </si>
  <si>
    <t>( B )</t>
  </si>
  <si>
    <t>( C )</t>
  </si>
  <si>
    <t>( D) = (B x C) R$</t>
  </si>
  <si>
    <t>( E )</t>
  </si>
  <si>
    <t>( F ) = (D x E) R$</t>
  </si>
  <si>
    <t>12 x 36 Horas Diurnas</t>
  </si>
  <si>
    <t>II</t>
  </si>
  <si>
    <t>12 x 36 Horas Noturnas</t>
  </si>
  <si>
    <t>III</t>
  </si>
  <si>
    <t>Valor Mensal dos Serviços ( I + II + III)</t>
  </si>
  <si>
    <t>ANEXO – QUADRO-DEMONSTRATIVO – VALOR GLOBAL DA PROPOSTA (ANUAL)</t>
  </si>
  <si>
    <t>Valor Global da Proposta</t>
  </si>
  <si>
    <t>Descrição</t>
  </si>
  <si>
    <t>Valor Mensal do Serviço</t>
  </si>
  <si>
    <t>Valor Global da Proposta (A x 12 meses) (ANUAL)</t>
  </si>
  <si>
    <t>GARANTIA CONTRATUAL 5%</t>
  </si>
  <si>
    <t>Valor Anual da Proposta</t>
  </si>
  <si>
    <t>UNIFORMES</t>
  </si>
  <si>
    <t>ITEM</t>
  </si>
  <si>
    <t>DESCRIÇÃO</t>
  </si>
  <si>
    <t>QUANTIDADE ANUAL</t>
  </si>
  <si>
    <t>P. UNITÁRIO (R$)</t>
  </si>
  <si>
    <t>P. TOTAL (R$)</t>
  </si>
  <si>
    <t>VALOR TOTAL ANUAL:</t>
  </si>
  <si>
    <t>VALOR TOTAL MENSAL:</t>
  </si>
  <si>
    <t>UNIDADE</t>
  </si>
  <si>
    <t>UN</t>
  </si>
  <si>
    <t>DEPRECIAÇÃO MENSAL:</t>
  </si>
  <si>
    <t>VALOR MENSAL POR POSTO:</t>
  </si>
  <si>
    <t>CALÇA TÁTICA COM BOLSOS.</t>
  </si>
  <si>
    <t>CAMISA MANGA CURTA</t>
  </si>
  <si>
    <t>MEIAS LONGAS</t>
  </si>
  <si>
    <t>CINTO TÁTICO SIMPLES</t>
  </si>
  <si>
    <t>CAPA DE COLETE BALÍSTICO</t>
  </si>
  <si>
    <t>SAPATO OU COTURNO LEVE</t>
  </si>
  <si>
    <t>CRACHÁ DE IDENTIFICAÇÃO DO VIGILANTE, AUTENTICADO PELA EMPRESA COM VALIDADE DE 6 MESES, CONSTANDO O NOME, NÚMERO DA CARTEIRA NACIONAL DE VIGILANTE - CNV E FOTO COLORIDA EM TAMNHO 3X4 E DATA DE VALIDADE</t>
  </si>
  <si>
    <t>APITO COM CORDÃO</t>
  </si>
  <si>
    <t>DISTINTIVO, TIPO BROCHE COM EMBLEMA DA EMPRESA</t>
  </si>
  <si>
    <t>VIGILÂNCIA ARMADA</t>
  </si>
  <si>
    <t>VIGILÂNCIA ARMA</t>
  </si>
  <si>
    <t>REVÓLVER CALIBRE 38</t>
  </si>
  <si>
    <t>MUNIÇÃO CALIBRE 38</t>
  </si>
  <si>
    <t>COLETE BALÍSTICO</t>
  </si>
  <si>
    <t>CINTO GUARNIÇÃO COMPLETO - COLDRE E BALEIRO</t>
  </si>
  <si>
    <t>BASTÃO TIPO "TONFA", EM POLÍMERO</t>
  </si>
  <si>
    <t>PORTA BASTÃO (TONFA)</t>
  </si>
  <si>
    <t>BASTÃO DE RONDA ELETRÔNICO</t>
  </si>
  <si>
    <t>LANTERNA TÁTICA, COM SISTEMA "LED CREE", FOCO AJUSTÁVEL E NO MÍNIMO 120w, COM BATERIAS/PILHAS</t>
  </si>
  <si>
    <t>LIVRO DE OCORRÊNCIA</t>
  </si>
  <si>
    <t>RELAÇÃO DE MATERIAIS</t>
  </si>
  <si>
    <t>QUANTIDADE POR POSTO</t>
  </si>
  <si>
    <t>497-02.2019.4.01.8013</t>
  </si>
  <si>
    <t>Materiais/Depreciação de Equipamentos</t>
  </si>
  <si>
    <t>VALOR  MENSAL POR EMPREGADO:</t>
  </si>
  <si>
    <t>44 Horas Semanais</t>
  </si>
  <si>
    <t>44h Semanais</t>
  </si>
</sst>
</file>

<file path=xl/styles.xml><?xml version="1.0" encoding="utf-8"?>
<styleSheet xmlns="http://schemas.openxmlformats.org/spreadsheetml/2006/main">
  <numFmts count="13">
    <numFmt numFmtId="44" formatCode="_-&quot;R$&quot;\ * #,##0.00_-;\-&quot;R$&quot;\ * #,##0.00_-;_-&quot;R$&quot;\ * &quot;-&quot;??_-;_-@_-"/>
    <numFmt numFmtId="164" formatCode="0.0000"/>
    <numFmt numFmtId="165" formatCode="000/2013"/>
    <numFmt numFmtId="166" formatCode="dd/mm/yyyy;@"/>
    <numFmt numFmtId="167" formatCode="mm/yyyy;@"/>
    <numFmt numFmtId="168" formatCode="d/mm/yyyy;@"/>
    <numFmt numFmtId="169" formatCode="_(* #,##0.00_);_(* \(#,##0.00\);_(* \-??_);_(@_)"/>
    <numFmt numFmtId="170" formatCode="_(* #,##0.0000_);_(* \(#,##0.0000\);_(* \-??_);_(@_)"/>
    <numFmt numFmtId="171" formatCode="#,##0.00_);\(#,##0.00\)"/>
    <numFmt numFmtId="172" formatCode="_-* #,##0.00_-;\-* #,##0.00_-;_-* \-??_-;_-@_-"/>
    <numFmt numFmtId="173" formatCode="#,##0.00_);[Red]\(#,##0.00\)"/>
    <numFmt numFmtId="174" formatCode="&quot;R$ &quot;#,##0.00"/>
    <numFmt numFmtId="176" formatCode="0.000"/>
  </numFmts>
  <fonts count="2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1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11"/>
      <color rgb="FF1F497D"/>
      <name val="Calibri"/>
      <family val="2"/>
      <charset val="1"/>
    </font>
    <font>
      <b/>
      <sz val="11"/>
      <color rgb="FF4A452A"/>
      <name val="Calibri"/>
      <family val="2"/>
      <charset val="1"/>
    </font>
    <font>
      <sz val="11"/>
      <color rgb="FF4A452A"/>
      <name val="Calibri"/>
      <family val="2"/>
      <charset val="1"/>
    </font>
    <font>
      <b/>
      <sz val="11"/>
      <color rgb="FF953735"/>
      <name val="Calibri"/>
      <family val="2"/>
      <charset val="1"/>
    </font>
    <font>
      <sz val="11"/>
      <color rgb="FF953735"/>
      <name val="Calibri"/>
      <family val="2"/>
      <charset val="1"/>
    </font>
    <font>
      <i/>
      <sz val="9"/>
      <color rgb="FF953735"/>
      <name val="Calibri"/>
      <family val="2"/>
      <charset val="1"/>
    </font>
    <font>
      <sz val="9"/>
      <color rgb="FF953735"/>
      <name val="Calibri"/>
      <family val="2"/>
      <charset val="1"/>
    </font>
    <font>
      <b/>
      <i/>
      <sz val="9"/>
      <color rgb="FF953735"/>
      <name val="Calibri"/>
      <family val="2"/>
      <charset val="1"/>
    </font>
    <font>
      <b/>
      <sz val="11"/>
      <color rgb="FF403152"/>
      <name val="Calibri"/>
      <family val="2"/>
      <charset val="1"/>
    </font>
    <font>
      <sz val="11"/>
      <color rgb="FF403152"/>
      <name val="Calibri"/>
      <family val="2"/>
      <charset val="1"/>
    </font>
    <font>
      <i/>
      <sz val="9"/>
      <color rgb="FF403152"/>
      <name val="Calibri"/>
      <family val="2"/>
      <charset val="1"/>
    </font>
    <font>
      <i/>
      <sz val="9"/>
      <color rgb="FF000000"/>
      <name val="Calibri"/>
      <family val="2"/>
      <charset val="1"/>
    </font>
    <font>
      <b/>
      <sz val="11"/>
      <color rgb="FF10243E"/>
      <name val="Calibri"/>
      <family val="2"/>
      <charset val="1"/>
    </font>
    <font>
      <sz val="11"/>
      <color rgb="FF10243E"/>
      <name val="Calibri"/>
      <family val="2"/>
      <charset val="1"/>
    </font>
    <font>
      <b/>
      <sz val="11"/>
      <color rgb="FF0D0D0D"/>
      <name val="Calibri"/>
      <family val="2"/>
      <charset val="1"/>
    </font>
    <font>
      <sz val="11"/>
      <color rgb="FF0D0D0D"/>
      <name val="Calibri"/>
      <family val="2"/>
      <charset val="1"/>
    </font>
    <font>
      <i/>
      <sz val="9"/>
      <color rgb="FF0D0D0D"/>
      <name val="Calibri"/>
      <family val="2"/>
      <charset val="1"/>
    </font>
    <font>
      <i/>
      <sz val="11"/>
      <color rgb="FF0D0D0D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31859C"/>
        <bgColor rgb="FF008080"/>
      </patternFill>
    </fill>
    <fill>
      <patternFill patternType="solid">
        <fgColor rgb="FF93CDDD"/>
        <bgColor rgb="FF95B3D7"/>
      </patternFill>
    </fill>
    <fill>
      <patternFill patternType="solid">
        <fgColor rgb="FFEBF1DE"/>
        <bgColor rgb="FFDBEEF4"/>
      </patternFill>
    </fill>
    <fill>
      <patternFill patternType="solid">
        <fgColor rgb="FFB9CDE5"/>
        <bgColor rgb="FFB7DEE8"/>
      </patternFill>
    </fill>
    <fill>
      <patternFill patternType="solid">
        <fgColor rgb="FFFFFFFF"/>
        <bgColor rgb="FFEBF1DE"/>
      </patternFill>
    </fill>
    <fill>
      <patternFill patternType="solid">
        <fgColor rgb="FFB7DEE8"/>
        <bgColor rgb="FFB9CDE5"/>
      </patternFill>
    </fill>
    <fill>
      <patternFill patternType="solid">
        <fgColor rgb="FFDBEEF4"/>
        <bgColor rgb="FFEBF1DE"/>
      </patternFill>
    </fill>
    <fill>
      <patternFill patternType="solid">
        <fgColor rgb="FF95B3D7"/>
        <bgColor rgb="FF93CDDD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10243E"/>
      </left>
      <right style="medium">
        <color rgb="FF10243E"/>
      </right>
      <top style="medium">
        <color rgb="FF10243E"/>
      </top>
      <bottom/>
      <diagonal/>
    </border>
    <border>
      <left style="medium">
        <color rgb="FF10243E"/>
      </left>
      <right/>
      <top/>
      <bottom/>
      <diagonal/>
    </border>
    <border>
      <left/>
      <right style="medium">
        <color rgb="FF10243E"/>
      </right>
      <top/>
      <bottom/>
      <diagonal/>
    </border>
    <border>
      <left style="medium">
        <color rgb="FF10243E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10243E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10243E"/>
      </right>
      <top style="thin">
        <color auto="1"/>
      </top>
      <bottom/>
      <diagonal/>
    </border>
    <border>
      <left style="medium">
        <color rgb="FF10243E"/>
      </left>
      <right style="medium">
        <color auto="1"/>
      </right>
      <top style="thin">
        <color auto="1"/>
      </top>
      <bottom style="medium">
        <color rgb="FF10243E"/>
      </bottom>
      <diagonal/>
    </border>
    <border>
      <left style="medium">
        <color auto="1"/>
      </left>
      <right style="medium">
        <color rgb="FF10243E"/>
      </right>
      <top style="medium">
        <color auto="1"/>
      </top>
      <bottom style="medium">
        <color rgb="FF10243E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169" fontId="26" fillId="0" borderId="0" applyBorder="0" applyProtection="0"/>
    <xf numFmtId="0" fontId="4" fillId="0" borderId="0" applyBorder="0" applyProtection="0"/>
    <xf numFmtId="44" fontId="26" fillId="0" borderId="0" applyFont="0" applyFill="0" applyBorder="0" applyAlignment="0" applyProtection="0"/>
  </cellStyleXfs>
  <cellXfs count="226">
    <xf numFmtId="0" fontId="0" fillId="0" borderId="0" xfId="0"/>
    <xf numFmtId="0" fontId="1" fillId="0" borderId="0" xfId="0" applyFont="1"/>
    <xf numFmtId="0" fontId="0" fillId="3" borderId="2" xfId="0" applyFont="1" applyFill="1" applyBorder="1" applyAlignment="1">
      <alignment horizontal="center"/>
    </xf>
    <xf numFmtId="4" fontId="0" fillId="4" borderId="3" xfId="0" applyNumberFormat="1" applyFill="1" applyBorder="1" applyAlignment="1" applyProtection="1">
      <alignment horizontal="center"/>
      <protection locked="0"/>
    </xf>
    <xf numFmtId="0" fontId="0" fillId="3" borderId="3" xfId="0" applyFont="1" applyFill="1" applyBorder="1"/>
    <xf numFmtId="2" fontId="0" fillId="3" borderId="3" xfId="0" applyNumberFormat="1" applyFill="1" applyBorder="1"/>
    <xf numFmtId="164" fontId="0" fillId="3" borderId="3" xfId="0" applyNumberFormat="1" applyFill="1" applyBorder="1"/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4" fontId="0" fillId="3" borderId="3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/>
    <xf numFmtId="0" fontId="0" fillId="4" borderId="3" xfId="0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4" fillId="3" borderId="0" xfId="2" applyFont="1" applyFill="1" applyBorder="1" applyAlignment="1" applyProtection="1"/>
    <xf numFmtId="0" fontId="5" fillId="3" borderId="3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5" fillId="0" borderId="8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169" fontId="0" fillId="0" borderId="0" xfId="0" applyNumberFormat="1"/>
    <xf numFmtId="0" fontId="7" fillId="3" borderId="3" xfId="0" applyFont="1" applyFill="1" applyBorder="1" applyAlignment="1">
      <alignment horizontal="center" vertical="center"/>
    </xf>
    <xf numFmtId="169" fontId="7" fillId="7" borderId="3" xfId="1" applyFont="1" applyFill="1" applyBorder="1" applyAlignment="1" applyProtection="1">
      <alignment horizontal="left" vertical="center"/>
    </xf>
    <xf numFmtId="169" fontId="5" fillId="3" borderId="3" xfId="1" applyFont="1" applyFill="1" applyBorder="1" applyAlignment="1" applyProtection="1">
      <alignment horizontal="right" vertical="center"/>
    </xf>
    <xf numFmtId="0" fontId="9" fillId="0" borderId="8" xfId="0" applyFont="1" applyBorder="1"/>
    <xf numFmtId="0" fontId="9" fillId="0" borderId="0" xfId="0" applyFont="1" applyBorder="1"/>
    <xf numFmtId="0" fontId="9" fillId="0" borderId="9" xfId="0" applyFont="1" applyBorder="1"/>
    <xf numFmtId="0" fontId="8" fillId="3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10" fontId="9" fillId="7" borderId="3" xfId="0" applyNumberFormat="1" applyFont="1" applyFill="1" applyBorder="1" applyAlignment="1">
      <alignment vertical="center"/>
    </xf>
    <xf numFmtId="169" fontId="9" fillId="7" borderId="3" xfId="1" applyFont="1" applyFill="1" applyBorder="1" applyAlignment="1" applyProtection="1">
      <alignment horizontal="left" vertical="center"/>
    </xf>
    <xf numFmtId="169" fontId="8" fillId="3" borderId="3" xfId="1" applyFont="1" applyFill="1" applyBorder="1" applyAlignment="1" applyProtection="1">
      <alignment horizontal="right" vertical="center"/>
    </xf>
    <xf numFmtId="170" fontId="9" fillId="7" borderId="3" xfId="1" applyNumberFormat="1" applyFont="1" applyFill="1" applyBorder="1" applyAlignment="1" applyProtection="1">
      <alignment horizontal="center" vertical="center"/>
    </xf>
    <xf numFmtId="170" fontId="9" fillId="7" borderId="3" xfId="1" applyNumberFormat="1" applyFont="1" applyFill="1" applyBorder="1" applyAlignment="1" applyProtection="1">
      <alignment vertical="center"/>
    </xf>
    <xf numFmtId="170" fontId="9" fillId="4" borderId="3" xfId="1" applyNumberFormat="1" applyFont="1" applyFill="1" applyBorder="1" applyAlignment="1" applyProtection="1">
      <alignment vertical="center"/>
      <protection locked="0"/>
    </xf>
    <xf numFmtId="170" fontId="8" fillId="3" borderId="3" xfId="0" applyNumberFormat="1" applyFont="1" applyFill="1" applyBorder="1" applyAlignment="1">
      <alignment vertical="center"/>
    </xf>
    <xf numFmtId="0" fontId="9" fillId="7" borderId="12" xfId="0" applyFont="1" applyFill="1" applyBorder="1" applyAlignment="1">
      <alignment horizontal="center" vertical="center"/>
    </xf>
    <xf numFmtId="169" fontId="9" fillId="7" borderId="13" xfId="1" applyFont="1" applyFill="1" applyBorder="1" applyAlignment="1" applyProtection="1">
      <alignment horizontal="left" vertical="center"/>
    </xf>
    <xf numFmtId="169" fontId="8" fillId="3" borderId="15" xfId="1" applyFont="1" applyFill="1" applyBorder="1" applyAlignment="1" applyProtection="1">
      <alignment horizontal="right" vertical="center"/>
    </xf>
    <xf numFmtId="0" fontId="11" fillId="0" borderId="8" xfId="0" applyFont="1" applyBorder="1"/>
    <xf numFmtId="0" fontId="11" fillId="0" borderId="0" xfId="0" applyFont="1" applyBorder="1"/>
    <xf numFmtId="0" fontId="11" fillId="0" borderId="9" xfId="0" applyFont="1" applyBorder="1"/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2" fillId="7" borderId="3" xfId="0" applyFont="1" applyFill="1" applyBorder="1" applyAlignment="1">
      <alignment horizontal="center" vertical="center"/>
    </xf>
    <xf numFmtId="169" fontId="12" fillId="7" borderId="3" xfId="1" applyFont="1" applyFill="1" applyBorder="1" applyAlignment="1" applyProtection="1">
      <alignment horizontal="left" vertical="center"/>
    </xf>
    <xf numFmtId="0" fontId="13" fillId="7" borderId="3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left" vertical="center"/>
    </xf>
    <xf numFmtId="0" fontId="13" fillId="7" borderId="6" xfId="0" applyFont="1" applyFill="1" applyBorder="1" applyAlignment="1">
      <alignment horizontal="left" vertical="center"/>
    </xf>
    <xf numFmtId="1" fontId="13" fillId="7" borderId="3" xfId="0" applyNumberFormat="1" applyFont="1" applyFill="1" applyBorder="1" applyAlignment="1">
      <alignment horizontal="center" vertical="center"/>
    </xf>
    <xf numFmtId="169" fontId="14" fillId="7" borderId="3" xfId="1" applyFont="1" applyFill="1" applyBorder="1" applyAlignment="1" applyProtection="1">
      <alignment horizontal="left" vertical="center"/>
    </xf>
    <xf numFmtId="169" fontId="10" fillId="3" borderId="3" xfId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center"/>
    </xf>
    <xf numFmtId="0" fontId="11" fillId="7" borderId="12" xfId="0" applyFont="1" applyFill="1" applyBorder="1" applyAlignment="1">
      <alignment horizontal="center" vertical="center"/>
    </xf>
    <xf numFmtId="169" fontId="11" fillId="7" borderId="13" xfId="1" applyFont="1" applyFill="1" applyBorder="1" applyAlignment="1" applyProtection="1">
      <alignment horizontal="left" vertical="center"/>
    </xf>
    <xf numFmtId="169" fontId="10" fillId="3" borderId="15" xfId="1" applyFont="1" applyFill="1" applyBorder="1" applyAlignment="1" applyProtection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6" fillId="0" borderId="8" xfId="0" applyFont="1" applyBorder="1"/>
    <xf numFmtId="0" fontId="16" fillId="0" borderId="0" xfId="0" applyFont="1" applyBorder="1"/>
    <xf numFmtId="0" fontId="16" fillId="0" borderId="9" xfId="0" applyFont="1" applyBorder="1"/>
    <xf numFmtId="0" fontId="15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vertical="center"/>
    </xf>
    <xf numFmtId="0" fontId="17" fillId="7" borderId="3" xfId="0" applyFont="1" applyFill="1" applyBorder="1" applyAlignment="1">
      <alignment horizontal="center" vertical="center"/>
    </xf>
    <xf numFmtId="170" fontId="17" fillId="7" borderId="3" xfId="1" applyNumberFormat="1" applyFont="1" applyFill="1" applyBorder="1" applyAlignment="1" applyProtection="1">
      <alignment horizontal="center" vertical="center"/>
    </xf>
    <xf numFmtId="169" fontId="17" fillId="7" borderId="3" xfId="1" applyFont="1" applyFill="1" applyBorder="1" applyAlignment="1" applyProtection="1">
      <alignment horizontal="center" vertical="center"/>
    </xf>
    <xf numFmtId="0" fontId="18" fillId="0" borderId="0" xfId="0" applyFont="1"/>
    <xf numFmtId="0" fontId="16" fillId="7" borderId="3" xfId="0" applyFont="1" applyFill="1" applyBorder="1" applyAlignment="1">
      <alignment horizontal="center" vertical="center"/>
    </xf>
    <xf numFmtId="170" fontId="16" fillId="7" borderId="3" xfId="1" applyNumberFormat="1" applyFont="1" applyFill="1" applyBorder="1" applyAlignment="1" applyProtection="1">
      <alignment horizontal="center" vertical="center"/>
    </xf>
    <xf numFmtId="169" fontId="16" fillId="7" borderId="3" xfId="1" applyFont="1" applyFill="1" applyBorder="1" applyAlignment="1" applyProtection="1">
      <alignment horizontal="left" vertical="center"/>
    </xf>
    <xf numFmtId="170" fontId="16" fillId="7" borderId="3" xfId="1" applyNumberFormat="1" applyFont="1" applyFill="1" applyBorder="1" applyAlignment="1" applyProtection="1">
      <alignment vertical="center"/>
    </xf>
    <xf numFmtId="170" fontId="15" fillId="3" borderId="3" xfId="0" applyNumberFormat="1" applyFont="1" applyFill="1" applyBorder="1" applyAlignment="1">
      <alignment vertical="center"/>
    </xf>
    <xf numFmtId="169" fontId="15" fillId="3" borderId="3" xfId="1" applyFont="1" applyFill="1" applyBorder="1" applyAlignment="1" applyProtection="1">
      <alignment horizontal="right" vertical="center"/>
    </xf>
    <xf numFmtId="169" fontId="15" fillId="3" borderId="3" xfId="1" applyFont="1" applyFill="1" applyBorder="1" applyAlignment="1" applyProtection="1">
      <alignment horizontal="left" vertical="center"/>
    </xf>
    <xf numFmtId="0" fontId="16" fillId="7" borderId="12" xfId="0" applyFont="1" applyFill="1" applyBorder="1" applyAlignment="1">
      <alignment horizontal="center" vertical="center"/>
    </xf>
    <xf numFmtId="169" fontId="16" fillId="7" borderId="13" xfId="1" applyFont="1" applyFill="1" applyBorder="1" applyAlignment="1" applyProtection="1">
      <alignment horizontal="left" vertical="center"/>
    </xf>
    <xf numFmtId="169" fontId="15" fillId="3" borderId="15" xfId="1" applyFont="1" applyFill="1" applyBorder="1" applyAlignment="1" applyProtection="1">
      <alignment horizontal="right" vertical="center"/>
    </xf>
    <xf numFmtId="0" fontId="19" fillId="6" borderId="8" xfId="0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9" xfId="0" applyFont="1" applyBorder="1"/>
    <xf numFmtId="0" fontId="19" fillId="3" borderId="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169" fontId="20" fillId="7" borderId="3" xfId="1" applyFont="1" applyFill="1" applyBorder="1" applyAlignment="1" applyProtection="1">
      <alignment horizontal="left" vertical="center"/>
    </xf>
    <xf numFmtId="169" fontId="19" fillId="3" borderId="3" xfId="1" applyFont="1" applyFill="1" applyBorder="1" applyAlignment="1" applyProtection="1">
      <alignment horizontal="right" vertical="center"/>
    </xf>
    <xf numFmtId="0" fontId="7" fillId="0" borderId="8" xfId="0" applyFont="1" applyBorder="1"/>
    <xf numFmtId="0" fontId="7" fillId="0" borderId="0" xfId="0" applyFont="1" applyBorder="1"/>
    <xf numFmtId="0" fontId="7" fillId="0" borderId="9" xfId="0" applyFont="1" applyBorder="1"/>
    <xf numFmtId="0" fontId="21" fillId="3" borderId="3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vertical="center"/>
    </xf>
    <xf numFmtId="0" fontId="22" fillId="7" borderId="3" xfId="0" applyFont="1" applyFill="1" applyBorder="1" applyAlignment="1">
      <alignment horizontal="center" vertical="center"/>
    </xf>
    <xf numFmtId="171" fontId="22" fillId="4" borderId="3" xfId="1" applyNumberFormat="1" applyFont="1" applyFill="1" applyBorder="1" applyAlignment="1" applyProtection="1">
      <alignment vertical="center"/>
      <protection locked="0"/>
    </xf>
    <xf numFmtId="169" fontId="22" fillId="7" borderId="3" xfId="1" applyFont="1" applyFill="1" applyBorder="1" applyAlignment="1" applyProtection="1">
      <alignment horizontal="left" vertical="center"/>
    </xf>
    <xf numFmtId="170" fontId="21" fillId="7" borderId="3" xfId="1" applyNumberFormat="1" applyFont="1" applyFill="1" applyBorder="1" applyAlignment="1" applyProtection="1">
      <alignment vertical="center"/>
    </xf>
    <xf numFmtId="10" fontId="0" fillId="0" borderId="0" xfId="0" applyNumberFormat="1"/>
    <xf numFmtId="170" fontId="23" fillId="7" borderId="3" xfId="1" applyNumberFormat="1" applyFont="1" applyFill="1" applyBorder="1" applyAlignment="1" applyProtection="1">
      <alignment vertical="center"/>
    </xf>
    <xf numFmtId="169" fontId="24" fillId="7" borderId="3" xfId="1" applyFont="1" applyFill="1" applyBorder="1" applyAlignment="1" applyProtection="1">
      <alignment horizontal="left" vertical="center"/>
    </xf>
    <xf numFmtId="169" fontId="25" fillId="0" borderId="0" xfId="0" applyNumberFormat="1" applyFont="1"/>
    <xf numFmtId="0" fontId="25" fillId="0" borderId="0" xfId="0" applyFont="1"/>
    <xf numFmtId="169" fontId="21" fillId="3" borderId="3" xfId="1" applyFont="1" applyFill="1" applyBorder="1" applyAlignment="1" applyProtection="1">
      <alignment horizontal="left" vertical="center"/>
    </xf>
    <xf numFmtId="0" fontId="0" fillId="0" borderId="17" xfId="0" applyBorder="1"/>
    <xf numFmtId="0" fontId="0" fillId="0" borderId="18" xfId="0" applyBorder="1"/>
    <xf numFmtId="0" fontId="5" fillId="3" borderId="20" xfId="0" applyFont="1" applyFill="1" applyBorder="1" applyAlignment="1">
      <alignment vertical="center"/>
    </xf>
    <xf numFmtId="0" fontId="7" fillId="7" borderId="19" xfId="0" applyFont="1" applyFill="1" applyBorder="1" applyAlignment="1">
      <alignment horizontal="center" vertical="center"/>
    </xf>
    <xf numFmtId="169" fontId="7" fillId="7" borderId="20" xfId="1" applyFont="1" applyFill="1" applyBorder="1" applyAlignment="1" applyProtection="1">
      <alignment horizontal="left" vertical="center"/>
    </xf>
    <xf numFmtId="169" fontId="5" fillId="3" borderId="20" xfId="1" applyFont="1" applyFill="1" applyBorder="1" applyAlignment="1" applyProtection="1">
      <alignment horizontal="left" vertical="center"/>
    </xf>
    <xf numFmtId="169" fontId="7" fillId="7" borderId="21" xfId="1" applyFont="1" applyFill="1" applyBorder="1" applyAlignment="1" applyProtection="1">
      <alignment horizontal="left" vertical="center"/>
    </xf>
    <xf numFmtId="169" fontId="5" fillId="3" borderId="23" xfId="1" applyFont="1" applyFill="1" applyBorder="1" applyAlignment="1" applyProtection="1">
      <alignment horizontal="right" vertical="center"/>
    </xf>
    <xf numFmtId="172" fontId="0" fillId="0" borderId="0" xfId="0" applyNumberFormat="1"/>
    <xf numFmtId="0" fontId="1" fillId="3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169" fontId="0" fillId="0" borderId="0" xfId="0" applyNumberFormat="1" applyBorder="1"/>
    <xf numFmtId="0" fontId="0" fillId="0" borderId="0" xfId="0" applyFont="1"/>
    <xf numFmtId="0" fontId="1" fillId="8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169" fontId="0" fillId="3" borderId="3" xfId="0" applyNumberFormat="1" applyFont="1" applyFill="1" applyBorder="1" applyAlignment="1">
      <alignment vertical="center" wrapText="1"/>
    </xf>
    <xf numFmtId="0" fontId="0" fillId="3" borderId="3" xfId="0" applyFont="1" applyFill="1" applyBorder="1" applyAlignment="1">
      <alignment horizontal="center" vertical="top" wrapText="1"/>
    </xf>
    <xf numFmtId="173" fontId="0" fillId="3" borderId="3" xfId="0" applyNumberFormat="1" applyFont="1" applyFill="1" applyBorder="1" applyAlignment="1">
      <alignment vertical="top" wrapText="1"/>
    </xf>
    <xf numFmtId="0" fontId="0" fillId="4" borderId="3" xfId="0" applyFont="1" applyFill="1" applyBorder="1" applyAlignment="1" applyProtection="1">
      <alignment horizontal="center" vertical="top" wrapText="1"/>
      <protection locked="0"/>
    </xf>
    <xf numFmtId="169" fontId="1" fillId="3" borderId="3" xfId="0" applyNumberFormat="1" applyFont="1" applyFill="1" applyBorder="1" applyAlignment="1">
      <alignment vertical="top" wrapText="1"/>
    </xf>
    <xf numFmtId="169" fontId="0" fillId="3" borderId="3" xfId="0" applyNumberFormat="1" applyFont="1" applyFill="1" applyBorder="1" applyAlignment="1">
      <alignment vertical="top" wrapText="1"/>
    </xf>
    <xf numFmtId="169" fontId="0" fillId="3" borderId="3" xfId="0" applyNumberFormat="1" applyFont="1" applyFill="1" applyBorder="1" applyAlignment="1" applyProtection="1">
      <alignment vertical="center" wrapText="1"/>
    </xf>
    <xf numFmtId="0" fontId="0" fillId="3" borderId="3" xfId="0" applyFont="1" applyFill="1" applyBorder="1" applyAlignment="1" applyProtection="1">
      <alignment horizontal="center" vertical="top" wrapText="1"/>
    </xf>
    <xf numFmtId="173" fontId="0" fillId="3" borderId="3" xfId="0" applyNumberFormat="1" applyFont="1" applyFill="1" applyBorder="1" applyAlignment="1" applyProtection="1">
      <alignment vertical="top" wrapText="1"/>
    </xf>
    <xf numFmtId="169" fontId="1" fillId="5" borderId="3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" fillId="7" borderId="3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4" fontId="0" fillId="0" borderId="0" xfId="0" applyNumberFormat="1" applyFont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horizontal="justify" vertical="center" wrapText="1"/>
    </xf>
    <xf numFmtId="0" fontId="0" fillId="0" borderId="3" xfId="0" applyBorder="1" applyAlignment="1">
      <alignment horizontal="center" vertical="center" wrapText="1"/>
    </xf>
    <xf numFmtId="2" fontId="12" fillId="7" borderId="3" xfId="0" applyNumberFormat="1" applyFont="1" applyFill="1" applyBorder="1" applyAlignment="1">
      <alignment horizontal="center" vertical="center"/>
    </xf>
    <xf numFmtId="176" fontId="12" fillId="7" borderId="3" xfId="0" applyNumberFormat="1" applyFont="1" applyFill="1" applyBorder="1" applyAlignment="1">
      <alignment horizontal="center" vertical="center"/>
    </xf>
    <xf numFmtId="44" fontId="1" fillId="0" borderId="3" xfId="3" applyFont="1" applyBorder="1" applyAlignment="1">
      <alignment vertical="center"/>
    </xf>
    <xf numFmtId="0" fontId="0" fillId="3" borderId="3" xfId="0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9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center" wrapText="1"/>
    </xf>
    <xf numFmtId="4" fontId="0" fillId="3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0" fontId="1" fillId="9" borderId="24" xfId="0" applyFont="1" applyFill="1" applyBorder="1" applyAlignment="1">
      <alignment vertical="top" wrapText="1"/>
    </xf>
    <xf numFmtId="0" fontId="1" fillId="5" borderId="5" xfId="0" applyFont="1" applyFill="1" applyBorder="1" applyAlignment="1">
      <alignment horizontal="right" vertical="top" wrapText="1"/>
    </xf>
    <xf numFmtId="174" fontId="1" fillId="5" borderId="7" xfId="0" applyNumberFormat="1" applyFont="1" applyFill="1" applyBorder="1" applyAlignment="1">
      <alignment horizontal="center" vertical="top" wrapText="1"/>
    </xf>
    <xf numFmtId="4" fontId="1" fillId="5" borderId="3" xfId="1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165" fontId="1" fillId="4" borderId="3" xfId="0" applyNumberFormat="1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0" fillId="3" borderId="3" xfId="0" applyFill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166" fontId="6" fillId="4" borderId="3" xfId="0" applyNumberFormat="1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7" fontId="6" fillId="4" borderId="3" xfId="0" applyNumberFormat="1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left"/>
    </xf>
    <xf numFmtId="4" fontId="5" fillId="3" borderId="3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7" fillId="7" borderId="3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/>
    </xf>
    <xf numFmtId="0" fontId="9" fillId="7" borderId="5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2" fillId="7" borderId="5" xfId="0" applyFont="1" applyFill="1" applyBorder="1" applyAlignment="1">
      <alignment horizontal="left" vertical="center"/>
    </xf>
    <xf numFmtId="0" fontId="12" fillId="7" borderId="3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7" fillId="7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3" borderId="14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left" vertical="center"/>
    </xf>
    <xf numFmtId="0" fontId="22" fillId="7" borderId="3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center" vertical="center"/>
    </xf>
    <xf numFmtId="0" fontId="23" fillId="7" borderId="3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3" borderId="19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" fillId="3" borderId="3" xfId="0" applyFont="1" applyFill="1" applyBorder="1" applyAlignment="1" applyProtection="1">
      <alignment horizontal="center" wrapText="1"/>
    </xf>
    <xf numFmtId="0" fontId="1" fillId="0" borderId="3" xfId="0" applyFont="1" applyBorder="1" applyAlignment="1">
      <alignment horizontal="right" vertical="center"/>
    </xf>
  </cellXfs>
  <cellStyles count="4">
    <cellStyle name="Hyperlink" xfId="2" builtinId="8"/>
    <cellStyle name="Moeda" xfId="3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DEE8"/>
      <rgbColor rgb="FF808080"/>
      <rgbColor rgb="FF95B3D7"/>
      <rgbColor rgb="FF953735"/>
      <rgbColor rgb="FFEBF1DE"/>
      <rgbColor rgb="FFDBEEF4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10243E"/>
      <rgbColor rgb="FF31859C"/>
      <rgbColor rgb="FF0D0D0D"/>
      <rgbColor rgb="FF4A452A"/>
      <rgbColor rgb="FF993300"/>
      <rgbColor rgb="FF993366"/>
      <rgbColor rgb="FF1F497D"/>
      <rgbColor rgb="FF40315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uniaovigilante.blogspot.com.br/2009/11/descanso-semanal-remunerado-dsr-ou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22"/>
  <sheetViews>
    <sheetView showGridLines="0" showRowColHeaders="0" zoomScale="145" zoomScaleNormal="145" workbookViewId="0">
      <selection activeCell="B7" sqref="B7"/>
    </sheetView>
  </sheetViews>
  <sheetFormatPr defaultRowHeight="15"/>
  <cols>
    <col min="1" max="1" width="8" style="122" customWidth="1"/>
    <col min="2" max="2" width="31.85546875" style="122" customWidth="1"/>
    <col min="3" max="7" width="14.42578125" style="122" customWidth="1"/>
    <col min="8" max="1025" width="9.140625" style="122" customWidth="1"/>
  </cols>
  <sheetData>
    <row r="1" spans="1:7" ht="17.25" customHeight="1">
      <c r="A1" s="153" t="s">
        <v>169</v>
      </c>
      <c r="B1" s="153"/>
      <c r="C1" s="153"/>
      <c r="D1" s="153"/>
      <c r="E1" s="153"/>
      <c r="F1" s="153"/>
      <c r="G1" s="153"/>
    </row>
    <row r="3" spans="1:7" ht="57.75" customHeight="1">
      <c r="A3" s="154" t="s">
        <v>46</v>
      </c>
      <c r="B3" s="154"/>
      <c r="C3" s="123" t="s">
        <v>170</v>
      </c>
      <c r="D3" s="123" t="s">
        <v>171</v>
      </c>
      <c r="E3" s="123" t="s">
        <v>172</v>
      </c>
      <c r="F3" s="123" t="s">
        <v>173</v>
      </c>
      <c r="G3" s="123" t="s">
        <v>174</v>
      </c>
    </row>
    <row r="4" spans="1:7" ht="18.75" customHeight="1">
      <c r="A4" s="155" t="s">
        <v>175</v>
      </c>
      <c r="B4" s="155"/>
      <c r="C4" s="124" t="s">
        <v>176</v>
      </c>
      <c r="D4" s="124" t="s">
        <v>177</v>
      </c>
      <c r="E4" s="124" t="s">
        <v>178</v>
      </c>
      <c r="F4" s="124" t="s">
        <v>179</v>
      </c>
      <c r="G4" s="124" t="s">
        <v>180</v>
      </c>
    </row>
    <row r="5" spans="1:7">
      <c r="A5" s="125" t="s">
        <v>126</v>
      </c>
      <c r="B5" s="126" t="s">
        <v>181</v>
      </c>
      <c r="C5" s="127">
        <f>'12 X 36 Diurno'!H146</f>
        <v>364.92633543703312</v>
      </c>
      <c r="D5" s="128">
        <v>2</v>
      </c>
      <c r="E5" s="129">
        <f>C5*D5</f>
        <v>729.85267087406623</v>
      </c>
      <c r="F5" s="130">
        <v>1</v>
      </c>
      <c r="G5" s="131">
        <f>E5*F5</f>
        <v>729.85267087406623</v>
      </c>
    </row>
    <row r="6" spans="1:7">
      <c r="A6" s="125" t="s">
        <v>182</v>
      </c>
      <c r="B6" s="126" t="s">
        <v>183</v>
      </c>
      <c r="C6" s="132">
        <f>'12 X 36 Noturno'!H148</f>
        <v>376.05658866786263</v>
      </c>
      <c r="D6" s="128">
        <v>2</v>
      </c>
      <c r="E6" s="129">
        <f>(C6*D6)</f>
        <v>752.11317733572525</v>
      </c>
      <c r="F6" s="130">
        <v>1</v>
      </c>
      <c r="G6" s="131">
        <f>E6*F6</f>
        <v>752.11317733572525</v>
      </c>
    </row>
    <row r="7" spans="1:7">
      <c r="A7" s="125" t="s">
        <v>184</v>
      </c>
      <c r="B7" s="152" t="s">
        <v>230</v>
      </c>
      <c r="C7" s="133">
        <f>'44h Semanais'!H146</f>
        <v>264.25963596298266</v>
      </c>
      <c r="D7" s="134">
        <v>2</v>
      </c>
      <c r="E7" s="135">
        <f>(C7*D7)</f>
        <v>528.51927192596531</v>
      </c>
      <c r="F7" s="130">
        <v>1</v>
      </c>
      <c r="G7" s="131">
        <f>E7*F7</f>
        <v>528.51927192596531</v>
      </c>
    </row>
    <row r="8" spans="1:7" ht="15" customHeight="1">
      <c r="A8" s="156" t="s">
        <v>185</v>
      </c>
      <c r="B8" s="156"/>
      <c r="C8" s="156"/>
      <c r="D8" s="156"/>
      <c r="E8" s="156"/>
      <c r="F8" s="156"/>
      <c r="G8" s="136">
        <f>SUM(G5:G7)</f>
        <v>2010.4851201357569</v>
      </c>
    </row>
    <row r="9" spans="1:7">
      <c r="A9" s="157"/>
      <c r="B9" s="157"/>
      <c r="C9" s="157"/>
      <c r="D9" s="157"/>
      <c r="E9" s="157"/>
      <c r="F9" s="157"/>
      <c r="G9" s="157"/>
    </row>
    <row r="10" spans="1:7">
      <c r="B10" s="137"/>
    </row>
    <row r="12" spans="1:7" ht="15.75" customHeight="1">
      <c r="A12" s="158" t="s">
        <v>186</v>
      </c>
      <c r="B12" s="158"/>
      <c r="C12" s="158"/>
      <c r="D12" s="158"/>
      <c r="E12" s="158"/>
      <c r="F12" s="158"/>
      <c r="G12" s="158"/>
    </row>
    <row r="13" spans="1:7">
      <c r="A13" s="1"/>
    </row>
    <row r="14" spans="1:7" ht="15" customHeight="1">
      <c r="A14" s="159" t="s">
        <v>187</v>
      </c>
      <c r="B14" s="159"/>
      <c r="C14" s="159"/>
      <c r="D14" s="159"/>
      <c r="E14" s="159"/>
      <c r="F14" s="159"/>
      <c r="G14" s="159"/>
    </row>
    <row r="15" spans="1:7" ht="15" customHeight="1">
      <c r="A15" s="138"/>
      <c r="B15" s="155" t="s">
        <v>188</v>
      </c>
      <c r="C15" s="155"/>
      <c r="D15" s="155"/>
      <c r="E15" s="155"/>
      <c r="F15" s="155" t="s">
        <v>63</v>
      </c>
      <c r="G15" s="155"/>
    </row>
    <row r="16" spans="1:7" ht="15" customHeight="1">
      <c r="A16" s="139" t="s">
        <v>36</v>
      </c>
      <c r="B16" s="160" t="s">
        <v>189</v>
      </c>
      <c r="C16" s="160"/>
      <c r="D16" s="160"/>
      <c r="E16" s="160"/>
      <c r="F16" s="161">
        <f>G8</f>
        <v>2010.4851201357569</v>
      </c>
      <c r="G16" s="161"/>
    </row>
    <row r="17" spans="1:9" ht="15" customHeight="1">
      <c r="A17" s="140" t="s">
        <v>38</v>
      </c>
      <c r="B17" s="162" t="s">
        <v>190</v>
      </c>
      <c r="C17" s="162"/>
      <c r="D17" s="162"/>
      <c r="E17" s="162"/>
      <c r="F17" s="163">
        <f>F16*12</f>
        <v>24125.821441629083</v>
      </c>
      <c r="G17" s="163"/>
      <c r="I17" s="141"/>
    </row>
    <row r="18" spans="1:9">
      <c r="A18" s="164"/>
      <c r="B18" s="164"/>
      <c r="C18" s="164"/>
      <c r="D18" s="164"/>
      <c r="E18" s="164"/>
      <c r="F18" s="164"/>
      <c r="G18" s="164"/>
    </row>
    <row r="21" spans="1:9" ht="15" customHeight="1">
      <c r="A21" s="159" t="s">
        <v>191</v>
      </c>
      <c r="B21" s="159"/>
      <c r="C21" s="159"/>
      <c r="D21" s="159"/>
      <c r="E21" s="159"/>
      <c r="F21" s="159"/>
      <c r="G21" s="159"/>
    </row>
    <row r="22" spans="1:9" ht="13.9" customHeight="1">
      <c r="A22" s="165" t="s">
        <v>192</v>
      </c>
      <c r="B22" s="165"/>
      <c r="C22" s="166">
        <f>F16*12</f>
        <v>24125.821441629083</v>
      </c>
      <c r="D22" s="166"/>
      <c r="E22" s="166"/>
      <c r="F22" s="167">
        <f>C22*0.05</f>
        <v>1206.2910720814541</v>
      </c>
      <c r="G22" s="167"/>
    </row>
  </sheetData>
  <mergeCells count="18">
    <mergeCell ref="B17:E17"/>
    <mergeCell ref="F17:G17"/>
    <mergeCell ref="A18:G18"/>
    <mergeCell ref="A21:G21"/>
    <mergeCell ref="A22:B22"/>
    <mergeCell ref="C22:E22"/>
    <mergeCell ref="F22:G22"/>
    <mergeCell ref="A12:G12"/>
    <mergeCell ref="A14:G14"/>
    <mergeCell ref="B15:E15"/>
    <mergeCell ref="F15:G15"/>
    <mergeCell ref="B16:E16"/>
    <mergeCell ref="F16:G16"/>
    <mergeCell ref="A1:G1"/>
    <mergeCell ref="A3:B3"/>
    <mergeCell ref="A4:B4"/>
    <mergeCell ref="A8:F8"/>
    <mergeCell ref="A9:G9"/>
  </mergeCells>
  <dataValidations count="1">
    <dataValidation type="whole" allowBlank="1" showInputMessage="1" showErrorMessage="1" promptTitle="Qtde de Postos " prompt="Inserir aqui a quantidade de postos" sqref="F5">
      <formula1>0</formula1>
      <formula2>10</formula2>
    </dataValidation>
  </dataValidations>
  <printOptions horizontalCentered="1" verticalCentered="1"/>
  <pageMargins left="0.51180555555555496" right="0.42986111111111103" top="0.62013888888888902" bottom="0.78749999999999998" header="0.51180555555555496" footer="0.51180555555555496"/>
  <pageSetup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6"/>
  <sheetViews>
    <sheetView showGridLines="0" showRowColHeaders="0" zoomScaleNormal="100" workbookViewId="0">
      <selection activeCell="F31" sqref="F31"/>
    </sheetView>
  </sheetViews>
  <sheetFormatPr defaultRowHeight="15"/>
  <cols>
    <col min="1" max="1" width="8.7109375" customWidth="1"/>
    <col min="2" max="2" width="44.140625" customWidth="1"/>
    <col min="3" max="3" width="17.42578125" customWidth="1"/>
    <col min="4" max="5" width="8.7109375" customWidth="1"/>
    <col min="6" max="6" width="40.5703125" customWidth="1"/>
    <col min="7" max="7" width="13.5703125" customWidth="1"/>
    <col min="8" max="8" width="11.28515625" customWidth="1"/>
    <col min="9" max="1025" width="8.7109375" customWidth="1"/>
  </cols>
  <sheetData>
    <row r="1" spans="2:8">
      <c r="B1" s="1" t="s">
        <v>0</v>
      </c>
    </row>
    <row r="2" spans="2:8">
      <c r="B2" s="1" t="s">
        <v>1</v>
      </c>
    </row>
    <row r="4" spans="2:8" ht="21.75" customHeight="1">
      <c r="B4" s="168" t="s">
        <v>2</v>
      </c>
      <c r="C4" s="168"/>
    </row>
    <row r="5" spans="2:8" ht="18" customHeight="1">
      <c r="B5" s="2" t="s">
        <v>3</v>
      </c>
      <c r="C5" s="3"/>
    </row>
    <row r="6" spans="2:8" ht="18" customHeight="1">
      <c r="B6" s="2" t="s">
        <v>4</v>
      </c>
      <c r="C6" s="3">
        <f>C5*C15</f>
        <v>0</v>
      </c>
    </row>
    <row r="7" spans="2:8" ht="18" customHeight="1">
      <c r="B7" s="2" t="s">
        <v>5</v>
      </c>
      <c r="C7" s="3">
        <f>SUM(C5:C6)</f>
        <v>0</v>
      </c>
      <c r="D7" t="s">
        <v>6</v>
      </c>
    </row>
    <row r="8" spans="2:8" ht="18" customHeight="1">
      <c r="B8" s="4" t="s">
        <v>7</v>
      </c>
      <c r="C8" s="5">
        <v>365.25</v>
      </c>
    </row>
    <row r="9" spans="2:8" ht="18" customHeight="1">
      <c r="B9" s="4" t="s">
        <v>8</v>
      </c>
      <c r="C9" s="6">
        <f>C8/12</f>
        <v>30.4375</v>
      </c>
    </row>
    <row r="10" spans="2:8" ht="18" customHeight="1">
      <c r="B10" s="4" t="s">
        <v>9</v>
      </c>
      <c r="C10" s="5">
        <f>C9*50%</f>
        <v>15.21875</v>
      </c>
      <c r="F10" s="7"/>
      <c r="G10" s="7"/>
      <c r="H10" s="8"/>
    </row>
    <row r="11" spans="2:8" ht="18" customHeight="1">
      <c r="B11" s="4" t="s">
        <v>10</v>
      </c>
      <c r="C11" s="5">
        <v>11</v>
      </c>
      <c r="F11" s="7"/>
      <c r="G11" s="7"/>
      <c r="H11" s="8"/>
    </row>
    <row r="12" spans="2:8" ht="18" customHeight="1">
      <c r="F12" s="9"/>
      <c r="G12" s="9"/>
      <c r="H12" s="9"/>
    </row>
    <row r="13" spans="2:8" ht="18" customHeight="1">
      <c r="B13" s="4" t="s">
        <v>11</v>
      </c>
      <c r="C13" s="4">
        <v>192</v>
      </c>
      <c r="F13" s="9"/>
      <c r="G13" s="9"/>
      <c r="H13" s="9"/>
    </row>
    <row r="14" spans="2:8" ht="18" customHeight="1">
      <c r="F14" s="9"/>
      <c r="G14" s="9"/>
      <c r="H14" s="9"/>
    </row>
    <row r="15" spans="2:8" ht="18" customHeight="1">
      <c r="B15" s="4" t="s">
        <v>12</v>
      </c>
      <c r="C15" s="10">
        <v>0.3</v>
      </c>
    </row>
    <row r="16" spans="2:8" ht="18" customHeight="1">
      <c r="B16" s="4" t="s">
        <v>13</v>
      </c>
      <c r="C16" s="10">
        <f>C7/C13</f>
        <v>0</v>
      </c>
      <c r="F16" s="9"/>
      <c r="G16" s="9"/>
      <c r="H16" s="9"/>
    </row>
    <row r="17" spans="2:8" ht="18" customHeight="1">
      <c r="B17" s="4" t="s">
        <v>14</v>
      </c>
      <c r="C17" s="10">
        <f>C16*1.5</f>
        <v>0</v>
      </c>
      <c r="F17" s="9"/>
      <c r="G17" s="9"/>
      <c r="H17" s="9"/>
    </row>
    <row r="18" spans="2:8" ht="18" customHeight="1">
      <c r="B18" s="4" t="s">
        <v>15</v>
      </c>
      <c r="C18" s="10">
        <f>(C16*1.5)</f>
        <v>0</v>
      </c>
      <c r="F18" s="9"/>
      <c r="G18" s="9"/>
      <c r="H18" s="9"/>
    </row>
    <row r="19" spans="2:8" ht="18" customHeight="1">
      <c r="B19" s="4" t="s">
        <v>16</v>
      </c>
      <c r="C19" s="10">
        <f>C18*1.5</f>
        <v>0</v>
      </c>
      <c r="F19" s="9"/>
      <c r="G19" s="9"/>
      <c r="H19" s="9"/>
    </row>
    <row r="20" spans="2:8" ht="18" customHeight="1">
      <c r="B20" s="9"/>
      <c r="C20" s="11"/>
      <c r="F20" s="9"/>
      <c r="G20" s="9"/>
      <c r="H20" s="9"/>
    </row>
    <row r="21" spans="2:8" ht="18" customHeight="1">
      <c r="B21" s="4" t="s">
        <v>17</v>
      </c>
      <c r="C21" s="6">
        <f>C23/12</f>
        <v>0.58333333333333337</v>
      </c>
      <c r="D21" t="s">
        <v>18</v>
      </c>
    </row>
    <row r="22" spans="2:8" ht="18" customHeight="1">
      <c r="B22" s="4" t="s">
        <v>19</v>
      </c>
      <c r="C22" s="6">
        <f>(((60/52.5)-1)*C23)/12</f>
        <v>8.3333333333333301E-2</v>
      </c>
      <c r="D22" t="s">
        <v>20</v>
      </c>
    </row>
    <row r="23" spans="2:8" ht="18" customHeight="1">
      <c r="B23" s="4" t="s">
        <v>21</v>
      </c>
      <c r="C23" s="5">
        <v>7</v>
      </c>
    </row>
    <row r="24" spans="2:8" ht="18" customHeight="1">
      <c r="C24" s="12"/>
    </row>
    <row r="25" spans="2:8" ht="18" customHeight="1">
      <c r="B25" s="4" t="s">
        <v>22</v>
      </c>
      <c r="C25" s="10">
        <v>21</v>
      </c>
    </row>
    <row r="27" spans="2:8" ht="18" customHeight="1">
      <c r="B27" s="4" t="s">
        <v>23</v>
      </c>
      <c r="C27" s="3"/>
    </row>
    <row r="28" spans="2:8" ht="18" customHeight="1">
      <c r="B28" s="4" t="s">
        <v>24</v>
      </c>
      <c r="C28" s="13"/>
    </row>
    <row r="29" spans="2:8" ht="18" customHeight="1">
      <c r="B29" s="4" t="s">
        <v>25</v>
      </c>
      <c r="C29" s="10">
        <f>(C28*C27)*15</f>
        <v>0</v>
      </c>
    </row>
    <row r="30" spans="2:8" ht="18" customHeight="1">
      <c r="B30" s="4" t="s">
        <v>26</v>
      </c>
      <c r="C30" s="10">
        <f>(C28*C27)*11</f>
        <v>0</v>
      </c>
    </row>
    <row r="32" spans="2:8">
      <c r="B32" s="4" t="s">
        <v>27</v>
      </c>
      <c r="C32" s="14"/>
    </row>
    <row r="33" spans="2:3">
      <c r="B33" s="4" t="s">
        <v>28</v>
      </c>
      <c r="C33" s="5">
        <f>C32*2</f>
        <v>0</v>
      </c>
    </row>
    <row r="35" spans="2:3">
      <c r="B35" s="15" t="s">
        <v>29</v>
      </c>
    </row>
    <row r="36" spans="2:3">
      <c r="B36" t="s">
        <v>30</v>
      </c>
    </row>
  </sheetData>
  <mergeCells count="1">
    <mergeCell ref="B4:C4"/>
  </mergeCells>
  <dataValidations count="2">
    <dataValidation type="decimal" allowBlank="1" showInputMessage="1" showErrorMessage="1" promptTitle="Uniforme" prompt="Informar o custo médio de 1 uniforme completo." sqref="C32">
      <formula1>50</formula1>
      <formula2>1000</formula2>
    </dataValidation>
    <dataValidation type="whole" allowBlank="1" showInputMessage="1" showErrorMessage="1" promptTitle="Quantidade" prompt="Informar a quantidade diária de deslocamentos por funcionário SOMENTE SE HOUVER O FORNECIMENTO DE VALE-TRANSPORTE. Se não houver, digite zero." sqref="C28">
      <formula1>0</formula1>
      <formula2>4</formula2>
    </dataValidation>
  </dataValidations>
  <hyperlinks>
    <hyperlink ref="B35" r:id="rId1"/>
  </hyperlink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6"/>
  <sheetViews>
    <sheetView showRowColHeaders="0" topLeftCell="A12" zoomScale="130" zoomScaleNormal="130" workbookViewId="0">
      <selection activeCell="H122" sqref="H122"/>
    </sheetView>
  </sheetViews>
  <sheetFormatPr defaultRowHeight="15"/>
  <cols>
    <col min="1" max="1" width="8.7109375" customWidth="1"/>
    <col min="2" max="5" width="12.28515625" customWidth="1"/>
    <col min="6" max="6" width="13.42578125" customWidth="1"/>
    <col min="7" max="7" width="10.140625" customWidth="1"/>
    <col min="8" max="8" width="19.42578125" customWidth="1"/>
    <col min="9" max="9" width="10.5703125" customWidth="1"/>
    <col min="10" max="10" width="21.28515625" customWidth="1"/>
    <col min="11" max="11" width="21.140625" customWidth="1"/>
    <col min="12" max="1025" width="8.7109375" customWidth="1"/>
  </cols>
  <sheetData>
    <row r="1" spans="1:14" ht="15.75" customHeight="1">
      <c r="A1" s="169" t="s">
        <v>31</v>
      </c>
      <c r="B1" s="169"/>
      <c r="C1" s="169"/>
      <c r="D1" s="169"/>
      <c r="E1" s="169"/>
      <c r="F1" s="169"/>
      <c r="G1" s="169"/>
      <c r="H1" s="169"/>
    </row>
    <row r="3" spans="1:14">
      <c r="A3" s="170" t="s">
        <v>32</v>
      </c>
      <c r="B3" s="170"/>
      <c r="C3" s="170"/>
      <c r="D3" s="170"/>
      <c r="E3" s="170"/>
      <c r="F3" s="170"/>
      <c r="G3" s="170"/>
      <c r="H3" s="170"/>
    </row>
    <row r="4" spans="1:14">
      <c r="A4" s="171" t="s">
        <v>33</v>
      </c>
      <c r="B4" s="171"/>
      <c r="C4" s="172" t="s">
        <v>227</v>
      </c>
      <c r="D4" s="172"/>
      <c r="E4" s="171" t="s">
        <v>34</v>
      </c>
      <c r="F4" s="171"/>
      <c r="G4" s="173"/>
      <c r="H4" s="173"/>
    </row>
    <row r="5" spans="1:14">
      <c r="A5" s="174"/>
      <c r="B5" s="174"/>
      <c r="C5" s="174"/>
      <c r="D5" s="174"/>
      <c r="E5" s="174"/>
      <c r="F5" s="174"/>
      <c r="G5" s="174"/>
      <c r="H5" s="174"/>
    </row>
    <row r="6" spans="1:14">
      <c r="A6" s="17"/>
      <c r="B6" s="18"/>
      <c r="C6" s="18"/>
      <c r="D6" s="18"/>
      <c r="E6" s="18"/>
      <c r="F6" s="18"/>
      <c r="G6" s="18"/>
      <c r="H6" s="19"/>
      <c r="K6" s="12"/>
      <c r="M6" s="12"/>
    </row>
    <row r="7" spans="1:14">
      <c r="A7" s="175" t="s">
        <v>35</v>
      </c>
      <c r="B7" s="175"/>
      <c r="C7" s="175"/>
      <c r="D7" s="175"/>
      <c r="E7" s="175"/>
      <c r="F7" s="175"/>
      <c r="G7" s="175"/>
      <c r="H7" s="175"/>
      <c r="M7" s="12"/>
      <c r="N7" s="12"/>
    </row>
    <row r="8" spans="1:14">
      <c r="A8" s="16" t="s">
        <v>36</v>
      </c>
      <c r="B8" s="176" t="s">
        <v>37</v>
      </c>
      <c r="C8" s="176"/>
      <c r="D8" s="176"/>
      <c r="E8" s="176"/>
      <c r="F8" s="176"/>
      <c r="G8" s="177"/>
      <c r="H8" s="177"/>
      <c r="K8" s="12"/>
    </row>
    <row r="9" spans="1:14">
      <c r="A9" s="16" t="s">
        <v>38</v>
      </c>
      <c r="B9" s="176" t="s">
        <v>39</v>
      </c>
      <c r="C9" s="176"/>
      <c r="D9" s="176"/>
      <c r="E9" s="176"/>
      <c r="F9" s="176"/>
      <c r="G9" s="178"/>
      <c r="H9" s="178"/>
    </row>
    <row r="10" spans="1:14">
      <c r="A10" s="16" t="s">
        <v>40</v>
      </c>
      <c r="B10" s="176" t="s">
        <v>41</v>
      </c>
      <c r="C10" s="176"/>
      <c r="D10" s="176"/>
      <c r="E10" s="176"/>
      <c r="F10" s="176"/>
      <c r="G10" s="179" t="s">
        <v>42</v>
      </c>
      <c r="H10" s="179"/>
    </row>
    <row r="11" spans="1:14">
      <c r="A11" s="16" t="s">
        <v>43</v>
      </c>
      <c r="B11" s="176" t="s">
        <v>44</v>
      </c>
      <c r="C11" s="176"/>
      <c r="D11" s="176"/>
      <c r="E11" s="176"/>
      <c r="F11" s="176"/>
      <c r="G11" s="180">
        <v>12</v>
      </c>
      <c r="H11" s="180"/>
    </row>
    <row r="12" spans="1:14">
      <c r="A12" s="20"/>
      <c r="B12" s="9"/>
      <c r="C12" s="9"/>
      <c r="D12" s="9"/>
      <c r="E12" s="9"/>
      <c r="F12" s="9"/>
      <c r="G12" s="9"/>
      <c r="H12" s="21"/>
    </row>
    <row r="13" spans="1:14">
      <c r="A13" s="22" t="s">
        <v>45</v>
      </c>
      <c r="B13" s="9"/>
      <c r="C13" s="9"/>
      <c r="D13" s="9"/>
      <c r="E13" s="9"/>
      <c r="F13" s="9"/>
      <c r="G13" s="9"/>
      <c r="H13" s="21"/>
    </row>
    <row r="14" spans="1:14" ht="29.25" customHeight="1">
      <c r="A14" s="181" t="s">
        <v>46</v>
      </c>
      <c r="B14" s="181"/>
      <c r="C14" s="182" t="s">
        <v>47</v>
      </c>
      <c r="D14" s="182"/>
      <c r="E14" s="182"/>
      <c r="F14" s="183" t="s">
        <v>48</v>
      </c>
      <c r="G14" s="183"/>
      <c r="H14" s="183"/>
      <c r="J14" s="23"/>
      <c r="K14" s="23"/>
    </row>
    <row r="15" spans="1:14">
      <c r="A15" s="170" t="s">
        <v>49</v>
      </c>
      <c r="B15" s="170"/>
      <c r="C15" s="180" t="s">
        <v>50</v>
      </c>
      <c r="D15" s="180"/>
      <c r="E15" s="180"/>
      <c r="F15" s="184">
        <v>1</v>
      </c>
      <c r="G15" s="184"/>
      <c r="H15" s="184"/>
    </row>
    <row r="16" spans="1:14">
      <c r="A16" s="170"/>
      <c r="B16" s="170"/>
      <c r="C16" s="180" t="s">
        <v>51</v>
      </c>
      <c r="D16" s="180"/>
      <c r="E16" s="180"/>
      <c r="F16" s="180" t="s">
        <v>52</v>
      </c>
      <c r="G16" s="180"/>
      <c r="H16" s="180"/>
    </row>
    <row r="17" spans="1:11">
      <c r="A17" s="170"/>
      <c r="B17" s="170"/>
      <c r="C17" s="180" t="s">
        <v>53</v>
      </c>
      <c r="D17" s="180"/>
      <c r="E17" s="180"/>
      <c r="F17" s="185"/>
      <c r="G17" s="185"/>
      <c r="H17" s="185"/>
    </row>
    <row r="18" spans="1:11">
      <c r="A18" s="20"/>
      <c r="B18" s="9"/>
      <c r="C18" s="9"/>
      <c r="D18" s="9"/>
      <c r="E18" s="9"/>
      <c r="F18" s="9"/>
      <c r="G18" s="9"/>
      <c r="H18" s="21"/>
    </row>
    <row r="19" spans="1:11">
      <c r="A19" s="186" t="s">
        <v>54</v>
      </c>
      <c r="B19" s="186"/>
      <c r="C19" s="186"/>
      <c r="D19" s="186"/>
      <c r="E19" s="186"/>
      <c r="F19" s="186"/>
      <c r="G19" s="186"/>
      <c r="H19" s="186"/>
    </row>
    <row r="20" spans="1:11">
      <c r="A20" s="170" t="s">
        <v>55</v>
      </c>
      <c r="B20" s="170"/>
      <c r="C20" s="170"/>
      <c r="D20" s="170"/>
      <c r="E20" s="170"/>
      <c r="F20" s="170"/>
      <c r="G20" s="170"/>
      <c r="H20" s="170"/>
      <c r="K20" s="24"/>
    </row>
    <row r="21" spans="1:11">
      <c r="A21" s="16">
        <v>1</v>
      </c>
      <c r="B21" s="187" t="s">
        <v>46</v>
      </c>
      <c r="C21" s="187"/>
      <c r="D21" s="187"/>
      <c r="E21" s="187"/>
      <c r="F21" s="180" t="str">
        <f>A15 &amp; F16</f>
        <v>Vigilância 12X36 Diurno</v>
      </c>
      <c r="G21" s="180"/>
      <c r="H21" s="180"/>
    </row>
    <row r="22" spans="1:11">
      <c r="A22" s="16">
        <v>2</v>
      </c>
      <c r="B22" s="187" t="s">
        <v>56</v>
      </c>
      <c r="C22" s="187"/>
      <c r="D22" s="187"/>
      <c r="E22" s="187"/>
      <c r="F22" s="188">
        <f>Informações_Básicas!C5</f>
        <v>0</v>
      </c>
      <c r="G22" s="188"/>
      <c r="H22" s="188"/>
    </row>
    <row r="23" spans="1:11">
      <c r="A23" s="16">
        <v>3</v>
      </c>
      <c r="B23" s="187" t="s">
        <v>57</v>
      </c>
      <c r="C23" s="187"/>
      <c r="D23" s="187"/>
      <c r="E23" s="187"/>
      <c r="F23" s="180" t="s">
        <v>58</v>
      </c>
      <c r="G23" s="180"/>
      <c r="H23" s="180"/>
    </row>
    <row r="24" spans="1:11">
      <c r="A24" s="16">
        <v>4</v>
      </c>
      <c r="B24" s="187" t="s">
        <v>59</v>
      </c>
      <c r="C24" s="187"/>
      <c r="D24" s="187"/>
      <c r="E24" s="187"/>
      <c r="F24" s="189" t="s">
        <v>60</v>
      </c>
      <c r="G24" s="189"/>
      <c r="H24" s="189"/>
    </row>
    <row r="25" spans="1:11">
      <c r="A25" s="20"/>
      <c r="B25" s="9"/>
      <c r="C25" s="9"/>
      <c r="D25" s="9"/>
      <c r="E25" s="9"/>
      <c r="F25" s="9"/>
      <c r="G25" s="9"/>
      <c r="H25" s="21"/>
    </row>
    <row r="26" spans="1:11">
      <c r="A26" s="190" t="s">
        <v>61</v>
      </c>
      <c r="B26" s="190"/>
      <c r="C26" s="190"/>
      <c r="D26" s="190"/>
      <c r="E26" s="190"/>
      <c r="F26" s="190"/>
      <c r="G26" s="190"/>
      <c r="H26" s="190"/>
    </row>
    <row r="27" spans="1:11">
      <c r="A27" s="25"/>
      <c r="B27" s="9"/>
      <c r="C27" s="9"/>
      <c r="D27" s="9"/>
      <c r="E27" s="9"/>
      <c r="F27" s="9"/>
      <c r="G27" s="9"/>
      <c r="H27" s="21"/>
    </row>
    <row r="28" spans="1:11">
      <c r="A28" s="16">
        <v>1</v>
      </c>
      <c r="B28" s="191" t="s">
        <v>62</v>
      </c>
      <c r="C28" s="191"/>
      <c r="D28" s="191"/>
      <c r="E28" s="191"/>
      <c r="F28" s="191"/>
      <c r="G28" s="191"/>
      <c r="H28" s="16" t="s">
        <v>63</v>
      </c>
      <c r="J28" s="26"/>
    </row>
    <row r="29" spans="1:11">
      <c r="A29" s="27" t="s">
        <v>36</v>
      </c>
      <c r="B29" s="192" t="s">
        <v>64</v>
      </c>
      <c r="C29" s="192"/>
      <c r="D29" s="192"/>
      <c r="E29" s="192"/>
      <c r="F29" s="192"/>
      <c r="G29" s="192"/>
      <c r="H29" s="28">
        <f>F22</f>
        <v>0</v>
      </c>
      <c r="J29" s="26"/>
    </row>
    <row r="30" spans="1:11">
      <c r="A30" s="27" t="s">
        <v>40</v>
      </c>
      <c r="B30" s="192" t="s">
        <v>65</v>
      </c>
      <c r="C30" s="192"/>
      <c r="D30" s="192"/>
      <c r="E30" s="192"/>
      <c r="F30" s="192"/>
      <c r="G30" s="192"/>
      <c r="H30" s="28">
        <f>H29*Informações_Básicas!C15</f>
        <v>0</v>
      </c>
      <c r="I30" s="26"/>
      <c r="J30" s="26"/>
    </row>
    <row r="31" spans="1:11">
      <c r="A31" s="191" t="s">
        <v>66</v>
      </c>
      <c r="B31" s="191"/>
      <c r="C31" s="191"/>
      <c r="D31" s="191"/>
      <c r="E31" s="191"/>
      <c r="F31" s="191"/>
      <c r="G31" s="191"/>
      <c r="H31" s="29">
        <f>SUM(H29:H30)</f>
        <v>0</v>
      </c>
    </row>
    <row r="32" spans="1:11">
      <c r="A32" s="20"/>
      <c r="B32" s="9"/>
      <c r="C32" s="9"/>
      <c r="D32" s="9"/>
      <c r="E32" s="9"/>
      <c r="F32" s="9"/>
      <c r="G32" s="9"/>
      <c r="H32" s="21"/>
    </row>
    <row r="33" spans="1:8">
      <c r="A33" s="193" t="s">
        <v>67</v>
      </c>
      <c r="B33" s="193"/>
      <c r="C33" s="193"/>
      <c r="D33" s="193"/>
      <c r="E33" s="193"/>
      <c r="F33" s="193"/>
      <c r="G33" s="193"/>
      <c r="H33" s="193"/>
    </row>
    <row r="34" spans="1:8">
      <c r="A34" s="30"/>
      <c r="B34" s="31"/>
      <c r="C34" s="31"/>
      <c r="D34" s="31"/>
      <c r="E34" s="31"/>
      <c r="F34" s="31"/>
      <c r="G34" s="31"/>
      <c r="H34" s="32"/>
    </row>
    <row r="35" spans="1:8">
      <c r="A35" s="33" t="s">
        <v>68</v>
      </c>
      <c r="B35" s="194" t="s">
        <v>69</v>
      </c>
      <c r="C35" s="194"/>
      <c r="D35" s="194"/>
      <c r="E35" s="194"/>
      <c r="F35" s="194"/>
      <c r="G35" s="194"/>
      <c r="H35" s="33" t="s">
        <v>63</v>
      </c>
    </row>
    <row r="36" spans="1:8">
      <c r="A36" s="34" t="s">
        <v>36</v>
      </c>
      <c r="B36" s="195" t="s">
        <v>70</v>
      </c>
      <c r="C36" s="195"/>
      <c r="D36" s="195"/>
      <c r="E36" s="195"/>
      <c r="F36" s="195"/>
      <c r="G36" s="35">
        <f>1/11</f>
        <v>9.0909090909090912E-2</v>
      </c>
      <c r="H36" s="36">
        <f>H31*G36</f>
        <v>0</v>
      </c>
    </row>
    <row r="37" spans="1:8">
      <c r="A37" s="34" t="s">
        <v>38</v>
      </c>
      <c r="B37" s="196" t="s">
        <v>71</v>
      </c>
      <c r="C37" s="196"/>
      <c r="D37" s="196"/>
      <c r="E37" s="196"/>
      <c r="F37" s="196"/>
      <c r="G37" s="35">
        <f>1/11</f>
        <v>9.0909090909090912E-2</v>
      </c>
      <c r="H37" s="36">
        <f>H31*G37</f>
        <v>0</v>
      </c>
    </row>
    <row r="38" spans="1:8">
      <c r="A38" s="34" t="s">
        <v>40</v>
      </c>
      <c r="B38" s="196" t="s">
        <v>72</v>
      </c>
      <c r="C38" s="196"/>
      <c r="D38" s="196"/>
      <c r="E38" s="196"/>
      <c r="F38" s="196"/>
      <c r="G38" s="35">
        <f>G37/3</f>
        <v>3.0303030303030304E-2</v>
      </c>
      <c r="H38" s="36">
        <f>H31*G38</f>
        <v>0</v>
      </c>
    </row>
    <row r="39" spans="1:8">
      <c r="A39" s="194" t="s">
        <v>73</v>
      </c>
      <c r="B39" s="194"/>
      <c r="C39" s="194"/>
      <c r="D39" s="194"/>
      <c r="E39" s="194"/>
      <c r="F39" s="194"/>
      <c r="G39" s="194"/>
      <c r="H39" s="37">
        <f>SUM(H36:H38)</f>
        <v>0</v>
      </c>
    </row>
    <row r="40" spans="1:8">
      <c r="A40" s="30"/>
      <c r="B40" s="31"/>
      <c r="C40" s="31"/>
      <c r="D40" s="31"/>
      <c r="E40" s="31"/>
      <c r="F40" s="31"/>
      <c r="G40" s="31"/>
      <c r="H40" s="32"/>
    </row>
    <row r="41" spans="1:8">
      <c r="A41" s="33" t="s">
        <v>74</v>
      </c>
      <c r="B41" s="194" t="s">
        <v>75</v>
      </c>
      <c r="C41" s="194"/>
      <c r="D41" s="194"/>
      <c r="E41" s="194"/>
      <c r="F41" s="194"/>
      <c r="G41" s="33" t="s">
        <v>76</v>
      </c>
      <c r="H41" s="33" t="s">
        <v>63</v>
      </c>
    </row>
    <row r="42" spans="1:8">
      <c r="A42" s="34" t="s">
        <v>36</v>
      </c>
      <c r="B42" s="195" t="s">
        <v>77</v>
      </c>
      <c r="C42" s="195"/>
      <c r="D42" s="195"/>
      <c r="E42" s="195"/>
      <c r="F42" s="195"/>
      <c r="G42" s="38">
        <v>20</v>
      </c>
      <c r="H42" s="36">
        <f t="shared" ref="H42:H49" si="0">($H$31+$H$39)*G42%</f>
        <v>0</v>
      </c>
    </row>
    <row r="43" spans="1:8">
      <c r="A43" s="34" t="s">
        <v>38</v>
      </c>
      <c r="B43" s="195" t="s">
        <v>78</v>
      </c>
      <c r="C43" s="195"/>
      <c r="D43" s="195"/>
      <c r="E43" s="195"/>
      <c r="F43" s="195"/>
      <c r="G43" s="39">
        <v>2.5</v>
      </c>
      <c r="H43" s="36">
        <f t="shared" si="0"/>
        <v>0</v>
      </c>
    </row>
    <row r="44" spans="1:8">
      <c r="A44" s="34" t="s">
        <v>40</v>
      </c>
      <c r="B44" s="195" t="s">
        <v>79</v>
      </c>
      <c r="C44" s="195"/>
      <c r="D44" s="195"/>
      <c r="E44" s="195"/>
      <c r="F44" s="195"/>
      <c r="G44" s="40"/>
      <c r="H44" s="36">
        <f t="shared" si="0"/>
        <v>0</v>
      </c>
    </row>
    <row r="45" spans="1:8">
      <c r="A45" s="34" t="s">
        <v>43</v>
      </c>
      <c r="B45" s="195" t="s">
        <v>80</v>
      </c>
      <c r="C45" s="195"/>
      <c r="D45" s="195"/>
      <c r="E45" s="195"/>
      <c r="F45" s="195"/>
      <c r="G45" s="39">
        <v>1.5</v>
      </c>
      <c r="H45" s="36">
        <f t="shared" si="0"/>
        <v>0</v>
      </c>
    </row>
    <row r="46" spans="1:8">
      <c r="A46" s="34" t="s">
        <v>81</v>
      </c>
      <c r="B46" s="195" t="s">
        <v>82</v>
      </c>
      <c r="C46" s="195"/>
      <c r="D46" s="195"/>
      <c r="E46" s="195"/>
      <c r="F46" s="195"/>
      <c r="G46" s="39">
        <v>1</v>
      </c>
      <c r="H46" s="36">
        <f t="shared" si="0"/>
        <v>0</v>
      </c>
    </row>
    <row r="47" spans="1:8">
      <c r="A47" s="34" t="s">
        <v>83</v>
      </c>
      <c r="B47" s="195" t="s">
        <v>84</v>
      </c>
      <c r="C47" s="195"/>
      <c r="D47" s="195"/>
      <c r="E47" s="195"/>
      <c r="F47" s="195"/>
      <c r="G47" s="39">
        <v>0.6</v>
      </c>
      <c r="H47" s="36">
        <f t="shared" si="0"/>
        <v>0</v>
      </c>
    </row>
    <row r="48" spans="1:8">
      <c r="A48" s="34" t="s">
        <v>85</v>
      </c>
      <c r="B48" s="195" t="s">
        <v>86</v>
      </c>
      <c r="C48" s="195"/>
      <c r="D48" s="195"/>
      <c r="E48" s="195"/>
      <c r="F48" s="195"/>
      <c r="G48" s="39">
        <v>0.2</v>
      </c>
      <c r="H48" s="36">
        <f t="shared" si="0"/>
        <v>0</v>
      </c>
    </row>
    <row r="49" spans="1:8">
      <c r="A49" s="34" t="s">
        <v>87</v>
      </c>
      <c r="B49" s="195" t="s">
        <v>88</v>
      </c>
      <c r="C49" s="195"/>
      <c r="D49" s="195"/>
      <c r="E49" s="195"/>
      <c r="F49" s="195"/>
      <c r="G49" s="39">
        <v>8</v>
      </c>
      <c r="H49" s="36">
        <f t="shared" si="0"/>
        <v>0</v>
      </c>
    </row>
    <row r="50" spans="1:8">
      <c r="A50" s="194" t="s">
        <v>89</v>
      </c>
      <c r="B50" s="194"/>
      <c r="C50" s="194"/>
      <c r="D50" s="194"/>
      <c r="E50" s="194"/>
      <c r="F50" s="194"/>
      <c r="G50" s="41">
        <f>SUM(G42:G49)</f>
        <v>33.799999999999997</v>
      </c>
      <c r="H50" s="37">
        <f>SUM(H42:H49)</f>
        <v>0</v>
      </c>
    </row>
    <row r="51" spans="1:8">
      <c r="A51" s="30"/>
      <c r="B51" s="31"/>
      <c r="C51" s="31"/>
      <c r="D51" s="31"/>
      <c r="E51" s="31"/>
      <c r="F51" s="31"/>
      <c r="G51" s="31"/>
      <c r="H51" s="32"/>
    </row>
    <row r="52" spans="1:8">
      <c r="A52" s="33" t="s">
        <v>90</v>
      </c>
      <c r="B52" s="194" t="s">
        <v>91</v>
      </c>
      <c r="C52" s="194"/>
      <c r="D52" s="194"/>
      <c r="E52" s="194"/>
      <c r="F52" s="194"/>
      <c r="G52" s="194"/>
      <c r="H52" s="33" t="s">
        <v>63</v>
      </c>
    </row>
    <row r="53" spans="1:8">
      <c r="A53" s="34" t="s">
        <v>36</v>
      </c>
      <c r="B53" s="195" t="s">
        <v>92</v>
      </c>
      <c r="C53" s="195"/>
      <c r="D53" s="195"/>
      <c r="E53" s="195"/>
      <c r="F53" s="195"/>
      <c r="G53" s="195"/>
      <c r="H53" s="36">
        <f>Informações_Básicas!$C$29-($H$29*50%*6%)</f>
        <v>0</v>
      </c>
    </row>
    <row r="54" spans="1:8">
      <c r="A54" s="34" t="s">
        <v>38</v>
      </c>
      <c r="B54" s="195" t="s">
        <v>93</v>
      </c>
      <c r="C54" s="195"/>
      <c r="D54" s="195"/>
      <c r="E54" s="195"/>
      <c r="F54" s="195"/>
      <c r="G54" s="195"/>
      <c r="H54" s="36">
        <f>(Informações_Básicas!$C$25*15)-(Informações_Básicas!$C$25*15*15%)</f>
        <v>267.75</v>
      </c>
    </row>
    <row r="55" spans="1:8">
      <c r="A55" s="34" t="s">
        <v>40</v>
      </c>
      <c r="B55" s="195" t="s">
        <v>94</v>
      </c>
      <c r="C55" s="195"/>
      <c r="D55" s="195"/>
      <c r="E55" s="195"/>
      <c r="F55" s="195"/>
      <c r="G55" s="195"/>
      <c r="H55" s="36">
        <v>10.98</v>
      </c>
    </row>
    <row r="56" spans="1:8">
      <c r="A56" s="34" t="s">
        <v>43</v>
      </c>
      <c r="B56" s="195" t="s">
        <v>95</v>
      </c>
      <c r="C56" s="195"/>
      <c r="D56" s="195"/>
      <c r="E56" s="195"/>
      <c r="F56" s="195"/>
      <c r="G56" s="195"/>
      <c r="H56" s="36">
        <v>0.97</v>
      </c>
    </row>
    <row r="57" spans="1:8">
      <c r="A57" s="194" t="s">
        <v>96</v>
      </c>
      <c r="B57" s="194"/>
      <c r="C57" s="194"/>
      <c r="D57" s="194"/>
      <c r="E57" s="194"/>
      <c r="F57" s="194"/>
      <c r="G57" s="194"/>
      <c r="H57" s="37">
        <f>SUM(H53:H56)</f>
        <v>279.70000000000005</v>
      </c>
    </row>
    <row r="58" spans="1:8">
      <c r="A58" s="20"/>
      <c r="B58" s="9"/>
      <c r="C58" s="9"/>
      <c r="D58" s="9"/>
      <c r="E58" s="9"/>
      <c r="F58" s="9"/>
      <c r="G58" s="9"/>
      <c r="H58" s="21"/>
    </row>
    <row r="59" spans="1:8" ht="15.75" customHeight="1">
      <c r="A59" s="197" t="s">
        <v>97</v>
      </c>
      <c r="B59" s="197"/>
      <c r="C59" s="197"/>
      <c r="D59" s="197"/>
      <c r="E59" s="197"/>
      <c r="F59" s="197"/>
      <c r="G59" s="197"/>
      <c r="H59" s="33" t="s">
        <v>63</v>
      </c>
    </row>
    <row r="60" spans="1:8">
      <c r="A60" s="42" t="s">
        <v>68</v>
      </c>
      <c r="B60" s="195" t="s">
        <v>69</v>
      </c>
      <c r="C60" s="195"/>
      <c r="D60" s="195"/>
      <c r="E60" s="195"/>
      <c r="F60" s="195"/>
      <c r="G60" s="195"/>
      <c r="H60" s="43">
        <f>H39</f>
        <v>0</v>
      </c>
    </row>
    <row r="61" spans="1:8">
      <c r="A61" s="42" t="s">
        <v>74</v>
      </c>
      <c r="B61" s="195" t="s">
        <v>75</v>
      </c>
      <c r="C61" s="195"/>
      <c r="D61" s="195"/>
      <c r="E61" s="195"/>
      <c r="F61" s="195"/>
      <c r="G61" s="195"/>
      <c r="H61" s="43">
        <f>H50</f>
        <v>0</v>
      </c>
    </row>
    <row r="62" spans="1:8">
      <c r="A62" s="42" t="s">
        <v>90</v>
      </c>
      <c r="B62" s="195" t="s">
        <v>91</v>
      </c>
      <c r="C62" s="195"/>
      <c r="D62" s="195"/>
      <c r="E62" s="195"/>
      <c r="F62" s="195"/>
      <c r="G62" s="195"/>
      <c r="H62" s="43">
        <f>H57</f>
        <v>279.70000000000005</v>
      </c>
    </row>
    <row r="63" spans="1:8">
      <c r="A63" s="198" t="s">
        <v>98</v>
      </c>
      <c r="B63" s="198"/>
      <c r="C63" s="198"/>
      <c r="D63" s="198"/>
      <c r="E63" s="198"/>
      <c r="F63" s="198"/>
      <c r="G63" s="198"/>
      <c r="H63" s="44">
        <f>SUM(H60:H62)</f>
        <v>279.70000000000005</v>
      </c>
    </row>
    <row r="64" spans="1:8">
      <c r="A64" s="20"/>
      <c r="B64" s="9"/>
      <c r="C64" s="9"/>
      <c r="D64" s="9"/>
      <c r="E64" s="9"/>
      <c r="F64" s="9"/>
      <c r="G64" s="9"/>
      <c r="H64" s="21"/>
    </row>
    <row r="65" spans="1:8">
      <c r="A65" s="199" t="s">
        <v>99</v>
      </c>
      <c r="B65" s="199"/>
      <c r="C65" s="199"/>
      <c r="D65" s="199"/>
      <c r="E65" s="199"/>
      <c r="F65" s="199"/>
      <c r="G65" s="199"/>
      <c r="H65" s="199"/>
    </row>
    <row r="66" spans="1:8">
      <c r="A66" s="45"/>
      <c r="B66" s="46"/>
      <c r="C66" s="46"/>
      <c r="D66" s="46"/>
      <c r="E66" s="46"/>
      <c r="F66" s="46"/>
      <c r="G66" s="46"/>
      <c r="H66" s="47"/>
    </row>
    <row r="67" spans="1:8">
      <c r="A67" s="48" t="s">
        <v>100</v>
      </c>
      <c r="B67" s="49" t="s">
        <v>101</v>
      </c>
      <c r="C67" s="50"/>
      <c r="D67" s="50"/>
      <c r="E67" s="50"/>
      <c r="F67" s="50"/>
      <c r="G67" s="48" t="s">
        <v>76</v>
      </c>
      <c r="H67" s="48" t="s">
        <v>63</v>
      </c>
    </row>
    <row r="68" spans="1:8">
      <c r="A68" s="51" t="s">
        <v>36</v>
      </c>
      <c r="B68" s="200" t="s">
        <v>101</v>
      </c>
      <c r="C68" s="200"/>
      <c r="D68" s="200"/>
      <c r="E68" s="200"/>
      <c r="F68" s="200"/>
      <c r="G68" s="51">
        <v>0.42</v>
      </c>
      <c r="H68" s="52">
        <f>(H31+H63-SUM(H42:H48))/12</f>
        <v>23.308333333333337</v>
      </c>
    </row>
    <row r="69" spans="1:8">
      <c r="A69" s="51" t="s">
        <v>38</v>
      </c>
      <c r="B69" s="201" t="s">
        <v>102</v>
      </c>
      <c r="C69" s="201"/>
      <c r="D69" s="201"/>
      <c r="E69" s="201"/>
      <c r="F69" s="201"/>
      <c r="G69" s="149">
        <v>4.3499999999999996</v>
      </c>
      <c r="H69" s="52">
        <f>H49*G69%</f>
        <v>0</v>
      </c>
    </row>
    <row r="70" spans="1:8">
      <c r="A70" s="53"/>
      <c r="B70" s="54" t="s">
        <v>103</v>
      </c>
      <c r="C70" s="55"/>
      <c r="D70" s="55"/>
      <c r="E70" s="55"/>
      <c r="F70" s="55"/>
      <c r="G70" s="56"/>
      <c r="H70" s="57">
        <f>SUM(H68:H69)</f>
        <v>23.308333333333337</v>
      </c>
    </row>
    <row r="71" spans="1:8">
      <c r="A71" s="202" t="s">
        <v>104</v>
      </c>
      <c r="B71" s="202"/>
      <c r="C71" s="202"/>
      <c r="D71" s="202"/>
      <c r="E71" s="202"/>
      <c r="F71" s="202"/>
      <c r="G71" s="48">
        <v>74.94</v>
      </c>
      <c r="H71" s="58">
        <f>H70*G71%</f>
        <v>17.467265000000001</v>
      </c>
    </row>
    <row r="72" spans="1:8">
      <c r="A72" s="20"/>
      <c r="B72" s="9"/>
      <c r="C72" s="9"/>
      <c r="D72" s="9"/>
      <c r="E72" s="9"/>
      <c r="F72" s="9"/>
      <c r="G72" s="59"/>
      <c r="H72" s="21"/>
    </row>
    <row r="73" spans="1:8">
      <c r="A73" s="48" t="s">
        <v>105</v>
      </c>
      <c r="B73" s="203" t="s">
        <v>106</v>
      </c>
      <c r="C73" s="203"/>
      <c r="D73" s="203"/>
      <c r="E73" s="203"/>
      <c r="F73" s="203"/>
      <c r="G73" s="48" t="s">
        <v>76</v>
      </c>
      <c r="H73" s="48" t="s">
        <v>63</v>
      </c>
    </row>
    <row r="74" spans="1:8">
      <c r="A74" s="51" t="s">
        <v>36</v>
      </c>
      <c r="B74" s="200" t="s">
        <v>106</v>
      </c>
      <c r="C74" s="200"/>
      <c r="D74" s="200"/>
      <c r="E74" s="200"/>
      <c r="F74" s="200"/>
      <c r="G74" s="51">
        <v>1.94</v>
      </c>
      <c r="H74" s="52">
        <v>0</v>
      </c>
    </row>
    <row r="75" spans="1:8">
      <c r="A75" s="51" t="s">
        <v>38</v>
      </c>
      <c r="B75" s="201" t="s">
        <v>107</v>
      </c>
      <c r="C75" s="201"/>
      <c r="D75" s="201"/>
      <c r="E75" s="201"/>
      <c r="F75" s="201"/>
      <c r="G75" s="150">
        <v>7.8E-2</v>
      </c>
      <c r="H75" s="52">
        <f>H49*G75%</f>
        <v>0</v>
      </c>
    </row>
    <row r="76" spans="1:8">
      <c r="A76" s="53"/>
      <c r="B76" s="54" t="s">
        <v>103</v>
      </c>
      <c r="C76" s="55"/>
      <c r="D76" s="55"/>
      <c r="E76" s="55"/>
      <c r="F76" s="55"/>
      <c r="G76" s="56"/>
      <c r="H76" s="57">
        <f>SUM(H74:H75)</f>
        <v>0</v>
      </c>
    </row>
    <row r="77" spans="1:8">
      <c r="A77" s="202" t="s">
        <v>108</v>
      </c>
      <c r="B77" s="202"/>
      <c r="C77" s="202"/>
      <c r="D77" s="202"/>
      <c r="E77" s="202"/>
      <c r="F77" s="202"/>
      <c r="G77" s="48">
        <v>8.33</v>
      </c>
      <c r="H77" s="58">
        <f>H76*G77%</f>
        <v>0</v>
      </c>
    </row>
    <row r="78" spans="1:8">
      <c r="A78" s="20"/>
      <c r="B78" s="9"/>
      <c r="C78" s="9"/>
      <c r="D78" s="9"/>
      <c r="E78" s="9"/>
      <c r="F78" s="9"/>
      <c r="G78" s="59"/>
      <c r="H78" s="21"/>
    </row>
    <row r="79" spans="1:8">
      <c r="A79" s="48" t="s">
        <v>109</v>
      </c>
      <c r="B79" s="203" t="s">
        <v>110</v>
      </c>
      <c r="C79" s="203"/>
      <c r="D79" s="203"/>
      <c r="E79" s="203"/>
      <c r="F79" s="203"/>
      <c r="G79" s="48" t="s">
        <v>76</v>
      </c>
      <c r="H79" s="48" t="s">
        <v>63</v>
      </c>
    </row>
    <row r="80" spans="1:8">
      <c r="A80" s="51" t="s">
        <v>36</v>
      </c>
      <c r="B80" s="200" t="s">
        <v>111</v>
      </c>
      <c r="C80" s="200"/>
      <c r="D80" s="200"/>
      <c r="E80" s="200"/>
      <c r="F80" s="200"/>
      <c r="G80" s="51"/>
      <c r="H80" s="52">
        <f>H60*-1</f>
        <v>0</v>
      </c>
    </row>
    <row r="81" spans="1:8">
      <c r="A81" s="202" t="s">
        <v>112</v>
      </c>
      <c r="B81" s="202"/>
      <c r="C81" s="202"/>
      <c r="D81" s="202"/>
      <c r="E81" s="202"/>
      <c r="F81" s="202"/>
      <c r="G81" s="48">
        <v>3.64</v>
      </c>
      <c r="H81" s="58">
        <f>H80*G81%</f>
        <v>0</v>
      </c>
    </row>
    <row r="82" spans="1:8">
      <c r="A82" s="20"/>
      <c r="B82" s="9"/>
      <c r="C82" s="9"/>
      <c r="D82" s="9"/>
      <c r="E82" s="9"/>
      <c r="F82" s="9"/>
      <c r="G82" s="9"/>
      <c r="H82" s="21"/>
    </row>
    <row r="83" spans="1:8" ht="15.75" customHeight="1">
      <c r="A83" s="204" t="s">
        <v>113</v>
      </c>
      <c r="B83" s="204"/>
      <c r="C83" s="204"/>
      <c r="D83" s="204"/>
      <c r="E83" s="204"/>
      <c r="F83" s="204"/>
      <c r="G83" s="204"/>
      <c r="H83" s="48" t="s">
        <v>63</v>
      </c>
    </row>
    <row r="84" spans="1:8">
      <c r="A84" s="60" t="s">
        <v>100</v>
      </c>
      <c r="B84" s="205" t="str">
        <f>B67</f>
        <v>Aviso Prévio Indenizado</v>
      </c>
      <c r="C84" s="205"/>
      <c r="D84" s="205"/>
      <c r="E84" s="205"/>
      <c r="F84" s="205"/>
      <c r="G84" s="205"/>
      <c r="H84" s="61">
        <f>H71</f>
        <v>17.467265000000001</v>
      </c>
    </row>
    <row r="85" spans="1:8">
      <c r="A85" s="60" t="str">
        <f>A73</f>
        <v>3.2</v>
      </c>
      <c r="B85" s="205" t="str">
        <f>B73</f>
        <v>Aviso Prévio Trabalhado</v>
      </c>
      <c r="C85" s="205"/>
      <c r="D85" s="205"/>
      <c r="E85" s="205"/>
      <c r="F85" s="205"/>
      <c r="G85" s="205"/>
      <c r="H85" s="61">
        <f>H77</f>
        <v>0</v>
      </c>
    </row>
    <row r="86" spans="1:8">
      <c r="A86" s="60" t="str">
        <f>A79</f>
        <v>3.3</v>
      </c>
      <c r="B86" s="205" t="str">
        <f>B79</f>
        <v>Demissão por Justa Causa</v>
      </c>
      <c r="C86" s="205"/>
      <c r="D86" s="205"/>
      <c r="E86" s="205"/>
      <c r="F86" s="205"/>
      <c r="G86" s="205"/>
      <c r="H86" s="61">
        <f>H81</f>
        <v>0</v>
      </c>
    </row>
    <row r="87" spans="1:8">
      <c r="A87" s="206" t="s">
        <v>98</v>
      </c>
      <c r="B87" s="206"/>
      <c r="C87" s="206"/>
      <c r="D87" s="206"/>
      <c r="E87" s="206"/>
      <c r="F87" s="206"/>
      <c r="G87" s="206"/>
      <c r="H87" s="62">
        <f>SUM(H84:H86)</f>
        <v>17.467265000000001</v>
      </c>
    </row>
    <row r="88" spans="1:8">
      <c r="A88" s="63"/>
      <c r="B88" s="64"/>
      <c r="C88" s="64"/>
      <c r="D88" s="64"/>
      <c r="E88" s="64"/>
      <c r="F88" s="64"/>
      <c r="G88" s="64"/>
      <c r="H88" s="65"/>
    </row>
    <row r="89" spans="1:8">
      <c r="A89" s="66" t="s">
        <v>114</v>
      </c>
      <c r="B89" s="67"/>
      <c r="C89" s="67"/>
      <c r="D89" s="67"/>
      <c r="E89" s="67"/>
      <c r="F89" s="67"/>
      <c r="G89" s="67"/>
      <c r="H89" s="68"/>
    </row>
    <row r="90" spans="1:8">
      <c r="A90" s="69"/>
      <c r="B90" s="70"/>
      <c r="C90" s="70"/>
      <c r="D90" s="70"/>
      <c r="E90" s="70"/>
      <c r="F90" s="70"/>
      <c r="G90" s="70"/>
      <c r="H90" s="71"/>
    </row>
    <row r="91" spans="1:8">
      <c r="A91" s="72" t="s">
        <v>115</v>
      </c>
      <c r="B91" s="207" t="s">
        <v>116</v>
      </c>
      <c r="C91" s="207"/>
      <c r="D91" s="207"/>
      <c r="E91" s="207"/>
      <c r="F91" s="207"/>
      <c r="G91" s="72" t="s">
        <v>117</v>
      </c>
      <c r="H91" s="73" t="s">
        <v>63</v>
      </c>
    </row>
    <row r="92" spans="1:8" s="77" customFormat="1" ht="12">
      <c r="A92" s="74"/>
      <c r="B92" s="208" t="s">
        <v>118</v>
      </c>
      <c r="C92" s="208"/>
      <c r="D92" s="208"/>
      <c r="E92" s="208"/>
      <c r="F92" s="208"/>
      <c r="G92" s="75"/>
      <c r="H92" s="76">
        <f>(H31+H63+H87)/30</f>
        <v>9.9055755000000012</v>
      </c>
    </row>
    <row r="93" spans="1:8">
      <c r="A93" s="78" t="s">
        <v>36</v>
      </c>
      <c r="B93" s="209" t="s">
        <v>71</v>
      </c>
      <c r="C93" s="209"/>
      <c r="D93" s="209"/>
      <c r="E93" s="209"/>
      <c r="F93" s="209"/>
      <c r="G93" s="79">
        <v>15</v>
      </c>
      <c r="H93" s="80">
        <f t="shared" ref="H93:H104" si="1">(G93*$H$92)/12</f>
        <v>12.381969375000002</v>
      </c>
    </row>
    <row r="94" spans="1:8">
      <c r="A94" s="78" t="s">
        <v>38</v>
      </c>
      <c r="B94" s="209" t="s">
        <v>119</v>
      </c>
      <c r="C94" s="209"/>
      <c r="D94" s="209"/>
      <c r="E94" s="209"/>
      <c r="F94" s="209"/>
      <c r="G94" s="81">
        <v>1</v>
      </c>
      <c r="H94" s="80">
        <f t="shared" si="1"/>
        <v>0.82546462500000006</v>
      </c>
    </row>
    <row r="95" spans="1:8">
      <c r="A95" s="78" t="s">
        <v>40</v>
      </c>
      <c r="B95" s="209" t="s">
        <v>120</v>
      </c>
      <c r="C95" s="209"/>
      <c r="D95" s="209"/>
      <c r="E95" s="209"/>
      <c r="F95" s="209"/>
      <c r="G95" s="81">
        <v>0.69130000000000003</v>
      </c>
      <c r="H95" s="80">
        <f t="shared" si="1"/>
        <v>0.57064369526250014</v>
      </c>
    </row>
    <row r="96" spans="1:8">
      <c r="A96" s="78" t="s">
        <v>43</v>
      </c>
      <c r="B96" s="209" t="s">
        <v>121</v>
      </c>
      <c r="C96" s="209"/>
      <c r="D96" s="209"/>
      <c r="E96" s="209"/>
      <c r="F96" s="209"/>
      <c r="G96" s="81">
        <v>2.5</v>
      </c>
      <c r="H96" s="80">
        <f t="shared" si="1"/>
        <v>2.0636615625000001</v>
      </c>
    </row>
    <row r="97" spans="1:8">
      <c r="A97" s="78" t="s">
        <v>81</v>
      </c>
      <c r="B97" s="209" t="s">
        <v>122</v>
      </c>
      <c r="C97" s="209"/>
      <c r="D97" s="209"/>
      <c r="E97" s="209"/>
      <c r="F97" s="209"/>
      <c r="G97" s="81">
        <v>0.3044</v>
      </c>
      <c r="H97" s="80">
        <f t="shared" si="1"/>
        <v>0.25127143185000006</v>
      </c>
    </row>
    <row r="98" spans="1:8">
      <c r="A98" s="78" t="s">
        <v>83</v>
      </c>
      <c r="B98" s="209" t="s">
        <v>123</v>
      </c>
      <c r="C98" s="209"/>
      <c r="D98" s="209"/>
      <c r="E98" s="209"/>
      <c r="F98" s="209"/>
      <c r="G98" s="81">
        <v>3.09E-2</v>
      </c>
      <c r="H98" s="80">
        <f t="shared" si="1"/>
        <v>2.5506856912500004E-2</v>
      </c>
    </row>
    <row r="99" spans="1:8">
      <c r="A99" s="78" t="s">
        <v>85</v>
      </c>
      <c r="B99" s="209" t="s">
        <v>124</v>
      </c>
      <c r="C99" s="209"/>
      <c r="D99" s="209"/>
      <c r="E99" s="209"/>
      <c r="F99" s="209"/>
      <c r="G99" s="81">
        <v>1.8499999999999999E-2</v>
      </c>
      <c r="H99" s="80">
        <f t="shared" si="1"/>
        <v>1.5271095562500002E-2</v>
      </c>
    </row>
    <row r="100" spans="1:8">
      <c r="A100" s="78" t="s">
        <v>87</v>
      </c>
      <c r="B100" s="209" t="s">
        <v>125</v>
      </c>
      <c r="C100" s="209"/>
      <c r="D100" s="209"/>
      <c r="E100" s="209"/>
      <c r="F100" s="209"/>
      <c r="G100" s="81">
        <v>0.02</v>
      </c>
      <c r="H100" s="80">
        <f t="shared" si="1"/>
        <v>1.6509292500000002E-2</v>
      </c>
    </row>
    <row r="101" spans="1:8">
      <c r="A101" s="78" t="s">
        <v>126</v>
      </c>
      <c r="B101" s="209" t="s">
        <v>127</v>
      </c>
      <c r="C101" s="209"/>
      <c r="D101" s="209"/>
      <c r="E101" s="209"/>
      <c r="F101" s="209"/>
      <c r="G101" s="81">
        <v>4.0000000000000001E-3</v>
      </c>
      <c r="H101" s="80">
        <f t="shared" si="1"/>
        <v>3.3018585000000006E-3</v>
      </c>
    </row>
    <row r="102" spans="1:8">
      <c r="A102" s="78" t="s">
        <v>128</v>
      </c>
      <c r="B102" s="209" t="s">
        <v>129</v>
      </c>
      <c r="C102" s="209"/>
      <c r="D102" s="209"/>
      <c r="E102" s="209"/>
      <c r="F102" s="209"/>
      <c r="G102" s="81">
        <v>0.32129999999999997</v>
      </c>
      <c r="H102" s="80">
        <f t="shared" si="1"/>
        <v>0.26522178401250002</v>
      </c>
    </row>
    <row r="103" spans="1:8">
      <c r="A103" s="78" t="s">
        <v>130</v>
      </c>
      <c r="B103" s="209" t="s">
        <v>131</v>
      </c>
      <c r="C103" s="209"/>
      <c r="D103" s="209"/>
      <c r="E103" s="209"/>
      <c r="F103" s="209"/>
      <c r="G103" s="81">
        <v>0.24959999999999999</v>
      </c>
      <c r="H103" s="80">
        <f t="shared" si="1"/>
        <v>0.20603597040000002</v>
      </c>
    </row>
    <row r="104" spans="1:8">
      <c r="A104" s="78" t="s">
        <v>132</v>
      </c>
      <c r="B104" s="209" t="s">
        <v>133</v>
      </c>
      <c r="C104" s="209"/>
      <c r="D104" s="209"/>
      <c r="E104" s="209"/>
      <c r="F104" s="209"/>
      <c r="G104" s="81">
        <v>1.4E-3</v>
      </c>
      <c r="H104" s="80">
        <f t="shared" si="1"/>
        <v>1.1556504750000001E-3</v>
      </c>
    </row>
    <row r="105" spans="1:8">
      <c r="A105" s="207" t="s">
        <v>134</v>
      </c>
      <c r="B105" s="207"/>
      <c r="C105" s="207"/>
      <c r="D105" s="207"/>
      <c r="E105" s="207"/>
      <c r="F105" s="207"/>
      <c r="G105" s="82">
        <f>SUM(G93:G104)</f>
        <v>20.141400000000001</v>
      </c>
      <c r="H105" s="83">
        <f>SUM(H93:H104)</f>
        <v>16.626013197974999</v>
      </c>
    </row>
    <row r="106" spans="1:8">
      <c r="A106" s="20"/>
      <c r="B106" s="9"/>
      <c r="C106" s="9"/>
      <c r="D106" s="9"/>
      <c r="E106" s="9"/>
      <c r="F106" s="9"/>
      <c r="G106" s="9"/>
      <c r="H106" s="21"/>
    </row>
    <row r="107" spans="1:8">
      <c r="A107" s="72" t="s">
        <v>135</v>
      </c>
      <c r="B107" s="207" t="s">
        <v>136</v>
      </c>
      <c r="C107" s="207"/>
      <c r="D107" s="207"/>
      <c r="E107" s="207"/>
      <c r="F107" s="207"/>
      <c r="G107" s="72" t="s">
        <v>137</v>
      </c>
      <c r="H107" s="73" t="s">
        <v>63</v>
      </c>
    </row>
    <row r="108" spans="1:8" s="77" customFormat="1" ht="12">
      <c r="A108" s="74"/>
      <c r="B108" s="208" t="s">
        <v>138</v>
      </c>
      <c r="C108" s="208"/>
      <c r="D108" s="208"/>
      <c r="E108" s="208"/>
      <c r="F108" s="208"/>
      <c r="G108" s="75"/>
      <c r="H108" s="76">
        <f>(H31+H63+H87)/192</f>
        <v>1.5477461718750003</v>
      </c>
    </row>
    <row r="109" spans="1:8">
      <c r="A109" s="78" t="s">
        <v>36</v>
      </c>
      <c r="B109" s="209" t="s">
        <v>139</v>
      </c>
      <c r="C109" s="209"/>
      <c r="D109" s="209"/>
      <c r="E109" s="209"/>
      <c r="F109" s="209"/>
      <c r="G109" s="79">
        <v>15</v>
      </c>
      <c r="H109" s="80">
        <f>(G109*H108)</f>
        <v>23.216192578125003</v>
      </c>
    </row>
    <row r="110" spans="1:8">
      <c r="A110" s="207" t="s">
        <v>140</v>
      </c>
      <c r="B110" s="207"/>
      <c r="C110" s="207"/>
      <c r="D110" s="207"/>
      <c r="E110" s="207"/>
      <c r="F110" s="207"/>
      <c r="G110" s="82"/>
      <c r="H110" s="84">
        <f>H109</f>
        <v>23.216192578125003</v>
      </c>
    </row>
    <row r="111" spans="1:8">
      <c r="A111" s="20"/>
      <c r="B111" s="9"/>
      <c r="C111" s="9"/>
      <c r="D111" s="9"/>
      <c r="E111" s="9"/>
      <c r="F111" s="9"/>
      <c r="G111" s="9"/>
      <c r="H111" s="21"/>
    </row>
    <row r="112" spans="1:8" ht="15.75" customHeight="1">
      <c r="A112" s="210" t="s">
        <v>141</v>
      </c>
      <c r="B112" s="210"/>
      <c r="C112" s="210"/>
      <c r="D112" s="210"/>
      <c r="E112" s="210"/>
      <c r="F112" s="210"/>
      <c r="G112" s="210"/>
      <c r="H112" s="72" t="s">
        <v>63</v>
      </c>
    </row>
    <row r="113" spans="1:11">
      <c r="A113" s="85" t="s">
        <v>115</v>
      </c>
      <c r="B113" s="209" t="str">
        <f>B91</f>
        <v>Ausências Legais</v>
      </c>
      <c r="C113" s="209"/>
      <c r="D113" s="209"/>
      <c r="E113" s="209"/>
      <c r="F113" s="209"/>
      <c r="G113" s="209"/>
      <c r="H113" s="86">
        <f>H105</f>
        <v>16.626013197974999</v>
      </c>
    </row>
    <row r="114" spans="1:11">
      <c r="A114" s="85" t="s">
        <v>135</v>
      </c>
      <c r="B114" s="209" t="str">
        <f>B107</f>
        <v>Reposição do Profissional no Intervalo p/ Repouso e Alimentação</v>
      </c>
      <c r="C114" s="209"/>
      <c r="D114" s="209"/>
      <c r="E114" s="209"/>
      <c r="F114" s="209"/>
      <c r="G114" s="209"/>
      <c r="H114" s="86">
        <f>H110</f>
        <v>23.216192578125003</v>
      </c>
    </row>
    <row r="115" spans="1:11">
      <c r="A115" s="211" t="s">
        <v>98</v>
      </c>
      <c r="B115" s="211"/>
      <c r="C115" s="211"/>
      <c r="D115" s="211"/>
      <c r="E115" s="211"/>
      <c r="F115" s="211"/>
      <c r="G115" s="211"/>
      <c r="H115" s="87">
        <f>SUM(H113:H114)</f>
        <v>39.842205776100002</v>
      </c>
    </row>
    <row r="116" spans="1:11">
      <c r="A116" s="190"/>
      <c r="B116" s="190"/>
      <c r="C116" s="190"/>
      <c r="D116" s="190"/>
      <c r="E116" s="190"/>
      <c r="F116" s="190"/>
      <c r="G116" s="190"/>
      <c r="H116" s="190"/>
    </row>
    <row r="117" spans="1:11">
      <c r="A117" s="212" t="s">
        <v>142</v>
      </c>
      <c r="B117" s="212"/>
      <c r="C117" s="212"/>
      <c r="D117" s="212"/>
      <c r="E117" s="212"/>
      <c r="F117" s="212"/>
      <c r="G117" s="212"/>
      <c r="H117" s="212"/>
    </row>
    <row r="118" spans="1:11">
      <c r="A118" s="88"/>
      <c r="B118" s="89"/>
      <c r="C118" s="89"/>
      <c r="D118" s="89"/>
      <c r="E118" s="89"/>
      <c r="F118" s="89"/>
      <c r="G118" s="89"/>
      <c r="H118" s="90"/>
    </row>
    <row r="119" spans="1:11">
      <c r="A119" s="91">
        <v>5</v>
      </c>
      <c r="B119" s="213" t="s">
        <v>143</v>
      </c>
      <c r="C119" s="213"/>
      <c r="D119" s="213"/>
      <c r="E119" s="213"/>
      <c r="F119" s="213"/>
      <c r="G119" s="213"/>
      <c r="H119" s="91" t="s">
        <v>63</v>
      </c>
      <c r="J119" s="26"/>
    </row>
    <row r="120" spans="1:11">
      <c r="A120" s="92" t="s">
        <v>36</v>
      </c>
      <c r="B120" s="214" t="s">
        <v>144</v>
      </c>
      <c r="C120" s="214"/>
      <c r="D120" s="214"/>
      <c r="E120" s="214"/>
      <c r="F120" s="214"/>
      <c r="G120" s="214"/>
      <c r="H120" s="93">
        <f>Uniformes!E15</f>
        <v>0</v>
      </c>
      <c r="J120" s="26"/>
    </row>
    <row r="121" spans="1:11">
      <c r="A121" s="92" t="s">
        <v>38</v>
      </c>
      <c r="B121" s="214" t="s">
        <v>228</v>
      </c>
      <c r="C121" s="214"/>
      <c r="D121" s="214"/>
      <c r="E121" s="214"/>
      <c r="F121" s="214"/>
      <c r="G121" s="214"/>
      <c r="H121" s="93">
        <f>'Relação de Materiais'!F15</f>
        <v>0</v>
      </c>
      <c r="J121" s="26"/>
    </row>
    <row r="122" spans="1:11">
      <c r="A122" s="213" t="s">
        <v>66</v>
      </c>
      <c r="B122" s="213"/>
      <c r="C122" s="213"/>
      <c r="D122" s="213"/>
      <c r="E122" s="213"/>
      <c r="F122" s="213"/>
      <c r="G122" s="213"/>
      <c r="H122" s="94">
        <f>SUM(H120:H121)</f>
        <v>0</v>
      </c>
    </row>
    <row r="123" spans="1:11">
      <c r="A123" s="190"/>
      <c r="B123" s="190"/>
      <c r="C123" s="190"/>
      <c r="D123" s="190"/>
      <c r="E123" s="190"/>
      <c r="F123" s="190"/>
      <c r="G123" s="190"/>
      <c r="H123" s="190"/>
    </row>
    <row r="124" spans="1:11">
      <c r="A124" s="190" t="s">
        <v>146</v>
      </c>
      <c r="B124" s="190"/>
      <c r="C124" s="190"/>
      <c r="D124" s="190"/>
      <c r="E124" s="190"/>
      <c r="F124" s="190"/>
      <c r="G124" s="190"/>
      <c r="H124" s="190"/>
    </row>
    <row r="125" spans="1:11">
      <c r="A125" s="95"/>
      <c r="B125" s="96"/>
      <c r="C125" s="96"/>
      <c r="D125" s="96"/>
      <c r="E125" s="96"/>
      <c r="F125" s="96"/>
      <c r="G125" s="96"/>
      <c r="H125" s="97"/>
    </row>
    <row r="126" spans="1:11">
      <c r="A126" s="98">
        <v>6</v>
      </c>
      <c r="B126" s="215" t="s">
        <v>147</v>
      </c>
      <c r="C126" s="215"/>
      <c r="D126" s="215"/>
      <c r="E126" s="215"/>
      <c r="F126" s="215"/>
      <c r="G126" s="98" t="s">
        <v>76</v>
      </c>
      <c r="H126" s="99" t="s">
        <v>63</v>
      </c>
    </row>
    <row r="127" spans="1:11">
      <c r="A127" s="100" t="s">
        <v>36</v>
      </c>
      <c r="B127" s="216" t="s">
        <v>148</v>
      </c>
      <c r="C127" s="216"/>
      <c r="D127" s="216"/>
      <c r="E127" s="216"/>
      <c r="F127" s="216"/>
      <c r="G127" s="101"/>
      <c r="H127" s="102">
        <f>($H$133*G127)/($G$132+$G$128+$G$127)</f>
        <v>0</v>
      </c>
    </row>
    <row r="128" spans="1:11">
      <c r="A128" s="100" t="s">
        <v>38</v>
      </c>
      <c r="B128" s="216" t="s">
        <v>149</v>
      </c>
      <c r="C128" s="216"/>
      <c r="D128" s="216"/>
      <c r="E128" s="216"/>
      <c r="F128" s="216"/>
      <c r="G128" s="103">
        <f>G129+G130+G131</f>
        <v>7.65</v>
      </c>
      <c r="H128" s="102">
        <f>($H$133*G128)/($G$132+$G$128+$G$127)</f>
        <v>27.916864660933047</v>
      </c>
      <c r="J128" s="12"/>
      <c r="K128" s="104"/>
    </row>
    <row r="129" spans="1:10" s="108" customFormat="1">
      <c r="A129" s="219"/>
      <c r="B129" s="220" t="s">
        <v>150</v>
      </c>
      <c r="C129" s="220"/>
      <c r="D129" s="220"/>
      <c r="E129" s="220"/>
      <c r="F129" s="220"/>
      <c r="G129" s="105">
        <v>0.65</v>
      </c>
      <c r="H129" s="106">
        <f>($H$128*G129)/$G$128</f>
        <v>2.3720211803407163</v>
      </c>
      <c r="I129" s="107"/>
    </row>
    <row r="130" spans="1:10" s="108" customFormat="1">
      <c r="A130" s="219"/>
      <c r="B130" s="220" t="s">
        <v>151</v>
      </c>
      <c r="C130" s="220"/>
      <c r="D130" s="220"/>
      <c r="E130" s="220"/>
      <c r="F130" s="220"/>
      <c r="G130" s="105">
        <v>3</v>
      </c>
      <c r="H130" s="106">
        <f>($H$128*G130)/$G$128</f>
        <v>10.947790063110999</v>
      </c>
    </row>
    <row r="131" spans="1:10" s="108" customFormat="1">
      <c r="A131" s="219"/>
      <c r="B131" s="220" t="s">
        <v>152</v>
      </c>
      <c r="C131" s="220"/>
      <c r="D131" s="220"/>
      <c r="E131" s="220"/>
      <c r="F131" s="220"/>
      <c r="G131" s="105">
        <v>4</v>
      </c>
      <c r="H131" s="106">
        <f>($H$128*G131)/$G$128</f>
        <v>14.597053417481332</v>
      </c>
    </row>
    <row r="132" spans="1:10">
      <c r="A132" s="100" t="s">
        <v>40</v>
      </c>
      <c r="B132" s="216" t="s">
        <v>153</v>
      </c>
      <c r="C132" s="216"/>
      <c r="D132" s="216"/>
      <c r="E132" s="216"/>
      <c r="F132" s="216"/>
      <c r="G132" s="101"/>
      <c r="H132" s="102">
        <f>($H$133*G132)/($G$132+$G$128+$G$127)</f>
        <v>0</v>
      </c>
      <c r="J132" s="26"/>
    </row>
    <row r="133" spans="1:10">
      <c r="A133" s="215" t="s">
        <v>154</v>
      </c>
      <c r="B133" s="215"/>
      <c r="C133" s="215"/>
      <c r="D133" s="215"/>
      <c r="E133" s="215"/>
      <c r="F133" s="215"/>
      <c r="G133" s="109">
        <f>(((1+G127%)/((1-G128%)-(G132%)))-1)*100</f>
        <v>8.2837033026529561</v>
      </c>
      <c r="H133" s="109">
        <f>($H$31+$H$63+$H$87+$H$115+$H$122)*G133%</f>
        <v>27.916864660933047</v>
      </c>
    </row>
    <row r="134" spans="1:10">
      <c r="A134" s="20"/>
      <c r="B134" s="9"/>
      <c r="C134" s="9"/>
      <c r="D134" s="9"/>
      <c r="E134" s="9"/>
      <c r="F134" s="9"/>
      <c r="G134" s="9"/>
      <c r="H134" s="21"/>
    </row>
    <row r="135" spans="1:10">
      <c r="A135" s="20"/>
      <c r="B135" s="9"/>
      <c r="C135" s="9"/>
      <c r="D135" s="9"/>
      <c r="E135" s="9"/>
      <c r="F135" s="9"/>
      <c r="G135" s="9"/>
      <c r="H135" s="21"/>
    </row>
    <row r="136" spans="1:10">
      <c r="A136" s="221" t="s">
        <v>155</v>
      </c>
      <c r="B136" s="221"/>
      <c r="C136" s="221"/>
      <c r="D136" s="221"/>
      <c r="E136" s="221"/>
      <c r="F136" s="221"/>
      <c r="G136" s="221"/>
      <c r="H136" s="221"/>
    </row>
    <row r="137" spans="1:10">
      <c r="A137" s="110"/>
      <c r="B137" s="9"/>
      <c r="C137" s="9"/>
      <c r="D137" s="9"/>
      <c r="E137" s="9"/>
      <c r="F137" s="9"/>
      <c r="G137" s="9"/>
      <c r="H137" s="111"/>
    </row>
    <row r="138" spans="1:10">
      <c r="A138" s="222" t="s">
        <v>156</v>
      </c>
      <c r="B138" s="222"/>
      <c r="C138" s="222"/>
      <c r="D138" s="222"/>
      <c r="E138" s="222"/>
      <c r="F138" s="222"/>
      <c r="G138" s="222"/>
      <c r="H138" s="112" t="s">
        <v>63</v>
      </c>
    </row>
    <row r="139" spans="1:10">
      <c r="A139" s="113" t="s">
        <v>36</v>
      </c>
      <c r="B139" s="192" t="str">
        <f>A26</f>
        <v>MÓDULO 1: REMUNERAÇÃO</v>
      </c>
      <c r="C139" s="192"/>
      <c r="D139" s="192"/>
      <c r="E139" s="192"/>
      <c r="F139" s="192"/>
      <c r="G139" s="192"/>
      <c r="H139" s="114">
        <f>H31</f>
        <v>0</v>
      </c>
    </row>
    <row r="140" spans="1:10">
      <c r="A140" s="113" t="s">
        <v>38</v>
      </c>
      <c r="B140" s="192" t="str">
        <f>A33</f>
        <v>MÓDULO 2: ENCARGOS E BENEFÍCIOS (Anuais, Mensais e Diários)</v>
      </c>
      <c r="C140" s="192"/>
      <c r="D140" s="192"/>
      <c r="E140" s="192"/>
      <c r="F140" s="192"/>
      <c r="G140" s="192"/>
      <c r="H140" s="114">
        <f>H63</f>
        <v>279.70000000000005</v>
      </c>
    </row>
    <row r="141" spans="1:10">
      <c r="A141" s="113" t="s">
        <v>40</v>
      </c>
      <c r="B141" s="192" t="str">
        <f>A65</f>
        <v>MÓDULO 3: PROVISÃO PARA RESCISÃO</v>
      </c>
      <c r="C141" s="192"/>
      <c r="D141" s="192"/>
      <c r="E141" s="192"/>
      <c r="F141" s="192"/>
      <c r="G141" s="192"/>
      <c r="H141" s="114">
        <f>H87</f>
        <v>17.467265000000001</v>
      </c>
    </row>
    <row r="142" spans="1:10">
      <c r="A142" s="113" t="s">
        <v>43</v>
      </c>
      <c r="B142" s="192" t="str">
        <f>A89</f>
        <v>MÓDULO 4: CUSTOS DE REPOSIÇÃO DO PROFISSIONAL AUSENTE</v>
      </c>
      <c r="C142" s="192"/>
      <c r="D142" s="192"/>
      <c r="E142" s="192"/>
      <c r="F142" s="192"/>
      <c r="G142" s="192"/>
      <c r="H142" s="114">
        <f>H115</f>
        <v>39.842205776100002</v>
      </c>
    </row>
    <row r="143" spans="1:10">
      <c r="A143" s="113" t="s">
        <v>81</v>
      </c>
      <c r="B143" s="192" t="str">
        <f>A117</f>
        <v>MÓDULO 5: INSUMOS DE MÃO DE OBRA</v>
      </c>
      <c r="C143" s="192"/>
      <c r="D143" s="192"/>
      <c r="E143" s="192"/>
      <c r="F143" s="192"/>
      <c r="G143" s="192"/>
      <c r="H143" s="114">
        <f>H122</f>
        <v>0</v>
      </c>
    </row>
    <row r="144" spans="1:10">
      <c r="A144" s="217" t="s">
        <v>157</v>
      </c>
      <c r="B144" s="217"/>
      <c r="C144" s="217"/>
      <c r="D144" s="217"/>
      <c r="E144" s="217"/>
      <c r="F144" s="217"/>
      <c r="G144" s="217"/>
      <c r="H144" s="115">
        <f>SUM(H139:H143)</f>
        <v>337.00947077610004</v>
      </c>
    </row>
    <row r="145" spans="1:9" ht="15" customHeight="1">
      <c r="A145" s="113" t="s">
        <v>83</v>
      </c>
      <c r="B145" s="192" t="s">
        <v>158</v>
      </c>
      <c r="C145" s="192"/>
      <c r="D145" s="192"/>
      <c r="E145" s="192"/>
      <c r="F145" s="192"/>
      <c r="G145" s="192"/>
      <c r="H145" s="116">
        <f>H133</f>
        <v>27.916864660933047</v>
      </c>
    </row>
    <row r="146" spans="1:9">
      <c r="A146" s="218" t="s">
        <v>159</v>
      </c>
      <c r="B146" s="218"/>
      <c r="C146" s="218"/>
      <c r="D146" s="218"/>
      <c r="E146" s="218"/>
      <c r="F146" s="218"/>
      <c r="G146" s="218"/>
      <c r="H146" s="117">
        <f>SUM(H144:H145)</f>
        <v>364.92633543703312</v>
      </c>
      <c r="I146" s="118"/>
    </row>
  </sheetData>
  <mergeCells count="134">
    <mergeCell ref="B140:G140"/>
    <mergeCell ref="B141:G141"/>
    <mergeCell ref="B142:G142"/>
    <mergeCell ref="B143:G143"/>
    <mergeCell ref="A144:G144"/>
    <mergeCell ref="B145:G145"/>
    <mergeCell ref="A146:G146"/>
    <mergeCell ref="A129:A131"/>
    <mergeCell ref="B129:F129"/>
    <mergeCell ref="B130:F130"/>
    <mergeCell ref="B131:F131"/>
    <mergeCell ref="B132:F132"/>
    <mergeCell ref="A133:F133"/>
    <mergeCell ref="A136:H136"/>
    <mergeCell ref="A138:G138"/>
    <mergeCell ref="B139:G139"/>
    <mergeCell ref="B119:G119"/>
    <mergeCell ref="B120:G120"/>
    <mergeCell ref="B121:G121"/>
    <mergeCell ref="A122:G122"/>
    <mergeCell ref="A123:H123"/>
    <mergeCell ref="A124:H124"/>
    <mergeCell ref="B126:F126"/>
    <mergeCell ref="B127:F127"/>
    <mergeCell ref="B128:F128"/>
    <mergeCell ref="B108:F108"/>
    <mergeCell ref="B109:F109"/>
    <mergeCell ref="A110:F110"/>
    <mergeCell ref="A112:G112"/>
    <mergeCell ref="B113:G113"/>
    <mergeCell ref="B114:G114"/>
    <mergeCell ref="A115:G115"/>
    <mergeCell ref="A116:H116"/>
    <mergeCell ref="A117:H117"/>
    <mergeCell ref="B98:F98"/>
    <mergeCell ref="B99:F99"/>
    <mergeCell ref="B100:F100"/>
    <mergeCell ref="B101:F101"/>
    <mergeCell ref="B102:F102"/>
    <mergeCell ref="B103:F103"/>
    <mergeCell ref="B104:F104"/>
    <mergeCell ref="A105:F105"/>
    <mergeCell ref="B107:F107"/>
    <mergeCell ref="B86:G86"/>
    <mergeCell ref="A87:G87"/>
    <mergeCell ref="B91:F91"/>
    <mergeCell ref="B92:F92"/>
    <mergeCell ref="B93:F93"/>
    <mergeCell ref="B94:F94"/>
    <mergeCell ref="B95:F95"/>
    <mergeCell ref="B96:F96"/>
    <mergeCell ref="B97:F97"/>
    <mergeCell ref="B74:F74"/>
    <mergeCell ref="B75:F75"/>
    <mergeCell ref="A77:F77"/>
    <mergeCell ref="B79:F79"/>
    <mergeCell ref="B80:F80"/>
    <mergeCell ref="A81:F81"/>
    <mergeCell ref="A83:G83"/>
    <mergeCell ref="B84:G84"/>
    <mergeCell ref="B85:G85"/>
    <mergeCell ref="B60:G60"/>
    <mergeCell ref="B61:G61"/>
    <mergeCell ref="B62:G62"/>
    <mergeCell ref="A63:G63"/>
    <mergeCell ref="A65:H65"/>
    <mergeCell ref="B68:F68"/>
    <mergeCell ref="B69:F69"/>
    <mergeCell ref="A71:F71"/>
    <mergeCell ref="B73:F73"/>
    <mergeCell ref="B49:F49"/>
    <mergeCell ref="A50:F50"/>
    <mergeCell ref="B52:G52"/>
    <mergeCell ref="B53:G53"/>
    <mergeCell ref="B54:G54"/>
    <mergeCell ref="B55:G55"/>
    <mergeCell ref="B56:G56"/>
    <mergeCell ref="A57:G57"/>
    <mergeCell ref="A59:G59"/>
    <mergeCell ref="A39:G39"/>
    <mergeCell ref="B41:F41"/>
    <mergeCell ref="B42:F42"/>
    <mergeCell ref="B43:F43"/>
    <mergeCell ref="B44:F44"/>
    <mergeCell ref="B45:F45"/>
    <mergeCell ref="B46:F46"/>
    <mergeCell ref="B47:F47"/>
    <mergeCell ref="B48:F48"/>
    <mergeCell ref="B28:G28"/>
    <mergeCell ref="B29:G29"/>
    <mergeCell ref="B30:G30"/>
    <mergeCell ref="A31:G31"/>
    <mergeCell ref="A33:H33"/>
    <mergeCell ref="B35:G35"/>
    <mergeCell ref="B36:F36"/>
    <mergeCell ref="B37:F37"/>
    <mergeCell ref="B38:F38"/>
    <mergeCell ref="B21:E21"/>
    <mergeCell ref="F21:H21"/>
    <mergeCell ref="B22:E22"/>
    <mergeCell ref="F22:H22"/>
    <mergeCell ref="B23:E23"/>
    <mergeCell ref="F23:H23"/>
    <mergeCell ref="B24:E24"/>
    <mergeCell ref="F24:H24"/>
    <mergeCell ref="A26:H26"/>
    <mergeCell ref="A15:B17"/>
    <mergeCell ref="C15:E15"/>
    <mergeCell ref="F15:H15"/>
    <mergeCell ref="C16:E16"/>
    <mergeCell ref="F16:H16"/>
    <mergeCell ref="C17:E17"/>
    <mergeCell ref="F17:H17"/>
    <mergeCell ref="A19:H19"/>
    <mergeCell ref="A20:H20"/>
    <mergeCell ref="B9:F9"/>
    <mergeCell ref="G9:H9"/>
    <mergeCell ref="B10:F10"/>
    <mergeCell ref="G10:H10"/>
    <mergeCell ref="B11:F11"/>
    <mergeCell ref="G11:H11"/>
    <mergeCell ref="A14:B14"/>
    <mergeCell ref="C14:E14"/>
    <mergeCell ref="F14:H14"/>
    <mergeCell ref="A1:H1"/>
    <mergeCell ref="A3:H3"/>
    <mergeCell ref="A4:B4"/>
    <mergeCell ref="C4:D4"/>
    <mergeCell ref="E4:F4"/>
    <mergeCell ref="G4:H4"/>
    <mergeCell ref="A5:H5"/>
    <mergeCell ref="A7:H7"/>
    <mergeCell ref="B8:F8"/>
    <mergeCell ref="G8:H8"/>
  </mergeCells>
  <dataValidations count="8">
    <dataValidation type="decimal" allowBlank="1" showInputMessage="1" showErrorMessage="1" promptTitle="Custos Indiretos" prompt="Informar o valor percentual relativo a Custos Indiretos. NÃO UTILIZE O SINAL %." sqref="G127">
      <formula1>1</formula1>
      <formula2>100</formula2>
    </dataValidation>
    <dataValidation allowBlank="1" showInputMessage="1" showErrorMessage="1" promptTitle="LUCRO" prompt="Informar o percentual de lucro proposto. NÃO UTILIZAR O SINAL %" sqref="G132">
      <formula1>0</formula1>
      <formula2>0</formula2>
    </dataValidation>
    <dataValidation type="decimal" allowBlank="1" showInputMessage="1" showErrorMessage="1" promptTitle="RAT/SAT" prompt="Informar o percentual aplicável, entre: 0,5 e 6,0, que deverá ser comprovado com certidão do Órgão Previdenciário." sqref="G44">
      <formula1>0.5</formula1>
      <formula2>6</formula2>
    </dataValidation>
    <dataValidation allowBlank="1" showInputMessage="1" showErrorMessage="1" promptTitle="Seguro de Vida" prompt="Informar o valor correspondente ao rateio do seguro de vida previsto no ACT. Na proporção de 1/12." sqref="H38">
      <formula1>0</formula1>
      <formula2>0</formula2>
    </dataValidation>
    <dataValidation allowBlank="1" showInputMessage="1" showErrorMessage="1" promptTitle="Nº do Processo Administrativo" prompt="Usar o formato nnn/2013, onde &quot;nnn&quot; representa o número sequencial do Processo Administrativo" sqref="C4:D4">
      <formula1>0</formula1>
      <formula2>0</formula2>
    </dataValidation>
    <dataValidation allowBlank="1" showInputMessage="1" showErrorMessage="1" promptTitle="Nº do Pregão" prompt="Utilizar o formato nnn/2013, onde &quot;nnn&quot; representa o número sequencial do Pregão." sqref="G4:H4">
      <formula1>0</formula1>
      <formula2>0</formula2>
    </dataValidation>
    <dataValidation type="date" allowBlank="1" showInputMessage="1" showErrorMessage="1" promptTitle="Proposta" prompt="Informar a data de apresentação da proposta no formato: dd/mm/aaaa." sqref="G8:H8">
      <formula1>1/6/2014</formula1>
      <formula2>42004</formula2>
    </dataValidation>
    <dataValidation allowBlank="1" showInputMessage="1" showErrorMessage="1" promptTitle="Mês Base do Acordo Coletivo" prompt="Informar o mês-base do acordo coletivo da categoria, que embasou a proposta, no formato: mm/aaaa." sqref="G10:H10">
      <formula1>0</formula1>
      <formula2>0</formula2>
    </dataValidation>
  </dataValidations>
  <printOptions horizontalCentered="1" verticalCentered="1"/>
  <pageMargins left="0.51180555555555496" right="0.51180555555555496" top="0.78749999999999998" bottom="0.27986111111111101" header="0.51180555555555496" footer="0.51180555555555496"/>
  <pageSetup firstPageNumber="0" fitToHeight="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showRowColHeaders="0" zoomScale="130" zoomScaleNormal="130" workbookViewId="0">
      <selection activeCell="H123" sqref="H123"/>
    </sheetView>
  </sheetViews>
  <sheetFormatPr defaultRowHeight="15"/>
  <cols>
    <col min="1" max="1" width="8.7109375" customWidth="1"/>
    <col min="2" max="5" width="12.28515625" customWidth="1"/>
    <col min="6" max="6" width="13.140625" customWidth="1"/>
    <col min="7" max="7" width="10.140625" customWidth="1"/>
    <col min="8" max="8" width="19.42578125" customWidth="1"/>
    <col min="9" max="9" width="10.5703125" customWidth="1"/>
    <col min="10" max="10" width="21.28515625" customWidth="1"/>
    <col min="11" max="11" width="21.140625" customWidth="1"/>
    <col min="12" max="1025" width="8.7109375" customWidth="1"/>
  </cols>
  <sheetData>
    <row r="1" spans="1:11" ht="15" customHeight="1">
      <c r="A1" s="169" t="s">
        <v>31</v>
      </c>
      <c r="B1" s="169"/>
      <c r="C1" s="169"/>
      <c r="D1" s="169"/>
      <c r="E1" s="169"/>
      <c r="F1" s="169"/>
      <c r="G1" s="169"/>
      <c r="H1" s="169"/>
    </row>
    <row r="3" spans="1:11">
      <c r="A3" s="170" t="s">
        <v>32</v>
      </c>
      <c r="B3" s="170"/>
      <c r="C3" s="170"/>
      <c r="D3" s="170"/>
      <c r="E3" s="170"/>
      <c r="F3" s="170"/>
      <c r="G3" s="170"/>
      <c r="H3" s="170"/>
    </row>
    <row r="4" spans="1:11">
      <c r="A4" s="171" t="s">
        <v>33</v>
      </c>
      <c r="B4" s="171"/>
      <c r="C4" s="172" t="s">
        <v>227</v>
      </c>
      <c r="D4" s="172"/>
      <c r="E4" s="171" t="s">
        <v>34</v>
      </c>
      <c r="F4" s="171"/>
      <c r="G4" s="173"/>
      <c r="H4" s="173"/>
    </row>
    <row r="5" spans="1:11">
      <c r="A5" s="174"/>
      <c r="B5" s="174"/>
      <c r="C5" s="174"/>
      <c r="D5" s="174"/>
      <c r="E5" s="174"/>
      <c r="F5" s="174"/>
      <c r="G5" s="174"/>
      <c r="H5" s="174"/>
    </row>
    <row r="6" spans="1:11">
      <c r="A6" s="17"/>
      <c r="B6" s="18"/>
      <c r="C6" s="18"/>
      <c r="D6" s="18"/>
      <c r="E6" s="18"/>
      <c r="F6" s="18"/>
      <c r="G6" s="18"/>
      <c r="H6" s="19"/>
    </row>
    <row r="7" spans="1:11">
      <c r="A7" s="175" t="s">
        <v>35</v>
      </c>
      <c r="B7" s="175"/>
      <c r="C7" s="175"/>
      <c r="D7" s="175"/>
      <c r="E7" s="175"/>
      <c r="F7" s="175"/>
      <c r="G7" s="175"/>
      <c r="H7" s="175"/>
    </row>
    <row r="8" spans="1:11">
      <c r="A8" s="16" t="s">
        <v>36</v>
      </c>
      <c r="B8" s="176" t="s">
        <v>37</v>
      </c>
      <c r="C8" s="176"/>
      <c r="D8" s="176"/>
      <c r="E8" s="176"/>
      <c r="F8" s="176"/>
      <c r="G8" s="177"/>
      <c r="H8" s="177"/>
    </row>
    <row r="9" spans="1:11">
      <c r="A9" s="16" t="s">
        <v>38</v>
      </c>
      <c r="B9" s="176" t="s">
        <v>39</v>
      </c>
      <c r="C9" s="176"/>
      <c r="D9" s="176"/>
      <c r="E9" s="176"/>
      <c r="F9" s="176"/>
      <c r="G9" s="178"/>
      <c r="H9" s="178"/>
    </row>
    <row r="10" spans="1:11">
      <c r="A10" s="16" t="s">
        <v>40</v>
      </c>
      <c r="B10" s="176" t="s">
        <v>41</v>
      </c>
      <c r="C10" s="176"/>
      <c r="D10" s="176"/>
      <c r="E10" s="176"/>
      <c r="F10" s="176"/>
      <c r="G10" s="179">
        <v>43101</v>
      </c>
      <c r="H10" s="179"/>
    </row>
    <row r="11" spans="1:11">
      <c r="A11" s="16" t="s">
        <v>43</v>
      </c>
      <c r="B11" s="176" t="s">
        <v>44</v>
      </c>
      <c r="C11" s="176"/>
      <c r="D11" s="176"/>
      <c r="E11" s="176"/>
      <c r="F11" s="176"/>
      <c r="G11" s="180">
        <v>12</v>
      </c>
      <c r="H11" s="180"/>
    </row>
    <row r="12" spans="1:11">
      <c r="A12" s="20"/>
      <c r="B12" s="9"/>
      <c r="C12" s="9"/>
      <c r="D12" s="9"/>
      <c r="E12" s="9"/>
      <c r="F12" s="9"/>
      <c r="G12" s="9"/>
      <c r="H12" s="21"/>
    </row>
    <row r="13" spans="1:11">
      <c r="A13" s="22" t="s">
        <v>45</v>
      </c>
      <c r="B13" s="9"/>
      <c r="C13" s="9"/>
      <c r="D13" s="9"/>
      <c r="E13" s="9"/>
      <c r="F13" s="9"/>
      <c r="G13" s="9"/>
      <c r="H13" s="21"/>
    </row>
    <row r="14" spans="1:11" ht="29.25" customHeight="1">
      <c r="A14" s="181" t="s">
        <v>46</v>
      </c>
      <c r="B14" s="181"/>
      <c r="C14" s="182" t="s">
        <v>47</v>
      </c>
      <c r="D14" s="182"/>
      <c r="E14" s="182"/>
      <c r="F14" s="183" t="s">
        <v>48</v>
      </c>
      <c r="G14" s="183"/>
      <c r="H14" s="183"/>
      <c r="J14" s="23"/>
      <c r="K14" s="23"/>
    </row>
    <row r="15" spans="1:11">
      <c r="A15" s="170" t="s">
        <v>49</v>
      </c>
      <c r="B15" s="170"/>
      <c r="C15" s="180" t="s">
        <v>50</v>
      </c>
      <c r="D15" s="180"/>
      <c r="E15" s="180"/>
      <c r="F15" s="184">
        <v>1</v>
      </c>
      <c r="G15" s="184"/>
      <c r="H15" s="184"/>
    </row>
    <row r="16" spans="1:11">
      <c r="A16" s="170"/>
      <c r="B16" s="170"/>
      <c r="C16" s="180" t="s">
        <v>51</v>
      </c>
      <c r="D16" s="180"/>
      <c r="E16" s="180"/>
      <c r="F16" s="180" t="s">
        <v>160</v>
      </c>
      <c r="G16" s="180"/>
      <c r="H16" s="180"/>
    </row>
    <row r="17" spans="1:11">
      <c r="A17" s="170"/>
      <c r="B17" s="170"/>
      <c r="C17" s="180" t="s">
        <v>53</v>
      </c>
      <c r="D17" s="180"/>
      <c r="E17" s="180"/>
      <c r="F17" s="185"/>
      <c r="G17" s="185"/>
      <c r="H17" s="185"/>
    </row>
    <row r="18" spans="1:11">
      <c r="A18" s="20"/>
      <c r="B18" s="9"/>
      <c r="C18" s="9"/>
      <c r="D18" s="9"/>
      <c r="E18" s="9"/>
      <c r="F18" s="9"/>
      <c r="G18" s="9"/>
      <c r="H18" s="21"/>
    </row>
    <row r="19" spans="1:11">
      <c r="A19" s="186" t="s">
        <v>54</v>
      </c>
      <c r="B19" s="186"/>
      <c r="C19" s="186"/>
      <c r="D19" s="186"/>
      <c r="E19" s="186"/>
      <c r="F19" s="186"/>
      <c r="G19" s="186"/>
      <c r="H19" s="186"/>
    </row>
    <row r="20" spans="1:11">
      <c r="A20" s="170" t="s">
        <v>55</v>
      </c>
      <c r="B20" s="170"/>
      <c r="C20" s="170"/>
      <c r="D20" s="170"/>
      <c r="E20" s="170"/>
      <c r="F20" s="170"/>
      <c r="G20" s="170"/>
      <c r="H20" s="170"/>
      <c r="K20" s="24"/>
    </row>
    <row r="21" spans="1:11">
      <c r="A21" s="16">
        <v>1</v>
      </c>
      <c r="B21" s="187" t="s">
        <v>46</v>
      </c>
      <c r="C21" s="187"/>
      <c r="D21" s="187"/>
      <c r="E21" s="187"/>
      <c r="F21" s="180" t="str">
        <f>A15 &amp; F16</f>
        <v>Vigilância 12X36 Noturno</v>
      </c>
      <c r="G21" s="180"/>
      <c r="H21" s="180"/>
    </row>
    <row r="22" spans="1:11">
      <c r="A22" s="16">
        <v>2</v>
      </c>
      <c r="B22" s="187" t="s">
        <v>56</v>
      </c>
      <c r="C22" s="187"/>
      <c r="D22" s="187"/>
      <c r="E22" s="187"/>
      <c r="F22" s="188">
        <f>Informações_Básicas!C5</f>
        <v>0</v>
      </c>
      <c r="G22" s="188"/>
      <c r="H22" s="188"/>
    </row>
    <row r="23" spans="1:11">
      <c r="A23" s="16">
        <v>3</v>
      </c>
      <c r="B23" s="187" t="s">
        <v>57</v>
      </c>
      <c r="C23" s="187"/>
      <c r="D23" s="187"/>
      <c r="E23" s="187"/>
      <c r="F23" s="180" t="s">
        <v>58</v>
      </c>
      <c r="G23" s="180"/>
      <c r="H23" s="180"/>
    </row>
    <row r="24" spans="1:11">
      <c r="A24" s="16">
        <v>4</v>
      </c>
      <c r="B24" s="187" t="s">
        <v>59</v>
      </c>
      <c r="C24" s="187"/>
      <c r="D24" s="187"/>
      <c r="E24" s="187"/>
      <c r="F24" s="189" t="s">
        <v>161</v>
      </c>
      <c r="G24" s="189"/>
      <c r="H24" s="189"/>
    </row>
    <row r="25" spans="1:11">
      <c r="A25" s="20"/>
      <c r="B25" s="9"/>
      <c r="C25" s="9"/>
      <c r="D25" s="9"/>
      <c r="E25" s="9"/>
      <c r="F25" s="9"/>
      <c r="G25" s="9"/>
      <c r="H25" s="21"/>
    </row>
    <row r="26" spans="1:11">
      <c r="A26" s="190" t="s">
        <v>61</v>
      </c>
      <c r="B26" s="190"/>
      <c r="C26" s="190"/>
      <c r="D26" s="190"/>
      <c r="E26" s="190"/>
      <c r="F26" s="190"/>
      <c r="G26" s="190"/>
      <c r="H26" s="190"/>
    </row>
    <row r="27" spans="1:11">
      <c r="A27" s="25"/>
      <c r="B27" s="9"/>
      <c r="C27" s="9"/>
      <c r="D27" s="9"/>
      <c r="E27" s="9"/>
      <c r="F27" s="9"/>
      <c r="G27" s="9"/>
      <c r="H27" s="21"/>
    </row>
    <row r="28" spans="1:11">
      <c r="A28" s="16">
        <v>1</v>
      </c>
      <c r="B28" s="191" t="s">
        <v>62</v>
      </c>
      <c r="C28" s="191"/>
      <c r="D28" s="191"/>
      <c r="E28" s="191"/>
      <c r="F28" s="191"/>
      <c r="G28" s="191"/>
      <c r="H28" s="119" t="s">
        <v>63</v>
      </c>
      <c r="J28" s="26"/>
    </row>
    <row r="29" spans="1:11">
      <c r="A29" s="27" t="s">
        <v>36</v>
      </c>
      <c r="B29" s="192" t="s">
        <v>64</v>
      </c>
      <c r="C29" s="192"/>
      <c r="D29" s="192"/>
      <c r="E29" s="192"/>
      <c r="F29" s="192"/>
      <c r="G29" s="192"/>
      <c r="H29" s="28">
        <f>F22</f>
        <v>0</v>
      </c>
      <c r="J29" s="26"/>
    </row>
    <row r="30" spans="1:11">
      <c r="A30" s="27" t="s">
        <v>38</v>
      </c>
      <c r="B30" s="192" t="s">
        <v>162</v>
      </c>
      <c r="C30" s="192"/>
      <c r="D30" s="192"/>
      <c r="E30" s="192"/>
      <c r="F30" s="192"/>
      <c r="G30" s="192"/>
      <c r="H30" s="28">
        <f>H29*Informações_Básicas!C15</f>
        <v>0</v>
      </c>
      <c r="I30" s="26"/>
      <c r="J30" s="26"/>
    </row>
    <row r="31" spans="1:11">
      <c r="A31" s="27" t="s">
        <v>40</v>
      </c>
      <c r="B31" s="192" t="s">
        <v>163</v>
      </c>
      <c r="C31" s="192"/>
      <c r="D31" s="192"/>
      <c r="E31" s="192"/>
      <c r="F31" s="192"/>
      <c r="G31" s="192"/>
      <c r="H31" s="28">
        <f>(Informações_Básicas!C7*Informações_Básicas!C21)*0.2</f>
        <v>0</v>
      </c>
      <c r="J31" s="26"/>
    </row>
    <row r="32" spans="1:11">
      <c r="A32" s="27" t="s">
        <v>43</v>
      </c>
      <c r="B32" s="192" t="s">
        <v>164</v>
      </c>
      <c r="C32" s="192"/>
      <c r="D32" s="192"/>
      <c r="E32" s="192"/>
      <c r="F32" s="192"/>
      <c r="G32" s="192"/>
      <c r="H32" s="28">
        <f>(Informações_Básicas!C7*Informações_Básicas!C22)*1.2</f>
        <v>0</v>
      </c>
      <c r="J32" s="26"/>
    </row>
    <row r="33" spans="1:8">
      <c r="A33" s="191" t="s">
        <v>66</v>
      </c>
      <c r="B33" s="191"/>
      <c r="C33" s="191"/>
      <c r="D33" s="191"/>
      <c r="E33" s="191"/>
      <c r="F33" s="191"/>
      <c r="G33" s="191"/>
      <c r="H33" s="29">
        <f>SUM(H29:H32)</f>
        <v>0</v>
      </c>
    </row>
    <row r="34" spans="1:8">
      <c r="A34" s="20"/>
      <c r="B34" s="9"/>
      <c r="C34" s="9"/>
      <c r="D34" s="9"/>
      <c r="E34" s="9"/>
      <c r="F34" s="9"/>
      <c r="G34" s="9"/>
      <c r="H34" s="21"/>
    </row>
    <row r="35" spans="1:8">
      <c r="A35" s="193" t="s">
        <v>165</v>
      </c>
      <c r="B35" s="193"/>
      <c r="C35" s="193"/>
      <c r="D35" s="193"/>
      <c r="E35" s="193"/>
      <c r="F35" s="193"/>
      <c r="G35" s="193"/>
      <c r="H35" s="193"/>
    </row>
    <row r="36" spans="1:8">
      <c r="A36" s="30"/>
      <c r="B36" s="31"/>
      <c r="C36" s="31"/>
      <c r="D36" s="31"/>
      <c r="E36" s="31"/>
      <c r="F36" s="31"/>
      <c r="G36" s="31"/>
      <c r="H36" s="32"/>
    </row>
    <row r="37" spans="1:8">
      <c r="A37" s="33" t="s">
        <v>68</v>
      </c>
      <c r="B37" s="194" t="s">
        <v>69</v>
      </c>
      <c r="C37" s="194"/>
      <c r="D37" s="194"/>
      <c r="E37" s="194"/>
      <c r="F37" s="194"/>
      <c r="G37" s="194"/>
      <c r="H37" s="120" t="s">
        <v>63</v>
      </c>
    </row>
    <row r="38" spans="1:8">
      <c r="A38" s="34" t="s">
        <v>36</v>
      </c>
      <c r="B38" s="195" t="s">
        <v>70</v>
      </c>
      <c r="C38" s="195"/>
      <c r="D38" s="195"/>
      <c r="E38" s="195"/>
      <c r="F38" s="195"/>
      <c r="G38" s="35">
        <f>1/11</f>
        <v>9.0909090909090912E-2</v>
      </c>
      <c r="H38" s="36">
        <f>H33*G38</f>
        <v>0</v>
      </c>
    </row>
    <row r="39" spans="1:8">
      <c r="A39" s="34" t="s">
        <v>38</v>
      </c>
      <c r="B39" s="196" t="s">
        <v>71</v>
      </c>
      <c r="C39" s="196"/>
      <c r="D39" s="196"/>
      <c r="E39" s="196"/>
      <c r="F39" s="196"/>
      <c r="G39" s="35">
        <f>1/11</f>
        <v>9.0909090909090912E-2</v>
      </c>
      <c r="H39" s="36">
        <f>H33*G39</f>
        <v>0</v>
      </c>
    </row>
    <row r="40" spans="1:8">
      <c r="A40" s="34" t="s">
        <v>40</v>
      </c>
      <c r="B40" s="196" t="s">
        <v>72</v>
      </c>
      <c r="C40" s="196"/>
      <c r="D40" s="196"/>
      <c r="E40" s="196"/>
      <c r="F40" s="196"/>
      <c r="G40" s="35">
        <f>G39/3</f>
        <v>3.0303030303030304E-2</v>
      </c>
      <c r="H40" s="36">
        <f>H33*G40</f>
        <v>0</v>
      </c>
    </row>
    <row r="41" spans="1:8">
      <c r="A41" s="194" t="s">
        <v>73</v>
      </c>
      <c r="B41" s="194"/>
      <c r="C41" s="194"/>
      <c r="D41" s="194"/>
      <c r="E41" s="194"/>
      <c r="F41" s="194"/>
      <c r="G41" s="194"/>
      <c r="H41" s="37">
        <f>SUM(H38:H40)</f>
        <v>0</v>
      </c>
    </row>
    <row r="42" spans="1:8">
      <c r="A42" s="30"/>
      <c r="B42" s="31"/>
      <c r="C42" s="31"/>
      <c r="D42" s="31"/>
      <c r="E42" s="31"/>
      <c r="F42" s="31"/>
      <c r="G42" s="31"/>
      <c r="H42" s="32"/>
    </row>
    <row r="43" spans="1:8">
      <c r="A43" s="33" t="s">
        <v>74</v>
      </c>
      <c r="B43" s="194" t="s">
        <v>75</v>
      </c>
      <c r="C43" s="194"/>
      <c r="D43" s="194"/>
      <c r="E43" s="194"/>
      <c r="F43" s="194"/>
      <c r="G43" s="33" t="s">
        <v>76</v>
      </c>
      <c r="H43" s="120" t="s">
        <v>63</v>
      </c>
    </row>
    <row r="44" spans="1:8">
      <c r="A44" s="34" t="s">
        <v>36</v>
      </c>
      <c r="B44" s="195" t="s">
        <v>77</v>
      </c>
      <c r="C44" s="195"/>
      <c r="D44" s="195"/>
      <c r="E44" s="195"/>
      <c r="F44" s="195"/>
      <c r="G44" s="38">
        <v>20</v>
      </c>
      <c r="H44" s="36">
        <f t="shared" ref="H44:H51" si="0">($H$33+$H$41)*G44%</f>
        <v>0</v>
      </c>
    </row>
    <row r="45" spans="1:8">
      <c r="A45" s="34" t="s">
        <v>38</v>
      </c>
      <c r="B45" s="195" t="s">
        <v>78</v>
      </c>
      <c r="C45" s="195"/>
      <c r="D45" s="195"/>
      <c r="E45" s="195"/>
      <c r="F45" s="195"/>
      <c r="G45" s="39">
        <v>2.5</v>
      </c>
      <c r="H45" s="36">
        <f t="shared" si="0"/>
        <v>0</v>
      </c>
    </row>
    <row r="46" spans="1:8">
      <c r="A46" s="34" t="s">
        <v>40</v>
      </c>
      <c r="B46" s="195" t="s">
        <v>79</v>
      </c>
      <c r="C46" s="195"/>
      <c r="D46" s="195"/>
      <c r="E46" s="195"/>
      <c r="F46" s="195"/>
      <c r="G46" s="40"/>
      <c r="H46" s="36">
        <f t="shared" si="0"/>
        <v>0</v>
      </c>
    </row>
    <row r="47" spans="1:8">
      <c r="A47" s="34" t="s">
        <v>43</v>
      </c>
      <c r="B47" s="195" t="s">
        <v>80</v>
      </c>
      <c r="C47" s="195"/>
      <c r="D47" s="195"/>
      <c r="E47" s="195"/>
      <c r="F47" s="195"/>
      <c r="G47" s="39">
        <v>1.5</v>
      </c>
      <c r="H47" s="36">
        <f t="shared" si="0"/>
        <v>0</v>
      </c>
    </row>
    <row r="48" spans="1:8">
      <c r="A48" s="34" t="s">
        <v>81</v>
      </c>
      <c r="B48" s="195" t="s">
        <v>82</v>
      </c>
      <c r="C48" s="195"/>
      <c r="D48" s="195"/>
      <c r="E48" s="195"/>
      <c r="F48" s="195"/>
      <c r="G48" s="39">
        <v>1</v>
      </c>
      <c r="H48" s="36">
        <f t="shared" si="0"/>
        <v>0</v>
      </c>
    </row>
    <row r="49" spans="1:8">
      <c r="A49" s="34" t="s">
        <v>83</v>
      </c>
      <c r="B49" s="195" t="s">
        <v>84</v>
      </c>
      <c r="C49" s="195"/>
      <c r="D49" s="195"/>
      <c r="E49" s="195"/>
      <c r="F49" s="195"/>
      <c r="G49" s="39">
        <v>0.6</v>
      </c>
      <c r="H49" s="36">
        <f t="shared" si="0"/>
        <v>0</v>
      </c>
    </row>
    <row r="50" spans="1:8">
      <c r="A50" s="34" t="s">
        <v>85</v>
      </c>
      <c r="B50" s="195" t="s">
        <v>86</v>
      </c>
      <c r="C50" s="195"/>
      <c r="D50" s="195"/>
      <c r="E50" s="195"/>
      <c r="F50" s="195"/>
      <c r="G50" s="39">
        <v>0.2</v>
      </c>
      <c r="H50" s="36">
        <f t="shared" si="0"/>
        <v>0</v>
      </c>
    </row>
    <row r="51" spans="1:8">
      <c r="A51" s="34" t="s">
        <v>87</v>
      </c>
      <c r="B51" s="195" t="s">
        <v>88</v>
      </c>
      <c r="C51" s="195"/>
      <c r="D51" s="195"/>
      <c r="E51" s="195"/>
      <c r="F51" s="195"/>
      <c r="G51" s="39">
        <v>8</v>
      </c>
      <c r="H51" s="36">
        <f t="shared" si="0"/>
        <v>0</v>
      </c>
    </row>
    <row r="52" spans="1:8">
      <c r="A52" s="194" t="s">
        <v>89</v>
      </c>
      <c r="B52" s="194"/>
      <c r="C52" s="194"/>
      <c r="D52" s="194"/>
      <c r="E52" s="194"/>
      <c r="F52" s="194"/>
      <c r="G52" s="41">
        <f>SUM(G44:G51)</f>
        <v>33.799999999999997</v>
      </c>
      <c r="H52" s="37">
        <f>SUM(H44:H51)</f>
        <v>0</v>
      </c>
    </row>
    <row r="53" spans="1:8">
      <c r="A53" s="30"/>
      <c r="B53" s="31"/>
      <c r="C53" s="31"/>
      <c r="D53" s="31"/>
      <c r="E53" s="31"/>
      <c r="F53" s="31"/>
      <c r="G53" s="31"/>
      <c r="H53" s="32"/>
    </row>
    <row r="54" spans="1:8">
      <c r="A54" s="33" t="s">
        <v>90</v>
      </c>
      <c r="B54" s="194" t="s">
        <v>91</v>
      </c>
      <c r="C54" s="194"/>
      <c r="D54" s="194"/>
      <c r="E54" s="194"/>
      <c r="F54" s="194"/>
      <c r="G54" s="194"/>
      <c r="H54" s="120" t="s">
        <v>63</v>
      </c>
    </row>
    <row r="55" spans="1:8">
      <c r="A55" s="34" t="s">
        <v>36</v>
      </c>
      <c r="B55" s="195" t="s">
        <v>92</v>
      </c>
      <c r="C55" s="195"/>
      <c r="D55" s="195"/>
      <c r="E55" s="195"/>
      <c r="F55" s="195"/>
      <c r="G55" s="195"/>
      <c r="H55" s="36">
        <f>Informações_Básicas!$C$29-($H$29*50%*6%)</f>
        <v>0</v>
      </c>
    </row>
    <row r="56" spans="1:8">
      <c r="A56" s="34" t="s">
        <v>38</v>
      </c>
      <c r="B56" s="195" t="s">
        <v>93</v>
      </c>
      <c r="C56" s="195"/>
      <c r="D56" s="195"/>
      <c r="E56" s="195"/>
      <c r="F56" s="195"/>
      <c r="G56" s="195"/>
      <c r="H56" s="36">
        <f>(Informações_Básicas!$C$25*15)-(Informações_Básicas!$C$25*15*15%)</f>
        <v>267.75</v>
      </c>
    </row>
    <row r="57" spans="1:8">
      <c r="A57" s="34" t="s">
        <v>40</v>
      </c>
      <c r="B57" s="195" t="s">
        <v>94</v>
      </c>
      <c r="C57" s="195"/>
      <c r="D57" s="195"/>
      <c r="E57" s="195"/>
      <c r="F57" s="195"/>
      <c r="G57" s="195"/>
      <c r="H57" s="36">
        <v>10.98</v>
      </c>
    </row>
    <row r="58" spans="1:8">
      <c r="A58" s="34" t="s">
        <v>43</v>
      </c>
      <c r="B58" s="195" t="s">
        <v>95</v>
      </c>
      <c r="C58" s="195"/>
      <c r="D58" s="195"/>
      <c r="E58" s="195"/>
      <c r="F58" s="195"/>
      <c r="G58" s="195"/>
      <c r="H58" s="36">
        <v>0.97</v>
      </c>
    </row>
    <row r="59" spans="1:8">
      <c r="A59" s="194" t="s">
        <v>96</v>
      </c>
      <c r="B59" s="194"/>
      <c r="C59" s="194"/>
      <c r="D59" s="194"/>
      <c r="E59" s="194"/>
      <c r="F59" s="194"/>
      <c r="G59" s="194"/>
      <c r="H59" s="37">
        <f>SUM(H55:H58)</f>
        <v>279.70000000000005</v>
      </c>
    </row>
    <row r="60" spans="1:8">
      <c r="A60" s="20"/>
      <c r="B60" s="9"/>
      <c r="C60" s="9"/>
      <c r="D60" s="9"/>
      <c r="E60" s="9"/>
      <c r="F60" s="9"/>
      <c r="G60" s="9"/>
      <c r="H60" s="21"/>
    </row>
    <row r="61" spans="1:8" ht="15.75" customHeight="1">
      <c r="A61" s="223" t="s">
        <v>97</v>
      </c>
      <c r="B61" s="223"/>
      <c r="C61" s="223"/>
      <c r="D61" s="223"/>
      <c r="E61" s="223"/>
      <c r="F61" s="223"/>
      <c r="G61" s="223"/>
      <c r="H61" s="223"/>
    </row>
    <row r="62" spans="1:8">
      <c r="A62" s="42" t="s">
        <v>68</v>
      </c>
      <c r="B62" s="195" t="s">
        <v>69</v>
      </c>
      <c r="C62" s="195"/>
      <c r="D62" s="195"/>
      <c r="E62" s="195"/>
      <c r="F62" s="195"/>
      <c r="G62" s="195"/>
      <c r="H62" s="43">
        <f>H41</f>
        <v>0</v>
      </c>
    </row>
    <row r="63" spans="1:8">
      <c r="A63" s="42" t="s">
        <v>74</v>
      </c>
      <c r="B63" s="195" t="s">
        <v>75</v>
      </c>
      <c r="C63" s="195"/>
      <c r="D63" s="195"/>
      <c r="E63" s="195"/>
      <c r="F63" s="195"/>
      <c r="G63" s="195"/>
      <c r="H63" s="43">
        <f>H52</f>
        <v>0</v>
      </c>
    </row>
    <row r="64" spans="1:8">
      <c r="A64" s="42" t="s">
        <v>90</v>
      </c>
      <c r="B64" s="195" t="s">
        <v>91</v>
      </c>
      <c r="C64" s="195"/>
      <c r="D64" s="195"/>
      <c r="E64" s="195"/>
      <c r="F64" s="195"/>
      <c r="G64" s="195"/>
      <c r="H64" s="43">
        <f>H59</f>
        <v>279.70000000000005</v>
      </c>
    </row>
    <row r="65" spans="1:8">
      <c r="A65" s="198" t="s">
        <v>98</v>
      </c>
      <c r="B65" s="198"/>
      <c r="C65" s="198"/>
      <c r="D65" s="198"/>
      <c r="E65" s="198"/>
      <c r="F65" s="198"/>
      <c r="G65" s="198"/>
      <c r="H65" s="44">
        <f>SUM(H62:H64)</f>
        <v>279.70000000000005</v>
      </c>
    </row>
    <row r="66" spans="1:8">
      <c r="A66" s="20"/>
      <c r="B66" s="9"/>
      <c r="C66" s="9"/>
      <c r="D66" s="9"/>
      <c r="E66" s="9"/>
      <c r="F66" s="9"/>
      <c r="G66" s="9"/>
      <c r="H66" s="21"/>
    </row>
    <row r="67" spans="1:8">
      <c r="A67" s="199" t="s">
        <v>99</v>
      </c>
      <c r="B67" s="199"/>
      <c r="C67" s="199"/>
      <c r="D67" s="199"/>
      <c r="E67" s="199"/>
      <c r="F67" s="199"/>
      <c r="G67" s="199"/>
      <c r="H67" s="199"/>
    </row>
    <row r="68" spans="1:8">
      <c r="A68" s="45"/>
      <c r="B68" s="46"/>
      <c r="C68" s="46"/>
      <c r="D68" s="46"/>
      <c r="E68" s="46"/>
      <c r="F68" s="46"/>
      <c r="G68" s="46"/>
      <c r="H68" s="47"/>
    </row>
    <row r="69" spans="1:8">
      <c r="A69" s="48" t="s">
        <v>100</v>
      </c>
      <c r="B69" s="49" t="s">
        <v>101</v>
      </c>
      <c r="C69" s="50"/>
      <c r="D69" s="50"/>
      <c r="E69" s="50"/>
      <c r="F69" s="50"/>
      <c r="G69" s="48" t="s">
        <v>76</v>
      </c>
      <c r="H69" s="48" t="s">
        <v>63</v>
      </c>
    </row>
    <row r="70" spans="1:8">
      <c r="A70" s="51" t="s">
        <v>36</v>
      </c>
      <c r="B70" s="200" t="s">
        <v>101</v>
      </c>
      <c r="C70" s="200"/>
      <c r="D70" s="200"/>
      <c r="E70" s="200"/>
      <c r="F70" s="200"/>
      <c r="G70" s="51">
        <v>0.42</v>
      </c>
      <c r="H70" s="52">
        <f>(H33+H65-SUM(H44:H50))/12</f>
        <v>23.308333333333337</v>
      </c>
    </row>
    <row r="71" spans="1:8">
      <c r="A71" s="51" t="s">
        <v>38</v>
      </c>
      <c r="B71" s="201" t="s">
        <v>102</v>
      </c>
      <c r="C71" s="201"/>
      <c r="D71" s="201"/>
      <c r="E71" s="201"/>
      <c r="F71" s="201"/>
      <c r="G71" s="149">
        <v>4.3499999999999996</v>
      </c>
      <c r="H71" s="52">
        <f>H51*G71%</f>
        <v>0</v>
      </c>
    </row>
    <row r="72" spans="1:8">
      <c r="A72" s="53"/>
      <c r="B72" s="54" t="s">
        <v>103</v>
      </c>
      <c r="C72" s="55"/>
      <c r="D72" s="55"/>
      <c r="E72" s="55"/>
      <c r="F72" s="55"/>
      <c r="G72" s="56"/>
      <c r="H72" s="57">
        <f>SUM(H70:H71)</f>
        <v>23.308333333333337</v>
      </c>
    </row>
    <row r="73" spans="1:8">
      <c r="A73" s="202" t="s">
        <v>104</v>
      </c>
      <c r="B73" s="202"/>
      <c r="C73" s="202"/>
      <c r="D73" s="202"/>
      <c r="E73" s="202"/>
      <c r="F73" s="202"/>
      <c r="G73" s="48">
        <v>74.94</v>
      </c>
      <c r="H73" s="58">
        <f>H72*G73%</f>
        <v>17.467265000000001</v>
      </c>
    </row>
    <row r="74" spans="1:8">
      <c r="A74" s="20"/>
      <c r="B74" s="9"/>
      <c r="C74" s="9"/>
      <c r="D74" s="9"/>
      <c r="E74" s="9"/>
      <c r="F74" s="9"/>
      <c r="G74" s="59"/>
      <c r="H74" s="21"/>
    </row>
    <row r="75" spans="1:8">
      <c r="A75" s="48" t="s">
        <v>105</v>
      </c>
      <c r="B75" s="203" t="s">
        <v>106</v>
      </c>
      <c r="C75" s="203"/>
      <c r="D75" s="203"/>
      <c r="E75" s="203"/>
      <c r="F75" s="203"/>
      <c r="G75" s="48" t="s">
        <v>76</v>
      </c>
      <c r="H75" s="48" t="s">
        <v>63</v>
      </c>
    </row>
    <row r="76" spans="1:8">
      <c r="A76" s="51" t="s">
        <v>36</v>
      </c>
      <c r="B76" s="200" t="s">
        <v>106</v>
      </c>
      <c r="C76" s="200"/>
      <c r="D76" s="200"/>
      <c r="E76" s="200"/>
      <c r="F76" s="200"/>
      <c r="G76" s="51">
        <v>1.94</v>
      </c>
      <c r="H76" s="52">
        <v>0</v>
      </c>
    </row>
    <row r="77" spans="1:8">
      <c r="A77" s="51" t="s">
        <v>38</v>
      </c>
      <c r="B77" s="201" t="s">
        <v>107</v>
      </c>
      <c r="C77" s="201"/>
      <c r="D77" s="201"/>
      <c r="E77" s="201"/>
      <c r="F77" s="201"/>
      <c r="G77" s="150">
        <v>7.8E-2</v>
      </c>
      <c r="H77" s="52">
        <f>H51*G77%</f>
        <v>0</v>
      </c>
    </row>
    <row r="78" spans="1:8">
      <c r="A78" s="53"/>
      <c r="B78" s="54" t="s">
        <v>103</v>
      </c>
      <c r="C78" s="55"/>
      <c r="D78" s="55"/>
      <c r="E78" s="55"/>
      <c r="F78" s="55"/>
      <c r="G78" s="56"/>
      <c r="H78" s="57">
        <f>SUM(H76:H77)</f>
        <v>0</v>
      </c>
    </row>
    <row r="79" spans="1:8">
      <c r="A79" s="202" t="s">
        <v>108</v>
      </c>
      <c r="B79" s="202"/>
      <c r="C79" s="202"/>
      <c r="D79" s="202"/>
      <c r="E79" s="202"/>
      <c r="F79" s="202"/>
      <c r="G79" s="48">
        <v>8.33</v>
      </c>
      <c r="H79" s="58">
        <f>H78*G79%</f>
        <v>0</v>
      </c>
    </row>
    <row r="80" spans="1:8">
      <c r="A80" s="20"/>
      <c r="B80" s="9"/>
      <c r="C80" s="9"/>
      <c r="D80" s="9"/>
      <c r="E80" s="9"/>
      <c r="F80" s="9"/>
      <c r="G80" s="59"/>
      <c r="H80" s="21"/>
    </row>
    <row r="81" spans="1:8">
      <c r="A81" s="48" t="s">
        <v>109</v>
      </c>
      <c r="B81" s="203" t="s">
        <v>110</v>
      </c>
      <c r="C81" s="203"/>
      <c r="D81" s="203"/>
      <c r="E81" s="203"/>
      <c r="F81" s="203"/>
      <c r="G81" s="48" t="s">
        <v>76</v>
      </c>
      <c r="H81" s="48" t="s">
        <v>63</v>
      </c>
    </row>
    <row r="82" spans="1:8">
      <c r="A82" s="51" t="s">
        <v>36</v>
      </c>
      <c r="B82" s="200" t="s">
        <v>111</v>
      </c>
      <c r="C82" s="200"/>
      <c r="D82" s="200"/>
      <c r="E82" s="200"/>
      <c r="F82" s="200"/>
      <c r="G82" s="51"/>
      <c r="H82" s="52">
        <f>H62*-1</f>
        <v>0</v>
      </c>
    </row>
    <row r="83" spans="1:8">
      <c r="A83" s="202" t="s">
        <v>112</v>
      </c>
      <c r="B83" s="202"/>
      <c r="C83" s="202"/>
      <c r="D83" s="202"/>
      <c r="E83" s="202"/>
      <c r="F83" s="202"/>
      <c r="G83" s="48">
        <v>3.64</v>
      </c>
      <c r="H83" s="58">
        <f>H82*G83%</f>
        <v>0</v>
      </c>
    </row>
    <row r="84" spans="1:8">
      <c r="A84" s="20"/>
      <c r="B84" s="9"/>
      <c r="C84" s="9"/>
      <c r="D84" s="9"/>
      <c r="E84" s="9"/>
      <c r="F84" s="9"/>
      <c r="G84" s="9"/>
      <c r="H84" s="21"/>
    </row>
    <row r="85" spans="1:8" ht="15.75" customHeight="1">
      <c r="A85" s="204" t="s">
        <v>113</v>
      </c>
      <c r="B85" s="204"/>
      <c r="C85" s="204"/>
      <c r="D85" s="204"/>
      <c r="E85" s="204"/>
      <c r="F85" s="204"/>
      <c r="G85" s="204"/>
      <c r="H85" s="48" t="s">
        <v>63</v>
      </c>
    </row>
    <row r="86" spans="1:8">
      <c r="A86" s="60" t="s">
        <v>100</v>
      </c>
      <c r="B86" s="205" t="str">
        <f>B69</f>
        <v>Aviso Prévio Indenizado</v>
      </c>
      <c r="C86" s="205"/>
      <c r="D86" s="205"/>
      <c r="E86" s="205"/>
      <c r="F86" s="205"/>
      <c r="G86" s="205"/>
      <c r="H86" s="61">
        <f>H73</f>
        <v>17.467265000000001</v>
      </c>
    </row>
    <row r="87" spans="1:8">
      <c r="A87" s="60" t="str">
        <f>A75</f>
        <v>3.2</v>
      </c>
      <c r="B87" s="205" t="str">
        <f>B75</f>
        <v>Aviso Prévio Trabalhado</v>
      </c>
      <c r="C87" s="205"/>
      <c r="D87" s="205"/>
      <c r="E87" s="205"/>
      <c r="F87" s="205"/>
      <c r="G87" s="205"/>
      <c r="H87" s="61">
        <f>H79</f>
        <v>0</v>
      </c>
    </row>
    <row r="88" spans="1:8">
      <c r="A88" s="60" t="str">
        <f>A81</f>
        <v>3.3</v>
      </c>
      <c r="B88" s="205" t="str">
        <f>B81</f>
        <v>Demissão por Justa Causa</v>
      </c>
      <c r="C88" s="205"/>
      <c r="D88" s="205"/>
      <c r="E88" s="205"/>
      <c r="F88" s="205"/>
      <c r="G88" s="205"/>
      <c r="H88" s="61">
        <f>H83</f>
        <v>0</v>
      </c>
    </row>
    <row r="89" spans="1:8">
      <c r="A89" s="206" t="s">
        <v>98</v>
      </c>
      <c r="B89" s="206"/>
      <c r="C89" s="206"/>
      <c r="D89" s="206"/>
      <c r="E89" s="206"/>
      <c r="F89" s="206"/>
      <c r="G89" s="206"/>
      <c r="H89" s="62">
        <f>SUM(H86:H88)</f>
        <v>17.467265000000001</v>
      </c>
    </row>
    <row r="90" spans="1:8">
      <c r="A90" s="20"/>
      <c r="B90" s="9"/>
      <c r="C90" s="9"/>
      <c r="D90" s="9"/>
      <c r="E90" s="9"/>
      <c r="F90" s="9"/>
      <c r="G90" s="9"/>
      <c r="H90" s="21"/>
    </row>
    <row r="91" spans="1:8">
      <c r="A91" s="66" t="s">
        <v>114</v>
      </c>
      <c r="B91" s="67"/>
      <c r="C91" s="67"/>
      <c r="D91" s="67"/>
      <c r="E91" s="67"/>
      <c r="F91" s="67"/>
      <c r="G91" s="67"/>
      <c r="H91" s="68"/>
    </row>
    <row r="92" spans="1:8">
      <c r="A92" s="69"/>
      <c r="B92" s="70"/>
      <c r="C92" s="70"/>
      <c r="D92" s="70"/>
      <c r="E92" s="70"/>
      <c r="F92" s="70"/>
      <c r="G92" s="70"/>
      <c r="H92" s="71"/>
    </row>
    <row r="93" spans="1:8">
      <c r="A93" s="72" t="s">
        <v>115</v>
      </c>
      <c r="B93" s="207" t="s">
        <v>116</v>
      </c>
      <c r="C93" s="207"/>
      <c r="D93" s="207"/>
      <c r="E93" s="207"/>
      <c r="F93" s="207"/>
      <c r="G93" s="72" t="s">
        <v>117</v>
      </c>
      <c r="H93" s="73" t="s">
        <v>63</v>
      </c>
    </row>
    <row r="94" spans="1:8" s="77" customFormat="1" ht="12">
      <c r="A94" s="74"/>
      <c r="B94" s="208" t="s">
        <v>118</v>
      </c>
      <c r="C94" s="208"/>
      <c r="D94" s="208"/>
      <c r="E94" s="208"/>
      <c r="F94" s="208"/>
      <c r="G94" s="75"/>
      <c r="H94" s="76">
        <f>(H33+H65+H89)/30</f>
        <v>9.9055755000000012</v>
      </c>
    </row>
    <row r="95" spans="1:8">
      <c r="A95" s="78" t="s">
        <v>36</v>
      </c>
      <c r="B95" s="209" t="s">
        <v>71</v>
      </c>
      <c r="C95" s="209"/>
      <c r="D95" s="209"/>
      <c r="E95" s="209"/>
      <c r="F95" s="209"/>
      <c r="G95" s="79">
        <v>15</v>
      </c>
      <c r="H95" s="80">
        <f t="shared" ref="H95:H106" si="1">(G95*$H$94)/12</f>
        <v>12.381969375000002</v>
      </c>
    </row>
    <row r="96" spans="1:8">
      <c r="A96" s="78" t="s">
        <v>38</v>
      </c>
      <c r="B96" s="209" t="s">
        <v>119</v>
      </c>
      <c r="C96" s="209"/>
      <c r="D96" s="209"/>
      <c r="E96" s="209"/>
      <c r="F96" s="209"/>
      <c r="G96" s="81">
        <v>1</v>
      </c>
      <c r="H96" s="80">
        <f t="shared" si="1"/>
        <v>0.82546462500000006</v>
      </c>
    </row>
    <row r="97" spans="1:8">
      <c r="A97" s="78" t="s">
        <v>40</v>
      </c>
      <c r="B97" s="209" t="s">
        <v>120</v>
      </c>
      <c r="C97" s="209"/>
      <c r="D97" s="209"/>
      <c r="E97" s="209"/>
      <c r="F97" s="209"/>
      <c r="G97" s="81">
        <v>0.69130000000000003</v>
      </c>
      <c r="H97" s="80">
        <f t="shared" si="1"/>
        <v>0.57064369526250014</v>
      </c>
    </row>
    <row r="98" spans="1:8">
      <c r="A98" s="78" t="s">
        <v>43</v>
      </c>
      <c r="B98" s="209" t="s">
        <v>121</v>
      </c>
      <c r="C98" s="209"/>
      <c r="D98" s="209"/>
      <c r="E98" s="209"/>
      <c r="F98" s="209"/>
      <c r="G98" s="81">
        <v>2.5</v>
      </c>
      <c r="H98" s="80">
        <f t="shared" si="1"/>
        <v>2.0636615625000001</v>
      </c>
    </row>
    <row r="99" spans="1:8">
      <c r="A99" s="78" t="s">
        <v>81</v>
      </c>
      <c r="B99" s="209" t="s">
        <v>122</v>
      </c>
      <c r="C99" s="209"/>
      <c r="D99" s="209"/>
      <c r="E99" s="209"/>
      <c r="F99" s="209"/>
      <c r="G99" s="81">
        <v>0.3044</v>
      </c>
      <c r="H99" s="80">
        <f t="shared" si="1"/>
        <v>0.25127143185000006</v>
      </c>
    </row>
    <row r="100" spans="1:8">
      <c r="A100" s="78" t="s">
        <v>83</v>
      </c>
      <c r="B100" s="209" t="s">
        <v>123</v>
      </c>
      <c r="C100" s="209"/>
      <c r="D100" s="209"/>
      <c r="E100" s="209"/>
      <c r="F100" s="209"/>
      <c r="G100" s="81">
        <v>3.09E-2</v>
      </c>
      <c r="H100" s="80">
        <f t="shared" si="1"/>
        <v>2.5506856912500004E-2</v>
      </c>
    </row>
    <row r="101" spans="1:8">
      <c r="A101" s="78" t="s">
        <v>85</v>
      </c>
      <c r="B101" s="209" t="s">
        <v>124</v>
      </c>
      <c r="C101" s="209"/>
      <c r="D101" s="209"/>
      <c r="E101" s="209"/>
      <c r="F101" s="209"/>
      <c r="G101" s="81">
        <v>1.8499999999999999E-2</v>
      </c>
      <c r="H101" s="80">
        <f t="shared" si="1"/>
        <v>1.5271095562500002E-2</v>
      </c>
    </row>
    <row r="102" spans="1:8">
      <c r="A102" s="78" t="s">
        <v>87</v>
      </c>
      <c r="B102" s="209" t="s">
        <v>125</v>
      </c>
      <c r="C102" s="209"/>
      <c r="D102" s="209"/>
      <c r="E102" s="209"/>
      <c r="F102" s="209"/>
      <c r="G102" s="81">
        <v>0.02</v>
      </c>
      <c r="H102" s="80">
        <f t="shared" si="1"/>
        <v>1.6509292500000002E-2</v>
      </c>
    </row>
    <row r="103" spans="1:8">
      <c r="A103" s="78" t="s">
        <v>126</v>
      </c>
      <c r="B103" s="209" t="s">
        <v>127</v>
      </c>
      <c r="C103" s="209"/>
      <c r="D103" s="209"/>
      <c r="E103" s="209"/>
      <c r="F103" s="209"/>
      <c r="G103" s="81">
        <v>4.0000000000000001E-3</v>
      </c>
      <c r="H103" s="80">
        <f t="shared" si="1"/>
        <v>3.3018585000000006E-3</v>
      </c>
    </row>
    <row r="104" spans="1:8">
      <c r="A104" s="78" t="s">
        <v>128</v>
      </c>
      <c r="B104" s="209" t="s">
        <v>129</v>
      </c>
      <c r="C104" s="209"/>
      <c r="D104" s="209"/>
      <c r="E104" s="209"/>
      <c r="F104" s="209"/>
      <c r="G104" s="81">
        <v>0.32129999999999997</v>
      </c>
      <c r="H104" s="80">
        <f t="shared" si="1"/>
        <v>0.26522178401250002</v>
      </c>
    </row>
    <row r="105" spans="1:8">
      <c r="A105" s="78" t="s">
        <v>130</v>
      </c>
      <c r="B105" s="209" t="s">
        <v>131</v>
      </c>
      <c r="C105" s="209"/>
      <c r="D105" s="209"/>
      <c r="E105" s="209"/>
      <c r="F105" s="209"/>
      <c r="G105" s="81">
        <v>0.24959999999999999</v>
      </c>
      <c r="H105" s="80">
        <f t="shared" si="1"/>
        <v>0.20603597040000002</v>
      </c>
    </row>
    <row r="106" spans="1:8">
      <c r="A106" s="78" t="s">
        <v>132</v>
      </c>
      <c r="B106" s="209" t="s">
        <v>133</v>
      </c>
      <c r="C106" s="209"/>
      <c r="D106" s="209"/>
      <c r="E106" s="209"/>
      <c r="F106" s="209"/>
      <c r="G106" s="81">
        <v>1.4E-3</v>
      </c>
      <c r="H106" s="80">
        <f t="shared" si="1"/>
        <v>1.1556504750000001E-3</v>
      </c>
    </row>
    <row r="107" spans="1:8">
      <c r="A107" s="207" t="s">
        <v>134</v>
      </c>
      <c r="B107" s="207"/>
      <c r="C107" s="207"/>
      <c r="D107" s="207"/>
      <c r="E107" s="207"/>
      <c r="F107" s="207"/>
      <c r="G107" s="82">
        <f>SUM(G95:G106)</f>
        <v>20.141400000000001</v>
      </c>
      <c r="H107" s="83">
        <f>SUM(H95:H106)</f>
        <v>16.626013197974999</v>
      </c>
    </row>
    <row r="108" spans="1:8">
      <c r="A108" s="20"/>
      <c r="B108" s="9"/>
      <c r="C108" s="9"/>
      <c r="D108" s="9"/>
      <c r="E108" s="9"/>
      <c r="F108" s="9"/>
      <c r="G108" s="9"/>
      <c r="H108" s="21"/>
    </row>
    <row r="109" spans="1:8">
      <c r="A109" s="72" t="s">
        <v>135</v>
      </c>
      <c r="B109" s="207" t="s">
        <v>136</v>
      </c>
      <c r="C109" s="207"/>
      <c r="D109" s="207"/>
      <c r="E109" s="207"/>
      <c r="F109" s="207"/>
      <c r="G109" s="72" t="s">
        <v>137</v>
      </c>
      <c r="H109" s="73" t="s">
        <v>63</v>
      </c>
    </row>
    <row r="110" spans="1:8" s="77" customFormat="1" ht="12">
      <c r="A110" s="74"/>
      <c r="B110" s="208" t="s">
        <v>138</v>
      </c>
      <c r="C110" s="208"/>
      <c r="D110" s="208"/>
      <c r="E110" s="208"/>
      <c r="F110" s="208"/>
      <c r="G110" s="75"/>
      <c r="H110" s="76">
        <f>(H33+H65+H89)/192</f>
        <v>1.5477461718750003</v>
      </c>
    </row>
    <row r="111" spans="1:8">
      <c r="A111" s="78" t="s">
        <v>36</v>
      </c>
      <c r="B111" s="209" t="s">
        <v>139</v>
      </c>
      <c r="C111" s="209"/>
      <c r="D111" s="209"/>
      <c r="E111" s="209"/>
      <c r="F111" s="209"/>
      <c r="G111" s="79">
        <v>15</v>
      </c>
      <c r="H111" s="80">
        <f>(G111*H110)</f>
        <v>23.216192578125003</v>
      </c>
    </row>
    <row r="112" spans="1:8">
      <c r="A112" s="207" t="s">
        <v>140</v>
      </c>
      <c r="B112" s="207"/>
      <c r="C112" s="207"/>
      <c r="D112" s="207"/>
      <c r="E112" s="207"/>
      <c r="F112" s="207"/>
      <c r="G112" s="82"/>
      <c r="H112" s="84">
        <f>H111</f>
        <v>23.216192578125003</v>
      </c>
    </row>
    <row r="113" spans="1:10">
      <c r="A113" s="20"/>
      <c r="B113" s="9"/>
      <c r="C113" s="9"/>
      <c r="D113" s="9"/>
      <c r="E113" s="9"/>
      <c r="F113" s="9"/>
      <c r="G113" s="9"/>
      <c r="H113" s="21"/>
    </row>
    <row r="114" spans="1:10" ht="15.75" customHeight="1">
      <c r="A114" s="210" t="s">
        <v>141</v>
      </c>
      <c r="B114" s="210"/>
      <c r="C114" s="210"/>
      <c r="D114" s="210"/>
      <c r="E114" s="210"/>
      <c r="F114" s="210"/>
      <c r="G114" s="210"/>
      <c r="H114" s="72" t="s">
        <v>63</v>
      </c>
    </row>
    <row r="115" spans="1:10">
      <c r="A115" s="85" t="s">
        <v>115</v>
      </c>
      <c r="B115" s="209" t="str">
        <f>B93</f>
        <v>Ausências Legais</v>
      </c>
      <c r="C115" s="209"/>
      <c r="D115" s="209"/>
      <c r="E115" s="209"/>
      <c r="F115" s="209"/>
      <c r="G115" s="209"/>
      <c r="H115" s="86">
        <f>H107</f>
        <v>16.626013197974999</v>
      </c>
    </row>
    <row r="116" spans="1:10">
      <c r="A116" s="85" t="s">
        <v>135</v>
      </c>
      <c r="B116" s="209" t="str">
        <f>B109</f>
        <v>Reposição do Profissional no Intervalo p/ Repouso e Alimentação</v>
      </c>
      <c r="C116" s="209"/>
      <c r="D116" s="209"/>
      <c r="E116" s="209"/>
      <c r="F116" s="209"/>
      <c r="G116" s="209"/>
      <c r="H116" s="86">
        <f>H112</f>
        <v>23.216192578125003</v>
      </c>
    </row>
    <row r="117" spans="1:10">
      <c r="A117" s="211" t="s">
        <v>98</v>
      </c>
      <c r="B117" s="211"/>
      <c r="C117" s="211"/>
      <c r="D117" s="211"/>
      <c r="E117" s="211"/>
      <c r="F117" s="211"/>
      <c r="G117" s="211"/>
      <c r="H117" s="87">
        <f>SUM(H115:H116)</f>
        <v>39.842205776100002</v>
      </c>
    </row>
    <row r="118" spans="1:10">
      <c r="A118" s="20"/>
      <c r="B118" s="9"/>
      <c r="C118" s="9"/>
      <c r="D118" s="9"/>
      <c r="E118" s="9"/>
      <c r="F118" s="9"/>
      <c r="G118" s="9"/>
      <c r="H118" s="21"/>
    </row>
    <row r="119" spans="1:10">
      <c r="A119" s="212" t="s">
        <v>142</v>
      </c>
      <c r="B119" s="212"/>
      <c r="C119" s="212"/>
      <c r="D119" s="212"/>
      <c r="E119" s="212"/>
      <c r="F119" s="212"/>
      <c r="G119" s="212"/>
      <c r="H119" s="212"/>
    </row>
    <row r="120" spans="1:10">
      <c r="A120" s="88"/>
      <c r="B120" s="89"/>
      <c r="C120" s="89"/>
      <c r="D120" s="89"/>
      <c r="E120" s="89"/>
      <c r="F120" s="89"/>
      <c r="G120" s="89"/>
      <c r="H120" s="90"/>
    </row>
    <row r="121" spans="1:10">
      <c r="A121" s="91">
        <v>5</v>
      </c>
      <c r="B121" s="213" t="s">
        <v>143</v>
      </c>
      <c r="C121" s="213"/>
      <c r="D121" s="213"/>
      <c r="E121" s="213"/>
      <c r="F121" s="213"/>
      <c r="G121" s="213"/>
      <c r="H121" s="91" t="s">
        <v>63</v>
      </c>
      <c r="J121" s="26"/>
    </row>
    <row r="122" spans="1:10">
      <c r="A122" s="92" t="s">
        <v>36</v>
      </c>
      <c r="B122" s="214" t="s">
        <v>144</v>
      </c>
      <c r="C122" s="214"/>
      <c r="D122" s="214"/>
      <c r="E122" s="214"/>
      <c r="F122" s="214"/>
      <c r="G122" s="214"/>
      <c r="H122" s="93">
        <f>Uniformes!E15</f>
        <v>0</v>
      </c>
      <c r="J122" s="26"/>
    </row>
    <row r="123" spans="1:10">
      <c r="A123" s="92" t="s">
        <v>38</v>
      </c>
      <c r="B123" s="214" t="s">
        <v>145</v>
      </c>
      <c r="C123" s="214"/>
      <c r="D123" s="214"/>
      <c r="E123" s="214"/>
      <c r="F123" s="214"/>
      <c r="G123" s="214"/>
      <c r="H123" s="93">
        <f>'Relação de Materiais'!F15</f>
        <v>0</v>
      </c>
      <c r="J123" s="26"/>
    </row>
    <row r="124" spans="1:10">
      <c r="A124" s="213" t="s">
        <v>66</v>
      </c>
      <c r="B124" s="213"/>
      <c r="C124" s="213"/>
      <c r="D124" s="213"/>
      <c r="E124" s="213"/>
      <c r="F124" s="213"/>
      <c r="G124" s="213"/>
      <c r="H124" s="94">
        <f>(H33+H65+H89+H117)*3.05%</f>
        <v>10.278788858671051</v>
      </c>
    </row>
    <row r="125" spans="1:10">
      <c r="A125" s="190"/>
      <c r="B125" s="190"/>
      <c r="C125" s="190"/>
      <c r="D125" s="190"/>
      <c r="E125" s="190"/>
      <c r="F125" s="190"/>
      <c r="G125" s="190"/>
      <c r="H125" s="190"/>
    </row>
    <row r="126" spans="1:10">
      <c r="A126" s="190" t="s">
        <v>146</v>
      </c>
      <c r="B126" s="190"/>
      <c r="C126" s="190"/>
      <c r="D126" s="190"/>
      <c r="E126" s="190"/>
      <c r="F126" s="190"/>
      <c r="G126" s="190"/>
      <c r="H126" s="190"/>
    </row>
    <row r="127" spans="1:10">
      <c r="A127" s="95"/>
      <c r="B127" s="96"/>
      <c r="C127" s="96"/>
      <c r="D127" s="96"/>
      <c r="E127" s="96"/>
      <c r="F127" s="96"/>
      <c r="G127" s="96"/>
      <c r="H127" s="97"/>
    </row>
    <row r="128" spans="1:10">
      <c r="A128" s="98">
        <v>6</v>
      </c>
      <c r="B128" s="215" t="s">
        <v>147</v>
      </c>
      <c r="C128" s="215"/>
      <c r="D128" s="215"/>
      <c r="E128" s="215"/>
      <c r="F128" s="215"/>
      <c r="G128" s="98" t="s">
        <v>76</v>
      </c>
      <c r="H128" s="99" t="s">
        <v>63</v>
      </c>
    </row>
    <row r="129" spans="1:11">
      <c r="A129" s="100" t="s">
        <v>36</v>
      </c>
      <c r="B129" s="216" t="s">
        <v>148</v>
      </c>
      <c r="C129" s="216"/>
      <c r="D129" s="216"/>
      <c r="E129" s="216"/>
      <c r="F129" s="216"/>
      <c r="G129" s="101"/>
      <c r="H129" s="102">
        <f>($H$135*G129)/($G$134+$G$129+$G$130)</f>
        <v>0</v>
      </c>
    </row>
    <row r="130" spans="1:11">
      <c r="A130" s="100" t="s">
        <v>38</v>
      </c>
      <c r="B130" s="216" t="s">
        <v>149</v>
      </c>
      <c r="C130" s="216"/>
      <c r="D130" s="216"/>
      <c r="E130" s="216"/>
      <c r="F130" s="216"/>
      <c r="G130" s="103">
        <f>G131+G132+G133</f>
        <v>7.65</v>
      </c>
      <c r="H130" s="102">
        <f>($H$135*G130)/($G$134+$G$129+$G$130)</f>
        <v>28.768329033091508</v>
      </c>
      <c r="J130" s="12"/>
      <c r="K130" s="104"/>
    </row>
    <row r="131" spans="1:11" s="108" customFormat="1">
      <c r="A131" s="219"/>
      <c r="B131" s="220" t="s">
        <v>150</v>
      </c>
      <c r="C131" s="220"/>
      <c r="D131" s="220"/>
      <c r="E131" s="220"/>
      <c r="F131" s="220"/>
      <c r="G131" s="105">
        <v>0.65</v>
      </c>
      <c r="H131" s="106">
        <f>($H$130*G131)/$G$130</f>
        <v>2.4443678263411086</v>
      </c>
      <c r="I131" s="107"/>
    </row>
    <row r="132" spans="1:11" s="108" customFormat="1">
      <c r="A132" s="219"/>
      <c r="B132" s="220" t="s">
        <v>151</v>
      </c>
      <c r="C132" s="220"/>
      <c r="D132" s="220"/>
      <c r="E132" s="220"/>
      <c r="F132" s="220"/>
      <c r="G132" s="105">
        <v>3</v>
      </c>
      <c r="H132" s="106">
        <f>($H$130*G132)/$G$130</f>
        <v>11.281697660035885</v>
      </c>
    </row>
    <row r="133" spans="1:11" s="108" customFormat="1">
      <c r="A133" s="219"/>
      <c r="B133" s="220" t="s">
        <v>152</v>
      </c>
      <c r="C133" s="220"/>
      <c r="D133" s="220"/>
      <c r="E133" s="220"/>
      <c r="F133" s="220"/>
      <c r="G133" s="105">
        <v>4</v>
      </c>
      <c r="H133" s="106">
        <f>($H$130*G133)/$G$130</f>
        <v>15.042263546714514</v>
      </c>
    </row>
    <row r="134" spans="1:11">
      <c r="A134" s="100" t="s">
        <v>40</v>
      </c>
      <c r="B134" s="216" t="s">
        <v>153</v>
      </c>
      <c r="C134" s="216"/>
      <c r="D134" s="216"/>
      <c r="E134" s="216"/>
      <c r="F134" s="216"/>
      <c r="G134" s="101"/>
      <c r="H134" s="102">
        <f>($H$135*G134)/($G$134+$G$129+$G$130)</f>
        <v>0</v>
      </c>
      <c r="J134" s="26"/>
    </row>
    <row r="135" spans="1:11">
      <c r="A135" s="215" t="s">
        <v>154</v>
      </c>
      <c r="B135" s="215"/>
      <c r="C135" s="215"/>
      <c r="D135" s="215"/>
      <c r="E135" s="215"/>
      <c r="F135" s="215"/>
      <c r="G135" s="109">
        <f>(((1+G129%)/((1-G130%)-(G134%)))-1)*100</f>
        <v>8.2837033026529561</v>
      </c>
      <c r="H135" s="109">
        <f>($H$33+$H$65+$H$89+$H$117+$H$124)*G135%</f>
        <v>28.768329033091508</v>
      </c>
    </row>
    <row r="136" spans="1:11">
      <c r="A136" s="20"/>
      <c r="B136" s="9"/>
      <c r="C136" s="9"/>
      <c r="D136" s="9"/>
      <c r="E136" s="9"/>
      <c r="F136" s="9"/>
      <c r="G136" s="9"/>
      <c r="H136" s="21"/>
    </row>
    <row r="137" spans="1:11">
      <c r="A137" s="20"/>
      <c r="B137" s="9"/>
      <c r="C137" s="9"/>
      <c r="D137" s="9"/>
      <c r="E137" s="9"/>
      <c r="F137" s="9"/>
      <c r="G137" s="9"/>
      <c r="H137" s="21"/>
    </row>
    <row r="138" spans="1:11">
      <c r="A138" s="221" t="s">
        <v>155</v>
      </c>
      <c r="B138" s="221"/>
      <c r="C138" s="221"/>
      <c r="D138" s="221"/>
      <c r="E138" s="221"/>
      <c r="F138" s="221"/>
      <c r="G138" s="221"/>
      <c r="H138" s="221"/>
    </row>
    <row r="139" spans="1:11">
      <c r="A139" s="110"/>
      <c r="B139" s="9"/>
      <c r="C139" s="9"/>
      <c r="D139" s="9"/>
      <c r="E139" s="9"/>
      <c r="F139" s="9"/>
      <c r="G139" s="9"/>
      <c r="H139" s="111"/>
    </row>
    <row r="140" spans="1:11">
      <c r="A140" s="222" t="s">
        <v>156</v>
      </c>
      <c r="B140" s="222"/>
      <c r="C140" s="222"/>
      <c r="D140" s="222"/>
      <c r="E140" s="222"/>
      <c r="F140" s="222"/>
      <c r="G140" s="222"/>
      <c r="H140" s="112" t="s">
        <v>63</v>
      </c>
    </row>
    <row r="141" spans="1:11">
      <c r="A141" s="113" t="s">
        <v>36</v>
      </c>
      <c r="B141" s="192">
        <f>A28</f>
        <v>1</v>
      </c>
      <c r="C141" s="192"/>
      <c r="D141" s="192"/>
      <c r="E141" s="192"/>
      <c r="F141" s="192"/>
      <c r="G141" s="192"/>
      <c r="H141" s="114">
        <f>H33</f>
        <v>0</v>
      </c>
    </row>
    <row r="142" spans="1:11">
      <c r="A142" s="113" t="s">
        <v>38</v>
      </c>
      <c r="B142" s="192" t="str">
        <f>A35</f>
        <v>MÓDULO 2: ENCARGOS E BENEFÍCIOS (ANUAIS, MENSAIS E DIÁRIOS)</v>
      </c>
      <c r="C142" s="192"/>
      <c r="D142" s="192"/>
      <c r="E142" s="192"/>
      <c r="F142" s="192"/>
      <c r="G142" s="192"/>
      <c r="H142" s="114">
        <f>H65</f>
        <v>279.70000000000005</v>
      </c>
    </row>
    <row r="143" spans="1:11">
      <c r="A143" s="113" t="s">
        <v>40</v>
      </c>
      <c r="B143" s="192" t="str">
        <f>A67</f>
        <v>MÓDULO 3: PROVISÃO PARA RESCISÃO</v>
      </c>
      <c r="C143" s="192"/>
      <c r="D143" s="192"/>
      <c r="E143" s="192"/>
      <c r="F143" s="192"/>
      <c r="G143" s="192"/>
      <c r="H143" s="114">
        <f>H89</f>
        <v>17.467265000000001</v>
      </c>
    </row>
    <row r="144" spans="1:11">
      <c r="A144" s="113" t="s">
        <v>43</v>
      </c>
      <c r="B144" s="192" t="str">
        <f>A91</f>
        <v>MÓDULO 4: CUSTOS DE REPOSIÇÃO DO PROFISSIONAL AUSENTE</v>
      </c>
      <c r="C144" s="192"/>
      <c r="D144" s="192"/>
      <c r="E144" s="192"/>
      <c r="F144" s="192"/>
      <c r="G144" s="192"/>
      <c r="H144" s="114">
        <f>H117</f>
        <v>39.842205776100002</v>
      </c>
    </row>
    <row r="145" spans="1:11">
      <c r="A145" s="113" t="s">
        <v>81</v>
      </c>
      <c r="B145" s="192" t="str">
        <f>A119</f>
        <v>MÓDULO 5: INSUMOS DE MÃO DE OBRA</v>
      </c>
      <c r="C145" s="192"/>
      <c r="D145" s="192"/>
      <c r="E145" s="192"/>
      <c r="F145" s="192"/>
      <c r="G145" s="192"/>
      <c r="H145" s="114">
        <f>H124</f>
        <v>10.278788858671051</v>
      </c>
    </row>
    <row r="146" spans="1:11">
      <c r="A146" s="217" t="s">
        <v>157</v>
      </c>
      <c r="B146" s="217"/>
      <c r="C146" s="217"/>
      <c r="D146" s="217"/>
      <c r="E146" s="217"/>
      <c r="F146" s="217"/>
      <c r="G146" s="217"/>
      <c r="H146" s="115">
        <f>SUM(H141:H145)</f>
        <v>347.28825963477112</v>
      </c>
    </row>
    <row r="147" spans="1:11" ht="15" customHeight="1">
      <c r="A147" s="113" t="s">
        <v>83</v>
      </c>
      <c r="B147" s="192" t="s">
        <v>158</v>
      </c>
      <c r="C147" s="192"/>
      <c r="D147" s="192"/>
      <c r="E147" s="192"/>
      <c r="F147" s="192"/>
      <c r="G147" s="192"/>
      <c r="H147" s="116">
        <f>H135</f>
        <v>28.768329033091508</v>
      </c>
    </row>
    <row r="148" spans="1:11">
      <c r="A148" s="218" t="s">
        <v>159</v>
      </c>
      <c r="B148" s="218"/>
      <c r="C148" s="218"/>
      <c r="D148" s="218"/>
      <c r="E148" s="218"/>
      <c r="F148" s="218"/>
      <c r="G148" s="218"/>
      <c r="H148" s="117">
        <f>SUM(H146:H147)</f>
        <v>376.05658866786263</v>
      </c>
      <c r="I148" s="118"/>
      <c r="J148" s="118"/>
      <c r="K148" s="118"/>
    </row>
    <row r="149" spans="1:11">
      <c r="A149" s="20"/>
      <c r="B149" s="9"/>
      <c r="C149" s="9"/>
      <c r="D149" s="9"/>
      <c r="E149" s="9"/>
      <c r="F149" s="9"/>
      <c r="G149" s="9"/>
      <c r="H149" s="9"/>
      <c r="I149" s="9"/>
    </row>
    <row r="150" spans="1:11">
      <c r="A150" s="20"/>
      <c r="B150" s="9"/>
      <c r="C150" s="9"/>
      <c r="D150" s="9"/>
      <c r="E150" s="9"/>
      <c r="F150" s="9"/>
      <c r="G150" s="9"/>
      <c r="H150" s="121"/>
      <c r="I150" s="9"/>
    </row>
  </sheetData>
  <mergeCells count="135">
    <mergeCell ref="B141:G141"/>
    <mergeCell ref="B142:G142"/>
    <mergeCell ref="B143:G143"/>
    <mergeCell ref="B144:G144"/>
    <mergeCell ref="B145:G145"/>
    <mergeCell ref="A146:G146"/>
    <mergeCell ref="B147:G147"/>
    <mergeCell ref="A148:G148"/>
    <mergeCell ref="B130:F130"/>
    <mergeCell ref="A131:A133"/>
    <mergeCell ref="B131:F131"/>
    <mergeCell ref="B132:F132"/>
    <mergeCell ref="B133:F133"/>
    <mergeCell ref="B134:F134"/>
    <mergeCell ref="A135:F135"/>
    <mergeCell ref="A138:H138"/>
    <mergeCell ref="A140:G140"/>
    <mergeCell ref="A119:H119"/>
    <mergeCell ref="B121:G121"/>
    <mergeCell ref="B122:G122"/>
    <mergeCell ref="B123:G123"/>
    <mergeCell ref="A124:G124"/>
    <mergeCell ref="A125:H125"/>
    <mergeCell ref="A126:H126"/>
    <mergeCell ref="B128:F128"/>
    <mergeCell ref="B129:F129"/>
    <mergeCell ref="A107:F107"/>
    <mergeCell ref="B109:F109"/>
    <mergeCell ref="B110:F110"/>
    <mergeCell ref="B111:F111"/>
    <mergeCell ref="A112:F112"/>
    <mergeCell ref="A114:G114"/>
    <mergeCell ref="B115:G115"/>
    <mergeCell ref="B116:G116"/>
    <mergeCell ref="A117:G11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6:G86"/>
    <mergeCell ref="B87:G87"/>
    <mergeCell ref="B88:G88"/>
    <mergeCell ref="A89:G89"/>
    <mergeCell ref="B93:F93"/>
    <mergeCell ref="B94:F94"/>
    <mergeCell ref="B95:F95"/>
    <mergeCell ref="B96:F96"/>
    <mergeCell ref="B97:F97"/>
    <mergeCell ref="A73:F73"/>
    <mergeCell ref="B75:F75"/>
    <mergeCell ref="B76:F76"/>
    <mergeCell ref="B77:F77"/>
    <mergeCell ref="A79:F79"/>
    <mergeCell ref="B81:F81"/>
    <mergeCell ref="B82:F82"/>
    <mergeCell ref="A83:F83"/>
    <mergeCell ref="A85:G85"/>
    <mergeCell ref="A59:G59"/>
    <mergeCell ref="A61:H61"/>
    <mergeCell ref="B62:G62"/>
    <mergeCell ref="B63:G63"/>
    <mergeCell ref="B64:G64"/>
    <mergeCell ref="A65:G65"/>
    <mergeCell ref="A67:H67"/>
    <mergeCell ref="B70:F70"/>
    <mergeCell ref="B71:F71"/>
    <mergeCell ref="B49:F49"/>
    <mergeCell ref="B50:F50"/>
    <mergeCell ref="B51:F51"/>
    <mergeCell ref="A52:F52"/>
    <mergeCell ref="B54:G54"/>
    <mergeCell ref="B55:G55"/>
    <mergeCell ref="B56:G56"/>
    <mergeCell ref="B57:G57"/>
    <mergeCell ref="B58:G58"/>
    <mergeCell ref="B39:F39"/>
    <mergeCell ref="B40:F40"/>
    <mergeCell ref="A41:G41"/>
    <mergeCell ref="B43:F43"/>
    <mergeCell ref="B44:F44"/>
    <mergeCell ref="B45:F45"/>
    <mergeCell ref="B46:F46"/>
    <mergeCell ref="B47:F47"/>
    <mergeCell ref="B48:F48"/>
    <mergeCell ref="B28:G28"/>
    <mergeCell ref="B29:G29"/>
    <mergeCell ref="B30:G30"/>
    <mergeCell ref="B31:G31"/>
    <mergeCell ref="B32:G32"/>
    <mergeCell ref="A33:G33"/>
    <mergeCell ref="A35:H35"/>
    <mergeCell ref="B37:G37"/>
    <mergeCell ref="B38:F38"/>
    <mergeCell ref="B21:E21"/>
    <mergeCell ref="F21:H21"/>
    <mergeCell ref="B22:E22"/>
    <mergeCell ref="F22:H22"/>
    <mergeCell ref="B23:E23"/>
    <mergeCell ref="F23:H23"/>
    <mergeCell ref="B24:E24"/>
    <mergeCell ref="F24:H24"/>
    <mergeCell ref="A26:H26"/>
    <mergeCell ref="A15:B17"/>
    <mergeCell ref="C15:E15"/>
    <mergeCell ref="F15:H15"/>
    <mergeCell ref="C16:E16"/>
    <mergeCell ref="F16:H16"/>
    <mergeCell ref="C17:E17"/>
    <mergeCell ref="F17:H17"/>
    <mergeCell ref="A19:H19"/>
    <mergeCell ref="A20:H20"/>
    <mergeCell ref="B9:F9"/>
    <mergeCell ref="G9:H9"/>
    <mergeCell ref="B10:F10"/>
    <mergeCell ref="G10:H10"/>
    <mergeCell ref="B11:F11"/>
    <mergeCell ref="G11:H11"/>
    <mergeCell ref="A14:B14"/>
    <mergeCell ref="C14:E14"/>
    <mergeCell ref="F14:H14"/>
    <mergeCell ref="A1:H1"/>
    <mergeCell ref="A3:H3"/>
    <mergeCell ref="A4:B4"/>
    <mergeCell ref="C4:D4"/>
    <mergeCell ref="E4:F4"/>
    <mergeCell ref="G4:H4"/>
    <mergeCell ref="A5:H5"/>
    <mergeCell ref="A7:H7"/>
    <mergeCell ref="B8:F8"/>
    <mergeCell ref="G8:H8"/>
  </mergeCells>
  <dataValidations count="8">
    <dataValidation allowBlank="1" showInputMessage="1" showErrorMessage="1" promptTitle="LUCRO" prompt="Informar o percentual de lucro proposto. NÃO UTILIZAR O SINAL %" sqref="G134">
      <formula1>0</formula1>
      <formula2>0</formula2>
    </dataValidation>
    <dataValidation allowBlank="1" showInputMessage="1" showErrorMessage="1" promptTitle="Seguro de Vida" prompt="Informar o valor correspondente ao rateio do seguro de vida previsto no ACT. Na proporção de 1/12." sqref="H40">
      <formula1>0</formula1>
      <formula2>0</formula2>
    </dataValidation>
    <dataValidation allowBlank="1" showInputMessage="1" showErrorMessage="1" promptTitle="Nº do Processo Administrativo" prompt="Usar o formato nnn/2013, onde &quot;nnn&quot; representa o número sequencial do Processo Administrativo" sqref="C4:D4">
      <formula1>0</formula1>
      <formula2>0</formula2>
    </dataValidation>
    <dataValidation allowBlank="1" showInputMessage="1" showErrorMessage="1" promptTitle="Nº do Pregão" prompt="Utilizar o formato nnn/2013, onde &quot;nnn&quot; representa o número sequencial do Pregão." sqref="G4:H4">
      <formula1>0</formula1>
      <formula2>0</formula2>
    </dataValidation>
    <dataValidation allowBlank="1" showInputMessage="1" showErrorMessage="1" promptTitle="Mês Base do Acordo Coletivo" prompt="Informar o mês-base do acordo coletivo da categoria, que embasou a proposta, no formato: mm/aaaa." sqref="G10:H10">
      <formula1>0</formula1>
      <formula2>0</formula2>
    </dataValidation>
    <dataValidation type="decimal" allowBlank="1" showInputMessage="1" showErrorMessage="1" promptTitle="Custos Indiretos" prompt="Informar o valor percentual relativo a Custos Indiretos. NÃO UTILIZE O SINAL %." sqref="G129">
      <formula1>1</formula1>
      <formula2>100</formula2>
    </dataValidation>
    <dataValidation type="decimal" allowBlank="1" showInputMessage="1" showErrorMessage="1" promptTitle="RAT/SAT" prompt="Informar o percentual aplicável, entre: 0,5 e 6,0, que deverá ser comprovado com certidão do Órgão Previdenciário." sqref="G46">
      <formula1>0.5</formula1>
      <formula2>6</formula2>
    </dataValidation>
    <dataValidation type="date" allowBlank="1" showInputMessage="1" showErrorMessage="1" promptTitle="Proposta" prompt="Informar a data de apresentação da proposta no formato: dd/mm/aaaa." sqref="G8:H8">
      <formula1>41426</formula1>
      <formula2>41639</formula2>
    </dataValidation>
  </dataValidations>
  <printOptions horizontalCentered="1" verticalCentered="1"/>
  <pageMargins left="0.51180555555555496" right="0.51180555555555496" top="0.70833333333333304" bottom="0.39374999999999999" header="0.51180555555555496" footer="0.51180555555555496"/>
  <pageSetup firstPageNumber="0" fitToHeight="2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showGridLines="0" showRowColHeaders="0" zoomScale="130" zoomScaleNormal="130" workbookViewId="0">
      <selection activeCell="H120" sqref="H120"/>
    </sheetView>
  </sheetViews>
  <sheetFormatPr defaultRowHeight="15"/>
  <cols>
    <col min="1" max="1" width="8.7109375" customWidth="1"/>
    <col min="2" max="5" width="12.28515625" customWidth="1"/>
    <col min="6" max="6" width="13.42578125" customWidth="1"/>
    <col min="7" max="7" width="10.140625" customWidth="1"/>
    <col min="8" max="8" width="19.42578125" customWidth="1"/>
    <col min="9" max="9" width="10.5703125" customWidth="1"/>
    <col min="10" max="10" width="21.28515625" customWidth="1"/>
    <col min="11" max="11" width="21.140625" customWidth="1"/>
    <col min="12" max="1025" width="8.7109375" customWidth="1"/>
  </cols>
  <sheetData>
    <row r="1" spans="1:11" ht="15.75" customHeight="1">
      <c r="A1" s="169" t="s">
        <v>31</v>
      </c>
      <c r="B1" s="169"/>
      <c r="C1" s="169"/>
      <c r="D1" s="169"/>
      <c r="E1" s="169"/>
      <c r="F1" s="169"/>
      <c r="G1" s="169"/>
      <c r="H1" s="169"/>
    </row>
    <row r="3" spans="1:11">
      <c r="A3" s="170" t="s">
        <v>32</v>
      </c>
      <c r="B3" s="170"/>
      <c r="C3" s="170"/>
      <c r="D3" s="170"/>
      <c r="E3" s="170"/>
      <c r="F3" s="170"/>
      <c r="G3" s="170"/>
      <c r="H3" s="170"/>
    </row>
    <row r="4" spans="1:11">
      <c r="A4" s="171" t="s">
        <v>33</v>
      </c>
      <c r="B4" s="171"/>
      <c r="C4" s="172" t="s">
        <v>227</v>
      </c>
      <c r="D4" s="172"/>
      <c r="E4" s="171" t="s">
        <v>34</v>
      </c>
      <c r="F4" s="171"/>
      <c r="G4" s="173"/>
      <c r="H4" s="173"/>
    </row>
    <row r="5" spans="1:11">
      <c r="A5" s="174"/>
      <c r="B5" s="174"/>
      <c r="C5" s="174"/>
      <c r="D5" s="174"/>
      <c r="E5" s="174"/>
      <c r="F5" s="174"/>
      <c r="G5" s="174"/>
      <c r="H5" s="174"/>
    </row>
    <row r="6" spans="1:11">
      <c r="A6" s="17"/>
      <c r="B6" s="18"/>
      <c r="C6" s="18"/>
      <c r="D6" s="18"/>
      <c r="E6" s="18"/>
      <c r="F6" s="18"/>
      <c r="G6" s="18"/>
      <c r="H6" s="19"/>
    </row>
    <row r="7" spans="1:11">
      <c r="A7" s="175" t="s">
        <v>35</v>
      </c>
      <c r="B7" s="175"/>
      <c r="C7" s="175"/>
      <c r="D7" s="175"/>
      <c r="E7" s="175"/>
      <c r="F7" s="175"/>
      <c r="G7" s="175"/>
      <c r="H7" s="175"/>
    </row>
    <row r="8" spans="1:11">
      <c r="A8" s="16" t="s">
        <v>36</v>
      </c>
      <c r="B8" s="176" t="s">
        <v>37</v>
      </c>
      <c r="C8" s="176"/>
      <c r="D8" s="176"/>
      <c r="E8" s="176"/>
      <c r="F8" s="176"/>
      <c r="G8" s="177"/>
      <c r="H8" s="177"/>
    </row>
    <row r="9" spans="1:11">
      <c r="A9" s="16" t="s">
        <v>38</v>
      </c>
      <c r="B9" s="176" t="s">
        <v>39</v>
      </c>
      <c r="C9" s="176"/>
      <c r="D9" s="176"/>
      <c r="E9" s="176"/>
      <c r="F9" s="176"/>
      <c r="G9" s="178"/>
      <c r="H9" s="178"/>
    </row>
    <row r="10" spans="1:11">
      <c r="A10" s="16" t="s">
        <v>40</v>
      </c>
      <c r="B10" s="176" t="s">
        <v>41</v>
      </c>
      <c r="C10" s="176"/>
      <c r="D10" s="176"/>
      <c r="E10" s="176"/>
      <c r="F10" s="176"/>
      <c r="G10" s="179">
        <v>43101</v>
      </c>
      <c r="H10" s="179"/>
    </row>
    <row r="11" spans="1:11">
      <c r="A11" s="16" t="s">
        <v>43</v>
      </c>
      <c r="B11" s="176" t="s">
        <v>44</v>
      </c>
      <c r="C11" s="176"/>
      <c r="D11" s="176"/>
      <c r="E11" s="176"/>
      <c r="F11" s="176"/>
      <c r="G11" s="180">
        <v>12</v>
      </c>
      <c r="H11" s="180"/>
    </row>
    <row r="12" spans="1:11">
      <c r="A12" s="20"/>
      <c r="B12" s="9"/>
      <c r="C12" s="9"/>
      <c r="D12" s="9"/>
      <c r="E12" s="9"/>
      <c r="F12" s="9"/>
      <c r="G12" s="9"/>
      <c r="H12" s="21"/>
    </row>
    <row r="13" spans="1:11">
      <c r="A13" s="22" t="s">
        <v>45</v>
      </c>
      <c r="B13" s="9"/>
      <c r="C13" s="9"/>
      <c r="D13" s="9"/>
      <c r="E13" s="9"/>
      <c r="F13" s="9"/>
      <c r="G13" s="9"/>
      <c r="H13" s="21"/>
    </row>
    <row r="14" spans="1:11" ht="29.25" customHeight="1">
      <c r="A14" s="181" t="s">
        <v>46</v>
      </c>
      <c r="B14" s="181"/>
      <c r="C14" s="182" t="s">
        <v>47</v>
      </c>
      <c r="D14" s="182"/>
      <c r="E14" s="182"/>
      <c r="F14" s="183" t="s">
        <v>48</v>
      </c>
      <c r="G14" s="183"/>
      <c r="H14" s="183"/>
      <c r="J14" s="23"/>
      <c r="K14" s="23"/>
    </row>
    <row r="15" spans="1:11">
      <c r="A15" s="170" t="s">
        <v>49</v>
      </c>
      <c r="B15" s="170"/>
      <c r="C15" s="180" t="s">
        <v>50</v>
      </c>
      <c r="D15" s="180"/>
      <c r="E15" s="180"/>
      <c r="F15" s="184">
        <v>1</v>
      </c>
      <c r="G15" s="184"/>
      <c r="H15" s="184"/>
    </row>
    <row r="16" spans="1:11">
      <c r="A16" s="170"/>
      <c r="B16" s="170"/>
      <c r="C16" s="180" t="s">
        <v>51</v>
      </c>
      <c r="D16" s="180"/>
      <c r="E16" s="180"/>
      <c r="F16" s="180" t="s">
        <v>231</v>
      </c>
      <c r="G16" s="180"/>
      <c r="H16" s="180"/>
    </row>
    <row r="17" spans="1:11">
      <c r="A17" s="170"/>
      <c r="B17" s="170"/>
      <c r="C17" s="180" t="s">
        <v>53</v>
      </c>
      <c r="D17" s="180"/>
      <c r="E17" s="180"/>
      <c r="F17" s="185"/>
      <c r="G17" s="185"/>
      <c r="H17" s="185"/>
    </row>
    <row r="18" spans="1:11">
      <c r="A18" s="20"/>
      <c r="B18" s="9"/>
      <c r="C18" s="9"/>
      <c r="D18" s="9"/>
      <c r="E18" s="9"/>
      <c r="F18" s="9"/>
      <c r="G18" s="9"/>
      <c r="H18" s="21"/>
    </row>
    <row r="19" spans="1:11">
      <c r="A19" s="186" t="s">
        <v>54</v>
      </c>
      <c r="B19" s="186"/>
      <c r="C19" s="186"/>
      <c r="D19" s="186"/>
      <c r="E19" s="186"/>
      <c r="F19" s="186"/>
      <c r="G19" s="186"/>
      <c r="H19" s="186"/>
    </row>
    <row r="20" spans="1:11">
      <c r="A20" s="170" t="s">
        <v>55</v>
      </c>
      <c r="B20" s="170"/>
      <c r="C20" s="170"/>
      <c r="D20" s="170"/>
      <c r="E20" s="170"/>
      <c r="F20" s="170"/>
      <c r="G20" s="170"/>
      <c r="H20" s="170"/>
      <c r="K20" s="24"/>
    </row>
    <row r="21" spans="1:11">
      <c r="A21" s="16">
        <v>1</v>
      </c>
      <c r="B21" s="187" t="s">
        <v>46</v>
      </c>
      <c r="C21" s="187"/>
      <c r="D21" s="187"/>
      <c r="E21" s="187"/>
      <c r="F21" s="180" t="str">
        <f>A15 &amp; F16</f>
        <v>Vigilância44h Semanais</v>
      </c>
      <c r="G21" s="180"/>
      <c r="H21" s="180"/>
    </row>
    <row r="22" spans="1:11">
      <c r="A22" s="16">
        <v>2</v>
      </c>
      <c r="B22" s="187" t="s">
        <v>56</v>
      </c>
      <c r="C22" s="187"/>
      <c r="D22" s="187"/>
      <c r="E22" s="187"/>
      <c r="F22" s="188">
        <f>Informações_Básicas!C5</f>
        <v>0</v>
      </c>
      <c r="G22" s="188"/>
      <c r="H22" s="188"/>
    </row>
    <row r="23" spans="1:11">
      <c r="A23" s="16">
        <v>3</v>
      </c>
      <c r="B23" s="187" t="s">
        <v>57</v>
      </c>
      <c r="C23" s="187"/>
      <c r="D23" s="187"/>
      <c r="E23" s="187"/>
      <c r="F23" s="180" t="s">
        <v>58</v>
      </c>
      <c r="G23" s="180"/>
      <c r="H23" s="180"/>
    </row>
    <row r="24" spans="1:11">
      <c r="A24" s="16">
        <v>4</v>
      </c>
      <c r="B24" s="187" t="s">
        <v>59</v>
      </c>
      <c r="C24" s="187"/>
      <c r="D24" s="187"/>
      <c r="E24" s="187"/>
      <c r="F24" s="189"/>
      <c r="G24" s="189"/>
      <c r="H24" s="189"/>
    </row>
    <row r="25" spans="1:11">
      <c r="A25" s="20"/>
      <c r="B25" s="9"/>
      <c r="C25" s="9"/>
      <c r="D25" s="9"/>
      <c r="E25" s="9"/>
      <c r="F25" s="9"/>
      <c r="G25" s="9"/>
      <c r="H25" s="21"/>
    </row>
    <row r="26" spans="1:11">
      <c r="A26" s="190" t="s">
        <v>166</v>
      </c>
      <c r="B26" s="190"/>
      <c r="C26" s="190"/>
      <c r="D26" s="190"/>
      <c r="E26" s="190"/>
      <c r="F26" s="190"/>
      <c r="G26" s="190"/>
      <c r="H26" s="190"/>
    </row>
    <row r="27" spans="1:11">
      <c r="A27" s="25"/>
      <c r="B27" s="9"/>
      <c r="C27" s="9"/>
      <c r="D27" s="9"/>
      <c r="E27" s="9"/>
      <c r="F27" s="9"/>
      <c r="G27" s="9"/>
      <c r="H27" s="21"/>
    </row>
    <row r="28" spans="1:11">
      <c r="A28" s="16">
        <v>1</v>
      </c>
      <c r="B28" s="191" t="s">
        <v>62</v>
      </c>
      <c r="C28" s="191"/>
      <c r="D28" s="191"/>
      <c r="E28" s="191"/>
      <c r="F28" s="191"/>
      <c r="G28" s="191"/>
      <c r="H28" s="119" t="s">
        <v>63</v>
      </c>
      <c r="J28" s="26"/>
    </row>
    <row r="29" spans="1:11">
      <c r="A29" s="27" t="s">
        <v>36</v>
      </c>
      <c r="B29" s="192" t="s">
        <v>64</v>
      </c>
      <c r="C29" s="192"/>
      <c r="D29" s="192"/>
      <c r="E29" s="192"/>
      <c r="F29" s="192"/>
      <c r="G29" s="192"/>
      <c r="H29" s="28">
        <f>F22</f>
        <v>0</v>
      </c>
      <c r="J29" s="26"/>
    </row>
    <row r="30" spans="1:11">
      <c r="A30" s="27" t="s">
        <v>40</v>
      </c>
      <c r="B30" s="192" t="s">
        <v>162</v>
      </c>
      <c r="C30" s="192"/>
      <c r="D30" s="192"/>
      <c r="E30" s="192"/>
      <c r="F30" s="192"/>
      <c r="G30" s="192"/>
      <c r="H30" s="28">
        <f>H29*Informações_Básicas!C15</f>
        <v>0</v>
      </c>
      <c r="I30" s="26"/>
      <c r="J30" s="26"/>
    </row>
    <row r="31" spans="1:11">
      <c r="A31" s="191" t="s">
        <v>66</v>
      </c>
      <c r="B31" s="191"/>
      <c r="C31" s="191"/>
      <c r="D31" s="191"/>
      <c r="E31" s="191"/>
      <c r="F31" s="191"/>
      <c r="G31" s="191"/>
      <c r="H31" s="29">
        <f>SUM(H29:H30)</f>
        <v>0</v>
      </c>
    </row>
    <row r="32" spans="1:11">
      <c r="A32" s="20"/>
      <c r="B32" s="9"/>
      <c r="C32" s="9"/>
      <c r="D32" s="9"/>
      <c r="E32" s="9"/>
      <c r="F32" s="9"/>
      <c r="G32" s="9"/>
      <c r="H32" s="21"/>
    </row>
    <row r="33" spans="1:8">
      <c r="A33" s="193" t="s">
        <v>167</v>
      </c>
      <c r="B33" s="193"/>
      <c r="C33" s="193"/>
      <c r="D33" s="193"/>
      <c r="E33" s="193"/>
      <c r="F33" s="193"/>
      <c r="G33" s="193"/>
      <c r="H33" s="193"/>
    </row>
    <row r="34" spans="1:8">
      <c r="A34" s="30"/>
      <c r="B34" s="31"/>
      <c r="C34" s="31"/>
      <c r="D34" s="31"/>
      <c r="E34" s="31"/>
      <c r="F34" s="31"/>
      <c r="G34" s="31"/>
      <c r="H34" s="32"/>
    </row>
    <row r="35" spans="1:8">
      <c r="A35" s="33" t="s">
        <v>68</v>
      </c>
      <c r="B35" s="194" t="s">
        <v>69</v>
      </c>
      <c r="C35" s="194"/>
      <c r="D35" s="194"/>
      <c r="E35" s="194"/>
      <c r="F35" s="194"/>
      <c r="G35" s="194"/>
      <c r="H35" s="120" t="s">
        <v>63</v>
      </c>
    </row>
    <row r="36" spans="1:8">
      <c r="A36" s="34" t="s">
        <v>36</v>
      </c>
      <c r="B36" s="195" t="s">
        <v>70</v>
      </c>
      <c r="C36" s="195"/>
      <c r="D36" s="195"/>
      <c r="E36" s="195"/>
      <c r="F36" s="195"/>
      <c r="G36" s="35">
        <f>1/11</f>
        <v>9.0909090909090912E-2</v>
      </c>
      <c r="H36" s="36">
        <f>H31*G36</f>
        <v>0</v>
      </c>
    </row>
    <row r="37" spans="1:8">
      <c r="A37" s="34" t="s">
        <v>38</v>
      </c>
      <c r="B37" s="196" t="s">
        <v>71</v>
      </c>
      <c r="C37" s="196"/>
      <c r="D37" s="196"/>
      <c r="E37" s="196"/>
      <c r="F37" s="196"/>
      <c r="G37" s="35">
        <f>1/11</f>
        <v>9.0909090909090912E-2</v>
      </c>
      <c r="H37" s="36">
        <f>H31*G37</f>
        <v>0</v>
      </c>
    </row>
    <row r="38" spans="1:8">
      <c r="A38" s="34" t="s">
        <v>40</v>
      </c>
      <c r="B38" s="196" t="s">
        <v>72</v>
      </c>
      <c r="C38" s="196"/>
      <c r="D38" s="196"/>
      <c r="E38" s="196"/>
      <c r="F38" s="196"/>
      <c r="G38" s="35">
        <f>G37/3</f>
        <v>3.0303030303030304E-2</v>
      </c>
      <c r="H38" s="36">
        <f>H31*G38</f>
        <v>0</v>
      </c>
    </row>
    <row r="39" spans="1:8">
      <c r="A39" s="194" t="s">
        <v>73</v>
      </c>
      <c r="B39" s="194"/>
      <c r="C39" s="194"/>
      <c r="D39" s="194"/>
      <c r="E39" s="194"/>
      <c r="F39" s="194"/>
      <c r="G39" s="194"/>
      <c r="H39" s="37">
        <f>SUM(H36:H38)</f>
        <v>0</v>
      </c>
    </row>
    <row r="40" spans="1:8">
      <c r="A40" s="30"/>
      <c r="B40" s="31"/>
      <c r="C40" s="31"/>
      <c r="D40" s="31"/>
      <c r="E40" s="31"/>
      <c r="F40" s="31"/>
      <c r="G40" s="31"/>
      <c r="H40" s="32"/>
    </row>
    <row r="41" spans="1:8">
      <c r="A41" s="33" t="s">
        <v>74</v>
      </c>
      <c r="B41" s="194" t="s">
        <v>75</v>
      </c>
      <c r="C41" s="194"/>
      <c r="D41" s="194"/>
      <c r="E41" s="194"/>
      <c r="F41" s="194"/>
      <c r="G41" s="33" t="s">
        <v>76</v>
      </c>
      <c r="H41" s="120" t="s">
        <v>63</v>
      </c>
    </row>
    <row r="42" spans="1:8">
      <c r="A42" s="34" t="s">
        <v>36</v>
      </c>
      <c r="B42" s="195" t="s">
        <v>77</v>
      </c>
      <c r="C42" s="195"/>
      <c r="D42" s="195"/>
      <c r="E42" s="195"/>
      <c r="F42" s="195"/>
      <c r="G42" s="38">
        <v>20</v>
      </c>
      <c r="H42" s="36">
        <f t="shared" ref="H42:H49" si="0">($H$31+$H$39)*G42%</f>
        <v>0</v>
      </c>
    </row>
    <row r="43" spans="1:8">
      <c r="A43" s="34" t="s">
        <v>38</v>
      </c>
      <c r="B43" s="195" t="s">
        <v>78</v>
      </c>
      <c r="C43" s="195"/>
      <c r="D43" s="195"/>
      <c r="E43" s="195"/>
      <c r="F43" s="195"/>
      <c r="G43" s="39">
        <v>2.5</v>
      </c>
      <c r="H43" s="36">
        <f t="shared" si="0"/>
        <v>0</v>
      </c>
    </row>
    <row r="44" spans="1:8">
      <c r="A44" s="34" t="s">
        <v>40</v>
      </c>
      <c r="B44" s="195" t="s">
        <v>79</v>
      </c>
      <c r="C44" s="195"/>
      <c r="D44" s="195"/>
      <c r="E44" s="195"/>
      <c r="F44" s="195"/>
      <c r="G44" s="40"/>
      <c r="H44" s="36">
        <f t="shared" si="0"/>
        <v>0</v>
      </c>
    </row>
    <row r="45" spans="1:8">
      <c r="A45" s="34" t="s">
        <v>43</v>
      </c>
      <c r="B45" s="195" t="s">
        <v>80</v>
      </c>
      <c r="C45" s="195"/>
      <c r="D45" s="195"/>
      <c r="E45" s="195"/>
      <c r="F45" s="195"/>
      <c r="G45" s="39">
        <v>1.5</v>
      </c>
      <c r="H45" s="36">
        <f t="shared" si="0"/>
        <v>0</v>
      </c>
    </row>
    <row r="46" spans="1:8">
      <c r="A46" s="34" t="s">
        <v>81</v>
      </c>
      <c r="B46" s="195" t="s">
        <v>82</v>
      </c>
      <c r="C46" s="195"/>
      <c r="D46" s="195"/>
      <c r="E46" s="195"/>
      <c r="F46" s="195"/>
      <c r="G46" s="39">
        <v>1</v>
      </c>
      <c r="H46" s="36">
        <f t="shared" si="0"/>
        <v>0</v>
      </c>
    </row>
    <row r="47" spans="1:8">
      <c r="A47" s="34" t="s">
        <v>83</v>
      </c>
      <c r="B47" s="195" t="s">
        <v>84</v>
      </c>
      <c r="C47" s="195"/>
      <c r="D47" s="195"/>
      <c r="E47" s="195"/>
      <c r="F47" s="195"/>
      <c r="G47" s="39">
        <v>0.6</v>
      </c>
      <c r="H47" s="36">
        <f t="shared" si="0"/>
        <v>0</v>
      </c>
    </row>
    <row r="48" spans="1:8">
      <c r="A48" s="34" t="s">
        <v>85</v>
      </c>
      <c r="B48" s="195" t="s">
        <v>86</v>
      </c>
      <c r="C48" s="195"/>
      <c r="D48" s="195"/>
      <c r="E48" s="195"/>
      <c r="F48" s="195"/>
      <c r="G48" s="39">
        <v>0.2</v>
      </c>
      <c r="H48" s="36">
        <f t="shared" si="0"/>
        <v>0</v>
      </c>
    </row>
    <row r="49" spans="1:8">
      <c r="A49" s="34" t="s">
        <v>87</v>
      </c>
      <c r="B49" s="195" t="s">
        <v>88</v>
      </c>
      <c r="C49" s="195"/>
      <c r="D49" s="195"/>
      <c r="E49" s="195"/>
      <c r="F49" s="195"/>
      <c r="G49" s="39">
        <v>8</v>
      </c>
      <c r="H49" s="36">
        <f t="shared" si="0"/>
        <v>0</v>
      </c>
    </row>
    <row r="50" spans="1:8">
      <c r="A50" s="194" t="s">
        <v>89</v>
      </c>
      <c r="B50" s="194"/>
      <c r="C50" s="194"/>
      <c r="D50" s="194"/>
      <c r="E50" s="194"/>
      <c r="F50" s="194"/>
      <c r="G50" s="41">
        <f>SUM(G42:G49)</f>
        <v>33.799999999999997</v>
      </c>
      <c r="H50" s="37">
        <f>SUM(H42:H49)</f>
        <v>0</v>
      </c>
    </row>
    <row r="51" spans="1:8">
      <c r="A51" s="30"/>
      <c r="B51" s="31"/>
      <c r="C51" s="31"/>
      <c r="D51" s="31"/>
      <c r="E51" s="31"/>
      <c r="F51" s="31"/>
      <c r="G51" s="31"/>
      <c r="H51" s="32"/>
    </row>
    <row r="52" spans="1:8">
      <c r="A52" s="33" t="s">
        <v>90</v>
      </c>
      <c r="B52" s="194" t="s">
        <v>91</v>
      </c>
      <c r="C52" s="194"/>
      <c r="D52" s="194"/>
      <c r="E52" s="194"/>
      <c r="F52" s="194"/>
      <c r="G52" s="194"/>
      <c r="H52" s="120" t="s">
        <v>63</v>
      </c>
    </row>
    <row r="53" spans="1:8">
      <c r="A53" s="34" t="s">
        <v>36</v>
      </c>
      <c r="B53" s="195" t="s">
        <v>92</v>
      </c>
      <c r="C53" s="195"/>
      <c r="D53" s="195"/>
      <c r="E53" s="195"/>
      <c r="F53" s="195"/>
      <c r="G53" s="195"/>
      <c r="H53" s="36">
        <f>Informações_Básicas!$C$30-($H$29*6%)</f>
        <v>0</v>
      </c>
    </row>
    <row r="54" spans="1:8">
      <c r="A54" s="34" t="s">
        <v>38</v>
      </c>
      <c r="B54" s="195" t="s">
        <v>93</v>
      </c>
      <c r="C54" s="195"/>
      <c r="D54" s="195"/>
      <c r="E54" s="195"/>
      <c r="F54" s="195"/>
      <c r="G54" s="195"/>
      <c r="H54" s="36">
        <f>(Informações_Básicas!$C$25*11)-(Informações_Básicas!$C$25*11*15%)</f>
        <v>196.35</v>
      </c>
    </row>
    <row r="55" spans="1:8">
      <c r="A55" s="34" t="s">
        <v>40</v>
      </c>
      <c r="B55" s="195" t="s">
        <v>94</v>
      </c>
      <c r="C55" s="195"/>
      <c r="D55" s="195"/>
      <c r="E55" s="195"/>
      <c r="F55" s="195"/>
      <c r="G55" s="195"/>
      <c r="H55" s="36">
        <v>10.98</v>
      </c>
    </row>
    <row r="56" spans="1:8">
      <c r="A56" s="34" t="s">
        <v>43</v>
      </c>
      <c r="B56" s="195" t="s">
        <v>95</v>
      </c>
      <c r="C56" s="195"/>
      <c r="D56" s="195"/>
      <c r="E56" s="195"/>
      <c r="F56" s="195"/>
      <c r="G56" s="195"/>
      <c r="H56" s="36">
        <v>0.97</v>
      </c>
    </row>
    <row r="57" spans="1:8">
      <c r="A57" s="194" t="s">
        <v>96</v>
      </c>
      <c r="B57" s="194"/>
      <c r="C57" s="194"/>
      <c r="D57" s="194"/>
      <c r="E57" s="194"/>
      <c r="F57" s="194"/>
      <c r="G57" s="194"/>
      <c r="H57" s="37">
        <f>SUM(H53:H56)</f>
        <v>208.29999999999998</v>
      </c>
    </row>
    <row r="58" spans="1:8">
      <c r="A58" s="20"/>
      <c r="B58" s="9"/>
      <c r="C58" s="9"/>
      <c r="D58" s="9"/>
      <c r="E58" s="9"/>
      <c r="F58" s="9"/>
      <c r="G58" s="9"/>
      <c r="H58" s="21"/>
    </row>
    <row r="59" spans="1:8" ht="15.75" customHeight="1">
      <c r="A59" s="223" t="s">
        <v>97</v>
      </c>
      <c r="B59" s="223"/>
      <c r="C59" s="223"/>
      <c r="D59" s="223"/>
      <c r="E59" s="223"/>
      <c r="F59" s="223"/>
      <c r="G59" s="223"/>
      <c r="H59" s="223"/>
    </row>
    <row r="60" spans="1:8">
      <c r="A60" s="42" t="s">
        <v>68</v>
      </c>
      <c r="B60" s="195" t="s">
        <v>69</v>
      </c>
      <c r="C60" s="195"/>
      <c r="D60" s="195"/>
      <c r="E60" s="195"/>
      <c r="F60" s="195"/>
      <c r="G60" s="195"/>
      <c r="H60" s="43">
        <f>H39</f>
        <v>0</v>
      </c>
    </row>
    <row r="61" spans="1:8">
      <c r="A61" s="42" t="s">
        <v>74</v>
      </c>
      <c r="B61" s="195" t="s">
        <v>75</v>
      </c>
      <c r="C61" s="195"/>
      <c r="D61" s="195"/>
      <c r="E61" s="195"/>
      <c r="F61" s="195"/>
      <c r="G61" s="195"/>
      <c r="H61" s="43">
        <f>H50</f>
        <v>0</v>
      </c>
    </row>
    <row r="62" spans="1:8">
      <c r="A62" s="42" t="s">
        <v>90</v>
      </c>
      <c r="B62" s="195" t="s">
        <v>91</v>
      </c>
      <c r="C62" s="195"/>
      <c r="D62" s="195"/>
      <c r="E62" s="195"/>
      <c r="F62" s="195"/>
      <c r="G62" s="195"/>
      <c r="H62" s="43">
        <f>H57</f>
        <v>208.29999999999998</v>
      </c>
    </row>
    <row r="63" spans="1:8">
      <c r="A63" s="198" t="s">
        <v>98</v>
      </c>
      <c r="B63" s="198"/>
      <c r="C63" s="198"/>
      <c r="D63" s="198"/>
      <c r="E63" s="198"/>
      <c r="F63" s="198"/>
      <c r="G63" s="198"/>
      <c r="H63" s="44">
        <f>SUM(H60:H62)</f>
        <v>208.29999999999998</v>
      </c>
    </row>
    <row r="64" spans="1:8">
      <c r="A64" s="20"/>
      <c r="B64" s="9"/>
      <c r="C64" s="9"/>
      <c r="D64" s="9"/>
      <c r="E64" s="9"/>
      <c r="F64" s="9"/>
      <c r="G64" s="9"/>
      <c r="H64" s="21"/>
    </row>
    <row r="65" spans="1:8">
      <c r="A65" s="199" t="s">
        <v>99</v>
      </c>
      <c r="B65" s="199"/>
      <c r="C65" s="199"/>
      <c r="D65" s="199"/>
      <c r="E65" s="199"/>
      <c r="F65" s="199"/>
      <c r="G65" s="199"/>
      <c r="H65" s="199"/>
    </row>
    <row r="66" spans="1:8">
      <c r="A66" s="45"/>
      <c r="B66" s="46"/>
      <c r="C66" s="46"/>
      <c r="D66" s="46"/>
      <c r="E66" s="46"/>
      <c r="F66" s="46"/>
      <c r="G66" s="46"/>
      <c r="H66" s="47"/>
    </row>
    <row r="67" spans="1:8">
      <c r="A67" s="48" t="s">
        <v>100</v>
      </c>
      <c r="B67" s="49" t="s">
        <v>101</v>
      </c>
      <c r="C67" s="50"/>
      <c r="D67" s="50"/>
      <c r="E67" s="50"/>
      <c r="F67" s="50"/>
      <c r="G67" s="48" t="s">
        <v>76</v>
      </c>
      <c r="H67" s="48" t="s">
        <v>63</v>
      </c>
    </row>
    <row r="68" spans="1:8">
      <c r="A68" s="51" t="s">
        <v>36</v>
      </c>
      <c r="B68" s="200" t="s">
        <v>101</v>
      </c>
      <c r="C68" s="200"/>
      <c r="D68" s="200"/>
      <c r="E68" s="200"/>
      <c r="F68" s="200"/>
      <c r="G68" s="51">
        <v>0.42</v>
      </c>
      <c r="H68" s="52">
        <f>(H31+H63-SUM(H42:H48))/12</f>
        <v>17.358333333333331</v>
      </c>
    </row>
    <row r="69" spans="1:8">
      <c r="A69" s="51" t="s">
        <v>38</v>
      </c>
      <c r="B69" s="201" t="s">
        <v>102</v>
      </c>
      <c r="C69" s="201"/>
      <c r="D69" s="201"/>
      <c r="E69" s="201"/>
      <c r="F69" s="201"/>
      <c r="G69" s="149">
        <v>4.3499999999999996</v>
      </c>
      <c r="H69" s="52">
        <f>H49*G69%</f>
        <v>0</v>
      </c>
    </row>
    <row r="70" spans="1:8">
      <c r="A70" s="53"/>
      <c r="B70" s="54" t="s">
        <v>103</v>
      </c>
      <c r="C70" s="55"/>
      <c r="D70" s="55"/>
      <c r="E70" s="55"/>
      <c r="F70" s="55"/>
      <c r="G70" s="56"/>
      <c r="H70" s="57">
        <f>SUM(H68:H69)</f>
        <v>17.358333333333331</v>
      </c>
    </row>
    <row r="71" spans="1:8">
      <c r="A71" s="202" t="s">
        <v>104</v>
      </c>
      <c r="B71" s="202"/>
      <c r="C71" s="202"/>
      <c r="D71" s="202"/>
      <c r="E71" s="202"/>
      <c r="F71" s="202"/>
      <c r="G71" s="48">
        <v>74.94</v>
      </c>
      <c r="H71" s="58">
        <f>H70*G71%</f>
        <v>13.008334999999997</v>
      </c>
    </row>
    <row r="72" spans="1:8">
      <c r="A72" s="20"/>
      <c r="B72" s="9"/>
      <c r="C72" s="9"/>
      <c r="D72" s="9"/>
      <c r="E72" s="9"/>
      <c r="F72" s="9"/>
      <c r="G72" s="59"/>
      <c r="H72" s="21"/>
    </row>
    <row r="73" spans="1:8">
      <c r="A73" s="48" t="s">
        <v>105</v>
      </c>
      <c r="B73" s="203" t="s">
        <v>106</v>
      </c>
      <c r="C73" s="203"/>
      <c r="D73" s="203"/>
      <c r="E73" s="203"/>
      <c r="F73" s="203"/>
      <c r="G73" s="48" t="s">
        <v>76</v>
      </c>
      <c r="H73" s="48" t="s">
        <v>63</v>
      </c>
    </row>
    <row r="74" spans="1:8">
      <c r="A74" s="51" t="s">
        <v>36</v>
      </c>
      <c r="B74" s="200" t="s">
        <v>106</v>
      </c>
      <c r="C74" s="200"/>
      <c r="D74" s="200"/>
      <c r="E74" s="200"/>
      <c r="F74" s="200"/>
      <c r="G74" s="51">
        <v>1.94</v>
      </c>
      <c r="H74" s="52">
        <v>0</v>
      </c>
    </row>
    <row r="75" spans="1:8">
      <c r="A75" s="51" t="s">
        <v>38</v>
      </c>
      <c r="B75" s="201" t="s">
        <v>107</v>
      </c>
      <c r="C75" s="201"/>
      <c r="D75" s="201"/>
      <c r="E75" s="201"/>
      <c r="F75" s="201"/>
      <c r="G75" s="150">
        <v>7.8E-2</v>
      </c>
      <c r="H75" s="52">
        <f>H49*G75%</f>
        <v>0</v>
      </c>
    </row>
    <row r="76" spans="1:8">
      <c r="A76" s="53"/>
      <c r="B76" s="54" t="s">
        <v>103</v>
      </c>
      <c r="C76" s="55"/>
      <c r="D76" s="55"/>
      <c r="E76" s="55"/>
      <c r="F76" s="55"/>
      <c r="G76" s="56"/>
      <c r="H76" s="57">
        <f>SUM(H74:H75)</f>
        <v>0</v>
      </c>
    </row>
    <row r="77" spans="1:8">
      <c r="A77" s="202" t="s">
        <v>108</v>
      </c>
      <c r="B77" s="202"/>
      <c r="C77" s="202"/>
      <c r="D77" s="202"/>
      <c r="E77" s="202"/>
      <c r="F77" s="202"/>
      <c r="G77" s="48">
        <v>8.33</v>
      </c>
      <c r="H77" s="58">
        <f>H76*G77%</f>
        <v>0</v>
      </c>
    </row>
    <row r="78" spans="1:8">
      <c r="A78" s="20"/>
      <c r="B78" s="9"/>
      <c r="C78" s="9"/>
      <c r="D78" s="9"/>
      <c r="E78" s="9"/>
      <c r="F78" s="9"/>
      <c r="G78" s="59"/>
      <c r="H78" s="21"/>
    </row>
    <row r="79" spans="1:8">
      <c r="A79" s="48" t="s">
        <v>109</v>
      </c>
      <c r="B79" s="203" t="s">
        <v>110</v>
      </c>
      <c r="C79" s="203"/>
      <c r="D79" s="203"/>
      <c r="E79" s="203"/>
      <c r="F79" s="203"/>
      <c r="G79" s="48" t="s">
        <v>76</v>
      </c>
      <c r="H79" s="48" t="s">
        <v>63</v>
      </c>
    </row>
    <row r="80" spans="1:8">
      <c r="A80" s="51" t="s">
        <v>36</v>
      </c>
      <c r="B80" s="200" t="s">
        <v>111</v>
      </c>
      <c r="C80" s="200"/>
      <c r="D80" s="200"/>
      <c r="E80" s="200"/>
      <c r="F80" s="200"/>
      <c r="G80" s="51"/>
      <c r="H80" s="52">
        <f>H60*-1</f>
        <v>0</v>
      </c>
    </row>
    <row r="81" spans="1:8">
      <c r="A81" s="202" t="s">
        <v>112</v>
      </c>
      <c r="B81" s="202"/>
      <c r="C81" s="202"/>
      <c r="D81" s="202"/>
      <c r="E81" s="202"/>
      <c r="F81" s="202"/>
      <c r="G81" s="48">
        <v>3.64</v>
      </c>
      <c r="H81" s="58">
        <f>H80*G81%</f>
        <v>0</v>
      </c>
    </row>
    <row r="82" spans="1:8">
      <c r="A82" s="20"/>
      <c r="B82" s="9"/>
      <c r="C82" s="9"/>
      <c r="D82" s="9"/>
      <c r="E82" s="9"/>
      <c r="F82" s="9"/>
      <c r="G82" s="9"/>
      <c r="H82" s="21"/>
    </row>
    <row r="83" spans="1:8" ht="15.75" customHeight="1">
      <c r="A83" s="204" t="s">
        <v>113</v>
      </c>
      <c r="B83" s="204"/>
      <c r="C83" s="204"/>
      <c r="D83" s="204"/>
      <c r="E83" s="204"/>
      <c r="F83" s="204"/>
      <c r="G83" s="204"/>
      <c r="H83" s="48" t="s">
        <v>63</v>
      </c>
    </row>
    <row r="84" spans="1:8">
      <c r="A84" s="60" t="s">
        <v>100</v>
      </c>
      <c r="B84" s="205" t="str">
        <f>B67</f>
        <v>Aviso Prévio Indenizado</v>
      </c>
      <c r="C84" s="205"/>
      <c r="D84" s="205"/>
      <c r="E84" s="205"/>
      <c r="F84" s="205"/>
      <c r="G84" s="205"/>
      <c r="H84" s="61">
        <f>H71</f>
        <v>13.008334999999997</v>
      </c>
    </row>
    <row r="85" spans="1:8">
      <c r="A85" s="60" t="str">
        <f>A73</f>
        <v>3.2</v>
      </c>
      <c r="B85" s="205" t="str">
        <f>B73</f>
        <v>Aviso Prévio Trabalhado</v>
      </c>
      <c r="C85" s="205"/>
      <c r="D85" s="205"/>
      <c r="E85" s="205"/>
      <c r="F85" s="205"/>
      <c r="G85" s="205"/>
      <c r="H85" s="61">
        <f>H77</f>
        <v>0</v>
      </c>
    </row>
    <row r="86" spans="1:8">
      <c r="A86" s="60" t="str">
        <f>A79</f>
        <v>3.3</v>
      </c>
      <c r="B86" s="205" t="str">
        <f>B79</f>
        <v>Demissão por Justa Causa</v>
      </c>
      <c r="C86" s="205"/>
      <c r="D86" s="205"/>
      <c r="E86" s="205"/>
      <c r="F86" s="205"/>
      <c r="G86" s="205"/>
      <c r="H86" s="61">
        <f>H81</f>
        <v>0</v>
      </c>
    </row>
    <row r="87" spans="1:8">
      <c r="A87" s="206" t="s">
        <v>98</v>
      </c>
      <c r="B87" s="206"/>
      <c r="C87" s="206"/>
      <c r="D87" s="206"/>
      <c r="E87" s="206"/>
      <c r="F87" s="206"/>
      <c r="G87" s="206"/>
      <c r="H87" s="62">
        <f>SUM(H84:H86)</f>
        <v>13.008334999999997</v>
      </c>
    </row>
    <row r="88" spans="1:8">
      <c r="A88" s="20"/>
      <c r="B88" s="9"/>
      <c r="C88" s="9"/>
      <c r="D88" s="9"/>
      <c r="E88" s="9"/>
      <c r="F88" s="9"/>
      <c r="G88" s="9"/>
      <c r="H88" s="21"/>
    </row>
    <row r="89" spans="1:8">
      <c r="A89" s="66" t="s">
        <v>114</v>
      </c>
      <c r="B89" s="67"/>
      <c r="C89" s="67"/>
      <c r="D89" s="67"/>
      <c r="E89" s="67"/>
      <c r="F89" s="67"/>
      <c r="G89" s="67"/>
      <c r="H89" s="68"/>
    </row>
    <row r="90" spans="1:8">
      <c r="A90" s="69"/>
      <c r="B90" s="70"/>
      <c r="C90" s="70"/>
      <c r="D90" s="70"/>
      <c r="E90" s="70"/>
      <c r="F90" s="70"/>
      <c r="G90" s="70"/>
      <c r="H90" s="71"/>
    </row>
    <row r="91" spans="1:8">
      <c r="A91" s="72" t="s">
        <v>115</v>
      </c>
      <c r="B91" s="207" t="s">
        <v>116</v>
      </c>
      <c r="C91" s="207"/>
      <c r="D91" s="207"/>
      <c r="E91" s="207"/>
      <c r="F91" s="207"/>
      <c r="G91" s="72" t="s">
        <v>168</v>
      </c>
      <c r="H91" s="73" t="s">
        <v>63</v>
      </c>
    </row>
    <row r="92" spans="1:8" s="77" customFormat="1" ht="12">
      <c r="A92" s="74"/>
      <c r="B92" s="208" t="s">
        <v>118</v>
      </c>
      <c r="C92" s="208"/>
      <c r="D92" s="208"/>
      <c r="E92" s="208"/>
      <c r="F92" s="208"/>
      <c r="G92" s="75"/>
      <c r="H92" s="76">
        <f>(H31+H63+H87)/30</f>
        <v>7.3769444999999987</v>
      </c>
    </row>
    <row r="93" spans="1:8">
      <c r="A93" s="78" t="s">
        <v>36</v>
      </c>
      <c r="B93" s="209" t="s">
        <v>71</v>
      </c>
      <c r="C93" s="209"/>
      <c r="D93" s="209"/>
      <c r="E93" s="209"/>
      <c r="F93" s="209"/>
      <c r="G93" s="79">
        <v>11</v>
      </c>
      <c r="H93" s="80">
        <f t="shared" ref="H93:H104" si="1">(G93*$H$92)/12</f>
        <v>6.7621991249999986</v>
      </c>
    </row>
    <row r="94" spans="1:8">
      <c r="A94" s="78" t="s">
        <v>38</v>
      </c>
      <c r="B94" s="209" t="s">
        <v>119</v>
      </c>
      <c r="C94" s="209"/>
      <c r="D94" s="209"/>
      <c r="E94" s="209"/>
      <c r="F94" s="209"/>
      <c r="G94" s="81">
        <v>1</v>
      </c>
      <c r="H94" s="80">
        <f t="shared" si="1"/>
        <v>0.61474537499999993</v>
      </c>
    </row>
    <row r="95" spans="1:8">
      <c r="A95" s="78" t="s">
        <v>40</v>
      </c>
      <c r="B95" s="209" t="s">
        <v>120</v>
      </c>
      <c r="C95" s="209"/>
      <c r="D95" s="209"/>
      <c r="E95" s="209"/>
      <c r="F95" s="209"/>
      <c r="G95" s="81">
        <v>0.69130000000000003</v>
      </c>
      <c r="H95" s="80">
        <f t="shared" si="1"/>
        <v>0.42497347773749999</v>
      </c>
    </row>
    <row r="96" spans="1:8">
      <c r="A96" s="78" t="s">
        <v>43</v>
      </c>
      <c r="B96" s="209" t="s">
        <v>121</v>
      </c>
      <c r="C96" s="209"/>
      <c r="D96" s="209"/>
      <c r="E96" s="209"/>
      <c r="F96" s="209"/>
      <c r="G96" s="81">
        <v>2.5</v>
      </c>
      <c r="H96" s="80">
        <f t="shared" si="1"/>
        <v>1.5368634374999999</v>
      </c>
    </row>
    <row r="97" spans="1:8">
      <c r="A97" s="78" t="s">
        <v>81</v>
      </c>
      <c r="B97" s="209" t="s">
        <v>122</v>
      </c>
      <c r="C97" s="209"/>
      <c r="D97" s="209"/>
      <c r="E97" s="209"/>
      <c r="F97" s="209"/>
      <c r="G97" s="81">
        <v>0.3044</v>
      </c>
      <c r="H97" s="80">
        <f t="shared" si="1"/>
        <v>0.18712849214999996</v>
      </c>
    </row>
    <row r="98" spans="1:8">
      <c r="A98" s="78" t="s">
        <v>83</v>
      </c>
      <c r="B98" s="209" t="s">
        <v>123</v>
      </c>
      <c r="C98" s="209"/>
      <c r="D98" s="209"/>
      <c r="E98" s="209"/>
      <c r="F98" s="209"/>
      <c r="G98" s="81">
        <v>3.09E-2</v>
      </c>
      <c r="H98" s="80">
        <f t="shared" si="1"/>
        <v>1.8995632087499995E-2</v>
      </c>
    </row>
    <row r="99" spans="1:8">
      <c r="A99" s="78" t="s">
        <v>85</v>
      </c>
      <c r="B99" s="209" t="s">
        <v>124</v>
      </c>
      <c r="C99" s="209"/>
      <c r="D99" s="209"/>
      <c r="E99" s="209"/>
      <c r="F99" s="209"/>
      <c r="G99" s="81">
        <v>1.8499999999999999E-2</v>
      </c>
      <c r="H99" s="80">
        <f t="shared" si="1"/>
        <v>1.1372789437499998E-2</v>
      </c>
    </row>
    <row r="100" spans="1:8">
      <c r="A100" s="78" t="s">
        <v>87</v>
      </c>
      <c r="B100" s="209" t="s">
        <v>125</v>
      </c>
      <c r="C100" s="209"/>
      <c r="D100" s="209"/>
      <c r="E100" s="209"/>
      <c r="F100" s="209"/>
      <c r="G100" s="81">
        <v>0.02</v>
      </c>
      <c r="H100" s="80">
        <f t="shared" si="1"/>
        <v>1.2294907499999999E-2</v>
      </c>
    </row>
    <row r="101" spans="1:8">
      <c r="A101" s="78" t="s">
        <v>126</v>
      </c>
      <c r="B101" s="209" t="s">
        <v>127</v>
      </c>
      <c r="C101" s="209"/>
      <c r="D101" s="209"/>
      <c r="E101" s="209"/>
      <c r="F101" s="209"/>
      <c r="G101" s="81">
        <v>4.0000000000000001E-3</v>
      </c>
      <c r="H101" s="80">
        <f t="shared" si="1"/>
        <v>2.4589814999999996E-3</v>
      </c>
    </row>
    <row r="102" spans="1:8">
      <c r="A102" s="78" t="s">
        <v>128</v>
      </c>
      <c r="B102" s="209" t="s">
        <v>129</v>
      </c>
      <c r="C102" s="209"/>
      <c r="D102" s="209"/>
      <c r="E102" s="209"/>
      <c r="F102" s="209"/>
      <c r="G102" s="81">
        <v>0.32129999999999997</v>
      </c>
      <c r="H102" s="80">
        <f t="shared" si="1"/>
        <v>0.19751768898749997</v>
      </c>
    </row>
    <row r="103" spans="1:8">
      <c r="A103" s="78" t="s">
        <v>130</v>
      </c>
      <c r="B103" s="209" t="s">
        <v>131</v>
      </c>
      <c r="C103" s="209"/>
      <c r="D103" s="209"/>
      <c r="E103" s="209"/>
      <c r="F103" s="209"/>
      <c r="G103" s="81">
        <v>0.24959999999999999</v>
      </c>
      <c r="H103" s="80">
        <f t="shared" si="1"/>
        <v>0.15344044559999995</v>
      </c>
    </row>
    <row r="104" spans="1:8">
      <c r="A104" s="78" t="s">
        <v>132</v>
      </c>
      <c r="B104" s="209" t="s">
        <v>133</v>
      </c>
      <c r="C104" s="209"/>
      <c r="D104" s="209"/>
      <c r="E104" s="209"/>
      <c r="F104" s="209"/>
      <c r="G104" s="81">
        <v>1.4E-3</v>
      </c>
      <c r="H104" s="80">
        <f t="shared" si="1"/>
        <v>8.6064352499999987E-4</v>
      </c>
    </row>
    <row r="105" spans="1:8">
      <c r="A105" s="207" t="s">
        <v>134</v>
      </c>
      <c r="B105" s="207"/>
      <c r="C105" s="207"/>
      <c r="D105" s="207"/>
      <c r="E105" s="207"/>
      <c r="F105" s="207"/>
      <c r="G105" s="82">
        <f>SUM(G93:G104)</f>
        <v>16.141400000000001</v>
      </c>
      <c r="H105" s="83">
        <f>SUM(H93:H104)</f>
        <v>9.922850996024998</v>
      </c>
    </row>
    <row r="106" spans="1:8">
      <c r="A106" s="20"/>
      <c r="B106" s="9"/>
      <c r="C106" s="9"/>
      <c r="D106" s="9"/>
      <c r="E106" s="9"/>
      <c r="F106" s="9"/>
      <c r="G106" s="9"/>
      <c r="H106" s="21"/>
    </row>
    <row r="107" spans="1:8">
      <c r="A107" s="72" t="s">
        <v>135</v>
      </c>
      <c r="B107" s="207" t="s">
        <v>136</v>
      </c>
      <c r="C107" s="207"/>
      <c r="D107" s="207"/>
      <c r="E107" s="207"/>
      <c r="F107" s="207"/>
      <c r="G107" s="72" t="s">
        <v>137</v>
      </c>
      <c r="H107" s="73" t="s">
        <v>63</v>
      </c>
    </row>
    <row r="108" spans="1:8" s="77" customFormat="1" ht="12">
      <c r="A108" s="74"/>
      <c r="B108" s="208" t="s">
        <v>138</v>
      </c>
      <c r="C108" s="208"/>
      <c r="D108" s="208"/>
      <c r="E108" s="208"/>
      <c r="F108" s="208"/>
      <c r="G108" s="75"/>
      <c r="H108" s="76">
        <f>(H31+H63+H87)/190</f>
        <v>1.1647807105263157</v>
      </c>
    </row>
    <row r="109" spans="1:8">
      <c r="A109" s="78" t="s">
        <v>36</v>
      </c>
      <c r="B109" s="209" t="s">
        <v>139</v>
      </c>
      <c r="C109" s="209"/>
      <c r="D109" s="209"/>
      <c r="E109" s="209"/>
      <c r="F109" s="209"/>
      <c r="G109" s="79">
        <v>11</v>
      </c>
      <c r="H109" s="80">
        <f>(G109*H108)</f>
        <v>12.812587815789472</v>
      </c>
    </row>
    <row r="110" spans="1:8">
      <c r="A110" s="207" t="s">
        <v>140</v>
      </c>
      <c r="B110" s="207"/>
      <c r="C110" s="207"/>
      <c r="D110" s="207"/>
      <c r="E110" s="207"/>
      <c r="F110" s="207"/>
      <c r="G110" s="82"/>
      <c r="H110" s="84">
        <f>H109</f>
        <v>12.812587815789472</v>
      </c>
    </row>
    <row r="111" spans="1:8">
      <c r="A111" s="20"/>
      <c r="B111" s="9"/>
      <c r="C111" s="9"/>
      <c r="D111" s="9"/>
      <c r="E111" s="9"/>
      <c r="F111" s="9"/>
      <c r="G111" s="9"/>
      <c r="H111" s="21"/>
    </row>
    <row r="112" spans="1:8" ht="15.75" customHeight="1">
      <c r="A112" s="210" t="s">
        <v>141</v>
      </c>
      <c r="B112" s="210"/>
      <c r="C112" s="210"/>
      <c r="D112" s="210"/>
      <c r="E112" s="210"/>
      <c r="F112" s="210"/>
      <c r="G112" s="210"/>
      <c r="H112" s="72" t="s">
        <v>63</v>
      </c>
    </row>
    <row r="113" spans="1:11">
      <c r="A113" s="85" t="s">
        <v>115</v>
      </c>
      <c r="B113" s="209" t="str">
        <f>B91</f>
        <v>Ausências Legais</v>
      </c>
      <c r="C113" s="209"/>
      <c r="D113" s="209"/>
      <c r="E113" s="209"/>
      <c r="F113" s="209"/>
      <c r="G113" s="209"/>
      <c r="H113" s="86">
        <f>H105</f>
        <v>9.922850996024998</v>
      </c>
    </row>
    <row r="114" spans="1:11">
      <c r="A114" s="85" t="s">
        <v>135</v>
      </c>
      <c r="B114" s="209" t="str">
        <f>B107</f>
        <v>Reposição do Profissional no Intervalo p/ Repouso e Alimentação</v>
      </c>
      <c r="C114" s="209"/>
      <c r="D114" s="209"/>
      <c r="E114" s="209"/>
      <c r="F114" s="209"/>
      <c r="G114" s="209"/>
      <c r="H114" s="86">
        <f>H110</f>
        <v>12.812587815789472</v>
      </c>
    </row>
    <row r="115" spans="1:11">
      <c r="A115" s="211" t="s">
        <v>98</v>
      </c>
      <c r="B115" s="211"/>
      <c r="C115" s="211"/>
      <c r="D115" s="211"/>
      <c r="E115" s="211"/>
      <c r="F115" s="211"/>
      <c r="G115" s="211"/>
      <c r="H115" s="87">
        <f>SUM(H113:H114)</f>
        <v>22.735438811814468</v>
      </c>
    </row>
    <row r="116" spans="1:11">
      <c r="A116" s="190"/>
      <c r="B116" s="190"/>
      <c r="C116" s="190"/>
      <c r="D116" s="190"/>
      <c r="E116" s="190"/>
      <c r="F116" s="190"/>
      <c r="G116" s="190"/>
      <c r="H116" s="190"/>
    </row>
    <row r="117" spans="1:11">
      <c r="A117" s="212" t="s">
        <v>142</v>
      </c>
      <c r="B117" s="212"/>
      <c r="C117" s="212"/>
      <c r="D117" s="212"/>
      <c r="E117" s="212"/>
      <c r="F117" s="212"/>
      <c r="G117" s="212"/>
      <c r="H117" s="212"/>
    </row>
    <row r="118" spans="1:11">
      <c r="A118" s="88"/>
      <c r="B118" s="89"/>
      <c r="C118" s="89"/>
      <c r="D118" s="89"/>
      <c r="E118" s="89"/>
      <c r="F118" s="89"/>
      <c r="G118" s="89"/>
      <c r="H118" s="90"/>
    </row>
    <row r="119" spans="1:11">
      <c r="A119" s="91">
        <v>5</v>
      </c>
      <c r="B119" s="213" t="s">
        <v>143</v>
      </c>
      <c r="C119" s="213"/>
      <c r="D119" s="213"/>
      <c r="E119" s="213"/>
      <c r="F119" s="213"/>
      <c r="G119" s="213"/>
      <c r="H119" s="91" t="s">
        <v>63</v>
      </c>
      <c r="J119" s="26"/>
    </row>
    <row r="120" spans="1:11">
      <c r="A120" s="92" t="s">
        <v>36</v>
      </c>
      <c r="B120" s="214" t="s">
        <v>144</v>
      </c>
      <c r="C120" s="214"/>
      <c r="D120" s="214"/>
      <c r="E120" s="214"/>
      <c r="F120" s="214"/>
      <c r="G120" s="214"/>
      <c r="H120" s="93">
        <f>Uniformes!E15</f>
        <v>0</v>
      </c>
      <c r="J120" s="26"/>
    </row>
    <row r="121" spans="1:11">
      <c r="A121" s="92" t="s">
        <v>38</v>
      </c>
      <c r="B121" s="214" t="s">
        <v>145</v>
      </c>
      <c r="C121" s="214"/>
      <c r="D121" s="214"/>
      <c r="E121" s="214"/>
      <c r="F121" s="214"/>
      <c r="G121" s="214"/>
      <c r="H121" s="93">
        <f>'Relação de Materiais'!F15</f>
        <v>0</v>
      </c>
      <c r="J121" s="26"/>
    </row>
    <row r="122" spans="1:11">
      <c r="A122" s="213" t="s">
        <v>66</v>
      </c>
      <c r="B122" s="213"/>
      <c r="C122" s="213"/>
      <c r="D122" s="213"/>
      <c r="E122" s="213"/>
      <c r="F122" s="213"/>
      <c r="G122" s="213"/>
      <c r="H122" s="94">
        <f>SUM(H120:H121)</f>
        <v>0</v>
      </c>
    </row>
    <row r="123" spans="1:11">
      <c r="A123" s="190"/>
      <c r="B123" s="190"/>
      <c r="C123" s="190"/>
      <c r="D123" s="190"/>
      <c r="E123" s="190"/>
      <c r="F123" s="190"/>
      <c r="G123" s="190"/>
      <c r="H123" s="190"/>
    </row>
    <row r="124" spans="1:11">
      <c r="A124" s="190" t="s">
        <v>146</v>
      </c>
      <c r="B124" s="190"/>
      <c r="C124" s="190"/>
      <c r="D124" s="190"/>
      <c r="E124" s="190"/>
      <c r="F124" s="190"/>
      <c r="G124" s="190"/>
      <c r="H124" s="190"/>
    </row>
    <row r="125" spans="1:11">
      <c r="A125" s="95"/>
      <c r="B125" s="96"/>
      <c r="C125" s="96"/>
      <c r="D125" s="96"/>
      <c r="E125" s="96"/>
      <c r="F125" s="96"/>
      <c r="G125" s="96"/>
      <c r="H125" s="97"/>
    </row>
    <row r="126" spans="1:11">
      <c r="A126" s="98">
        <v>6</v>
      </c>
      <c r="B126" s="215" t="s">
        <v>147</v>
      </c>
      <c r="C126" s="215"/>
      <c r="D126" s="215"/>
      <c r="E126" s="215"/>
      <c r="F126" s="215"/>
      <c r="G126" s="98" t="s">
        <v>76</v>
      </c>
      <c r="H126" s="99" t="s">
        <v>63</v>
      </c>
    </row>
    <row r="127" spans="1:11">
      <c r="A127" s="100" t="s">
        <v>36</v>
      </c>
      <c r="B127" s="216" t="s">
        <v>148</v>
      </c>
      <c r="C127" s="216"/>
      <c r="D127" s="216"/>
      <c r="E127" s="216"/>
      <c r="F127" s="216"/>
      <c r="G127" s="101"/>
      <c r="H127" s="102">
        <f>($H$133*G127)/($G$132+$G$128+$G$127)</f>
        <v>0</v>
      </c>
    </row>
    <row r="128" spans="1:11">
      <c r="A128" s="100" t="s">
        <v>38</v>
      </c>
      <c r="B128" s="216" t="s">
        <v>149</v>
      </c>
      <c r="C128" s="216"/>
      <c r="D128" s="216"/>
      <c r="E128" s="216"/>
      <c r="F128" s="216"/>
      <c r="G128" s="103">
        <f>G129+G130+G131</f>
        <v>7.65</v>
      </c>
      <c r="H128" s="102">
        <f>($H$133*G128)/($G$132+$G$128+$G$127)</f>
        <v>20.215862151168182</v>
      </c>
      <c r="J128" s="12"/>
      <c r="K128" s="104"/>
    </row>
    <row r="129" spans="1:10" s="108" customFormat="1">
      <c r="A129" s="219"/>
      <c r="B129" s="220" t="s">
        <v>150</v>
      </c>
      <c r="C129" s="220"/>
      <c r="D129" s="220"/>
      <c r="E129" s="220"/>
      <c r="F129" s="220"/>
      <c r="G129" s="105">
        <v>0.65</v>
      </c>
      <c r="H129" s="106">
        <f>($H$128*G129)/$G$128</f>
        <v>1.717687633759388</v>
      </c>
      <c r="I129" s="107"/>
    </row>
    <row r="130" spans="1:10" s="108" customFormat="1">
      <c r="A130" s="219"/>
      <c r="B130" s="220" t="s">
        <v>151</v>
      </c>
      <c r="C130" s="220"/>
      <c r="D130" s="220"/>
      <c r="E130" s="220"/>
      <c r="F130" s="220"/>
      <c r="G130" s="105">
        <v>3</v>
      </c>
      <c r="H130" s="106">
        <f>($H$128*G130)/$G$128</f>
        <v>7.9277890788894823</v>
      </c>
    </row>
    <row r="131" spans="1:10" s="108" customFormat="1">
      <c r="A131" s="219"/>
      <c r="B131" s="220" t="s">
        <v>152</v>
      </c>
      <c r="C131" s="220"/>
      <c r="D131" s="220"/>
      <c r="E131" s="220"/>
      <c r="F131" s="220"/>
      <c r="G131" s="105">
        <v>4</v>
      </c>
      <c r="H131" s="106">
        <f>($H$128*G131)/$G$128</f>
        <v>10.57038543851931</v>
      </c>
    </row>
    <row r="132" spans="1:10">
      <c r="A132" s="100" t="s">
        <v>40</v>
      </c>
      <c r="B132" s="216" t="s">
        <v>153</v>
      </c>
      <c r="C132" s="216"/>
      <c r="D132" s="216"/>
      <c r="E132" s="216"/>
      <c r="F132" s="216"/>
      <c r="G132" s="101"/>
      <c r="H132" s="102">
        <f>($H$133*G132)/($G$132+$G$128+$G$127)</f>
        <v>0</v>
      </c>
      <c r="J132" s="26"/>
    </row>
    <row r="133" spans="1:10">
      <c r="A133" s="215" t="s">
        <v>154</v>
      </c>
      <c r="B133" s="215"/>
      <c r="C133" s="215"/>
      <c r="D133" s="215"/>
      <c r="E133" s="215"/>
      <c r="F133" s="215"/>
      <c r="G133" s="109">
        <f>(((1+G127%)/((1-G128%)-(G132%)))-1)*100</f>
        <v>8.2837033026529561</v>
      </c>
      <c r="H133" s="109">
        <f>($H$31+$H$63+$H$87+$H$115+H122)*G133%</f>
        <v>20.215862151168182</v>
      </c>
    </row>
    <row r="134" spans="1:10">
      <c r="A134" s="20"/>
      <c r="B134" s="9"/>
      <c r="C134" s="9"/>
      <c r="D134" s="9"/>
      <c r="E134" s="9"/>
      <c r="F134" s="9"/>
      <c r="G134" s="9"/>
      <c r="H134" s="21"/>
    </row>
    <row r="135" spans="1:10">
      <c r="A135" s="20"/>
      <c r="B135" s="9"/>
      <c r="C135" s="9"/>
      <c r="D135" s="9"/>
      <c r="E135" s="9"/>
      <c r="F135" s="9"/>
      <c r="G135" s="9"/>
      <c r="H135" s="21"/>
    </row>
    <row r="136" spans="1:10">
      <c r="A136" s="221" t="s">
        <v>155</v>
      </c>
      <c r="B136" s="221"/>
      <c r="C136" s="221"/>
      <c r="D136" s="221"/>
      <c r="E136" s="221"/>
      <c r="F136" s="221"/>
      <c r="G136" s="221"/>
      <c r="H136" s="221"/>
    </row>
    <row r="137" spans="1:10">
      <c r="A137" s="110"/>
      <c r="B137" s="9"/>
      <c r="C137" s="9"/>
      <c r="D137" s="9"/>
      <c r="E137" s="9"/>
      <c r="F137" s="9"/>
      <c r="G137" s="9"/>
      <c r="H137" s="111"/>
    </row>
    <row r="138" spans="1:10">
      <c r="A138" s="222" t="s">
        <v>156</v>
      </c>
      <c r="B138" s="222"/>
      <c r="C138" s="222"/>
      <c r="D138" s="222"/>
      <c r="E138" s="222"/>
      <c r="F138" s="222"/>
      <c r="G138" s="222"/>
      <c r="H138" s="112" t="s">
        <v>63</v>
      </c>
    </row>
    <row r="139" spans="1:10">
      <c r="A139" s="113" t="s">
        <v>36</v>
      </c>
      <c r="B139" s="192" t="str">
        <f>A26</f>
        <v>MÓDULO 1: COMPOSIÇÃO DA REMUNERAÇÃO</v>
      </c>
      <c r="C139" s="192"/>
      <c r="D139" s="192"/>
      <c r="E139" s="192"/>
      <c r="F139" s="192"/>
      <c r="G139" s="192"/>
      <c r="H139" s="114">
        <f>H31</f>
        <v>0</v>
      </c>
    </row>
    <row r="140" spans="1:10">
      <c r="A140" s="113" t="s">
        <v>38</v>
      </c>
      <c r="B140" s="192" t="str">
        <f>A33</f>
        <v>MÓDULO 2: BENEFÍCIOS MENSAIS E DIÁRIOS</v>
      </c>
      <c r="C140" s="192"/>
      <c r="D140" s="192"/>
      <c r="E140" s="192"/>
      <c r="F140" s="192"/>
      <c r="G140" s="192"/>
      <c r="H140" s="114">
        <f>H63</f>
        <v>208.29999999999998</v>
      </c>
    </row>
    <row r="141" spans="1:10">
      <c r="A141" s="113" t="s">
        <v>40</v>
      </c>
      <c r="B141" s="192" t="str">
        <f>A65</f>
        <v>MÓDULO 3: PROVISÃO PARA RESCISÃO</v>
      </c>
      <c r="C141" s="192"/>
      <c r="D141" s="192"/>
      <c r="E141" s="192"/>
      <c r="F141" s="192"/>
      <c r="G141" s="192"/>
      <c r="H141" s="114">
        <f>H87</f>
        <v>13.008334999999997</v>
      </c>
    </row>
    <row r="142" spans="1:10">
      <c r="A142" s="113" t="s">
        <v>43</v>
      </c>
      <c r="B142" s="192" t="str">
        <f>A89</f>
        <v>MÓDULO 4: CUSTOS DE REPOSIÇÃO DO PROFISSIONAL AUSENTE</v>
      </c>
      <c r="C142" s="192"/>
      <c r="D142" s="192"/>
      <c r="E142" s="192"/>
      <c r="F142" s="192"/>
      <c r="G142" s="192"/>
      <c r="H142" s="114">
        <f>H115</f>
        <v>22.735438811814468</v>
      </c>
    </row>
    <row r="143" spans="1:10">
      <c r="A143" s="113" t="s">
        <v>81</v>
      </c>
      <c r="B143" s="192" t="str">
        <f>A117</f>
        <v>MÓDULO 5: INSUMOS DE MÃO DE OBRA</v>
      </c>
      <c r="C143" s="192"/>
      <c r="D143" s="192"/>
      <c r="E143" s="192"/>
      <c r="F143" s="192"/>
      <c r="G143" s="192"/>
      <c r="H143" s="114">
        <f>H122</f>
        <v>0</v>
      </c>
    </row>
    <row r="144" spans="1:10">
      <c r="A144" s="217" t="s">
        <v>157</v>
      </c>
      <c r="B144" s="217"/>
      <c r="C144" s="217"/>
      <c r="D144" s="217"/>
      <c r="E144" s="217"/>
      <c r="F144" s="217"/>
      <c r="G144" s="217"/>
      <c r="H144" s="115">
        <f>SUM(H139:H143)</f>
        <v>244.04377381181445</v>
      </c>
    </row>
    <row r="145" spans="1:9" ht="15" customHeight="1">
      <c r="A145" s="113" t="s">
        <v>83</v>
      </c>
      <c r="B145" s="192" t="s">
        <v>158</v>
      </c>
      <c r="C145" s="192"/>
      <c r="D145" s="192"/>
      <c r="E145" s="192"/>
      <c r="F145" s="192"/>
      <c r="G145" s="192"/>
      <c r="H145" s="116">
        <f>H133</f>
        <v>20.215862151168182</v>
      </c>
    </row>
    <row r="146" spans="1:9">
      <c r="A146" s="218" t="s">
        <v>159</v>
      </c>
      <c r="B146" s="218"/>
      <c r="C146" s="218"/>
      <c r="D146" s="218"/>
      <c r="E146" s="218"/>
      <c r="F146" s="218"/>
      <c r="G146" s="218"/>
      <c r="H146" s="117">
        <f>SUM(H144:H145)</f>
        <v>264.25963596298266</v>
      </c>
    </row>
    <row r="147" spans="1:9">
      <c r="A147" s="63"/>
      <c r="B147" s="64"/>
      <c r="C147" s="64"/>
      <c r="D147" s="64"/>
      <c r="E147" s="64"/>
      <c r="F147" s="64"/>
      <c r="G147" s="64"/>
      <c r="H147" s="64"/>
      <c r="I147" s="9"/>
    </row>
  </sheetData>
  <mergeCells count="134">
    <mergeCell ref="B140:G140"/>
    <mergeCell ref="B141:G141"/>
    <mergeCell ref="B142:G142"/>
    <mergeCell ref="B143:G143"/>
    <mergeCell ref="A144:G144"/>
    <mergeCell ref="B145:G145"/>
    <mergeCell ref="A146:G146"/>
    <mergeCell ref="A129:A131"/>
    <mergeCell ref="B129:F129"/>
    <mergeCell ref="B130:F130"/>
    <mergeCell ref="B131:F131"/>
    <mergeCell ref="B132:F132"/>
    <mergeCell ref="A133:F133"/>
    <mergeCell ref="A136:H136"/>
    <mergeCell ref="A138:G138"/>
    <mergeCell ref="B139:G139"/>
    <mergeCell ref="B119:G119"/>
    <mergeCell ref="B120:G120"/>
    <mergeCell ref="B121:G121"/>
    <mergeCell ref="A122:G122"/>
    <mergeCell ref="A123:H123"/>
    <mergeCell ref="A124:H124"/>
    <mergeCell ref="B126:F126"/>
    <mergeCell ref="B127:F127"/>
    <mergeCell ref="B128:F128"/>
    <mergeCell ref="B108:F108"/>
    <mergeCell ref="B109:F109"/>
    <mergeCell ref="A110:F110"/>
    <mergeCell ref="A112:G112"/>
    <mergeCell ref="B113:G113"/>
    <mergeCell ref="B114:G114"/>
    <mergeCell ref="A115:G115"/>
    <mergeCell ref="A116:H116"/>
    <mergeCell ref="A117:H117"/>
    <mergeCell ref="B98:F98"/>
    <mergeCell ref="B99:F99"/>
    <mergeCell ref="B100:F100"/>
    <mergeCell ref="B101:F101"/>
    <mergeCell ref="B102:F102"/>
    <mergeCell ref="B103:F103"/>
    <mergeCell ref="B104:F104"/>
    <mergeCell ref="A105:F105"/>
    <mergeCell ref="B107:F107"/>
    <mergeCell ref="B86:G86"/>
    <mergeCell ref="A87:G87"/>
    <mergeCell ref="B91:F91"/>
    <mergeCell ref="B92:F92"/>
    <mergeCell ref="B93:F93"/>
    <mergeCell ref="B94:F94"/>
    <mergeCell ref="B95:F95"/>
    <mergeCell ref="B96:F96"/>
    <mergeCell ref="B97:F97"/>
    <mergeCell ref="B74:F74"/>
    <mergeCell ref="B75:F75"/>
    <mergeCell ref="A77:F77"/>
    <mergeCell ref="B79:F79"/>
    <mergeCell ref="B80:F80"/>
    <mergeCell ref="A81:F81"/>
    <mergeCell ref="A83:G83"/>
    <mergeCell ref="B84:G84"/>
    <mergeCell ref="B85:G85"/>
    <mergeCell ref="B60:G60"/>
    <mergeCell ref="B61:G61"/>
    <mergeCell ref="B62:G62"/>
    <mergeCell ref="A63:G63"/>
    <mergeCell ref="A65:H65"/>
    <mergeCell ref="B68:F68"/>
    <mergeCell ref="B69:F69"/>
    <mergeCell ref="A71:F71"/>
    <mergeCell ref="B73:F73"/>
    <mergeCell ref="B49:F49"/>
    <mergeCell ref="A50:F50"/>
    <mergeCell ref="B52:G52"/>
    <mergeCell ref="B53:G53"/>
    <mergeCell ref="B54:G54"/>
    <mergeCell ref="B55:G55"/>
    <mergeCell ref="B56:G56"/>
    <mergeCell ref="A57:G57"/>
    <mergeCell ref="A59:H59"/>
    <mergeCell ref="A39:G39"/>
    <mergeCell ref="B41:F41"/>
    <mergeCell ref="B42:F42"/>
    <mergeCell ref="B43:F43"/>
    <mergeCell ref="B44:F44"/>
    <mergeCell ref="B45:F45"/>
    <mergeCell ref="B46:F46"/>
    <mergeCell ref="B47:F47"/>
    <mergeCell ref="B48:F48"/>
    <mergeCell ref="B28:G28"/>
    <mergeCell ref="B29:G29"/>
    <mergeCell ref="B30:G30"/>
    <mergeCell ref="A31:G31"/>
    <mergeCell ref="A33:H33"/>
    <mergeCell ref="B35:G35"/>
    <mergeCell ref="B36:F36"/>
    <mergeCell ref="B37:F37"/>
    <mergeCell ref="B38:F38"/>
    <mergeCell ref="B21:E21"/>
    <mergeCell ref="F21:H21"/>
    <mergeCell ref="B22:E22"/>
    <mergeCell ref="F22:H22"/>
    <mergeCell ref="B23:E23"/>
    <mergeCell ref="F23:H23"/>
    <mergeCell ref="B24:E24"/>
    <mergeCell ref="F24:H24"/>
    <mergeCell ref="A26:H26"/>
    <mergeCell ref="A15:B17"/>
    <mergeCell ref="C15:E15"/>
    <mergeCell ref="F15:H15"/>
    <mergeCell ref="C16:E16"/>
    <mergeCell ref="F16:H16"/>
    <mergeCell ref="C17:E17"/>
    <mergeCell ref="F17:H17"/>
    <mergeCell ref="A19:H19"/>
    <mergeCell ref="A20:H20"/>
    <mergeCell ref="B9:F9"/>
    <mergeCell ref="G9:H9"/>
    <mergeCell ref="B10:F10"/>
    <mergeCell ref="G10:H10"/>
    <mergeCell ref="B11:F11"/>
    <mergeCell ref="G11:H11"/>
    <mergeCell ref="A14:B14"/>
    <mergeCell ref="C14:E14"/>
    <mergeCell ref="F14:H14"/>
    <mergeCell ref="A1:H1"/>
    <mergeCell ref="A3:H3"/>
    <mergeCell ref="A4:B4"/>
    <mergeCell ref="C4:D4"/>
    <mergeCell ref="E4:F4"/>
    <mergeCell ref="G4:H4"/>
    <mergeCell ref="A5:H5"/>
    <mergeCell ref="A7:H7"/>
    <mergeCell ref="B8:F8"/>
    <mergeCell ref="G8:H8"/>
  </mergeCells>
  <dataValidations count="8">
    <dataValidation type="decimal" allowBlank="1" showInputMessage="1" showErrorMessage="1" promptTitle="Custos Indiretos" prompt="Informar o valor percentual relativo a Custos Indiretos. NÃO UTILIZE O SINAL %." sqref="G127">
      <formula1>1</formula1>
      <formula2>100</formula2>
    </dataValidation>
    <dataValidation allowBlank="1" showInputMessage="1" showErrorMessage="1" promptTitle="LUCRO" prompt="Informar o percentual de lucro proposto. NÃO UTILIZAR O SINAL %" sqref="G132">
      <formula1>0</formula1>
      <formula2>0</formula2>
    </dataValidation>
    <dataValidation type="decimal" allowBlank="1" showInputMessage="1" showErrorMessage="1" promptTitle="RAT/SAT" prompt="Informar o percentual aplicável, entre: 0,5 e 6,0, que deverá ser comprovado com certidão do Órgão Previdenciário." sqref="G44">
      <formula1>0.5</formula1>
      <formula2>6</formula2>
    </dataValidation>
    <dataValidation allowBlank="1" showInputMessage="1" showErrorMessage="1" promptTitle="Seguro de Vida" prompt="Informar o valor correspondente ao rateio do seguro de vida previsto no ACT. Na proporção de 1/12." sqref="H38">
      <formula1>0</formula1>
      <formula2>0</formula2>
    </dataValidation>
    <dataValidation allowBlank="1" showInputMessage="1" showErrorMessage="1" promptTitle="Nº do Processo Administrativo" prompt="Usar o formato nnn/2013, onde &quot;nnn&quot; representa o número sequencial do Processo Administrativo" sqref="C4:D4">
      <formula1>0</formula1>
      <formula2>0</formula2>
    </dataValidation>
    <dataValidation allowBlank="1" showInputMessage="1" showErrorMessage="1" promptTitle="Nº do Pregão" prompt="Utilizar o formato nnn/2013, onde &quot;nnn&quot; representa o número sequencial do Pregão." sqref="G4:H4">
      <formula1>0</formula1>
      <formula2>0</formula2>
    </dataValidation>
    <dataValidation allowBlank="1" showInputMessage="1" showErrorMessage="1" promptTitle="Mês Base do Acordo Coletivo" prompt="Informar o mês-base do acordo coletivo da categoria, que embasou a proposta, no formato: mm/aaaa." sqref="G10:H10">
      <formula1>0</formula1>
      <formula2>0</formula2>
    </dataValidation>
    <dataValidation type="date" allowBlank="1" showInputMessage="1" showErrorMessage="1" promptTitle="Proposta" prompt="Informar a data de apresentação da proposta no formato: dd/mm/aaaa." sqref="G8:H8">
      <formula1>41426</formula1>
      <formula2>41639</formula2>
    </dataValidation>
  </dataValidations>
  <printOptions horizontalCentered="1" verticalCentered="1"/>
  <pageMargins left="0.51180555555555496" right="0.51180555555555496" top="0.64027777777777795" bottom="0.42013888888888901" header="0.51180555555555496" footer="0.51180555555555496"/>
  <pageSetup firstPageNumber="0" fitToHeight="2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topLeftCell="A2" zoomScaleNormal="100" workbookViewId="0">
      <selection activeCell="E15" sqref="E15"/>
    </sheetView>
  </sheetViews>
  <sheetFormatPr defaultRowHeight="15"/>
  <cols>
    <col min="1" max="1" width="8.7109375" customWidth="1"/>
    <col min="2" max="2" width="31.85546875" customWidth="1"/>
    <col min="3" max="3" width="19.42578125" customWidth="1"/>
    <col min="4" max="4" width="15.85546875" customWidth="1"/>
    <col min="5" max="5" width="14" customWidth="1"/>
    <col min="6" max="1025" width="8.7109375" customWidth="1"/>
  </cols>
  <sheetData>
    <row r="1" spans="1:11">
      <c r="A1" s="224" t="s">
        <v>193</v>
      </c>
      <c r="B1" s="224"/>
      <c r="C1" s="224"/>
      <c r="D1" s="224"/>
      <c r="E1" s="224"/>
    </row>
    <row r="2" spans="1:11">
      <c r="A2" s="224" t="s">
        <v>214</v>
      </c>
      <c r="B2" s="224"/>
      <c r="C2" s="224"/>
      <c r="D2" s="224"/>
      <c r="E2" s="224"/>
    </row>
    <row r="3" spans="1:11" ht="30">
      <c r="A3" s="142" t="s">
        <v>194</v>
      </c>
      <c r="B3" s="142" t="s">
        <v>195</v>
      </c>
      <c r="C3" s="143" t="s">
        <v>196</v>
      </c>
      <c r="D3" s="142" t="s">
        <v>197</v>
      </c>
      <c r="E3" s="142" t="s">
        <v>198</v>
      </c>
    </row>
    <row r="4" spans="1:11">
      <c r="A4" s="142">
        <v>1</v>
      </c>
      <c r="B4" s="147" t="s">
        <v>205</v>
      </c>
      <c r="C4" s="144">
        <v>20</v>
      </c>
      <c r="D4" s="144"/>
      <c r="E4" s="144">
        <f t="shared" ref="E4:E12" si="0">D4*C4</f>
        <v>0</v>
      </c>
    </row>
    <row r="5" spans="1:11">
      <c r="A5" s="142">
        <v>2</v>
      </c>
      <c r="B5" s="147" t="s">
        <v>206</v>
      </c>
      <c r="C5" s="144">
        <v>20</v>
      </c>
      <c r="D5" s="144"/>
      <c r="E5" s="144">
        <f t="shared" si="0"/>
        <v>0</v>
      </c>
      <c r="J5" s="24"/>
      <c r="K5" s="24"/>
    </row>
    <row r="6" spans="1:11">
      <c r="A6" s="142">
        <v>3</v>
      </c>
      <c r="B6" s="147" t="s">
        <v>207</v>
      </c>
      <c r="C6" s="144">
        <v>20</v>
      </c>
      <c r="D6" s="144"/>
      <c r="E6" s="144">
        <f t="shared" si="0"/>
        <v>0</v>
      </c>
    </row>
    <row r="7" spans="1:11">
      <c r="A7" s="142">
        <v>4</v>
      </c>
      <c r="B7" s="147" t="s">
        <v>208</v>
      </c>
      <c r="C7" s="144">
        <v>20</v>
      </c>
      <c r="D7" s="144"/>
      <c r="E7" s="144">
        <f t="shared" si="0"/>
        <v>0</v>
      </c>
    </row>
    <row r="8" spans="1:11">
      <c r="A8" s="142">
        <v>5</v>
      </c>
      <c r="B8" s="147" t="s">
        <v>209</v>
      </c>
      <c r="C8" s="144">
        <v>10</v>
      </c>
      <c r="D8" s="144"/>
      <c r="E8" s="144">
        <f t="shared" si="0"/>
        <v>0</v>
      </c>
    </row>
    <row r="9" spans="1:11">
      <c r="A9" s="142">
        <v>6</v>
      </c>
      <c r="B9" s="147" t="s">
        <v>210</v>
      </c>
      <c r="C9" s="144">
        <v>10</v>
      </c>
      <c r="D9" s="144"/>
      <c r="E9" s="144">
        <f t="shared" si="0"/>
        <v>0</v>
      </c>
    </row>
    <row r="10" spans="1:11" ht="120">
      <c r="A10" s="142">
        <v>7</v>
      </c>
      <c r="B10" s="147" t="s">
        <v>211</v>
      </c>
      <c r="C10" s="144">
        <v>10</v>
      </c>
      <c r="D10" s="144"/>
      <c r="E10" s="144">
        <f t="shared" si="0"/>
        <v>0</v>
      </c>
    </row>
    <row r="11" spans="1:11">
      <c r="A11" s="142">
        <v>8</v>
      </c>
      <c r="B11" s="147" t="s">
        <v>212</v>
      </c>
      <c r="C11" s="144">
        <v>5</v>
      </c>
      <c r="D11" s="144"/>
      <c r="E11" s="144">
        <f t="shared" si="0"/>
        <v>0</v>
      </c>
    </row>
    <row r="12" spans="1:11" ht="30">
      <c r="A12" s="142">
        <v>9</v>
      </c>
      <c r="B12" s="147" t="s">
        <v>213</v>
      </c>
      <c r="C12" s="144">
        <v>5</v>
      </c>
      <c r="D12" s="144"/>
      <c r="E12" s="144">
        <f t="shared" si="0"/>
        <v>0</v>
      </c>
    </row>
    <row r="13" spans="1:11">
      <c r="A13" s="225" t="s">
        <v>199</v>
      </c>
      <c r="B13" s="225"/>
      <c r="C13" s="225"/>
      <c r="D13" s="225"/>
      <c r="E13" s="151">
        <f>SUM(E4:E12)</f>
        <v>0</v>
      </c>
    </row>
    <row r="14" spans="1:11">
      <c r="A14" s="225" t="s">
        <v>200</v>
      </c>
      <c r="B14" s="225"/>
      <c r="C14" s="225"/>
      <c r="D14" s="225"/>
      <c r="E14" s="151">
        <f>E13/12</f>
        <v>0</v>
      </c>
    </row>
    <row r="15" spans="1:11">
      <c r="A15" s="225" t="s">
        <v>229</v>
      </c>
      <c r="B15" s="225"/>
      <c r="C15" s="225"/>
      <c r="D15" s="225"/>
      <c r="E15" s="151">
        <f>E14/5</f>
        <v>0</v>
      </c>
    </row>
  </sheetData>
  <mergeCells count="5">
    <mergeCell ref="A1:E1"/>
    <mergeCell ref="A2:E2"/>
    <mergeCell ref="A13:D13"/>
    <mergeCell ref="A14:D14"/>
    <mergeCell ref="A15:D1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E4" sqref="E4:E12"/>
    </sheetView>
  </sheetViews>
  <sheetFormatPr defaultRowHeight="15"/>
  <cols>
    <col min="2" max="2" width="20" customWidth="1"/>
    <col min="4" max="4" width="14" customWidth="1"/>
    <col min="5" max="5" width="15.140625" customWidth="1"/>
    <col min="6" max="6" width="18.28515625" customWidth="1"/>
  </cols>
  <sheetData>
    <row r="1" spans="1:6">
      <c r="A1" s="224" t="s">
        <v>225</v>
      </c>
      <c r="B1" s="224"/>
      <c r="C1" s="224"/>
      <c r="D1" s="224"/>
      <c r="E1" s="224"/>
      <c r="F1" s="224"/>
    </row>
    <row r="2" spans="1:6">
      <c r="A2" s="224" t="s">
        <v>215</v>
      </c>
      <c r="B2" s="224"/>
      <c r="C2" s="224"/>
      <c r="D2" s="224"/>
      <c r="E2" s="224"/>
      <c r="F2" s="224"/>
    </row>
    <row r="3" spans="1:6" ht="30">
      <c r="A3" s="142" t="s">
        <v>194</v>
      </c>
      <c r="B3" s="142" t="s">
        <v>195</v>
      </c>
      <c r="C3" s="142" t="s">
        <v>201</v>
      </c>
      <c r="D3" s="148" t="s">
        <v>226</v>
      </c>
      <c r="E3" s="142" t="s">
        <v>197</v>
      </c>
      <c r="F3" s="142" t="s">
        <v>198</v>
      </c>
    </row>
    <row r="4" spans="1:6" ht="30">
      <c r="A4" s="142">
        <v>1</v>
      </c>
      <c r="B4" s="147" t="s">
        <v>216</v>
      </c>
      <c r="C4" s="143" t="s">
        <v>202</v>
      </c>
      <c r="D4" s="144">
        <v>1</v>
      </c>
      <c r="E4" s="144"/>
      <c r="F4" s="144">
        <f t="shared" ref="F4:F12" si="0">E4*D4</f>
        <v>0</v>
      </c>
    </row>
    <row r="5" spans="1:6" ht="30">
      <c r="A5" s="142">
        <v>2</v>
      </c>
      <c r="B5" s="147" t="s">
        <v>217</v>
      </c>
      <c r="C5" s="143" t="s">
        <v>202</v>
      </c>
      <c r="D5" s="144">
        <v>12</v>
      </c>
      <c r="E5" s="144"/>
      <c r="F5" s="144">
        <f t="shared" si="0"/>
        <v>0</v>
      </c>
    </row>
    <row r="6" spans="1:6">
      <c r="A6" s="142">
        <v>3</v>
      </c>
      <c r="B6" s="147" t="s">
        <v>218</v>
      </c>
      <c r="C6" s="143" t="s">
        <v>202</v>
      </c>
      <c r="D6" s="144">
        <v>1</v>
      </c>
      <c r="E6" s="144"/>
      <c r="F6" s="144">
        <f t="shared" si="0"/>
        <v>0</v>
      </c>
    </row>
    <row r="7" spans="1:6" ht="45">
      <c r="A7" s="142">
        <v>4</v>
      </c>
      <c r="B7" s="147" t="s">
        <v>219</v>
      </c>
      <c r="C7" s="143" t="s">
        <v>202</v>
      </c>
      <c r="D7" s="144">
        <v>1</v>
      </c>
      <c r="E7" s="144"/>
      <c r="F7" s="144">
        <f t="shared" si="0"/>
        <v>0</v>
      </c>
    </row>
    <row r="8" spans="1:6" ht="45">
      <c r="A8" s="142">
        <v>5</v>
      </c>
      <c r="B8" s="147" t="s">
        <v>220</v>
      </c>
      <c r="C8" s="143" t="s">
        <v>202</v>
      </c>
      <c r="D8" s="144">
        <v>1</v>
      </c>
      <c r="E8" s="144"/>
      <c r="F8" s="144">
        <f t="shared" si="0"/>
        <v>0</v>
      </c>
    </row>
    <row r="9" spans="1:6" ht="30">
      <c r="A9" s="142">
        <v>6</v>
      </c>
      <c r="B9" s="147" t="s">
        <v>221</v>
      </c>
      <c r="C9" s="143" t="s">
        <v>202</v>
      </c>
      <c r="D9" s="144">
        <v>1</v>
      </c>
      <c r="E9" s="144"/>
      <c r="F9" s="144">
        <f t="shared" si="0"/>
        <v>0</v>
      </c>
    </row>
    <row r="10" spans="1:6" ht="30">
      <c r="A10" s="142">
        <v>7</v>
      </c>
      <c r="B10" s="147" t="s">
        <v>222</v>
      </c>
      <c r="C10" s="143" t="s">
        <v>202</v>
      </c>
      <c r="D10" s="144">
        <v>1</v>
      </c>
      <c r="E10" s="144"/>
      <c r="F10" s="144">
        <f t="shared" si="0"/>
        <v>0</v>
      </c>
    </row>
    <row r="11" spans="1:6" ht="90">
      <c r="A11" s="142">
        <v>8</v>
      </c>
      <c r="B11" s="147" t="s">
        <v>223</v>
      </c>
      <c r="C11" s="143" t="s">
        <v>202</v>
      </c>
      <c r="D11" s="144">
        <v>1</v>
      </c>
      <c r="E11" s="144"/>
      <c r="F11" s="144">
        <f t="shared" si="0"/>
        <v>0</v>
      </c>
    </row>
    <row r="12" spans="1:6" ht="30">
      <c r="A12" s="142">
        <v>9</v>
      </c>
      <c r="B12" s="147" t="s">
        <v>224</v>
      </c>
      <c r="C12" s="143" t="s">
        <v>202</v>
      </c>
      <c r="D12" s="144">
        <v>1</v>
      </c>
      <c r="E12" s="144"/>
      <c r="F12" s="144">
        <f t="shared" si="0"/>
        <v>0</v>
      </c>
    </row>
    <row r="13" spans="1:6">
      <c r="A13" s="225" t="s">
        <v>199</v>
      </c>
      <c r="B13" s="225"/>
      <c r="C13" s="225"/>
      <c r="D13" s="225"/>
      <c r="E13" s="225"/>
      <c r="F13" s="146">
        <f>SUM(F4:F12)</f>
        <v>0</v>
      </c>
    </row>
    <row r="14" spans="1:6">
      <c r="A14" s="225" t="s">
        <v>203</v>
      </c>
      <c r="B14" s="225"/>
      <c r="C14" s="225"/>
      <c r="D14" s="225"/>
      <c r="E14" s="225"/>
      <c r="F14" s="146">
        <f>(F13*0.8)/(12*8)</f>
        <v>0</v>
      </c>
    </row>
    <row r="15" spans="1:6">
      <c r="A15" s="225" t="s">
        <v>204</v>
      </c>
      <c r="B15" s="225"/>
      <c r="C15" s="225"/>
      <c r="D15" s="225"/>
      <c r="E15" s="225"/>
      <c r="F15" s="145">
        <f>ROUND((F14)/2,2)</f>
        <v>0</v>
      </c>
    </row>
  </sheetData>
  <mergeCells count="5">
    <mergeCell ref="A15:E15"/>
    <mergeCell ref="A1:F1"/>
    <mergeCell ref="A2:F2"/>
    <mergeCell ref="A13:E13"/>
    <mergeCell ref="A14:E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Resumo</vt:lpstr>
      <vt:lpstr>Informações_Básicas</vt:lpstr>
      <vt:lpstr>12 X 36 Diurno</vt:lpstr>
      <vt:lpstr>12 X 36 Noturno</vt:lpstr>
      <vt:lpstr>44h Semanais</vt:lpstr>
      <vt:lpstr>Uniformes</vt:lpstr>
      <vt:lpstr>Relação de Materiais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rr20028</dc:creator>
  <cp:lastModifiedBy>rr20099</cp:lastModifiedBy>
  <cp:revision>7</cp:revision>
  <cp:lastPrinted>2018-10-11T14:58:45Z</cp:lastPrinted>
  <dcterms:created xsi:type="dcterms:W3CDTF">2012-07-27T12:30:07Z</dcterms:created>
  <dcterms:modified xsi:type="dcterms:W3CDTF">2019-07-29T15:35:55Z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