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Informações_Básicas" sheetId="1" r:id="rId1"/>
    <sheet name="AUXILIAR DE MANUTENÇÃO PREDIAL" sheetId="2" r:id="rId2"/>
    <sheet name="OFICIAL DE MANUTENÇÃO PREDIAL" sheetId="3" r:id="rId3"/>
    <sheet name="Resumo" sheetId="4" r:id="rId4"/>
    <sheet name="Contingenciamento" sheetId="5" r:id="rId5"/>
    <sheet name="Uniformes e EPI's" sheetId="6" r:id="rId6"/>
    <sheet name="Equipamentos e Ferramentas" sheetId="7" r:id="rId7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4" i="7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55" s="1"/>
  <c r="E21" i="6"/>
  <c r="E20"/>
  <c r="E19"/>
  <c r="E18"/>
  <c r="E17"/>
  <c r="E16"/>
  <c r="E15"/>
  <c r="E22" s="1"/>
  <c r="E23" s="1"/>
  <c r="E24" s="1"/>
  <c r="E9"/>
  <c r="E8"/>
  <c r="E7"/>
  <c r="E6"/>
  <c r="E10" s="1"/>
  <c r="E11" s="1"/>
  <c r="E5"/>
  <c r="E4"/>
  <c r="C10" i="5"/>
  <c r="C8"/>
  <c r="B6" i="4"/>
  <c r="B5"/>
  <c r="B129" i="3"/>
  <c r="B128"/>
  <c r="B127"/>
  <c r="B126"/>
  <c r="B125"/>
  <c r="G114"/>
  <c r="G119" s="1"/>
  <c r="B100"/>
  <c r="G95"/>
  <c r="H94"/>
  <c r="H93"/>
  <c r="H92"/>
  <c r="H91"/>
  <c r="H90"/>
  <c r="H89"/>
  <c r="B82"/>
  <c r="A82"/>
  <c r="B81"/>
  <c r="A81"/>
  <c r="B80"/>
  <c r="G72"/>
  <c r="G71"/>
  <c r="G67"/>
  <c r="G66"/>
  <c r="H52"/>
  <c r="H51"/>
  <c r="H55" s="1"/>
  <c r="H60" s="1"/>
  <c r="G48"/>
  <c r="H28"/>
  <c r="H29" s="1"/>
  <c r="F20"/>
  <c r="B129" i="2"/>
  <c r="B128"/>
  <c r="B127"/>
  <c r="B126"/>
  <c r="B125"/>
  <c r="G119"/>
  <c r="G114"/>
  <c r="B100"/>
  <c r="G96"/>
  <c r="G95"/>
  <c r="H94"/>
  <c r="H93"/>
  <c r="H92"/>
  <c r="H91"/>
  <c r="H90"/>
  <c r="H89"/>
  <c r="B82"/>
  <c r="A82"/>
  <c r="B81"/>
  <c r="A81"/>
  <c r="B80"/>
  <c r="G72"/>
  <c r="G71"/>
  <c r="G67"/>
  <c r="G66"/>
  <c r="H52"/>
  <c r="H51"/>
  <c r="H55" s="1"/>
  <c r="H60" s="1"/>
  <c r="G48"/>
  <c r="C4" i="5" s="1"/>
  <c r="H28" i="2"/>
  <c r="H30" s="1"/>
  <c r="F20"/>
  <c r="C14" i="1"/>
  <c r="G96" i="3" l="1"/>
  <c r="H106"/>
  <c r="H106" i="2"/>
  <c r="H67"/>
  <c r="H35"/>
  <c r="H36"/>
  <c r="H125"/>
  <c r="H88"/>
  <c r="F56" i="7"/>
  <c r="F57"/>
  <c r="C11" i="5"/>
  <c r="H30" i="3"/>
  <c r="C9" i="5"/>
  <c r="H95" i="2" l="1"/>
  <c r="H35" i="3"/>
  <c r="H37" s="1"/>
  <c r="H58" s="1"/>
  <c r="H125"/>
  <c r="H88"/>
  <c r="H95" s="1"/>
  <c r="H46"/>
  <c r="H36"/>
  <c r="D7" i="5" s="1"/>
  <c r="H47" i="3"/>
  <c r="H72" s="1"/>
  <c r="H67"/>
  <c r="H37" i="2"/>
  <c r="F58" i="7"/>
  <c r="D6" i="5" l="1"/>
  <c r="H43" i="3"/>
  <c r="H42"/>
  <c r="H40"/>
  <c r="H76"/>
  <c r="H77" s="1"/>
  <c r="H82" s="1"/>
  <c r="H58" i="2"/>
  <c r="H43"/>
  <c r="H45"/>
  <c r="H40"/>
  <c r="H42"/>
  <c r="H44"/>
  <c r="H46"/>
  <c r="H41"/>
  <c r="H47"/>
  <c r="H96"/>
  <c r="H97" s="1"/>
  <c r="H100" s="1"/>
  <c r="H101" s="1"/>
  <c r="H128" s="1"/>
  <c r="H96" i="3"/>
  <c r="H97" s="1"/>
  <c r="H100" s="1"/>
  <c r="H101" s="1"/>
  <c r="H128" s="1"/>
  <c r="H45"/>
  <c r="H107"/>
  <c r="H108" s="1"/>
  <c r="H129" s="1"/>
  <c r="H107" i="2"/>
  <c r="H108" s="1"/>
  <c r="H129" s="1"/>
  <c r="D5" i="5"/>
  <c r="D8" s="1"/>
  <c r="H44" i="3"/>
  <c r="H66"/>
  <c r="H68" s="1"/>
  <c r="H80" s="1"/>
  <c r="H41"/>
  <c r="H48" l="1"/>
  <c r="H59" s="1"/>
  <c r="H61" s="1"/>
  <c r="H71" s="1"/>
  <c r="H73" s="1"/>
  <c r="H81" s="1"/>
  <c r="H83" s="1"/>
  <c r="H127" s="1"/>
  <c r="D9" i="5"/>
  <c r="D10"/>
  <c r="H48" i="2"/>
  <c r="H59" s="1"/>
  <c r="H61" s="1"/>
  <c r="H72"/>
  <c r="H66"/>
  <c r="H68" s="1"/>
  <c r="H80" s="1"/>
  <c r="H76"/>
  <c r="H77" s="1"/>
  <c r="H82" s="1"/>
  <c r="H126" i="3" l="1"/>
  <c r="H130" s="1"/>
  <c r="D11" i="5"/>
  <c r="D13" s="1"/>
  <c r="H126" i="2"/>
  <c r="H71"/>
  <c r="H73" s="1"/>
  <c r="H81" s="1"/>
  <c r="H83" s="1"/>
  <c r="H127" s="1"/>
  <c r="H119" i="3" l="1"/>
  <c r="H130" i="2"/>
  <c r="H118" i="3" l="1"/>
  <c r="H114"/>
  <c r="H131"/>
  <c r="H132" s="1"/>
  <c r="C6" i="4" s="1"/>
  <c r="E6" s="1"/>
  <c r="G6" s="1"/>
  <c r="H113" i="3"/>
  <c r="H119" i="2"/>
  <c r="H117" i="3" l="1"/>
  <c r="H115"/>
  <c r="H116"/>
  <c r="H131" i="2"/>
  <c r="H132" s="1"/>
  <c r="C5" i="4" s="1"/>
  <c r="E5" s="1"/>
  <c r="G5" s="1"/>
  <c r="G7" s="1"/>
  <c r="F15" s="1"/>
  <c r="H113" i="2"/>
  <c r="H114"/>
  <c r="H118"/>
  <c r="H116" l="1"/>
  <c r="H117"/>
  <c r="H115"/>
  <c r="C21" i="4"/>
  <c r="F21" s="1"/>
  <c r="F16"/>
</calcChain>
</file>

<file path=xl/sharedStrings.xml><?xml version="1.0" encoding="utf-8"?>
<sst xmlns="http://schemas.openxmlformats.org/spreadsheetml/2006/main" count="560" uniqueCount="242">
  <si>
    <t xml:space="preserve">Referências: </t>
  </si>
  <si>
    <t>IN MPDG nº 05/2017</t>
  </si>
  <si>
    <t>Res. CNJ nº 169/2013</t>
  </si>
  <si>
    <t>IN CJF nº 001/2016</t>
  </si>
  <si>
    <t>Caderno Técnico -Limpeza e Conservação - RR/2017 - MPDG</t>
  </si>
  <si>
    <t>Valor de Vale-Alimentação/dia - ACT</t>
  </si>
  <si>
    <t>Valor de desconto de Vale-Alimentação/dia - ACT</t>
  </si>
  <si>
    <t>Tarifa de Transporte Urbano</t>
  </si>
  <si>
    <t>Deslocamentos p/ dia</t>
  </si>
  <si>
    <t>Total da despesa</t>
  </si>
  <si>
    <t>ANEXO I - PLANILHA DE FORMAÇÃO DE PREÇOS</t>
  </si>
  <si>
    <t>PLANILHA DE CUSTOS E FORMAÇÃO DE PREÇOS</t>
  </si>
  <si>
    <t>Processo nº :</t>
  </si>
  <si>
    <t>Pregão Eletrônico:</t>
  </si>
  <si>
    <t>Discriminação dos Serviços (dados referentes à contratação)</t>
  </si>
  <si>
    <t>A</t>
  </si>
  <si>
    <t>Data de Apresentação da Proposta</t>
  </si>
  <si>
    <t>B</t>
  </si>
  <si>
    <t>Município / UF: Boa Vista/RR</t>
  </si>
  <si>
    <t>Boa Vista/RR</t>
  </si>
  <si>
    <t>C</t>
  </si>
  <si>
    <t>Ano, Acordo, Convenção ou Sentença Normativa em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</si>
  <si>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</si>
  <si>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</si>
  <si>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</si>
  <si>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</si>
  <si>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</si>
  <si>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(total) a contratar (em função da unidade de medida)</t>
  </si>
  <si>
    <t>Manutenção Predial</t>
  </si>
  <si>
    <t>Postos</t>
  </si>
  <si>
    <t>Regime Laboral / horário</t>
  </si>
  <si>
    <t>Área a ser coberta</t>
  </si>
  <si>
    <t>MÃO DE OBRA VINCULADA À EXECUÇÃO CONTRATUAL</t>
  </si>
  <si>
    <t>Dados complementares para composição dos custos referentes à mão de obra</t>
  </si>
  <si>
    <t>Salário Normativo de Categoria Profissional (R$)</t>
  </si>
  <si>
    <t>Categoria Profissional</t>
  </si>
  <si>
    <t>AUXILIAR DE MANUTENÇÃO PREDIAL</t>
  </si>
  <si>
    <t>Data Base da Categoria</t>
  </si>
  <si>
    <t>Janeiro - anualmente.</t>
  </si>
  <si>
    <t>MÓDULO 1: REMUNERAÇÃO</t>
  </si>
  <si>
    <t>Composição da Remuneração</t>
  </si>
  <si>
    <t>Valor (R$)</t>
  </si>
  <si>
    <t>Salário Base</t>
  </si>
  <si>
    <t>Periculosidade ou Insalubridade</t>
  </si>
  <si>
    <t>Total da Remuneração</t>
  </si>
  <si>
    <t>MÓDULO 2: ENCARGOS E BENEFÍCIOS (Anuais, Mensais e Diários)</t>
  </si>
  <si>
    <t>2.1</t>
  </si>
  <si>
    <t>13º Salário, Férias e Adicional de Férias</t>
  </si>
  <si>
    <t>13º Salário</t>
  </si>
  <si>
    <t>Adicional de Férias</t>
  </si>
  <si>
    <t>Total de 13º Salário, Férias e Adicional de Férias</t>
  </si>
  <si>
    <t>2.2</t>
  </si>
  <si>
    <t>Encargos Previdenciários e FGTS</t>
  </si>
  <si>
    <t>%</t>
  </si>
  <si>
    <t>INSS</t>
  </si>
  <si>
    <t>Salário Educação</t>
  </si>
  <si>
    <t>Seguro Acidente do Trabalho</t>
  </si>
  <si>
    <t>SESI ou SESC</t>
  </si>
  <si>
    <t>E</t>
  </si>
  <si>
    <t>SENAI ou SENAC</t>
  </si>
  <si>
    <t>F</t>
  </si>
  <si>
    <t>SEBRAE</t>
  </si>
  <si>
    <t>G</t>
  </si>
  <si>
    <t>INCRA</t>
  </si>
  <si>
    <t>H</t>
  </si>
  <si>
    <t>FGTS</t>
  </si>
  <si>
    <t>Total de Encargos Previdenciários e FGTS</t>
  </si>
  <si>
    <t>2.3</t>
  </si>
  <si>
    <t>Benefícios Mensais e Diários</t>
  </si>
  <si>
    <t>Vale Transporte</t>
  </si>
  <si>
    <t>Vale Refeição</t>
  </si>
  <si>
    <t>Seguro de Vida</t>
  </si>
  <si>
    <t>Outros</t>
  </si>
  <si>
    <t>Total de Benefícios Mensais e Diários</t>
  </si>
  <si>
    <t>QUADRO RESUMO – MÓDULO 2 – ENCARGOS E BENEFÍCIOS (Anuais, Mensais e Diários)</t>
  </si>
  <si>
    <t>Total dos Encargos Sociais e Trabalhistas</t>
  </si>
  <si>
    <t>MÓDULO 3: PROVISÃO PARA RESCISÃO</t>
  </si>
  <si>
    <t>3.1</t>
  </si>
  <si>
    <t>Aviso Prévio Indenizado</t>
  </si>
  <si>
    <t>Valor do Aviso Prévio Indenizado c/ incidência do FGTS</t>
  </si>
  <si>
    <t>Valor da Multa do FGTS e Contribuição Social s/ Aviso Prévio Indenizado</t>
  </si>
  <si>
    <t>Total de Custo do Aviso Prévio Indenizado</t>
  </si>
  <si>
    <t>3.2</t>
  </si>
  <si>
    <t>Aviso Prévio Trabalhado</t>
  </si>
  <si>
    <t>Valor do Aviso Prévio Trabalhado</t>
  </si>
  <si>
    <t>Valor da Multa do FGTS e Contribuição Social s/ Aviso Prévio Trabalhado</t>
  </si>
  <si>
    <t>Total de Custo do Aviso Prévio Trabalhado</t>
  </si>
  <si>
    <t>3.3</t>
  </si>
  <si>
    <t>Demissão por Justa Causa</t>
  </si>
  <si>
    <t>Base de Cálulo (Provisões 13º e 1/3 Férias)</t>
  </si>
  <si>
    <t>Total de Custo da Demissão por Justa Causa</t>
  </si>
  <si>
    <t>QUADRO RESUMO – MÓDULO 3 – PROVISÃO PARA RESCISÃO</t>
  </si>
  <si>
    <t>MÓDULO 4: CUSTOS DE REPOSIÇÃO DO PROFISSIONAL AUSENTE</t>
  </si>
  <si>
    <t>4.1</t>
  </si>
  <si>
    <t>Ausências Legais</t>
  </si>
  <si>
    <t>Estimado</t>
  </si>
  <si>
    <t>Férias</t>
  </si>
  <si>
    <t>Afastamento por doença</t>
  </si>
  <si>
    <t>Licença-Paternidade</t>
  </si>
  <si>
    <t>Ausências por acidente de trabalho</t>
  </si>
  <si>
    <t>Outros (Especificar)</t>
  </si>
  <si>
    <t>Subtotal</t>
  </si>
  <si>
    <t>Incidência do Submódulo 2.2 sobre Ausências Legais</t>
  </si>
  <si>
    <t>Total de Custo de Ausências Legais</t>
  </si>
  <si>
    <t>QUADRO RESUMO – MÓDULO 4 – CUSTO DE REPOSIÇÃO DO PROFISSIONAL AUSENTE</t>
  </si>
  <si>
    <t>MÓDULO 5: INSUMOS DE MÃO DE OBRA</t>
  </si>
  <si>
    <t>Insumos de Mão de Obra</t>
  </si>
  <si>
    <t>Uniformes/Equipamentos Pessoais</t>
  </si>
  <si>
    <t>Materiais/Depreciação de Equipamentos</t>
  </si>
  <si>
    <t>MÓDULO 6: CUSTOS INDIRETOS, TRIBUTOS E LUCRO (CITL)</t>
  </si>
  <si>
    <t>Custos Indiretos, Tributos e Lucro - CITL</t>
  </si>
  <si>
    <t>Custos Indiretos</t>
  </si>
  <si>
    <t>Tributos</t>
  </si>
  <si>
    <t>B.1. Tributos Federais PIS</t>
  </si>
  <si>
    <t>B.2. Tributos Federais COFINS</t>
  </si>
  <si>
    <t>B.3. Tributos Municipais ISS</t>
  </si>
  <si>
    <t>Lucro</t>
  </si>
  <si>
    <t>Total dos Custos Indiretos, Tributos e Lucro</t>
  </si>
  <si>
    <t>QUADRO RESUMO DOS CUSTOS POR EMPREGADO</t>
  </si>
  <si>
    <t>Mão de Obra Vinculada à Execução Contratual (valor por empregado)</t>
  </si>
  <si>
    <t>Subtotal ( A + B + C + D )</t>
  </si>
  <si>
    <t>Módulo 5 – Custos Indiretos, Tributos e Lucro</t>
  </si>
  <si>
    <t>Valor por Empregado</t>
  </si>
  <si>
    <t>OFICIAL DE MANUTENÇÃO PREDIAL</t>
  </si>
  <si>
    <t>ANEXO II – QUADRO-RESUMO – VALOR MENSAL DOS SERVIÇOS</t>
  </si>
  <si>
    <t>Valor Proposto por Empregado R$</t>
  </si>
  <si>
    <t>Qtde de Empregados por Posto</t>
  </si>
  <si>
    <t xml:space="preserve">Valor Proposto por Posto </t>
  </si>
  <si>
    <t>Qtde de Postos</t>
  </si>
  <si>
    <t>Valor Total do Serviço</t>
  </si>
  <si>
    <t>( A )</t>
  </si>
  <si>
    <t>( B )</t>
  </si>
  <si>
    <t>( C )</t>
  </si>
  <si>
    <t>( D) = (B x C) R$</t>
  </si>
  <si>
    <t>( E )</t>
  </si>
  <si>
    <t>( F ) = (D x E) R$</t>
  </si>
  <si>
    <t>I</t>
  </si>
  <si>
    <t>II</t>
  </si>
  <si>
    <t>Valor Mensal dos Serviços ( I + II + III)</t>
  </si>
  <si>
    <t>ANEXO – QUADRO-DEMONSTRATIVO – VALOR GLOBAL DA PROPOSTA (ANUAL)</t>
  </si>
  <si>
    <t>Valor Global da Proposta</t>
  </si>
  <si>
    <t>Descrição</t>
  </si>
  <si>
    <t>Valor Mensal do Serviço</t>
  </si>
  <si>
    <t>Valor Global da Proposta (A x 12 meses) (ANUAL)</t>
  </si>
  <si>
    <t>GARANTIA CONTRATUAL 5%</t>
  </si>
  <si>
    <t>Valor Anual da Proposta</t>
  </si>
  <si>
    <t>Conforme estabelecido na Res CNJ 169/2013, regulamentada pela IN CJF 01/2016</t>
  </si>
  <si>
    <t>Título</t>
  </si>
  <si>
    <t>R$</t>
  </si>
  <si>
    <t>SUBMÓDULO 2.2:</t>
  </si>
  <si>
    <t>13º salário</t>
  </si>
  <si>
    <t>1/3 de Férias - Constitucional</t>
  </si>
  <si>
    <t>Incidência do SM 2.2</t>
  </si>
  <si>
    <t>Multa do FGTS</t>
  </si>
  <si>
    <t>Encargos a contingenciar</t>
  </si>
  <si>
    <t>Taxa da conta - corrente (inciso III artigo 2º IN CJF 01/2013)</t>
  </si>
  <si>
    <t>TOTAL A CONTINGENCAR</t>
  </si>
  <si>
    <t>UNIFORMES</t>
  </si>
  <si>
    <t>AUXILIAR E OFICIAL DE MANUTENÇÃO PREDIAL</t>
  </si>
  <si>
    <t>ITEM</t>
  </si>
  <si>
    <t>DESCRIÇÃO</t>
  </si>
  <si>
    <t>QUANTIDADE ANUAL</t>
  </si>
  <si>
    <t>P. UNITÁRIO (R$)</t>
  </si>
  <si>
    <t>P. TOTAL (R$)</t>
  </si>
  <si>
    <t>JALECO profissional manga curta, abertura frontal com botões, 3 bolsos frontais, sendo 2 nas laterias inferioes e um no lado superior esquerdo silkado com o logotipo da empresa, confeccionado em brim 100% algodão</t>
  </si>
  <si>
    <t>CAMISA manga curta, com gola polo, tecido tipo malha PV (67% poliester +
33% viscose), gola e barra das mangas caneladas com elastano, costura dupla na gola e mangas, com fechamento em 02 (dois) botões, bolso frontal no lado superior esquerdo (peito) silkado com o logotipo da empresa</t>
  </si>
  <si>
    <t>CALÇA jeans com cós postiço e passantes sobrepostos com fechameto através de botão em metal, 2 bolsos frontais embutidos e 2 bolsos traseiros chapados</t>
  </si>
  <si>
    <t>CINTO em couro sintético, largura de 3cm e fivela em metal na cor preta</t>
  </si>
  <si>
    <t>MEIA soquete, confeccionada em algodão ma cor branca</t>
  </si>
  <si>
    <t>BOTA de uso profissional, confeccionada em vaqueta, elástico lateral recoberto, forrada, dorso alcochoado, solado em borracha antiderrapante e certificado de aprovação do Ministério do Trabalho</t>
  </si>
  <si>
    <t>VALOR TOTAL ANUAL:</t>
  </si>
  <si>
    <t>VALOR TOTAL MENSAL:</t>
  </si>
  <si>
    <t>EQUIPAMENTOS DE PROTEÇÃO INDIVIDUAL</t>
  </si>
  <si>
    <t>Capacete de segurança com isolamento para eletricidade</t>
  </si>
  <si>
    <t>Meia bota isolada</t>
  </si>
  <si>
    <t>Óculos de segurança incolor e com proteção contra raios ultravioletas</t>
  </si>
  <si>
    <t>Luvas de borracha isolantes BT (baixa tensão) e AT (alta tensão)</t>
  </si>
  <si>
    <t>Luvas de pelica para proteção das luvas de borracha</t>
  </si>
  <si>
    <t>Luvas de raspa para trabalhos rústicos</t>
  </si>
  <si>
    <t>Cinturão de segurança com talabarte para trabalhos em grandes alturas</t>
  </si>
  <si>
    <t>VALOR TOTAL MENSAL DIVIDO PELO NUMERO DE POSTOS TOTAIS:</t>
  </si>
  <si>
    <t>RELAÇÃO DE EQUIPAMENTOS E FERRAMENTAS</t>
  </si>
  <si>
    <t>UNIDADE</t>
  </si>
  <si>
    <t>UN</t>
  </si>
  <si>
    <t>Alicate bico curto 125mm</t>
  </si>
  <si>
    <t>Alicate bico longo 160mm</t>
  </si>
  <si>
    <t>Alicate corte diagonal 110mm</t>
  </si>
  <si>
    <t>Aspirador com reversão soprar/sugar, 110v, médio</t>
  </si>
  <si>
    <t>Chave philips, com isolação, 1,00 x 80mm</t>
  </si>
  <si>
    <t>Chave philips, com isolação, 2,00 x 100mm</t>
  </si>
  <si>
    <t>Chave de fenda teste de corrente alternada com 3 lâmpadas</t>
  </si>
  <si>
    <t>Chave de fenda, com isolação, 0,5 x 3,00 x 100mm</t>
  </si>
  <si>
    <t>Chave de fenda, com isolação, 0,6 x 3,50 x 100mm</t>
  </si>
  <si>
    <t>Chave de fenda, com isolação, 0,8 x 4,00 x 100mm</t>
  </si>
  <si>
    <t>Estação de solda com temperatura ajustável, 50 w, até 450° c-</t>
  </si>
  <si>
    <t>Kit de ferramenta para manutenção eletrônica 42 peças</t>
  </si>
  <si>
    <t>KIT</t>
  </si>
  <si>
    <t>Sugador para solda de estanho</t>
  </si>
  <si>
    <t>Kit de Chaves Alen-Conjunto de chaves hexagonais 10 peças - Tamanhos: 1,5 / 2
/ 2,5 / 3 / 3,5 / 4 / 5 / 6 / 10mm</t>
  </si>
  <si>
    <t>Arco-serra em ferro</t>
  </si>
  <si>
    <t>Serra para arco de serra</t>
  </si>
  <si>
    <t>Rebitadeira profissional</t>
  </si>
  <si>
    <t>Brocas nº 2, 4, 6, 8 e 10 para madeira (duas de cada).</t>
  </si>
  <si>
    <t>Brocas nº 2, 4, 6, 8, 10 e 16 para concreto (duas de cada, exceto a nº 16 que
deverá ser somente 01 unidade).</t>
  </si>
  <si>
    <t>Brocas nº 2, 4, 6, 8 e 10 para ferro (duas de cada).</t>
  </si>
  <si>
    <t>Chave de teste</t>
  </si>
  <si>
    <t>Chave Grife Grande</t>
  </si>
  <si>
    <t>Escada em alumínio, tipo cavalete, com 05(cinco) degraus</t>
  </si>
  <si>
    <t>Escada de madeira, c/24 degraus, tipo basculante, c/8 m de altura</t>
  </si>
  <si>
    <t>Estilete profissional</t>
  </si>
  <si>
    <t>Extensão elétrica com 20 m</t>
  </si>
  <si>
    <t>Extensão elétrica com 35 m</t>
  </si>
  <si>
    <t>Formão</t>
  </si>
  <si>
    <t>Jogo de chave completo de nº 08 a 32</t>
  </si>
  <si>
    <t>Jogo de chaves de fenda, cabo curto, possuindo cabo emborrachado que
permita a segurança na execução de serviços elétricos de alta tensão.</t>
  </si>
  <si>
    <t>Jogo de chaves de fenda cabo longo, possuindo cabo emborrachado que permita a segurança na execução de serviços elétricos de alta tensão.</t>
  </si>
  <si>
    <t>Jogo de chaves Philips, cabo longo, possuindo cabo emborrachado que permita a segurança na execução de serviços elétricos de alta tensão.</t>
  </si>
  <si>
    <t>Kit hidráulico</t>
  </si>
  <si>
    <t>Kit multi-teste</t>
  </si>
  <si>
    <t>Martelo Profissional cabo curto</t>
  </si>
  <si>
    <t>Serrote</t>
  </si>
  <si>
    <t>Conjunto de talhadeira de aproximadamente 10 e 30 cm</t>
  </si>
  <si>
    <t>Trena de 5m</t>
  </si>
  <si>
    <t>Trena de 30m</t>
  </si>
  <si>
    <t>Furadeira de impacto profissional com acessórios e conjunto de brocas para
concreto com serra copo.</t>
  </si>
  <si>
    <t>Furadeira e parafusadeira semi-profissional.</t>
  </si>
  <si>
    <t>(MICROSCANNER) Verificador de Cabos, realiza testes de verificação de cabos
voz, dados e vídeo.</t>
  </si>
  <si>
    <t>Bomba d água de alta pressão, motor 04 tempos, com capacidade cúbica mínima de 33.5, à gasolina, com mangueiras, peso máximo de 8kg.</t>
  </si>
  <si>
    <t>Serra Mármore – Modelo profissional com discos adiamantados para cortes
diversos (cerâmicos)</t>
  </si>
  <si>
    <t>MANUTENÇÃO MENSAL:</t>
  </si>
  <si>
    <t>DEPRECIAÇÃO MENSAL:</t>
  </si>
  <si>
    <t>VALOR MENSAL POR POSTO:</t>
  </si>
  <si>
    <t>* foi considerada a vida útil de 8 anos e valor residual de 20%</t>
  </si>
  <si>
    <t>Alicate universal profissional, possuindo cabo emborrachado que permita a segurança na execução de serviços elétricos de alta tensão.</t>
  </si>
  <si>
    <t>Alicate de corte profissional, possuindo cabo emborrachado que permita a segurança na execução de serviços elétricos de alta tensão.</t>
  </si>
  <si>
    <t>Alicate de bico profissional, possuindo cabo emborrachado que permita a segurança na execução de serviços elétricos de alta tensão.</t>
  </si>
  <si>
    <t>ALICATE AMPERIMETRO DIGITAL COM MULTITESTE (Display: LCD de 3 4/5 Dígitos de 4000 contagens, exceto p/ freqüência (5000 Contagens). Taxa de Amostragem: 2.5 vezes / segundo. Polariade Automática. Indicação de Bateria Fraca: é exibido no display. Auto Power Off: Aproximadamente 35 minutos. Mudança de Faixa: Automática. Abertura da Garra: 35mm (Máximo). Diâmetro Máximo do Condutor: 35mm. Alimentação: Bateria 9V NEDA1604 ou IEC6LF22. Duração da Bateria: Aprox. 150 horas (bateria alcalina). Ambiente de Operação: 0°C a 40°C, RH &lt; 70%. Segurança: De acordo com as normas IEC1010-1 (EN61010-1) e UL3111-1, CATIII 600V).</t>
  </si>
  <si>
    <t>KIT DE FERRAMENTAS CONTENDO: SOQUETES DE 1/4": 4-5-6-7-8-9-10-11-12- 13 MM, PONTAS FENDA: 5/32" - 7/32" - 9/32", PONTAS PHILLIPS: Nº1 - Nº2 - Nº3, PONTAS HEXAGONAIS: 1/8" - 5/32" - 3/16", PONTAS TORX: T15 - T20 -
T25, ACESSÓRIOS: CATRACA DE 1/4", ADAPTADOR DE 1/4", EXTENSÃO DE 3"</t>
  </si>
  <si>
    <t>MULTI TESTE DIGITAL (Características Gerais
a. Visor: De cristal líquido (“LCD”), 4000 dígitos multifuncional com iluminação.
b. Funções: tensão continua e alternada, corrente continua e alternada, resistência, teste de continuidade, teste de diodo, temperatura, freqüência, capacitância e ciclo de trabalho. 
c. Interface serial RS-232C ótica para conexão com micro computadores.
d. Indicação de sobrecarga: O símbolo de “OL” exibindo no visor. k. Peso: 400g (incluindo a bateria). l. O MD-606PRO vem acompanhado de um manual de instruções, um cabo RS-232C, um jogo de pontas de prova, um jogo de garras jacaré, um termopar TP-01 e um CD-rom com soGware para sistema operacional Windows 95/98. 
m. MD-606PRO obedece às normas IEC1010, UL1244, CAT II e CAT III).</t>
  </si>
  <si>
    <t>Jogo de chaves Philips, cabo curto, possuindo cabo emborrachado que permita a segurança na execução de serviços elétricos de alta tensão.</t>
  </si>
  <si>
    <t>695-39.2019.4.01.8013</t>
  </si>
  <si>
    <t>40 h/semana</t>
  </si>
</sst>
</file>

<file path=xl/styles.xml><?xml version="1.0" encoding="utf-8"?>
<styleSheet xmlns="http://schemas.openxmlformats.org/spreadsheetml/2006/main">
  <numFmts count="11">
    <numFmt numFmtId="164" formatCode="dd/mm/yyyy;@"/>
    <numFmt numFmtId="165" formatCode="mm/yyyy;@"/>
    <numFmt numFmtId="166" formatCode="d/mm/yyyy;@"/>
    <numFmt numFmtId="167" formatCode="\ #,##0.00\ ;&quot; (&quot;#,##0.00\);\-#\ ;\ @\ "/>
    <numFmt numFmtId="168" formatCode="\ #,##0.0000\ ;&quot; (&quot;#,##0.0000\);\-#\ ;\ @\ "/>
    <numFmt numFmtId="169" formatCode="\ #,##0.00\ ;\-#,##0.00\ ;\-#\ ;\ @\ "/>
    <numFmt numFmtId="170" formatCode="0.000"/>
    <numFmt numFmtId="171" formatCode="#,##0.00\ ;\(#,##0.00\)"/>
    <numFmt numFmtId="172" formatCode="#,##0.00\ ;[Red]\(#,##0.00\)"/>
    <numFmt numFmtId="173" formatCode="&quot;R$ &quot;#,##0.00"/>
    <numFmt numFmtId="174" formatCode="0.0000"/>
  </numFmts>
  <fonts count="28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1F497D"/>
      <name val="Calibri"/>
      <family val="2"/>
    </font>
    <font>
      <b/>
      <sz val="11"/>
      <name val="Calibri"/>
      <family val="2"/>
    </font>
    <font>
      <b/>
      <sz val="11"/>
      <color rgb="FF254061"/>
      <name val="Calibri"/>
      <family val="2"/>
    </font>
    <font>
      <sz val="11"/>
      <color rgb="FF1F497D"/>
      <name val="Calibri"/>
      <family val="2"/>
    </font>
    <font>
      <b/>
      <sz val="11"/>
      <color rgb="FF4A452A"/>
      <name val="Calibri"/>
      <family val="2"/>
    </font>
    <font>
      <sz val="11"/>
      <color rgb="FF4A452A"/>
      <name val="Calibri"/>
      <family val="2"/>
    </font>
    <font>
      <b/>
      <sz val="11"/>
      <color rgb="FF953735"/>
      <name val="Calibri"/>
      <family val="2"/>
    </font>
    <font>
      <sz val="11"/>
      <color rgb="FF953735"/>
      <name val="Calibri"/>
      <family val="2"/>
    </font>
    <font>
      <i/>
      <sz val="9"/>
      <color rgb="FF953735"/>
      <name val="Calibri"/>
      <family val="2"/>
    </font>
    <font>
      <b/>
      <sz val="11"/>
      <color rgb="FF403152"/>
      <name val="Calibri"/>
      <family val="2"/>
    </font>
    <font>
      <sz val="11"/>
      <color rgb="FF403152"/>
      <name val="Calibri"/>
      <family val="2"/>
    </font>
    <font>
      <i/>
      <sz val="9"/>
      <color rgb="FF000000"/>
      <name val="Calibri"/>
      <family val="2"/>
    </font>
    <font>
      <b/>
      <sz val="11"/>
      <color rgb="FF10243E"/>
      <name val="Calibri"/>
      <family val="2"/>
    </font>
    <font>
      <sz val="11"/>
      <color rgb="FF10243E"/>
      <name val="Calibri"/>
      <family val="2"/>
    </font>
    <font>
      <b/>
      <sz val="11"/>
      <color rgb="FF0D0D0D"/>
      <name val="Calibri"/>
      <family val="2"/>
    </font>
    <font>
      <sz val="11"/>
      <color rgb="FF0D0D0D"/>
      <name val="Calibri"/>
      <family val="2"/>
    </font>
    <font>
      <i/>
      <sz val="9"/>
      <color rgb="FF0D0D0D"/>
      <name val="Calibri"/>
      <family val="2"/>
    </font>
    <font>
      <i/>
      <sz val="11"/>
      <color rgb="FF0D0D0D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1859C"/>
        <bgColor rgb="FF008080"/>
      </patternFill>
    </fill>
    <fill>
      <patternFill patternType="solid">
        <fgColor rgb="FF93CDDD"/>
        <bgColor rgb="FF95B3D7"/>
      </patternFill>
    </fill>
    <fill>
      <patternFill patternType="solid">
        <fgColor rgb="FFEBF1DE"/>
        <bgColor rgb="FFDBEEF4"/>
      </patternFill>
    </fill>
    <fill>
      <patternFill patternType="solid">
        <fgColor rgb="FFB9CDE5"/>
        <bgColor rgb="FFB7DEE8"/>
      </patternFill>
    </fill>
    <fill>
      <patternFill patternType="solid">
        <fgColor rgb="FFFFFFFF"/>
        <bgColor rgb="FFEBF1DE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EBF1DE"/>
      </patternFill>
    </fill>
    <fill>
      <patternFill patternType="solid">
        <fgColor rgb="FF95B3D7"/>
        <bgColor rgb="FF93CDDD"/>
      </patternFill>
    </fill>
    <fill>
      <patternFill patternType="solid">
        <fgColor rgb="FFFFC000"/>
        <bgColor rgb="FFFF9900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rgb="FF10243E"/>
      </left>
      <right style="thick">
        <color rgb="FF10243E"/>
      </right>
      <top style="thick">
        <color rgb="FF10243E"/>
      </top>
      <bottom/>
      <diagonal/>
    </border>
    <border>
      <left style="thick">
        <color rgb="FF10243E"/>
      </left>
      <right/>
      <top/>
      <bottom/>
      <diagonal/>
    </border>
    <border>
      <left/>
      <right style="thick">
        <color rgb="FF10243E"/>
      </right>
      <top/>
      <bottom/>
      <diagonal/>
    </border>
    <border>
      <left style="thick">
        <color rgb="FF10243E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10243E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10243E"/>
      </right>
      <top style="thin">
        <color auto="1"/>
      </top>
      <bottom/>
      <diagonal/>
    </border>
    <border>
      <left style="thick">
        <color rgb="FF10243E"/>
      </left>
      <right style="thick">
        <color auto="1"/>
      </right>
      <top style="thin">
        <color auto="1"/>
      </top>
      <bottom style="thick">
        <color rgb="FF10243E"/>
      </bottom>
      <diagonal/>
    </border>
    <border>
      <left style="thick">
        <color auto="1"/>
      </left>
      <right style="thick">
        <color rgb="FF10243E"/>
      </right>
      <top style="thick">
        <color auto="1"/>
      </top>
      <bottom style="thick">
        <color rgb="FF10243E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7" fillId="0" borderId="0" applyBorder="0" applyAlignment="0" applyProtection="0"/>
    <xf numFmtId="0" fontId="1" fillId="0" borderId="0"/>
  </cellStyleXfs>
  <cellXfs count="243">
    <xf numFmtId="0" fontId="0" fillId="0" borderId="0" xfId="0"/>
    <xf numFmtId="0" fontId="1" fillId="0" borderId="0" xfId="2" applyProtection="1"/>
    <xf numFmtId="0" fontId="2" fillId="0" borderId="0" xfId="2" applyFont="1" applyProtection="1"/>
    <xf numFmtId="0" fontId="1" fillId="0" borderId="0" xfId="2" applyFont="1" applyProtection="1"/>
    <xf numFmtId="0" fontId="1" fillId="0" borderId="0" xfId="2" applyBorder="1" applyProtection="1"/>
    <xf numFmtId="0" fontId="1" fillId="3" borderId="2" xfId="2" applyFont="1" applyFill="1" applyBorder="1" applyProtection="1"/>
    <xf numFmtId="4" fontId="1" fillId="4" borderId="2" xfId="2" applyNumberForma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4" fontId="1" fillId="3" borderId="2" xfId="2" applyNumberFormat="1" applyFill="1" applyBorder="1" applyAlignment="1" applyProtection="1">
      <alignment horizontal="center"/>
    </xf>
    <xf numFmtId="0" fontId="4" fillId="3" borderId="2" xfId="2" applyFont="1" applyFill="1" applyBorder="1" applyAlignment="1" applyProtection="1">
      <alignment horizontal="center" vertical="center"/>
    </xf>
    <xf numFmtId="2" fontId="1" fillId="0" borderId="0" xfId="2" applyNumberFormat="1" applyProtection="1"/>
    <xf numFmtId="0" fontId="1" fillId="0" borderId="5" xfId="2" applyBorder="1" applyProtection="1"/>
    <xf numFmtId="0" fontId="1" fillId="0" borderId="6" xfId="2" applyBorder="1" applyProtection="1"/>
    <xf numFmtId="0" fontId="4" fillId="0" borderId="5" xfId="2" applyFont="1" applyBorder="1" applyProtection="1"/>
    <xf numFmtId="0" fontId="1" fillId="0" borderId="0" xfId="2" applyAlignment="1" applyProtection="1">
      <alignment horizontal="center" vertical="center"/>
    </xf>
    <xf numFmtId="0" fontId="1" fillId="0" borderId="0" xfId="2" applyAlignment="1" applyProtection="1">
      <alignment horizontal="center"/>
    </xf>
    <xf numFmtId="0" fontId="2" fillId="6" borderId="5" xfId="2" applyFont="1" applyFill="1" applyBorder="1" applyAlignment="1" applyProtection="1">
      <alignment horizontal="center" vertical="center"/>
    </xf>
    <xf numFmtId="167" fontId="1" fillId="0" borderId="0" xfId="2" applyNumberFormat="1" applyProtection="1"/>
    <xf numFmtId="0" fontId="7" fillId="3" borderId="2" xfId="2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left" vertical="center"/>
    </xf>
    <xf numFmtId="0" fontId="7" fillId="4" borderId="2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right" vertical="center"/>
    </xf>
    <xf numFmtId="0" fontId="9" fillId="0" borderId="5" xfId="2" applyFont="1" applyBorder="1" applyProtection="1"/>
    <xf numFmtId="0" fontId="9" fillId="0" borderId="0" xfId="2" applyFont="1" applyBorder="1" applyProtection="1"/>
    <xf numFmtId="0" fontId="9" fillId="0" borderId="6" xfId="2" applyFont="1" applyBorder="1" applyProtection="1"/>
    <xf numFmtId="0" fontId="8" fillId="3" borderId="2" xfId="2" applyFont="1" applyFill="1" applyBorder="1" applyAlignment="1" applyProtection="1">
      <alignment horizontal="center" vertical="center"/>
    </xf>
    <xf numFmtId="0" fontId="9" fillId="7" borderId="2" xfId="2" applyFont="1" applyFill="1" applyBorder="1" applyAlignment="1" applyProtection="1">
      <alignment horizontal="center" vertical="center"/>
    </xf>
    <xf numFmtId="10" fontId="9" fillId="7" borderId="2" xfId="2" applyNumberFormat="1" applyFont="1" applyFill="1" applyBorder="1" applyAlignment="1" applyProtection="1">
      <alignment vertical="center"/>
    </xf>
    <xf numFmtId="0" fontId="9" fillId="7" borderId="2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right" vertical="center"/>
    </xf>
    <xf numFmtId="168" fontId="9" fillId="7" borderId="2" xfId="1" applyNumberFormat="1" applyFont="1" applyFill="1" applyBorder="1" applyAlignment="1" applyProtection="1">
      <alignment horizontal="center" vertical="center"/>
    </xf>
    <xf numFmtId="168" fontId="9" fillId="7" borderId="2" xfId="1" applyNumberFormat="1" applyFont="1" applyFill="1" applyBorder="1" applyAlignment="1" applyProtection="1">
      <alignment vertical="center"/>
    </xf>
    <xf numFmtId="168" fontId="9" fillId="4" borderId="2" xfId="1" applyNumberFormat="1" applyFont="1" applyFill="1" applyBorder="1" applyAlignment="1" applyProtection="1">
      <alignment vertical="center"/>
      <protection locked="0"/>
    </xf>
    <xf numFmtId="168" fontId="8" fillId="3" borderId="2" xfId="2" applyNumberFormat="1" applyFont="1" applyFill="1" applyBorder="1" applyAlignment="1" applyProtection="1">
      <alignment vertical="center"/>
    </xf>
    <xf numFmtId="0" fontId="9" fillId="4" borderId="2" xfId="1" applyFont="1" applyFill="1" applyBorder="1" applyAlignment="1" applyProtection="1">
      <alignment horizontal="left" vertical="center"/>
      <protection locked="0"/>
    </xf>
    <xf numFmtId="0" fontId="9" fillId="7" borderId="11" xfId="2" applyFont="1" applyFill="1" applyBorder="1" applyAlignment="1" applyProtection="1">
      <alignment horizontal="center" vertical="center"/>
    </xf>
    <xf numFmtId="0" fontId="9" fillId="7" borderId="12" xfId="1" applyFont="1" applyFill="1" applyBorder="1" applyAlignment="1" applyProtection="1">
      <alignment horizontal="left" vertical="center"/>
    </xf>
    <xf numFmtId="0" fontId="8" fillId="3" borderId="14" xfId="1" applyFont="1" applyFill="1" applyBorder="1" applyAlignment="1" applyProtection="1">
      <alignment horizontal="right" vertical="center"/>
    </xf>
    <xf numFmtId="0" fontId="11" fillId="0" borderId="5" xfId="2" applyFont="1" applyBorder="1" applyProtection="1"/>
    <xf numFmtId="0" fontId="11" fillId="0" borderId="0" xfId="2" applyFont="1" applyBorder="1" applyProtection="1"/>
    <xf numFmtId="0" fontId="11" fillId="0" borderId="6" xfId="2" applyFont="1" applyBorder="1" applyProtection="1"/>
    <xf numFmtId="0" fontId="10" fillId="3" borderId="2" xfId="2" applyFont="1" applyFill="1" applyBorder="1" applyAlignment="1" applyProtection="1">
      <alignment horizontal="center" vertical="center"/>
    </xf>
    <xf numFmtId="0" fontId="10" fillId="3" borderId="4" xfId="2" applyFont="1" applyFill="1" applyBorder="1" applyAlignment="1" applyProtection="1">
      <alignment vertical="center"/>
    </xf>
    <xf numFmtId="0" fontId="10" fillId="3" borderId="7" xfId="2" applyFont="1" applyFill="1" applyBorder="1" applyAlignment="1" applyProtection="1">
      <alignment vertical="center"/>
    </xf>
    <xf numFmtId="0" fontId="12" fillId="7" borderId="2" xfId="2" applyFont="1" applyFill="1" applyBorder="1" applyAlignment="1" applyProtection="1">
      <alignment horizontal="center" vertical="center"/>
    </xf>
    <xf numFmtId="2" fontId="12" fillId="7" borderId="2" xfId="2" applyNumberFormat="1" applyFont="1" applyFill="1" applyBorder="1" applyAlignment="1" applyProtection="1">
      <alignment horizontal="center" vertical="center"/>
    </xf>
    <xf numFmtId="0" fontId="12" fillId="7" borderId="2" xfId="1" applyFont="1" applyFill="1" applyBorder="1" applyAlignment="1" applyProtection="1">
      <alignment horizontal="left" vertical="center"/>
    </xf>
    <xf numFmtId="169" fontId="1" fillId="0" borderId="0" xfId="2" applyNumberFormat="1" applyProtection="1"/>
    <xf numFmtId="0" fontId="10" fillId="3" borderId="2" xfId="1" applyFont="1" applyFill="1" applyBorder="1" applyAlignment="1" applyProtection="1">
      <alignment horizontal="right" vertical="center"/>
    </xf>
    <xf numFmtId="0" fontId="1" fillId="0" borderId="0" xfId="2" applyBorder="1" applyAlignment="1" applyProtection="1">
      <alignment horizontal="center"/>
    </xf>
    <xf numFmtId="170" fontId="12" fillId="7" borderId="2" xfId="2" applyNumberFormat="1" applyFont="1" applyFill="1" applyBorder="1" applyAlignment="1" applyProtection="1">
      <alignment horizontal="center" vertical="center"/>
    </xf>
    <xf numFmtId="2" fontId="10" fillId="3" borderId="2" xfId="2" applyNumberFormat="1" applyFont="1" applyFill="1" applyBorder="1" applyAlignment="1" applyProtection="1">
      <alignment horizontal="center" vertical="center"/>
    </xf>
    <xf numFmtId="0" fontId="11" fillId="7" borderId="11" xfId="2" applyFont="1" applyFill="1" applyBorder="1" applyAlignment="1" applyProtection="1">
      <alignment horizontal="center" vertical="center"/>
    </xf>
    <xf numFmtId="0" fontId="11" fillId="7" borderId="12" xfId="1" applyFont="1" applyFill="1" applyBorder="1" applyAlignment="1" applyProtection="1">
      <alignment horizontal="left" vertical="center"/>
    </xf>
    <xf numFmtId="0" fontId="10" fillId="3" borderId="14" xfId="1" applyFont="1" applyFill="1" applyBorder="1" applyAlignment="1" applyProtection="1">
      <alignment horizontal="right" vertical="center"/>
    </xf>
    <xf numFmtId="0" fontId="4" fillId="0" borderId="5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6" xfId="2" applyFont="1" applyBorder="1" applyAlignment="1" applyProtection="1">
      <alignment horizontal="left" vertical="center"/>
    </xf>
    <xf numFmtId="0" fontId="13" fillId="0" borderId="5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horizontal="left" vertical="center"/>
    </xf>
    <xf numFmtId="0" fontId="13" fillId="0" borderId="6" xfId="2" applyFont="1" applyBorder="1" applyAlignment="1" applyProtection="1">
      <alignment horizontal="left" vertical="center"/>
    </xf>
    <xf numFmtId="0" fontId="14" fillId="0" borderId="5" xfId="2" applyFont="1" applyBorder="1" applyProtection="1"/>
    <xf numFmtId="0" fontId="14" fillId="0" borderId="0" xfId="2" applyFont="1" applyBorder="1" applyProtection="1"/>
    <xf numFmtId="0" fontId="14" fillId="0" borderId="6" xfId="2" applyFont="1" applyBorder="1" applyProtection="1"/>
    <xf numFmtId="0" fontId="13" fillId="3" borderId="2" xfId="2" applyFont="1" applyFill="1" applyBorder="1" applyAlignment="1" applyProtection="1">
      <alignment horizontal="center" vertical="center"/>
    </xf>
    <xf numFmtId="0" fontId="13" fillId="3" borderId="2" xfId="2" applyFont="1" applyFill="1" applyBorder="1" applyAlignment="1" applyProtection="1">
      <alignment vertical="center"/>
    </xf>
    <xf numFmtId="0" fontId="14" fillId="7" borderId="2" xfId="2" applyFont="1" applyFill="1" applyBorder="1" applyAlignment="1" applyProtection="1">
      <alignment horizontal="center" vertical="center"/>
    </xf>
    <xf numFmtId="168" fontId="14" fillId="7" borderId="2" xfId="1" applyNumberFormat="1" applyFont="1" applyFill="1" applyBorder="1" applyAlignment="1" applyProtection="1">
      <alignment vertical="center"/>
    </xf>
    <xf numFmtId="0" fontId="14" fillId="7" borderId="2" xfId="1" applyFont="1" applyFill="1" applyBorder="1" applyAlignment="1" applyProtection="1">
      <alignment horizontal="left" vertical="center"/>
    </xf>
    <xf numFmtId="169" fontId="15" fillId="0" borderId="0" xfId="2" applyNumberFormat="1" applyFont="1" applyProtection="1"/>
    <xf numFmtId="0" fontId="15" fillId="0" borderId="0" xfId="2" applyFont="1" applyProtection="1"/>
    <xf numFmtId="168" fontId="14" fillId="4" borderId="2" xfId="1" applyNumberFormat="1" applyFont="1" applyFill="1" applyBorder="1" applyAlignment="1" applyProtection="1">
      <alignment vertical="center"/>
      <protection locked="0"/>
    </xf>
    <xf numFmtId="0" fontId="14" fillId="4" borderId="2" xfId="1" applyFont="1" applyFill="1" applyBorder="1" applyAlignment="1" applyProtection="1">
      <alignment horizontal="left" vertical="center"/>
      <protection locked="0"/>
    </xf>
    <xf numFmtId="0" fontId="14" fillId="7" borderId="2" xfId="1" applyFont="1" applyFill="1" applyBorder="1" applyAlignment="1" applyProtection="1">
      <alignment vertical="center"/>
    </xf>
    <xf numFmtId="168" fontId="13" fillId="3" borderId="2" xfId="2" applyNumberFormat="1" applyFont="1" applyFill="1" applyBorder="1" applyAlignment="1" applyProtection="1">
      <alignment vertical="center"/>
    </xf>
    <xf numFmtId="0" fontId="13" fillId="3" borderId="2" xfId="1" applyFont="1" applyFill="1" applyBorder="1" applyAlignment="1" applyProtection="1">
      <alignment horizontal="right" vertical="center"/>
    </xf>
    <xf numFmtId="0" fontId="14" fillId="7" borderId="11" xfId="2" applyFont="1" applyFill="1" applyBorder="1" applyAlignment="1" applyProtection="1">
      <alignment horizontal="center" vertical="center"/>
    </xf>
    <xf numFmtId="0" fontId="14" fillId="7" borderId="12" xfId="1" applyFont="1" applyFill="1" applyBorder="1" applyAlignment="1" applyProtection="1">
      <alignment horizontal="left" vertical="center"/>
    </xf>
    <xf numFmtId="0" fontId="13" fillId="3" borderId="14" xfId="1" applyFont="1" applyFill="1" applyBorder="1" applyAlignment="1" applyProtection="1">
      <alignment horizontal="right" vertical="center"/>
    </xf>
    <xf numFmtId="0" fontId="16" fillId="6" borderId="5" xfId="2" applyFont="1" applyFill="1" applyBorder="1" applyAlignment="1" applyProtection="1">
      <alignment horizontal="center" vertical="center"/>
    </xf>
    <xf numFmtId="0" fontId="17" fillId="0" borderId="0" xfId="2" applyFont="1" applyBorder="1" applyProtection="1"/>
    <xf numFmtId="0" fontId="17" fillId="0" borderId="6" xfId="2" applyFont="1" applyBorder="1" applyProtection="1"/>
    <xf numFmtId="0" fontId="16" fillId="3" borderId="2" xfId="2" applyFont="1" applyFill="1" applyBorder="1" applyAlignment="1" applyProtection="1">
      <alignment horizontal="center" vertical="center"/>
    </xf>
    <xf numFmtId="0" fontId="17" fillId="3" borderId="2" xfId="2" applyFont="1" applyFill="1" applyBorder="1" applyAlignment="1" applyProtection="1">
      <alignment horizontal="center" vertical="center"/>
    </xf>
    <xf numFmtId="0" fontId="17" fillId="4" borderId="2" xfId="1" applyFont="1" applyFill="1" applyBorder="1" applyAlignment="1" applyProtection="1">
      <alignment horizontal="left" vertical="center"/>
      <protection locked="0"/>
    </xf>
    <xf numFmtId="0" fontId="16" fillId="3" borderId="2" xfId="1" applyFont="1" applyFill="1" applyBorder="1" applyAlignment="1" applyProtection="1">
      <alignment horizontal="right" vertical="center"/>
    </xf>
    <xf numFmtId="0" fontId="7" fillId="0" borderId="5" xfId="2" applyFont="1" applyBorder="1" applyProtection="1"/>
    <xf numFmtId="0" fontId="7" fillId="0" borderId="0" xfId="2" applyFont="1" applyBorder="1" applyProtection="1"/>
    <xf numFmtId="168" fontId="7" fillId="0" borderId="6" xfId="2" applyNumberFormat="1" applyFont="1" applyBorder="1" applyProtection="1"/>
    <xf numFmtId="0" fontId="18" fillId="3" borderId="2" xfId="2" applyFont="1" applyFill="1" applyBorder="1" applyAlignment="1" applyProtection="1">
      <alignment horizontal="center" vertical="center"/>
    </xf>
    <xf numFmtId="0" fontId="18" fillId="3" borderId="2" xfId="2" applyFont="1" applyFill="1" applyBorder="1" applyAlignment="1" applyProtection="1">
      <alignment vertical="center"/>
    </xf>
    <xf numFmtId="0" fontId="19" fillId="7" borderId="2" xfId="2" applyFont="1" applyFill="1" applyBorder="1" applyAlignment="1" applyProtection="1">
      <alignment horizontal="center" vertical="center"/>
    </xf>
    <xf numFmtId="171" fontId="19" fillId="4" borderId="2" xfId="1" applyNumberFormat="1" applyFont="1" applyFill="1" applyBorder="1" applyAlignment="1" applyProtection="1">
      <alignment vertical="center"/>
      <protection locked="0"/>
    </xf>
    <xf numFmtId="0" fontId="19" fillId="7" borderId="2" xfId="1" applyFont="1" applyFill="1" applyBorder="1" applyAlignment="1" applyProtection="1">
      <alignment horizontal="left" vertical="center"/>
    </xf>
    <xf numFmtId="168" fontId="18" fillId="7" borderId="2" xfId="1" applyNumberFormat="1" applyFont="1" applyFill="1" applyBorder="1" applyAlignment="1" applyProtection="1">
      <alignment vertical="center"/>
    </xf>
    <xf numFmtId="168" fontId="20" fillId="7" borderId="2" xfId="1" applyNumberFormat="1" applyFont="1" applyFill="1" applyBorder="1" applyAlignment="1" applyProtection="1">
      <alignment vertical="center"/>
    </xf>
    <xf numFmtId="0" fontId="21" fillId="7" borderId="2" xfId="1" applyFont="1" applyFill="1" applyBorder="1" applyAlignment="1" applyProtection="1">
      <alignment horizontal="left" vertical="center"/>
    </xf>
    <xf numFmtId="10" fontId="1" fillId="0" borderId="0" xfId="2" applyNumberFormat="1" applyProtection="1"/>
    <xf numFmtId="167" fontId="22" fillId="0" borderId="0" xfId="2" applyNumberFormat="1" applyFont="1" applyProtection="1"/>
    <xf numFmtId="0" fontId="22" fillId="0" borderId="0" xfId="2" applyFont="1" applyProtection="1"/>
    <xf numFmtId="0" fontId="18" fillId="3" borderId="2" xfId="1" applyFont="1" applyFill="1" applyBorder="1" applyAlignment="1" applyProtection="1">
      <alignment horizontal="left" vertical="center"/>
    </xf>
    <xf numFmtId="0" fontId="1" fillId="0" borderId="16" xfId="2" applyBorder="1" applyProtection="1"/>
    <xf numFmtId="0" fontId="1" fillId="0" borderId="17" xfId="2" applyBorder="1" applyProtection="1"/>
    <xf numFmtId="0" fontId="4" fillId="3" borderId="19" xfId="2" applyFont="1" applyFill="1" applyBorder="1" applyAlignment="1" applyProtection="1">
      <alignment vertical="center"/>
    </xf>
    <xf numFmtId="0" fontId="7" fillId="7" borderId="18" xfId="2" applyFont="1" applyFill="1" applyBorder="1" applyAlignment="1" applyProtection="1">
      <alignment horizontal="center" vertical="center"/>
    </xf>
    <xf numFmtId="0" fontId="7" fillId="7" borderId="19" xfId="1" applyFont="1" applyFill="1" applyBorder="1" applyAlignment="1" applyProtection="1">
      <alignment horizontal="left" vertical="center"/>
    </xf>
    <xf numFmtId="0" fontId="4" fillId="3" borderId="19" xfId="1" applyFont="1" applyFill="1" applyBorder="1" applyAlignment="1" applyProtection="1">
      <alignment horizontal="left" vertical="center"/>
    </xf>
    <xf numFmtId="0" fontId="7" fillId="7" borderId="20" xfId="1" applyFont="1" applyFill="1" applyBorder="1" applyAlignment="1" applyProtection="1">
      <alignment horizontal="left" vertical="center"/>
    </xf>
    <xf numFmtId="0" fontId="4" fillId="3" borderId="22" xfId="1" applyFont="1" applyFill="1" applyBorder="1" applyAlignment="1" applyProtection="1">
      <alignment horizontal="right" vertical="center"/>
    </xf>
    <xf numFmtId="0" fontId="1" fillId="0" borderId="0" xfId="2" applyFont="1"/>
    <xf numFmtId="0" fontId="2" fillId="8" borderId="2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top" wrapText="1"/>
    </xf>
    <xf numFmtId="0" fontId="2" fillId="3" borderId="2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vertical="top" wrapText="1"/>
    </xf>
    <xf numFmtId="167" fontId="1" fillId="3" borderId="2" xfId="2" applyNumberFormat="1" applyFont="1" applyFill="1" applyBorder="1" applyAlignment="1">
      <alignment vertical="center" wrapText="1"/>
    </xf>
    <xf numFmtId="0" fontId="1" fillId="3" borderId="2" xfId="2" applyFont="1" applyFill="1" applyBorder="1" applyAlignment="1">
      <alignment horizontal="center" vertical="top" wrapText="1"/>
    </xf>
    <xf numFmtId="172" fontId="1" fillId="3" borderId="2" xfId="2" applyNumberFormat="1" applyFont="1" applyFill="1" applyBorder="1" applyAlignment="1">
      <alignment vertical="top" wrapText="1"/>
    </xf>
    <xf numFmtId="0" fontId="1" fillId="4" borderId="2" xfId="2" applyFont="1" applyFill="1" applyBorder="1" applyAlignment="1" applyProtection="1">
      <alignment horizontal="center" vertical="top" wrapText="1"/>
      <protection locked="0"/>
    </xf>
    <xf numFmtId="167" fontId="2" fillId="3" borderId="2" xfId="2" applyNumberFormat="1" applyFont="1" applyFill="1" applyBorder="1" applyAlignment="1">
      <alignment vertical="top" wrapText="1"/>
    </xf>
    <xf numFmtId="167" fontId="2" fillId="5" borderId="2" xfId="2" applyNumberFormat="1" applyFont="1" applyFill="1" applyBorder="1" applyAlignment="1">
      <alignment vertical="top" wrapText="1"/>
    </xf>
    <xf numFmtId="0" fontId="1" fillId="0" borderId="0" xfId="2" applyFont="1" applyAlignment="1">
      <alignment horizontal="center"/>
    </xf>
    <xf numFmtId="0" fontId="2" fillId="0" borderId="0" xfId="2" applyFont="1"/>
    <xf numFmtId="0" fontId="2" fillId="7" borderId="2" xfId="2" applyFont="1" applyFill="1" applyBorder="1" applyAlignment="1">
      <alignment vertical="top" wrapText="1"/>
    </xf>
    <xf numFmtId="0" fontId="1" fillId="3" borderId="2" xfId="2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0" borderId="0" xfId="2"/>
    <xf numFmtId="0" fontId="23" fillId="0" borderId="0" xfId="2" applyFont="1"/>
    <xf numFmtId="0" fontId="23" fillId="0" borderId="0" xfId="2" applyFont="1" applyAlignment="1">
      <alignment horizontal="center"/>
    </xf>
    <xf numFmtId="167" fontId="23" fillId="0" borderId="0" xfId="2" applyNumberFormat="1" applyFont="1"/>
    <xf numFmtId="0" fontId="24" fillId="10" borderId="24" xfId="2" applyFont="1" applyFill="1" applyBorder="1"/>
    <xf numFmtId="0" fontId="23" fillId="10" borderId="25" xfId="2" applyFont="1" applyFill="1" applyBorder="1" applyAlignment="1">
      <alignment horizontal="center"/>
    </xf>
    <xf numFmtId="167" fontId="23" fillId="10" borderId="26" xfId="2" applyNumberFormat="1" applyFont="1" applyFill="1" applyBorder="1"/>
    <xf numFmtId="0" fontId="2" fillId="0" borderId="0" xfId="2" applyFont="1" applyAlignment="1">
      <alignment vertical="center"/>
    </xf>
    <xf numFmtId="0" fontId="25" fillId="3" borderId="27" xfId="2" applyFont="1" applyFill="1" applyBorder="1" applyAlignment="1">
      <alignment horizontal="center" vertical="center"/>
    </xf>
    <xf numFmtId="167" fontId="25" fillId="3" borderId="27" xfId="2" applyNumberFormat="1" applyFont="1" applyFill="1" applyBorder="1" applyAlignment="1">
      <alignment horizontal="center" vertical="center"/>
    </xf>
    <xf numFmtId="0" fontId="1" fillId="0" borderId="0" xfId="2" applyAlignment="1">
      <alignment vertical="center"/>
    </xf>
    <xf numFmtId="0" fontId="23" fillId="8" borderId="4" xfId="2" applyFont="1" applyFill="1" applyBorder="1" applyAlignment="1">
      <alignment horizontal="right" vertical="center"/>
    </xf>
    <xf numFmtId="174" fontId="23" fillId="8" borderId="7" xfId="2" applyNumberFormat="1" applyFont="1" applyFill="1" applyBorder="1" applyAlignment="1">
      <alignment horizontal="center" vertical="center"/>
    </xf>
    <xf numFmtId="167" fontId="23" fillId="8" borderId="8" xfId="2" applyNumberFormat="1" applyFont="1" applyFill="1" applyBorder="1" applyAlignment="1">
      <alignment vertical="center"/>
    </xf>
    <xf numFmtId="0" fontId="23" fillId="8" borderId="28" xfId="2" applyFont="1" applyFill="1" applyBorder="1" applyAlignment="1">
      <alignment vertical="center"/>
    </xf>
    <xf numFmtId="0" fontId="23" fillId="8" borderId="28" xfId="2" applyFont="1" applyFill="1" applyBorder="1" applyAlignment="1">
      <alignment horizontal="center" vertical="center"/>
    </xf>
    <xf numFmtId="167" fontId="25" fillId="8" borderId="28" xfId="2" applyNumberFormat="1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3" fillId="8" borderId="2" xfId="2" applyFont="1" applyFill="1" applyBorder="1" applyAlignment="1">
      <alignment vertical="center"/>
    </xf>
    <xf numFmtId="0" fontId="23" fillId="8" borderId="2" xfId="2" applyFont="1" applyFill="1" applyBorder="1" applyAlignment="1">
      <alignment horizontal="center" vertical="center"/>
    </xf>
    <xf numFmtId="167" fontId="25" fillId="8" borderId="2" xfId="2" applyNumberFormat="1" applyFont="1" applyFill="1" applyBorder="1" applyAlignment="1">
      <alignment vertical="center"/>
    </xf>
    <xf numFmtId="0" fontId="23" fillId="8" borderId="27" xfId="2" applyFont="1" applyFill="1" applyBorder="1" applyAlignment="1">
      <alignment vertical="center"/>
    </xf>
    <xf numFmtId="0" fontId="23" fillId="8" borderId="27" xfId="2" applyFont="1" applyFill="1" applyBorder="1" applyAlignment="1">
      <alignment horizontal="center" vertical="center"/>
    </xf>
    <xf numFmtId="167" fontId="25" fillId="8" borderId="27" xfId="2" applyNumberFormat="1" applyFont="1" applyFill="1" applyBorder="1" applyAlignment="1">
      <alignment vertical="center"/>
    </xf>
    <xf numFmtId="0" fontId="25" fillId="8" borderId="29" xfId="2" applyFont="1" applyFill="1" applyBorder="1" applyAlignment="1">
      <alignment vertical="center"/>
    </xf>
    <xf numFmtId="0" fontId="25" fillId="8" borderId="30" xfId="2" applyFont="1" applyFill="1" applyBorder="1" applyAlignment="1">
      <alignment horizontal="center" vertical="center"/>
    </xf>
    <xf numFmtId="167" fontId="25" fillId="8" borderId="31" xfId="2" applyNumberFormat="1" applyFont="1" applyFill="1" applyBorder="1" applyAlignment="1">
      <alignment vertical="center"/>
    </xf>
    <xf numFmtId="2" fontId="23" fillId="8" borderId="28" xfId="2" applyNumberFormat="1" applyFont="1" applyFill="1" applyBorder="1" applyAlignment="1">
      <alignment horizontal="center" vertical="center"/>
    </xf>
    <xf numFmtId="168" fontId="1" fillId="0" borderId="0" xfId="2" applyNumberFormat="1" applyAlignment="1">
      <alignment vertical="center"/>
    </xf>
    <xf numFmtId="2" fontId="23" fillId="8" borderId="27" xfId="2" applyNumberFormat="1" applyFont="1" applyFill="1" applyBorder="1" applyAlignment="1">
      <alignment horizontal="center" vertical="center"/>
    </xf>
    <xf numFmtId="2" fontId="25" fillId="8" borderId="30" xfId="2" applyNumberFormat="1" applyFont="1" applyFill="1" applyBorder="1" applyAlignment="1">
      <alignment horizontal="center"/>
    </xf>
    <xf numFmtId="167" fontId="25" fillId="8" borderId="31" xfId="2" applyNumberFormat="1" applyFont="1" applyFill="1" applyBorder="1"/>
    <xf numFmtId="0" fontId="23" fillId="8" borderId="27" xfId="2" applyFont="1" applyFill="1" applyBorder="1" applyAlignment="1">
      <alignment horizontal="center"/>
    </xf>
    <xf numFmtId="167" fontId="25" fillId="4" borderId="31" xfId="2" applyNumberFormat="1" applyFont="1" applyFill="1" applyBorder="1" applyProtection="1">
      <protection locked="0"/>
    </xf>
    <xf numFmtId="0" fontId="25" fillId="3" borderId="24" xfId="2" applyFont="1" applyFill="1" applyBorder="1" applyAlignment="1">
      <alignment horizontal="center" vertical="center"/>
    </xf>
    <xf numFmtId="0" fontId="23" fillId="3" borderId="25" xfId="2" applyFont="1" applyFill="1" applyBorder="1" applyAlignment="1">
      <alignment horizontal="center"/>
    </xf>
    <xf numFmtId="167" fontId="25" fillId="3" borderId="3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justify" vertical="center" wrapText="1"/>
    </xf>
    <xf numFmtId="4" fontId="1" fillId="0" borderId="2" xfId="2" applyNumberFormat="1" applyFont="1" applyBorder="1" applyAlignment="1">
      <alignment horizontal="center" vertical="center"/>
    </xf>
    <xf numFmtId="2" fontId="2" fillId="0" borderId="2" xfId="2" applyNumberFormat="1" applyFont="1" applyBorder="1" applyAlignment="1">
      <alignment vertical="center"/>
    </xf>
    <xf numFmtId="4" fontId="2" fillId="0" borderId="2" xfId="2" applyNumberFormat="1" applyFont="1" applyBorder="1" applyAlignment="1">
      <alignment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4" fillId="3" borderId="18" xfId="2" applyFont="1" applyFill="1" applyBorder="1" applyAlignment="1" applyProtection="1">
      <alignment horizontal="center" vertical="center"/>
    </xf>
    <xf numFmtId="0" fontId="7" fillId="7" borderId="2" xfId="2" applyFont="1" applyFill="1" applyBorder="1" applyAlignment="1" applyProtection="1">
      <alignment horizontal="left" vertical="center"/>
    </xf>
    <xf numFmtId="0" fontId="4" fillId="3" borderId="21" xfId="2" applyFont="1" applyFill="1" applyBorder="1" applyAlignment="1" applyProtection="1">
      <alignment horizontal="center" vertical="center"/>
    </xf>
    <xf numFmtId="0" fontId="19" fillId="7" borderId="2" xfId="2" applyFont="1" applyFill="1" applyBorder="1" applyAlignment="1" applyProtection="1">
      <alignment horizontal="left" vertical="center"/>
    </xf>
    <xf numFmtId="0" fontId="18" fillId="3" borderId="2" xfId="2" applyFont="1" applyFill="1" applyBorder="1" applyAlignment="1" applyProtection="1">
      <alignment horizontal="left" vertical="center"/>
    </xf>
    <xf numFmtId="0" fontId="4" fillId="0" borderId="15" xfId="2" applyFont="1" applyBorder="1" applyAlignment="1" applyProtection="1">
      <alignment horizontal="center" vertical="center"/>
    </xf>
    <xf numFmtId="0" fontId="4" fillId="3" borderId="18" xfId="2" applyFont="1" applyFill="1" applyBorder="1" applyAlignment="1" applyProtection="1">
      <alignment horizontal="left" vertical="center"/>
    </xf>
    <xf numFmtId="0" fontId="17" fillId="7" borderId="2" xfId="2" applyFont="1" applyFill="1" applyBorder="1" applyAlignment="1" applyProtection="1">
      <alignment horizontal="left" vertical="center"/>
    </xf>
    <xf numFmtId="0" fontId="16" fillId="3" borderId="2" xfId="2" applyFont="1" applyFill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20" fillId="7" borderId="2" xfId="2" applyFont="1" applyFill="1" applyBorder="1" applyAlignment="1" applyProtection="1">
      <alignment horizontal="center" vertical="center"/>
    </xf>
    <xf numFmtId="0" fontId="20" fillId="7" borderId="2" xfId="2" applyFont="1" applyFill="1" applyBorder="1" applyAlignment="1" applyProtection="1">
      <alignment horizontal="left" vertical="center"/>
    </xf>
    <xf numFmtId="0" fontId="14" fillId="7" borderId="2" xfId="2" applyFont="1" applyFill="1" applyBorder="1" applyAlignment="1" applyProtection="1">
      <alignment horizontal="center" vertical="center"/>
    </xf>
    <xf numFmtId="0" fontId="13" fillId="3" borderId="2" xfId="2" applyFont="1" applyFill="1" applyBorder="1" applyAlignment="1" applyProtection="1">
      <alignment horizontal="left" vertical="center"/>
    </xf>
    <xf numFmtId="0" fontId="13" fillId="0" borderId="10" xfId="2" applyFont="1" applyBorder="1" applyAlignment="1" applyProtection="1">
      <alignment horizontal="left" vertical="center"/>
    </xf>
    <xf numFmtId="0" fontId="14" fillId="7" borderId="2" xfId="2" applyFont="1" applyFill="1" applyBorder="1" applyAlignment="1" applyProtection="1">
      <alignment horizontal="left" vertical="center"/>
    </xf>
    <xf numFmtId="0" fontId="13" fillId="3" borderId="13" xfId="2" applyFont="1" applyFill="1" applyBorder="1" applyAlignment="1" applyProtection="1">
      <alignment horizontal="left" vertical="center"/>
    </xf>
    <xf numFmtId="0" fontId="16" fillId="0" borderId="9" xfId="2" applyFont="1" applyBorder="1" applyAlignment="1" applyProtection="1">
      <alignment horizontal="left" vertical="center"/>
    </xf>
    <xf numFmtId="0" fontId="10" fillId="3" borderId="13" xfId="2" applyFont="1" applyFill="1" applyBorder="1" applyAlignment="1" applyProtection="1">
      <alignment horizontal="left" vertical="center"/>
    </xf>
    <xf numFmtId="0" fontId="14" fillId="4" borderId="2" xfId="2" applyFont="1" applyFill="1" applyBorder="1" applyAlignment="1" applyProtection="1">
      <alignment horizontal="left" vertical="center"/>
      <protection locked="0"/>
    </xf>
    <xf numFmtId="0" fontId="12" fillId="7" borderId="2" xfId="2" applyFont="1" applyFill="1" applyBorder="1" applyAlignment="1" applyProtection="1">
      <alignment horizontal="left" vertical="center"/>
    </xf>
    <xf numFmtId="0" fontId="10" fillId="3" borderId="4" xfId="2" applyFont="1" applyFill="1" applyBorder="1" applyAlignment="1" applyProtection="1">
      <alignment horizontal="left" vertical="center"/>
    </xf>
    <xf numFmtId="0" fontId="10" fillId="3" borderId="2" xfId="2" applyFont="1" applyFill="1" applyBorder="1" applyAlignment="1" applyProtection="1">
      <alignment horizontal="left" vertical="center"/>
    </xf>
    <xf numFmtId="0" fontId="12" fillId="7" borderId="4" xfId="2" applyFont="1" applyFill="1" applyBorder="1" applyAlignment="1" applyProtection="1">
      <alignment horizontal="left" vertical="center"/>
    </xf>
    <xf numFmtId="0" fontId="10" fillId="0" borderId="10" xfId="2" applyFont="1" applyBorder="1" applyAlignment="1" applyProtection="1">
      <alignment horizontal="left" vertical="center"/>
    </xf>
    <xf numFmtId="0" fontId="11" fillId="7" borderId="2" xfId="2" applyFont="1" applyFill="1" applyBorder="1" applyAlignment="1" applyProtection="1">
      <alignment horizontal="left" vertical="center"/>
    </xf>
    <xf numFmtId="0" fontId="9" fillId="7" borderId="2" xfId="2" applyFont="1" applyFill="1" applyBorder="1" applyAlignment="1" applyProtection="1">
      <alignment horizontal="left" vertical="center"/>
    </xf>
    <xf numFmtId="0" fontId="8" fillId="3" borderId="13" xfId="2" applyFont="1" applyFill="1" applyBorder="1" applyAlignment="1" applyProtection="1">
      <alignment horizontal="left" vertical="center"/>
    </xf>
    <xf numFmtId="0" fontId="10" fillId="0" borderId="9" xfId="2" applyFont="1" applyBorder="1" applyAlignment="1" applyProtection="1">
      <alignment horizontal="left" vertical="center"/>
    </xf>
    <xf numFmtId="0" fontId="8" fillId="3" borderId="2" xfId="2" applyFont="1" applyFill="1" applyBorder="1" applyAlignment="1" applyProtection="1">
      <alignment horizontal="left" vertical="center"/>
    </xf>
    <xf numFmtId="0" fontId="9" fillId="4" borderId="2" xfId="2" applyFont="1" applyFill="1" applyBorder="1" applyAlignment="1" applyProtection="1">
      <alignment horizontal="left" vertical="center"/>
      <protection locked="0"/>
    </xf>
    <xf numFmtId="0" fontId="8" fillId="0" borderId="10" xfId="2" applyFont="1" applyBorder="1" applyAlignment="1" applyProtection="1">
      <alignment horizontal="left" vertical="center"/>
    </xf>
    <xf numFmtId="0" fontId="4" fillId="3" borderId="2" xfId="2" applyFont="1" applyFill="1" applyBorder="1" applyAlignment="1" applyProtection="1">
      <alignment horizontal="left" vertical="center"/>
    </xf>
    <xf numFmtId="0" fontId="8" fillId="0" borderId="9" xfId="2" applyFont="1" applyBorder="1" applyAlignment="1" applyProtection="1">
      <alignment horizontal="left" vertical="center"/>
    </xf>
    <xf numFmtId="0" fontId="9" fillId="7" borderId="4" xfId="2" applyFont="1" applyFill="1" applyBorder="1" applyAlignment="1" applyProtection="1">
      <alignment horizontal="left" vertical="center"/>
    </xf>
    <xf numFmtId="0" fontId="4" fillId="3" borderId="4" xfId="2" applyFont="1" applyFill="1" applyBorder="1" applyAlignment="1" applyProtection="1">
      <alignment horizontal="left"/>
    </xf>
    <xf numFmtId="0" fontId="4" fillId="3" borderId="2" xfId="2" applyFont="1" applyFill="1" applyBorder="1" applyAlignment="1" applyProtection="1">
      <alignment horizontal="center"/>
    </xf>
    <xf numFmtId="4" fontId="6" fillId="4" borderId="2" xfId="2" applyNumberFormat="1" applyFont="1" applyFill="1" applyBorder="1" applyAlignment="1" applyProtection="1">
      <alignment horizontal="center"/>
      <protection locked="0"/>
    </xf>
    <xf numFmtId="0" fontId="4" fillId="4" borderId="2" xfId="2" applyFont="1" applyFill="1" applyBorder="1" applyAlignment="1" applyProtection="1">
      <alignment horizontal="center" wrapText="1"/>
      <protection locked="0"/>
    </xf>
    <xf numFmtId="166" fontId="4" fillId="4" borderId="2" xfId="2" applyNumberFormat="1" applyFont="1" applyFill="1" applyBorder="1" applyAlignment="1" applyProtection="1">
      <alignment horizontal="center"/>
      <protection locked="0"/>
    </xf>
    <xf numFmtId="0" fontId="4" fillId="3" borderId="2" xfId="2" applyFont="1" applyFill="1" applyBorder="1" applyAlignment="1" applyProtection="1">
      <alignment horizontal="center" vertical="center"/>
    </xf>
    <xf numFmtId="0" fontId="1" fillId="4" borderId="2" xfId="2" applyFill="1" applyBorder="1" applyAlignment="1" applyProtection="1">
      <alignment horizontal="center"/>
      <protection locked="0"/>
    </xf>
    <xf numFmtId="0" fontId="4" fillId="4" borderId="2" xfId="2" applyFont="1" applyFill="1" applyBorder="1" applyAlignment="1" applyProtection="1">
      <alignment horizontal="center"/>
      <protection locked="0"/>
    </xf>
    <xf numFmtId="0" fontId="1" fillId="5" borderId="2" xfId="2" applyFill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 vertical="center"/>
    </xf>
    <xf numFmtId="0" fontId="4" fillId="3" borderId="2" xfId="2" applyFont="1" applyFill="1" applyBorder="1" applyAlignment="1" applyProtection="1">
      <alignment horizontal="left"/>
    </xf>
    <xf numFmtId="0" fontId="5" fillId="4" borderId="2" xfId="2" applyFont="1" applyFill="1" applyBorder="1" applyAlignment="1" applyProtection="1">
      <alignment horizontal="center"/>
      <protection locked="0"/>
    </xf>
    <xf numFmtId="165" fontId="5" fillId="4" borderId="2" xfId="2" applyNumberFormat="1" applyFont="1" applyFill="1" applyBorder="1" applyAlignment="1" applyProtection="1">
      <alignment horizontal="center"/>
      <protection locked="0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7" xfId="2" applyFont="1" applyFill="1" applyBorder="1" applyAlignment="1" applyProtection="1">
      <alignment horizontal="center" vertical="center"/>
    </xf>
    <xf numFmtId="0" fontId="4" fillId="3" borderId="8" xfId="2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horizontal="center" wrapText="1"/>
    </xf>
    <xf numFmtId="0" fontId="4" fillId="3" borderId="4" xfId="2" applyFont="1" applyFill="1" applyBorder="1" applyAlignment="1" applyProtection="1">
      <alignment horizontal="center"/>
    </xf>
    <xf numFmtId="0" fontId="2" fillId="4" borderId="2" xfId="2" applyFont="1" applyFill="1" applyBorder="1" applyAlignment="1" applyProtection="1">
      <alignment horizontal="center"/>
      <protection locked="0"/>
    </xf>
    <xf numFmtId="0" fontId="1" fillId="3" borderId="2" xfId="2" applyFill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left"/>
    </xf>
    <xf numFmtId="164" fontId="5" fillId="4" borderId="2" xfId="2" applyNumberFormat="1" applyFont="1" applyFill="1" applyBorder="1" applyAlignment="1" applyProtection="1">
      <alignment horizontal="center"/>
      <protection locked="0"/>
    </xf>
    <xf numFmtId="0" fontId="2" fillId="5" borderId="2" xfId="2" applyFont="1" applyFill="1" applyBorder="1" applyAlignment="1">
      <alignment horizontal="center" vertical="center" wrapText="1"/>
    </xf>
    <xf numFmtId="4" fontId="2" fillId="5" borderId="2" xfId="2" applyNumberFormat="1" applyFont="1" applyFill="1" applyBorder="1" applyAlignment="1">
      <alignment horizontal="center" vertical="center" wrapText="1"/>
    </xf>
    <xf numFmtId="0" fontId="2" fillId="9" borderId="23" xfId="2" applyFont="1" applyFill="1" applyBorder="1" applyAlignment="1">
      <alignment vertical="top" wrapText="1"/>
    </xf>
    <xf numFmtId="0" fontId="2" fillId="3" borderId="2" xfId="2" applyFont="1" applyFill="1" applyBorder="1" applyAlignment="1">
      <alignment horizontal="center" vertical="top" wrapText="1"/>
    </xf>
    <xf numFmtId="0" fontId="2" fillId="5" borderId="4" xfId="2" applyFont="1" applyFill="1" applyBorder="1" applyAlignment="1">
      <alignment horizontal="right" vertical="top" wrapText="1"/>
    </xf>
    <xf numFmtId="173" fontId="2" fillId="5" borderId="8" xfId="2" applyNumberFormat="1" applyFont="1" applyFill="1" applyBorder="1" applyAlignment="1">
      <alignment horizontal="center" vertical="top" wrapText="1"/>
    </xf>
    <xf numFmtId="4" fontId="2" fillId="5" borderId="2" xfId="1" applyNumberFormat="1" applyFont="1" applyFill="1" applyBorder="1" applyAlignment="1" applyProtection="1">
      <alignment vertical="center" wrapText="1"/>
    </xf>
    <xf numFmtId="0" fontId="2" fillId="3" borderId="3" xfId="2" applyFont="1" applyFill="1" applyBorder="1" applyAlignment="1">
      <alignment horizontal="center" vertical="top" wrapText="1"/>
    </xf>
    <xf numFmtId="0" fontId="2" fillId="7" borderId="2" xfId="2" applyFont="1" applyFill="1" applyBorder="1" applyAlignment="1">
      <alignment horizontal="center" vertical="top" wrapText="1"/>
    </xf>
    <xf numFmtId="0" fontId="1" fillId="3" borderId="2" xfId="2" applyFont="1" applyFill="1" applyBorder="1" applyAlignment="1">
      <alignment horizontal="center" vertical="center" wrapText="1"/>
    </xf>
    <xf numFmtId="4" fontId="1" fillId="3" borderId="2" xfId="2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8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top" wrapText="1"/>
    </xf>
    <xf numFmtId="0" fontId="2" fillId="9" borderId="2" xfId="2" applyFont="1" applyFill="1" applyBorder="1" applyAlignment="1">
      <alignment vertical="top" wrapText="1"/>
    </xf>
    <xf numFmtId="0" fontId="2" fillId="3" borderId="2" xfId="2" applyFont="1" applyFill="1" applyBorder="1" applyAlignment="1" applyProtection="1">
      <alignment horizontal="center" wrapText="1"/>
    </xf>
    <xf numFmtId="0" fontId="2" fillId="0" borderId="2" xfId="2" applyFont="1" applyBorder="1" applyAlignment="1">
      <alignment horizontal="right" vertical="center"/>
    </xf>
  </cellXfs>
  <cellStyles count="3">
    <cellStyle name="Normal" xfId="0" builtinId="0"/>
    <cellStyle name="Separador de milhares" xfId="1" builtinId="3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5B3D7"/>
      <rgbColor rgb="FF953735"/>
      <rgbColor rgb="FFEBF1DE"/>
      <rgbColor rgb="FFDBEEF4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254061"/>
      <rgbColor rgb="FF969696"/>
      <rgbColor rgb="FF10243E"/>
      <rgbColor rgb="FF31859C"/>
      <rgbColor rgb="FF0D0D0D"/>
      <rgbColor rgb="FF4A452A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4"/>
  <sheetViews>
    <sheetView tabSelected="1" zoomScale="107" zoomScaleNormal="107" workbookViewId="0">
      <selection activeCell="F8" sqref="F8"/>
    </sheetView>
  </sheetViews>
  <sheetFormatPr defaultRowHeight="15"/>
  <cols>
    <col min="1" max="1" width="8.7109375" style="1" customWidth="1"/>
    <col min="2" max="2" width="48.140625" style="1" customWidth="1"/>
    <col min="3" max="3" width="17.5703125" style="1" customWidth="1"/>
    <col min="4" max="5" width="8.7109375" style="1" customWidth="1"/>
    <col min="6" max="6" width="40.7109375" style="1" customWidth="1"/>
    <col min="7" max="7" width="13.5703125" style="1" customWidth="1"/>
    <col min="8" max="8" width="11.28515625" style="1" customWidth="1"/>
    <col min="9" max="1025" width="8.7109375" style="1" customWidth="1"/>
  </cols>
  <sheetData>
    <row r="1" spans="2:8">
      <c r="B1" s="2" t="s">
        <v>0</v>
      </c>
    </row>
    <row r="2" spans="2:8">
      <c r="B2" s="3" t="s">
        <v>1</v>
      </c>
    </row>
    <row r="3" spans="2:8">
      <c r="B3" s="3" t="s">
        <v>2</v>
      </c>
    </row>
    <row r="4" spans="2:8">
      <c r="B4" s="3" t="s">
        <v>3</v>
      </c>
    </row>
    <row r="5" spans="2:8">
      <c r="B5" s="3" t="s">
        <v>4</v>
      </c>
    </row>
    <row r="7" spans="2:8" ht="21.75" customHeight="1">
      <c r="B7" s="168"/>
      <c r="C7" s="168"/>
    </row>
    <row r="8" spans="2:8" ht="18" customHeight="1">
      <c r="F8" s="4"/>
      <c r="G8" s="4"/>
      <c r="H8" s="4"/>
    </row>
    <row r="9" spans="2:8" ht="18" customHeight="1">
      <c r="B9" s="5" t="s">
        <v>5</v>
      </c>
      <c r="C9" s="6"/>
    </row>
    <row r="10" spans="2:8" ht="18" customHeight="1">
      <c r="B10" s="5" t="s">
        <v>6</v>
      </c>
      <c r="C10" s="6"/>
    </row>
    <row r="12" spans="2:8" ht="18" customHeight="1">
      <c r="B12" s="5" t="s">
        <v>7</v>
      </c>
      <c r="C12" s="6"/>
    </row>
    <row r="13" spans="2:8" ht="18" customHeight="1">
      <c r="B13" s="5" t="s">
        <v>8</v>
      </c>
      <c r="C13" s="7">
        <v>2</v>
      </c>
    </row>
    <row r="14" spans="2:8" ht="18" customHeight="1">
      <c r="B14" s="5" t="s">
        <v>9</v>
      </c>
      <c r="C14" s="8">
        <f>(C13*C12)*22</f>
        <v>0</v>
      </c>
    </row>
  </sheetData>
  <sheetProtection sheet="1" objects="1" scenarios="1"/>
  <mergeCells count="1">
    <mergeCell ref="B7:C7"/>
  </mergeCells>
  <dataValidations count="1">
    <dataValidation type="whole" allowBlank="1" showInputMessage="1" showErrorMessage="1" promptTitle="Quantidade" prompt="Informar a quantidade diária de deslocamentos por funcionário SOMENTE SE HOUVER O FORNECIMENTO DE VALE-TRANSPORTE. Se não houver, digite zero." sqref="C13">
      <formula1>0</formula1>
      <formula2>4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32"/>
  <sheetViews>
    <sheetView topLeftCell="A13" zoomScale="130" zoomScaleNormal="130" workbookViewId="0">
      <selection activeCell="F15" sqref="F15:H15"/>
    </sheetView>
  </sheetViews>
  <sheetFormatPr defaultRowHeight="15"/>
  <cols>
    <col min="1" max="1" width="8.7109375" style="1" customWidth="1"/>
    <col min="2" max="5" width="12.28515625" style="1" customWidth="1"/>
    <col min="6" max="6" width="13.42578125" style="1" customWidth="1"/>
    <col min="7" max="7" width="10.140625" style="1" customWidth="1"/>
    <col min="8" max="8" width="19.5703125" style="1" customWidth="1"/>
    <col min="9" max="9" width="10.5703125" style="1" customWidth="1"/>
    <col min="10" max="10" width="21.42578125" style="1" customWidth="1"/>
    <col min="11" max="11" width="21.28515625" style="1" customWidth="1"/>
    <col min="12" max="1025" width="8.7109375" style="1" customWidth="1"/>
  </cols>
  <sheetData>
    <row r="1" spans="1:14" ht="15.75" customHeight="1">
      <c r="A1" s="220" t="s">
        <v>10</v>
      </c>
      <c r="B1" s="220"/>
      <c r="C1" s="220"/>
      <c r="D1" s="220"/>
      <c r="E1" s="220"/>
      <c r="F1" s="220"/>
      <c r="G1" s="220"/>
      <c r="H1" s="220"/>
    </row>
    <row r="3" spans="1:14">
      <c r="A3" s="209" t="s">
        <v>11</v>
      </c>
      <c r="B3" s="209"/>
      <c r="C3" s="209"/>
      <c r="D3" s="209"/>
      <c r="E3" s="209"/>
      <c r="F3" s="209"/>
      <c r="G3" s="209"/>
      <c r="H3" s="209"/>
    </row>
    <row r="4" spans="1:14">
      <c r="A4" s="221" t="s">
        <v>12</v>
      </c>
      <c r="B4" s="221"/>
      <c r="C4" s="222" t="s">
        <v>240</v>
      </c>
      <c r="D4" s="222"/>
      <c r="E4" s="221" t="s">
        <v>13</v>
      </c>
      <c r="F4" s="221"/>
      <c r="G4" s="222"/>
      <c r="H4" s="222"/>
    </row>
    <row r="5" spans="1:14" ht="15" customHeight="1">
      <c r="A5" s="223"/>
      <c r="B5" s="223"/>
      <c r="C5" s="223"/>
      <c r="D5" s="223"/>
      <c r="E5" s="223"/>
      <c r="F5" s="223"/>
      <c r="G5" s="223"/>
      <c r="H5" s="223"/>
    </row>
    <row r="6" spans="1:14">
      <c r="A6" s="224" t="s">
        <v>14</v>
      </c>
      <c r="B6" s="224"/>
      <c r="C6" s="224"/>
      <c r="D6" s="224"/>
      <c r="E6" s="224"/>
      <c r="F6" s="224"/>
      <c r="G6" s="224"/>
      <c r="H6" s="224"/>
      <c r="M6" s="10"/>
      <c r="N6" s="10"/>
    </row>
    <row r="7" spans="1:14">
      <c r="A7" s="9" t="s">
        <v>15</v>
      </c>
      <c r="B7" s="214" t="s">
        <v>16</v>
      </c>
      <c r="C7" s="214"/>
      <c r="D7" s="214"/>
      <c r="E7" s="214"/>
      <c r="F7" s="214"/>
      <c r="G7" s="225"/>
      <c r="H7" s="225"/>
      <c r="K7" s="10"/>
    </row>
    <row r="8" spans="1:14">
      <c r="A8" s="9" t="s">
        <v>17</v>
      </c>
      <c r="B8" s="214" t="s">
        <v>18</v>
      </c>
      <c r="C8" s="214"/>
      <c r="D8" s="214"/>
      <c r="E8" s="214"/>
      <c r="F8" s="214"/>
      <c r="G8" s="215" t="s">
        <v>19</v>
      </c>
      <c r="H8" s="215"/>
    </row>
    <row r="9" spans="1:14">
      <c r="A9" s="9" t="s">
        <v>20</v>
      </c>
      <c r="B9" s="214" t="s">
        <v>21</v>
      </c>
      <c r="C9" s="214"/>
      <c r="D9" s="214"/>
      <c r="E9" s="214"/>
      <c r="F9" s="214"/>
      <c r="G9" s="216"/>
      <c r="H9" s="216"/>
    </row>
    <row r="10" spans="1:14">
      <c r="A10" s="9" t="s">
        <v>22</v>
      </c>
      <c r="B10" s="214" t="s">
        <v>23</v>
      </c>
      <c r="C10" s="214"/>
      <c r="D10" s="214"/>
      <c r="E10" s="214"/>
      <c r="F10" s="214"/>
      <c r="G10" s="205">
        <v>12</v>
      </c>
      <c r="H10" s="205"/>
    </row>
    <row r="11" spans="1:14">
      <c r="A11" s="11"/>
      <c r="B11" s="4"/>
      <c r="C11" s="4"/>
      <c r="D11" s="4"/>
      <c r="E11" s="4"/>
      <c r="F11" s="4"/>
      <c r="G11" s="4"/>
      <c r="H11" s="12"/>
    </row>
    <row r="12" spans="1:14">
      <c r="A12" s="13" t="s">
        <v>24</v>
      </c>
      <c r="B12" s="4"/>
      <c r="C12" s="4"/>
      <c r="D12" s="4"/>
      <c r="E12" s="4"/>
      <c r="F12" s="4"/>
      <c r="G12" s="4"/>
      <c r="H12" s="12"/>
    </row>
    <row r="13" spans="1:14" ht="29.25" customHeight="1">
      <c r="A13" s="217" t="s">
        <v>25</v>
      </c>
      <c r="B13" s="217"/>
      <c r="C13" s="218" t="s">
        <v>26</v>
      </c>
      <c r="D13" s="218"/>
      <c r="E13" s="218"/>
      <c r="F13" s="219" t="s">
        <v>27</v>
      </c>
      <c r="G13" s="219"/>
      <c r="H13" s="219"/>
      <c r="J13" s="14"/>
      <c r="K13" s="14"/>
    </row>
    <row r="14" spans="1:14">
      <c r="A14" s="209" t="s">
        <v>28</v>
      </c>
      <c r="B14" s="209"/>
      <c r="C14" s="205" t="s">
        <v>29</v>
      </c>
      <c r="D14" s="205"/>
      <c r="E14" s="205"/>
      <c r="F14" s="210">
        <v>1</v>
      </c>
      <c r="G14" s="210"/>
      <c r="H14" s="210"/>
    </row>
    <row r="15" spans="1:14">
      <c r="A15" s="209"/>
      <c r="B15" s="209"/>
      <c r="C15" s="205" t="s">
        <v>30</v>
      </c>
      <c r="D15" s="205"/>
      <c r="E15" s="205"/>
      <c r="F15" s="211" t="s">
        <v>241</v>
      </c>
      <c r="G15" s="211"/>
      <c r="H15" s="211"/>
    </row>
    <row r="16" spans="1:14">
      <c r="A16" s="209"/>
      <c r="B16" s="209"/>
      <c r="C16" s="205" t="s">
        <v>31</v>
      </c>
      <c r="D16" s="205"/>
      <c r="E16" s="205"/>
      <c r="F16" s="212"/>
      <c r="G16" s="212"/>
      <c r="H16" s="212"/>
    </row>
    <row r="17" spans="1:11">
      <c r="A17" s="11"/>
      <c r="B17" s="4"/>
      <c r="C17" s="4"/>
      <c r="D17" s="4"/>
      <c r="E17" s="4"/>
      <c r="F17" s="4"/>
      <c r="G17" s="4"/>
      <c r="H17" s="12"/>
    </row>
    <row r="18" spans="1:11">
      <c r="A18" s="213" t="s">
        <v>32</v>
      </c>
      <c r="B18" s="213"/>
      <c r="C18" s="213"/>
      <c r="D18" s="213"/>
      <c r="E18" s="213"/>
      <c r="F18" s="213"/>
      <c r="G18" s="213"/>
      <c r="H18" s="213"/>
    </row>
    <row r="19" spans="1:11">
      <c r="A19" s="209" t="s">
        <v>33</v>
      </c>
      <c r="B19" s="209"/>
      <c r="C19" s="209"/>
      <c r="D19" s="209"/>
      <c r="E19" s="209"/>
      <c r="F19" s="209"/>
      <c r="G19" s="209"/>
      <c r="H19" s="209"/>
      <c r="K19" s="15"/>
    </row>
    <row r="20" spans="1:11">
      <c r="A20" s="9">
        <v>1</v>
      </c>
      <c r="B20" s="204" t="s">
        <v>25</v>
      </c>
      <c r="C20" s="204"/>
      <c r="D20" s="204"/>
      <c r="E20" s="204"/>
      <c r="F20" s="205" t="str">
        <f>A14 &amp; F15</f>
        <v>Manutenção Predial40 h/semana</v>
      </c>
      <c r="G20" s="205"/>
      <c r="H20" s="205"/>
    </row>
    <row r="21" spans="1:11">
      <c r="A21" s="9">
        <v>2</v>
      </c>
      <c r="B21" s="204" t="s">
        <v>34</v>
      </c>
      <c r="C21" s="204"/>
      <c r="D21" s="204"/>
      <c r="E21" s="204"/>
      <c r="F21" s="206"/>
      <c r="G21" s="206"/>
      <c r="H21" s="206"/>
    </row>
    <row r="22" spans="1:11" ht="14.45" customHeight="1">
      <c r="A22" s="9">
        <v>3</v>
      </c>
      <c r="B22" s="204" t="s">
        <v>35</v>
      </c>
      <c r="C22" s="204"/>
      <c r="D22" s="204"/>
      <c r="E22" s="204"/>
      <c r="F22" s="207" t="s">
        <v>36</v>
      </c>
      <c r="G22" s="207"/>
      <c r="H22" s="207"/>
    </row>
    <row r="23" spans="1:11">
      <c r="A23" s="9">
        <v>4</v>
      </c>
      <c r="B23" s="204" t="s">
        <v>37</v>
      </c>
      <c r="C23" s="204"/>
      <c r="D23" s="204"/>
      <c r="E23" s="204"/>
      <c r="F23" s="208" t="s">
        <v>38</v>
      </c>
      <c r="G23" s="208"/>
      <c r="H23" s="208"/>
    </row>
    <row r="24" spans="1:11">
      <c r="A24" s="11"/>
      <c r="B24" s="4"/>
      <c r="C24" s="4"/>
      <c r="D24" s="4"/>
      <c r="E24" s="4"/>
      <c r="F24" s="4"/>
      <c r="G24" s="4"/>
      <c r="H24" s="12"/>
    </row>
    <row r="25" spans="1:11">
      <c r="A25" s="178" t="s">
        <v>39</v>
      </c>
      <c r="B25" s="178"/>
      <c r="C25" s="178"/>
      <c r="D25" s="178"/>
      <c r="E25" s="178"/>
      <c r="F25" s="178"/>
      <c r="G25" s="178"/>
      <c r="H25" s="178"/>
    </row>
    <row r="26" spans="1:11">
      <c r="A26" s="16"/>
      <c r="B26" s="4"/>
      <c r="C26" s="4"/>
      <c r="D26" s="4"/>
      <c r="E26" s="4"/>
      <c r="F26" s="4"/>
      <c r="G26" s="4"/>
      <c r="H26" s="12"/>
    </row>
    <row r="27" spans="1:11">
      <c r="A27" s="9">
        <v>1</v>
      </c>
      <c r="B27" s="201" t="s">
        <v>40</v>
      </c>
      <c r="C27" s="201"/>
      <c r="D27" s="201"/>
      <c r="E27" s="201"/>
      <c r="F27" s="201"/>
      <c r="G27" s="201"/>
      <c r="H27" s="9" t="s">
        <v>41</v>
      </c>
      <c r="J27" s="17"/>
    </row>
    <row r="28" spans="1:11">
      <c r="A28" s="18" t="s">
        <v>15</v>
      </c>
      <c r="B28" s="170" t="s">
        <v>42</v>
      </c>
      <c r="C28" s="170"/>
      <c r="D28" s="170"/>
      <c r="E28" s="170"/>
      <c r="F28" s="170"/>
      <c r="G28" s="170"/>
      <c r="H28" s="19">
        <f>F21</f>
        <v>0</v>
      </c>
      <c r="J28" s="17"/>
    </row>
    <row r="29" spans="1:11">
      <c r="A29" s="18" t="s">
        <v>17</v>
      </c>
      <c r="B29" s="170" t="s">
        <v>43</v>
      </c>
      <c r="C29" s="170"/>
      <c r="D29" s="170"/>
      <c r="E29" s="170"/>
      <c r="F29" s="170"/>
      <c r="G29" s="170"/>
      <c r="H29" s="20">
        <v>0</v>
      </c>
      <c r="I29" s="17"/>
      <c r="J29" s="17"/>
    </row>
    <row r="30" spans="1:11">
      <c r="A30" s="201" t="s">
        <v>44</v>
      </c>
      <c r="B30" s="201"/>
      <c r="C30" s="201"/>
      <c r="D30" s="201"/>
      <c r="E30" s="201"/>
      <c r="F30" s="201"/>
      <c r="G30" s="201"/>
      <c r="H30" s="21">
        <f>SUM(H28:H29)</f>
        <v>0</v>
      </c>
    </row>
    <row r="31" spans="1:11">
      <c r="A31" s="11"/>
      <c r="B31" s="4"/>
      <c r="C31" s="4"/>
      <c r="D31" s="4"/>
      <c r="E31" s="4"/>
      <c r="F31" s="4"/>
      <c r="G31" s="4"/>
      <c r="H31" s="12"/>
    </row>
    <row r="32" spans="1:11">
      <c r="A32" s="202" t="s">
        <v>45</v>
      </c>
      <c r="B32" s="202"/>
      <c r="C32" s="202"/>
      <c r="D32" s="202"/>
      <c r="E32" s="202"/>
      <c r="F32" s="202"/>
      <c r="G32" s="202"/>
      <c r="H32" s="202"/>
    </row>
    <row r="33" spans="1:8">
      <c r="A33" s="22"/>
      <c r="B33" s="23"/>
      <c r="C33" s="23"/>
      <c r="D33" s="23"/>
      <c r="E33" s="23"/>
      <c r="F33" s="23"/>
      <c r="G33" s="23"/>
      <c r="H33" s="24"/>
    </row>
    <row r="34" spans="1:8">
      <c r="A34" s="25" t="s">
        <v>46</v>
      </c>
      <c r="B34" s="198" t="s">
        <v>47</v>
      </c>
      <c r="C34" s="198"/>
      <c r="D34" s="198"/>
      <c r="E34" s="198"/>
      <c r="F34" s="198"/>
      <c r="G34" s="198"/>
      <c r="H34" s="25" t="s">
        <v>41</v>
      </c>
    </row>
    <row r="35" spans="1:8">
      <c r="A35" s="26" t="s">
        <v>15</v>
      </c>
      <c r="B35" s="195" t="s">
        <v>48</v>
      </c>
      <c r="C35" s="195"/>
      <c r="D35" s="195"/>
      <c r="E35" s="195"/>
      <c r="F35" s="195"/>
      <c r="G35" s="27">
        <v>9.0899999999999995E-2</v>
      </c>
      <c r="H35" s="28">
        <f>H30*G35</f>
        <v>0</v>
      </c>
    </row>
    <row r="36" spans="1:8">
      <c r="A36" s="26" t="s">
        <v>17</v>
      </c>
      <c r="B36" s="203" t="s">
        <v>49</v>
      </c>
      <c r="C36" s="203"/>
      <c r="D36" s="203"/>
      <c r="E36" s="203"/>
      <c r="F36" s="203"/>
      <c r="G36" s="27">
        <v>3.0300000000000001E-2</v>
      </c>
      <c r="H36" s="28">
        <f>H30*G36</f>
        <v>0</v>
      </c>
    </row>
    <row r="37" spans="1:8">
      <c r="A37" s="198" t="s">
        <v>50</v>
      </c>
      <c r="B37" s="198"/>
      <c r="C37" s="198"/>
      <c r="D37" s="198"/>
      <c r="E37" s="198"/>
      <c r="F37" s="198"/>
      <c r="G37" s="198"/>
      <c r="H37" s="29">
        <f>SUM(H35:H36)</f>
        <v>0</v>
      </c>
    </row>
    <row r="38" spans="1:8">
      <c r="A38" s="22"/>
      <c r="B38" s="23"/>
      <c r="C38" s="23"/>
      <c r="D38" s="23"/>
      <c r="E38" s="23"/>
      <c r="F38" s="23"/>
      <c r="G38" s="23"/>
      <c r="H38" s="24"/>
    </row>
    <row r="39" spans="1:8">
      <c r="A39" s="25" t="s">
        <v>51</v>
      </c>
      <c r="B39" s="198" t="s">
        <v>52</v>
      </c>
      <c r="C39" s="198"/>
      <c r="D39" s="198"/>
      <c r="E39" s="198"/>
      <c r="F39" s="198"/>
      <c r="G39" s="25" t="s">
        <v>53</v>
      </c>
      <c r="H39" s="25" t="s">
        <v>41</v>
      </c>
    </row>
    <row r="40" spans="1:8">
      <c r="A40" s="26" t="s">
        <v>15</v>
      </c>
      <c r="B40" s="195" t="s">
        <v>54</v>
      </c>
      <c r="C40" s="195"/>
      <c r="D40" s="195"/>
      <c r="E40" s="195"/>
      <c r="F40" s="195"/>
      <c r="G40" s="30">
        <v>20</v>
      </c>
      <c r="H40" s="28">
        <f t="shared" ref="H40:H47" si="0">($H$30+$H$37)*G40%</f>
        <v>0</v>
      </c>
    </row>
    <row r="41" spans="1:8">
      <c r="A41" s="26" t="s">
        <v>17</v>
      </c>
      <c r="B41" s="195" t="s">
        <v>55</v>
      </c>
      <c r="C41" s="195"/>
      <c r="D41" s="195"/>
      <c r="E41" s="195"/>
      <c r="F41" s="195"/>
      <c r="G41" s="31">
        <v>2.5</v>
      </c>
      <c r="H41" s="28">
        <f t="shared" si="0"/>
        <v>0</v>
      </c>
    </row>
    <row r="42" spans="1:8">
      <c r="A42" s="26" t="s">
        <v>20</v>
      </c>
      <c r="B42" s="195" t="s">
        <v>56</v>
      </c>
      <c r="C42" s="195"/>
      <c r="D42" s="195"/>
      <c r="E42" s="195"/>
      <c r="F42" s="195"/>
      <c r="G42" s="32"/>
      <c r="H42" s="28">
        <f t="shared" si="0"/>
        <v>0</v>
      </c>
    </row>
    <row r="43" spans="1:8">
      <c r="A43" s="26" t="s">
        <v>22</v>
      </c>
      <c r="B43" s="195" t="s">
        <v>57</v>
      </c>
      <c r="C43" s="195"/>
      <c r="D43" s="195"/>
      <c r="E43" s="195"/>
      <c r="F43" s="195"/>
      <c r="G43" s="31">
        <v>1.5</v>
      </c>
      <c r="H43" s="28">
        <f t="shared" si="0"/>
        <v>0</v>
      </c>
    </row>
    <row r="44" spans="1:8">
      <c r="A44" s="26" t="s">
        <v>58</v>
      </c>
      <c r="B44" s="195" t="s">
        <v>59</v>
      </c>
      <c r="C44" s="195"/>
      <c r="D44" s="195"/>
      <c r="E44" s="195"/>
      <c r="F44" s="195"/>
      <c r="G44" s="31">
        <v>1</v>
      </c>
      <c r="H44" s="28">
        <f t="shared" si="0"/>
        <v>0</v>
      </c>
    </row>
    <row r="45" spans="1:8">
      <c r="A45" s="26" t="s">
        <v>60</v>
      </c>
      <c r="B45" s="195" t="s">
        <v>61</v>
      </c>
      <c r="C45" s="195"/>
      <c r="D45" s="195"/>
      <c r="E45" s="195"/>
      <c r="F45" s="195"/>
      <c r="G45" s="31">
        <v>0.6</v>
      </c>
      <c r="H45" s="28">
        <f t="shared" si="0"/>
        <v>0</v>
      </c>
    </row>
    <row r="46" spans="1:8">
      <c r="A46" s="26" t="s">
        <v>62</v>
      </c>
      <c r="B46" s="195" t="s">
        <v>63</v>
      </c>
      <c r="C46" s="195"/>
      <c r="D46" s="195"/>
      <c r="E46" s="195"/>
      <c r="F46" s="195"/>
      <c r="G46" s="31">
        <v>0.2</v>
      </c>
      <c r="H46" s="28">
        <f t="shared" si="0"/>
        <v>0</v>
      </c>
    </row>
    <row r="47" spans="1:8">
      <c r="A47" s="26" t="s">
        <v>64</v>
      </c>
      <c r="B47" s="195" t="s">
        <v>65</v>
      </c>
      <c r="C47" s="195"/>
      <c r="D47" s="195"/>
      <c r="E47" s="195"/>
      <c r="F47" s="195"/>
      <c r="G47" s="31">
        <v>8</v>
      </c>
      <c r="H47" s="28">
        <f t="shared" si="0"/>
        <v>0</v>
      </c>
    </row>
    <row r="48" spans="1:8">
      <c r="A48" s="198" t="s">
        <v>66</v>
      </c>
      <c r="B48" s="198"/>
      <c r="C48" s="198"/>
      <c r="D48" s="198"/>
      <c r="E48" s="198"/>
      <c r="F48" s="198"/>
      <c r="G48" s="33">
        <f>SUM(G40:G47)</f>
        <v>33.799999999999997</v>
      </c>
      <c r="H48" s="29">
        <f>SUM(H40:H47)</f>
        <v>0</v>
      </c>
    </row>
    <row r="49" spans="1:8">
      <c r="A49" s="22"/>
      <c r="B49" s="23"/>
      <c r="C49" s="23"/>
      <c r="D49" s="23"/>
      <c r="E49" s="23"/>
      <c r="F49" s="23"/>
      <c r="G49" s="23"/>
      <c r="H49" s="24"/>
    </row>
    <row r="50" spans="1:8">
      <c r="A50" s="25" t="s">
        <v>67</v>
      </c>
      <c r="B50" s="198" t="s">
        <v>68</v>
      </c>
      <c r="C50" s="198"/>
      <c r="D50" s="198"/>
      <c r="E50" s="198"/>
      <c r="F50" s="198"/>
      <c r="G50" s="198"/>
      <c r="H50" s="25" t="s">
        <v>41</v>
      </c>
    </row>
    <row r="51" spans="1:8">
      <c r="A51" s="26" t="s">
        <v>15</v>
      </c>
      <c r="B51" s="195" t="s">
        <v>69</v>
      </c>
      <c r="C51" s="195"/>
      <c r="D51" s="195"/>
      <c r="E51" s="195"/>
      <c r="F51" s="195"/>
      <c r="G51" s="195"/>
      <c r="H51" s="28">
        <f>IF(Informações_Básicas!C12=0, 0,Informações_Básicas!$C$14-($H$28*0.06))</f>
        <v>0</v>
      </c>
    </row>
    <row r="52" spans="1:8">
      <c r="A52" s="26" t="s">
        <v>17</v>
      </c>
      <c r="B52" s="195" t="s">
        <v>70</v>
      </c>
      <c r="C52" s="195"/>
      <c r="D52" s="195"/>
      <c r="E52" s="195"/>
      <c r="F52" s="195"/>
      <c r="G52" s="195"/>
      <c r="H52" s="28">
        <f>(Informações_Básicas!$C$9*22)-(Informações_Básicas!$C$10*22)</f>
        <v>0</v>
      </c>
    </row>
    <row r="53" spans="1:8">
      <c r="A53" s="26" t="s">
        <v>20</v>
      </c>
      <c r="B53" s="199" t="s">
        <v>71</v>
      </c>
      <c r="C53" s="199"/>
      <c r="D53" s="199"/>
      <c r="E53" s="199"/>
      <c r="F53" s="199"/>
      <c r="G53" s="199"/>
      <c r="H53" s="34">
        <v>0</v>
      </c>
    </row>
    <row r="54" spans="1:8">
      <c r="A54" s="26" t="s">
        <v>22</v>
      </c>
      <c r="B54" s="199" t="s">
        <v>72</v>
      </c>
      <c r="C54" s="199"/>
      <c r="D54" s="199"/>
      <c r="E54" s="199"/>
      <c r="F54" s="199"/>
      <c r="G54" s="199"/>
      <c r="H54" s="34">
        <v>0</v>
      </c>
    </row>
    <row r="55" spans="1:8">
      <c r="A55" s="198" t="s">
        <v>73</v>
      </c>
      <c r="B55" s="198"/>
      <c r="C55" s="198"/>
      <c r="D55" s="198"/>
      <c r="E55" s="198"/>
      <c r="F55" s="198"/>
      <c r="G55" s="198"/>
      <c r="H55" s="29">
        <f>SUM(H51:H54)</f>
        <v>0</v>
      </c>
    </row>
    <row r="56" spans="1:8">
      <c r="A56" s="11"/>
      <c r="B56" s="4"/>
      <c r="C56" s="4"/>
      <c r="D56" s="4"/>
      <c r="E56" s="4"/>
      <c r="F56" s="4"/>
      <c r="G56" s="4"/>
      <c r="H56" s="12"/>
    </row>
    <row r="57" spans="1:8">
      <c r="A57" s="200" t="s">
        <v>74</v>
      </c>
      <c r="B57" s="200"/>
      <c r="C57" s="200"/>
      <c r="D57" s="200"/>
      <c r="E57" s="200"/>
      <c r="F57" s="200"/>
      <c r="G57" s="200"/>
      <c r="H57" s="25" t="s">
        <v>41</v>
      </c>
    </row>
    <row r="58" spans="1:8" ht="15.75" customHeight="1">
      <c r="A58" s="35" t="s">
        <v>46</v>
      </c>
      <c r="B58" s="195" t="s">
        <v>47</v>
      </c>
      <c r="C58" s="195"/>
      <c r="D58" s="195"/>
      <c r="E58" s="195"/>
      <c r="F58" s="195"/>
      <c r="G58" s="195"/>
      <c r="H58" s="36">
        <f>H37</f>
        <v>0</v>
      </c>
    </row>
    <row r="59" spans="1:8">
      <c r="A59" s="35" t="s">
        <v>51</v>
      </c>
      <c r="B59" s="195" t="s">
        <v>52</v>
      </c>
      <c r="C59" s="195"/>
      <c r="D59" s="195"/>
      <c r="E59" s="195"/>
      <c r="F59" s="195"/>
      <c r="G59" s="195"/>
      <c r="H59" s="36">
        <f>H48</f>
        <v>0</v>
      </c>
    </row>
    <row r="60" spans="1:8">
      <c r="A60" s="35" t="s">
        <v>67</v>
      </c>
      <c r="B60" s="195" t="s">
        <v>68</v>
      </c>
      <c r="C60" s="195"/>
      <c r="D60" s="195"/>
      <c r="E60" s="195"/>
      <c r="F60" s="195"/>
      <c r="G60" s="195"/>
      <c r="H60" s="36">
        <f>H55</f>
        <v>0</v>
      </c>
    </row>
    <row r="61" spans="1:8">
      <c r="A61" s="196" t="s">
        <v>75</v>
      </c>
      <c r="B61" s="196"/>
      <c r="C61" s="196"/>
      <c r="D61" s="196"/>
      <c r="E61" s="196"/>
      <c r="F61" s="196"/>
      <c r="G61" s="196"/>
      <c r="H61" s="37">
        <f>SUM(H58:H60)</f>
        <v>0</v>
      </c>
    </row>
    <row r="62" spans="1:8">
      <c r="A62" s="11"/>
      <c r="B62" s="4"/>
      <c r="C62" s="4"/>
      <c r="D62" s="4"/>
      <c r="E62" s="4"/>
      <c r="F62" s="4"/>
      <c r="G62" s="4"/>
      <c r="H62" s="12"/>
    </row>
    <row r="63" spans="1:8">
      <c r="A63" s="197" t="s">
        <v>76</v>
      </c>
      <c r="B63" s="197"/>
      <c r="C63" s="197"/>
      <c r="D63" s="197"/>
      <c r="E63" s="197"/>
      <c r="F63" s="197"/>
      <c r="G63" s="197"/>
      <c r="H63" s="197"/>
    </row>
    <row r="64" spans="1:8">
      <c r="A64" s="38"/>
      <c r="B64" s="39"/>
      <c r="C64" s="39"/>
      <c r="D64" s="39"/>
      <c r="E64" s="39"/>
      <c r="F64" s="39"/>
      <c r="G64" s="39"/>
      <c r="H64" s="40"/>
    </row>
    <row r="65" spans="1:10">
      <c r="A65" s="41" t="s">
        <v>77</v>
      </c>
      <c r="B65" s="42" t="s">
        <v>78</v>
      </c>
      <c r="C65" s="43"/>
      <c r="D65" s="43"/>
      <c r="E65" s="43"/>
      <c r="F65" s="43"/>
      <c r="G65" s="41" t="s">
        <v>53</v>
      </c>
      <c r="H65" s="41" t="s">
        <v>41</v>
      </c>
    </row>
    <row r="66" spans="1:10">
      <c r="A66" s="44" t="s">
        <v>15</v>
      </c>
      <c r="B66" s="192" t="s">
        <v>79</v>
      </c>
      <c r="C66" s="192"/>
      <c r="D66" s="192"/>
      <c r="E66" s="192"/>
      <c r="F66" s="192"/>
      <c r="G66" s="45">
        <f>(0.05*(1/12))*100</f>
        <v>0.41666666666666669</v>
      </c>
      <c r="H66" s="46">
        <f>(H30+H47)*G66%</f>
        <v>0</v>
      </c>
      <c r="I66" s="47"/>
    </row>
    <row r="67" spans="1:10">
      <c r="A67" s="44" t="s">
        <v>17</v>
      </c>
      <c r="B67" s="189" t="s">
        <v>80</v>
      </c>
      <c r="C67" s="189"/>
      <c r="D67" s="189"/>
      <c r="E67" s="189"/>
      <c r="F67" s="189"/>
      <c r="G67" s="45">
        <f>((0.08*0.5)*0.9)*((1+5/56+5/56+5/168))*100</f>
        <v>4.3499999999999996</v>
      </c>
      <c r="H67" s="46">
        <f>H30*G67%</f>
        <v>0</v>
      </c>
    </row>
    <row r="68" spans="1:10">
      <c r="A68" s="190" t="s">
        <v>81</v>
      </c>
      <c r="B68" s="190"/>
      <c r="C68" s="190"/>
      <c r="D68" s="190"/>
      <c r="E68" s="190"/>
      <c r="F68" s="190"/>
      <c r="G68" s="41"/>
      <c r="H68" s="48">
        <f>SUM(H66:H67)</f>
        <v>0</v>
      </c>
    </row>
    <row r="69" spans="1:10">
      <c r="A69" s="11"/>
      <c r="B69" s="4"/>
      <c r="C69" s="4"/>
      <c r="D69" s="4"/>
      <c r="E69" s="4"/>
      <c r="F69" s="4"/>
      <c r="G69" s="49"/>
      <c r="H69" s="12"/>
    </row>
    <row r="70" spans="1:10">
      <c r="A70" s="41" t="s">
        <v>82</v>
      </c>
      <c r="B70" s="191" t="s">
        <v>83</v>
      </c>
      <c r="C70" s="191"/>
      <c r="D70" s="191"/>
      <c r="E70" s="191"/>
      <c r="F70" s="191"/>
      <c r="G70" s="41" t="s">
        <v>53</v>
      </c>
      <c r="H70" s="41" t="s">
        <v>41</v>
      </c>
    </row>
    <row r="71" spans="1:10">
      <c r="A71" s="44" t="s">
        <v>15</v>
      </c>
      <c r="B71" s="192" t="s">
        <v>84</v>
      </c>
      <c r="C71" s="192"/>
      <c r="D71" s="192"/>
      <c r="E71" s="192"/>
      <c r="F71" s="192"/>
      <c r="G71" s="45">
        <f>(((100/30)*7))/12</f>
        <v>1.9444444444444446</v>
      </c>
      <c r="H71" s="46">
        <f>(((H30+H61)*G71%))</f>
        <v>0</v>
      </c>
    </row>
    <row r="72" spans="1:10">
      <c r="A72" s="44" t="s">
        <v>17</v>
      </c>
      <c r="B72" s="189" t="s">
        <v>85</v>
      </c>
      <c r="C72" s="189"/>
      <c r="D72" s="189"/>
      <c r="E72" s="189"/>
      <c r="F72" s="189"/>
      <c r="G72" s="50">
        <f>((1*0.5*0.08*0.0194)*100)</f>
        <v>7.7600000000000002E-2</v>
      </c>
      <c r="H72" s="46">
        <f>H47*G72%</f>
        <v>0</v>
      </c>
    </row>
    <row r="73" spans="1:10">
      <c r="A73" s="190" t="s">
        <v>86</v>
      </c>
      <c r="B73" s="190"/>
      <c r="C73" s="190"/>
      <c r="D73" s="190"/>
      <c r="E73" s="190"/>
      <c r="F73" s="190"/>
      <c r="G73" s="41"/>
      <c r="H73" s="48">
        <f>SUM(H71:H72)</f>
        <v>0</v>
      </c>
    </row>
    <row r="74" spans="1:10">
      <c r="A74" s="11"/>
      <c r="B74" s="4"/>
      <c r="C74" s="4"/>
      <c r="D74" s="4"/>
      <c r="E74" s="4"/>
      <c r="F74" s="4"/>
      <c r="G74" s="49"/>
      <c r="H74" s="12"/>
    </row>
    <row r="75" spans="1:10">
      <c r="A75" s="41" t="s">
        <v>87</v>
      </c>
      <c r="B75" s="191" t="s">
        <v>88</v>
      </c>
      <c r="C75" s="191"/>
      <c r="D75" s="191"/>
      <c r="E75" s="191"/>
      <c r="F75" s="191"/>
      <c r="G75" s="41" t="s">
        <v>53</v>
      </c>
      <c r="H75" s="41" t="s">
        <v>41</v>
      </c>
    </row>
    <row r="76" spans="1:10">
      <c r="A76" s="44" t="s">
        <v>15</v>
      </c>
      <c r="B76" s="192" t="s">
        <v>89</v>
      </c>
      <c r="C76" s="192"/>
      <c r="D76" s="192"/>
      <c r="E76" s="192"/>
      <c r="F76" s="192"/>
      <c r="G76" s="44"/>
      <c r="H76" s="46">
        <f>H58*-1</f>
        <v>0</v>
      </c>
    </row>
    <row r="77" spans="1:10">
      <c r="A77" s="190" t="s">
        <v>90</v>
      </c>
      <c r="B77" s="190"/>
      <c r="C77" s="190"/>
      <c r="D77" s="190"/>
      <c r="E77" s="190"/>
      <c r="F77" s="190"/>
      <c r="G77" s="51">
        <v>2.0799999999999999E-2</v>
      </c>
      <c r="H77" s="48">
        <f>H76*G77</f>
        <v>0</v>
      </c>
    </row>
    <row r="78" spans="1:10">
      <c r="A78" s="11"/>
      <c r="B78" s="4"/>
      <c r="C78" s="4"/>
      <c r="D78" s="4"/>
      <c r="E78" s="4"/>
      <c r="F78" s="4"/>
      <c r="G78" s="4"/>
      <c r="H78" s="12"/>
    </row>
    <row r="79" spans="1:10">
      <c r="A79" s="193" t="s">
        <v>91</v>
      </c>
      <c r="B79" s="193"/>
      <c r="C79" s="193"/>
      <c r="D79" s="193"/>
      <c r="E79" s="193"/>
      <c r="F79" s="193"/>
      <c r="G79" s="193"/>
      <c r="H79" s="41" t="s">
        <v>41</v>
      </c>
      <c r="I79" s="10"/>
      <c r="J79" s="10"/>
    </row>
    <row r="80" spans="1:10" ht="15.75" customHeight="1">
      <c r="A80" s="52" t="s">
        <v>77</v>
      </c>
      <c r="B80" s="194" t="str">
        <f>B65</f>
        <v>Aviso Prévio Indenizado</v>
      </c>
      <c r="C80" s="194"/>
      <c r="D80" s="194"/>
      <c r="E80" s="194"/>
      <c r="F80" s="194"/>
      <c r="G80" s="194"/>
      <c r="H80" s="53">
        <f>H68</f>
        <v>0</v>
      </c>
    </row>
    <row r="81" spans="1:9">
      <c r="A81" s="52" t="str">
        <f>A70</f>
        <v>3.2</v>
      </c>
      <c r="B81" s="194" t="str">
        <f>B70</f>
        <v>Aviso Prévio Trabalhado</v>
      </c>
      <c r="C81" s="194"/>
      <c r="D81" s="194"/>
      <c r="E81" s="194"/>
      <c r="F81" s="194"/>
      <c r="G81" s="194"/>
      <c r="H81" s="53">
        <f>H73</f>
        <v>0</v>
      </c>
    </row>
    <row r="82" spans="1:9">
      <c r="A82" s="52" t="str">
        <f>A75</f>
        <v>3.3</v>
      </c>
      <c r="B82" s="194" t="str">
        <f>B75</f>
        <v>Demissão por Justa Causa</v>
      </c>
      <c r="C82" s="194"/>
      <c r="D82" s="194"/>
      <c r="E82" s="194"/>
      <c r="F82" s="194"/>
      <c r="G82" s="194"/>
      <c r="H82" s="53">
        <f>H77</f>
        <v>0</v>
      </c>
    </row>
    <row r="83" spans="1:9">
      <c r="A83" s="187" t="s">
        <v>75</v>
      </c>
      <c r="B83" s="187"/>
      <c r="C83" s="187"/>
      <c r="D83" s="187"/>
      <c r="E83" s="187"/>
      <c r="F83" s="187"/>
      <c r="G83" s="187"/>
      <c r="H83" s="54">
        <f>SUM(H80:H82)</f>
        <v>0</v>
      </c>
    </row>
    <row r="84" spans="1:9">
      <c r="A84" s="55"/>
      <c r="B84" s="56"/>
      <c r="C84" s="56"/>
      <c r="D84" s="56"/>
      <c r="E84" s="56"/>
      <c r="F84" s="56"/>
      <c r="G84" s="56"/>
      <c r="H84" s="57"/>
    </row>
    <row r="85" spans="1:9">
      <c r="A85" s="58" t="s">
        <v>92</v>
      </c>
      <c r="B85" s="59"/>
      <c r="C85" s="59"/>
      <c r="D85" s="59"/>
      <c r="E85" s="59"/>
      <c r="F85" s="59"/>
      <c r="G85" s="59"/>
      <c r="H85" s="60"/>
    </row>
    <row r="86" spans="1:9">
      <c r="A86" s="61"/>
      <c r="B86" s="62"/>
      <c r="C86" s="62"/>
      <c r="D86" s="62"/>
      <c r="E86" s="62"/>
      <c r="F86" s="62"/>
      <c r="G86" s="62"/>
      <c r="H86" s="63"/>
    </row>
    <row r="87" spans="1:9">
      <c r="A87" s="64" t="s">
        <v>93</v>
      </c>
      <c r="B87" s="182" t="s">
        <v>94</v>
      </c>
      <c r="C87" s="182"/>
      <c r="D87" s="182"/>
      <c r="E87" s="182"/>
      <c r="F87" s="182"/>
      <c r="G87" s="64" t="s">
        <v>95</v>
      </c>
      <c r="H87" s="65" t="s">
        <v>41</v>
      </c>
    </row>
    <row r="88" spans="1:9" s="70" customFormat="1">
      <c r="A88" s="66" t="s">
        <v>15</v>
      </c>
      <c r="B88" s="184" t="s">
        <v>96</v>
      </c>
      <c r="C88" s="184"/>
      <c r="D88" s="184"/>
      <c r="E88" s="184"/>
      <c r="F88" s="184"/>
      <c r="G88" s="67">
        <v>9.09</v>
      </c>
      <c r="H88" s="68">
        <f>$H$30*G88%</f>
        <v>0</v>
      </c>
      <c r="I88" s="69"/>
    </row>
    <row r="89" spans="1:9">
      <c r="A89" s="66" t="s">
        <v>17</v>
      </c>
      <c r="B89" s="184" t="s">
        <v>97</v>
      </c>
      <c r="C89" s="184"/>
      <c r="D89" s="184"/>
      <c r="E89" s="184"/>
      <c r="F89" s="184"/>
      <c r="G89" s="67">
        <v>1.66</v>
      </c>
      <c r="H89" s="68">
        <f t="shared" ref="H89:H94" si="1">$F$21*G89%</f>
        <v>0</v>
      </c>
    </row>
    <row r="90" spans="1:9">
      <c r="A90" s="66" t="s">
        <v>20</v>
      </c>
      <c r="B90" s="184" t="s">
        <v>98</v>
      </c>
      <c r="C90" s="184"/>
      <c r="D90" s="184"/>
      <c r="E90" s="184"/>
      <c r="F90" s="184"/>
      <c r="G90" s="67">
        <v>0.02</v>
      </c>
      <c r="H90" s="68">
        <f t="shared" si="1"/>
        <v>0</v>
      </c>
    </row>
    <row r="91" spans="1:9">
      <c r="A91" s="66" t="s">
        <v>22</v>
      </c>
      <c r="B91" s="184" t="s">
        <v>94</v>
      </c>
      <c r="C91" s="184"/>
      <c r="D91" s="184"/>
      <c r="E91" s="184"/>
      <c r="F91" s="184"/>
      <c r="G91" s="67">
        <v>0.82</v>
      </c>
      <c r="H91" s="68">
        <f t="shared" si="1"/>
        <v>0</v>
      </c>
    </row>
    <row r="92" spans="1:9">
      <c r="A92" s="66" t="s">
        <v>58</v>
      </c>
      <c r="B92" s="184" t="s">
        <v>99</v>
      </c>
      <c r="C92" s="184"/>
      <c r="D92" s="184"/>
      <c r="E92" s="184"/>
      <c r="F92" s="184"/>
      <c r="G92" s="67">
        <v>0.03</v>
      </c>
      <c r="H92" s="68">
        <f t="shared" si="1"/>
        <v>0</v>
      </c>
    </row>
    <row r="93" spans="1:9">
      <c r="A93" s="66" t="s">
        <v>60</v>
      </c>
      <c r="B93" s="188" t="s">
        <v>100</v>
      </c>
      <c r="C93" s="188"/>
      <c r="D93" s="188"/>
      <c r="E93" s="188"/>
      <c r="F93" s="188"/>
      <c r="G93" s="71">
        <v>0</v>
      </c>
      <c r="H93" s="72">
        <f t="shared" si="1"/>
        <v>0</v>
      </c>
    </row>
    <row r="94" spans="1:9">
      <c r="A94" s="66" t="s">
        <v>62</v>
      </c>
      <c r="B94" s="188" t="s">
        <v>100</v>
      </c>
      <c r="C94" s="188"/>
      <c r="D94" s="188"/>
      <c r="E94" s="188"/>
      <c r="F94" s="188"/>
      <c r="G94" s="71">
        <v>0</v>
      </c>
      <c r="H94" s="72">
        <f t="shared" si="1"/>
        <v>0</v>
      </c>
    </row>
    <row r="95" spans="1:9">
      <c r="A95" s="66"/>
      <c r="B95" s="181" t="s">
        <v>101</v>
      </c>
      <c r="C95" s="181"/>
      <c r="D95" s="181"/>
      <c r="E95" s="181"/>
      <c r="F95" s="181"/>
      <c r="G95" s="67">
        <f>SUM(G88:G94)</f>
        <v>11.62</v>
      </c>
      <c r="H95" s="68">
        <f>SUM(H88:H94)</f>
        <v>0</v>
      </c>
      <c r="I95" s="17"/>
    </row>
    <row r="96" spans="1:9">
      <c r="A96" s="66" t="s">
        <v>62</v>
      </c>
      <c r="B96" s="181" t="s">
        <v>102</v>
      </c>
      <c r="C96" s="181"/>
      <c r="D96" s="181"/>
      <c r="E96" s="181"/>
      <c r="F96" s="181"/>
      <c r="G96" s="73">
        <f>G95*G48%</f>
        <v>3.9275599999999993</v>
      </c>
      <c r="H96" s="68">
        <f>H95*G96%</f>
        <v>0</v>
      </c>
    </row>
    <row r="97" spans="1:10">
      <c r="A97" s="182" t="s">
        <v>103</v>
      </c>
      <c r="B97" s="182"/>
      <c r="C97" s="182"/>
      <c r="D97" s="182"/>
      <c r="E97" s="182"/>
      <c r="F97" s="182"/>
      <c r="G97" s="74"/>
      <c r="H97" s="75">
        <f>SUM(H95:H96)</f>
        <v>0</v>
      </c>
    </row>
    <row r="98" spans="1:10">
      <c r="A98" s="11"/>
      <c r="B98" s="4"/>
      <c r="C98" s="4"/>
      <c r="D98" s="4"/>
      <c r="E98" s="4"/>
      <c r="F98" s="4"/>
      <c r="G98" s="4"/>
      <c r="H98" s="12"/>
    </row>
    <row r="99" spans="1:10">
      <c r="A99" s="183" t="s">
        <v>104</v>
      </c>
      <c r="B99" s="183"/>
      <c r="C99" s="183"/>
      <c r="D99" s="183"/>
      <c r="E99" s="183"/>
      <c r="F99" s="183"/>
      <c r="G99" s="183"/>
      <c r="H99" s="64" t="s">
        <v>41</v>
      </c>
    </row>
    <row r="100" spans="1:10" ht="15.75" customHeight="1">
      <c r="A100" s="76" t="s">
        <v>93</v>
      </c>
      <c r="B100" s="184" t="str">
        <f>B87</f>
        <v>Ausências Legais</v>
      </c>
      <c r="C100" s="184"/>
      <c r="D100" s="184"/>
      <c r="E100" s="184"/>
      <c r="F100" s="184"/>
      <c r="G100" s="184"/>
      <c r="H100" s="77">
        <f>H97</f>
        <v>0</v>
      </c>
    </row>
    <row r="101" spans="1:10">
      <c r="A101" s="185" t="s">
        <v>75</v>
      </c>
      <c r="B101" s="185"/>
      <c r="C101" s="185"/>
      <c r="D101" s="185"/>
      <c r="E101" s="185"/>
      <c r="F101" s="185"/>
      <c r="G101" s="185"/>
      <c r="H101" s="78">
        <f>SUM(H100:H100)</f>
        <v>0</v>
      </c>
    </row>
    <row r="102" spans="1:10">
      <c r="A102" s="178"/>
      <c r="B102" s="178"/>
      <c r="C102" s="178"/>
      <c r="D102" s="178"/>
      <c r="E102" s="178"/>
      <c r="F102" s="178"/>
      <c r="G102" s="178"/>
      <c r="H102" s="178"/>
    </row>
    <row r="103" spans="1:10">
      <c r="A103" s="186" t="s">
        <v>105</v>
      </c>
      <c r="B103" s="186"/>
      <c r="C103" s="186"/>
      <c r="D103" s="186"/>
      <c r="E103" s="186"/>
      <c r="F103" s="186"/>
      <c r="G103" s="186"/>
      <c r="H103" s="186"/>
    </row>
    <row r="104" spans="1:10">
      <c r="A104" s="79"/>
      <c r="B104" s="80"/>
      <c r="C104" s="80"/>
      <c r="D104" s="80"/>
      <c r="E104" s="80"/>
      <c r="F104" s="80"/>
      <c r="G104" s="80"/>
      <c r="H104" s="81"/>
    </row>
    <row r="105" spans="1:10">
      <c r="A105" s="82">
        <v>5</v>
      </c>
      <c r="B105" s="177" t="s">
        <v>106</v>
      </c>
      <c r="C105" s="177"/>
      <c r="D105" s="177"/>
      <c r="E105" s="177"/>
      <c r="F105" s="177"/>
      <c r="G105" s="177"/>
      <c r="H105" s="82" t="s">
        <v>41</v>
      </c>
    </row>
    <row r="106" spans="1:10">
      <c r="A106" s="83" t="s">
        <v>15</v>
      </c>
      <c r="B106" s="176" t="s">
        <v>107</v>
      </c>
      <c r="C106" s="176"/>
      <c r="D106" s="176"/>
      <c r="E106" s="176"/>
      <c r="F106" s="176"/>
      <c r="G106" s="176"/>
      <c r="H106" s="84">
        <f>'Uniformes e EPI''s'!E11+'Uniformes e EPI''s'!E24</f>
        <v>0</v>
      </c>
      <c r="J106" s="17"/>
    </row>
    <row r="107" spans="1:10">
      <c r="A107" s="83" t="s">
        <v>17</v>
      </c>
      <c r="B107" s="176" t="s">
        <v>108</v>
      </c>
      <c r="C107" s="176"/>
      <c r="D107" s="176"/>
      <c r="E107" s="176"/>
      <c r="F107" s="176"/>
      <c r="G107" s="176"/>
      <c r="H107" s="84">
        <f>'Equipamentos e Ferramentas'!F58</f>
        <v>0</v>
      </c>
      <c r="J107" s="17"/>
    </row>
    <row r="108" spans="1:10">
      <c r="A108" s="177" t="s">
        <v>44</v>
      </c>
      <c r="B108" s="177"/>
      <c r="C108" s="177"/>
      <c r="D108" s="177"/>
      <c r="E108" s="177"/>
      <c r="F108" s="177"/>
      <c r="G108" s="177"/>
      <c r="H108" s="85">
        <f>SUM(H106:H107)</f>
        <v>0</v>
      </c>
      <c r="J108" s="17"/>
    </row>
    <row r="109" spans="1:10">
      <c r="A109" s="178"/>
      <c r="B109" s="178"/>
      <c r="C109" s="178"/>
      <c r="D109" s="178"/>
      <c r="E109" s="178"/>
      <c r="F109" s="178"/>
      <c r="G109" s="178"/>
      <c r="H109" s="178"/>
    </row>
    <row r="110" spans="1:10">
      <c r="A110" s="178" t="s">
        <v>109</v>
      </c>
      <c r="B110" s="178"/>
      <c r="C110" s="178"/>
      <c r="D110" s="178"/>
      <c r="E110" s="178"/>
      <c r="F110" s="178"/>
      <c r="G110" s="178"/>
      <c r="H110" s="178"/>
    </row>
    <row r="111" spans="1:10">
      <c r="A111" s="86"/>
      <c r="B111" s="87"/>
      <c r="C111" s="87"/>
      <c r="D111" s="87"/>
      <c r="E111" s="87"/>
      <c r="F111" s="87"/>
      <c r="G111" s="87"/>
      <c r="H111" s="88"/>
    </row>
    <row r="112" spans="1:10">
      <c r="A112" s="89">
        <v>6</v>
      </c>
      <c r="B112" s="173" t="s">
        <v>110</v>
      </c>
      <c r="C112" s="173"/>
      <c r="D112" s="173"/>
      <c r="E112" s="173"/>
      <c r="F112" s="173"/>
      <c r="G112" s="89" t="s">
        <v>53</v>
      </c>
      <c r="H112" s="90" t="s">
        <v>41</v>
      </c>
    </row>
    <row r="113" spans="1:11">
      <c r="A113" s="91" t="s">
        <v>15</v>
      </c>
      <c r="B113" s="172" t="s">
        <v>111</v>
      </c>
      <c r="C113" s="172"/>
      <c r="D113" s="172"/>
      <c r="E113" s="172"/>
      <c r="F113" s="172"/>
      <c r="G113" s="92"/>
      <c r="H113" s="93">
        <f>($H$119*G113)/($G$118+$G$114+$G$113)</f>
        <v>0</v>
      </c>
      <c r="J113" s="47"/>
    </row>
    <row r="114" spans="1:11">
      <c r="A114" s="91" t="s">
        <v>17</v>
      </c>
      <c r="B114" s="172" t="s">
        <v>112</v>
      </c>
      <c r="C114" s="172"/>
      <c r="D114" s="172"/>
      <c r="E114" s="172"/>
      <c r="F114" s="172"/>
      <c r="G114" s="94">
        <f>G115+G116+G117</f>
        <v>8.65</v>
      </c>
      <c r="H114" s="93">
        <f>($H$119*G114)/($G$118+$G$114+$G$113)</f>
        <v>0</v>
      </c>
      <c r="J114" s="47"/>
    </row>
    <row r="115" spans="1:11">
      <c r="A115" s="179"/>
      <c r="B115" s="180" t="s">
        <v>113</v>
      </c>
      <c r="C115" s="180"/>
      <c r="D115" s="180"/>
      <c r="E115" s="180"/>
      <c r="F115" s="180"/>
      <c r="G115" s="95">
        <v>0.65</v>
      </c>
      <c r="H115" s="96">
        <f>($H$114*G115)/$G$114</f>
        <v>0</v>
      </c>
      <c r="J115" s="47"/>
      <c r="K115" s="97"/>
    </row>
    <row r="116" spans="1:11" s="99" customFormat="1">
      <c r="A116" s="179"/>
      <c r="B116" s="180" t="s">
        <v>114</v>
      </c>
      <c r="C116" s="180"/>
      <c r="D116" s="180"/>
      <c r="E116" s="180"/>
      <c r="F116" s="180"/>
      <c r="G116" s="95">
        <v>3</v>
      </c>
      <c r="H116" s="96">
        <f>($H$114*G116)/$G$114</f>
        <v>0</v>
      </c>
      <c r="I116" s="98"/>
      <c r="J116" s="47"/>
    </row>
    <row r="117" spans="1:11" s="99" customFormat="1">
      <c r="A117" s="179"/>
      <c r="B117" s="180" t="s">
        <v>115</v>
      </c>
      <c r="C117" s="180"/>
      <c r="D117" s="180"/>
      <c r="E117" s="180"/>
      <c r="F117" s="180"/>
      <c r="G117" s="95">
        <v>5</v>
      </c>
      <c r="H117" s="96">
        <f>($H$114*G117)/$G$114</f>
        <v>0</v>
      </c>
      <c r="J117" s="47"/>
    </row>
    <row r="118" spans="1:11" s="99" customFormat="1">
      <c r="A118" s="91" t="s">
        <v>20</v>
      </c>
      <c r="B118" s="172" t="s">
        <v>116</v>
      </c>
      <c r="C118" s="172"/>
      <c r="D118" s="172"/>
      <c r="E118" s="172"/>
      <c r="F118" s="172"/>
      <c r="G118" s="92"/>
      <c r="H118" s="93">
        <f>($H$119*G118)/($G$118+$G$114+$G$113)</f>
        <v>0</v>
      </c>
      <c r="J118" s="47"/>
    </row>
    <row r="119" spans="1:11">
      <c r="A119" s="173" t="s">
        <v>117</v>
      </c>
      <c r="B119" s="173"/>
      <c r="C119" s="173"/>
      <c r="D119" s="173"/>
      <c r="E119" s="173"/>
      <c r="F119" s="173"/>
      <c r="G119" s="100">
        <f>G113+G114+G118</f>
        <v>8.65</v>
      </c>
      <c r="H119" s="100">
        <f>(H130/((100-G119)/100))-H130</f>
        <v>0</v>
      </c>
      <c r="J119" s="47"/>
    </row>
    <row r="120" spans="1:11">
      <c r="A120" s="11"/>
      <c r="B120" s="4"/>
      <c r="C120" s="4"/>
      <c r="D120" s="4"/>
      <c r="E120" s="4"/>
      <c r="F120" s="4"/>
      <c r="G120" s="4"/>
      <c r="H120" s="12"/>
    </row>
    <row r="121" spans="1:11">
      <c r="A121" s="11"/>
      <c r="B121" s="4"/>
      <c r="C121" s="4"/>
      <c r="D121" s="4"/>
      <c r="E121" s="4"/>
      <c r="F121" s="4"/>
      <c r="G121" s="4"/>
      <c r="H121" s="12"/>
    </row>
    <row r="122" spans="1:11">
      <c r="A122" s="174" t="s">
        <v>118</v>
      </c>
      <c r="B122" s="174"/>
      <c r="C122" s="174"/>
      <c r="D122" s="174"/>
      <c r="E122" s="174"/>
      <c r="F122" s="174"/>
      <c r="G122" s="174"/>
      <c r="H122" s="174"/>
    </row>
    <row r="123" spans="1:11">
      <c r="A123" s="101"/>
      <c r="B123" s="4"/>
      <c r="C123" s="4"/>
      <c r="D123" s="4"/>
      <c r="E123" s="4"/>
      <c r="F123" s="4"/>
      <c r="G123" s="4"/>
      <c r="H123" s="102"/>
    </row>
    <row r="124" spans="1:11">
      <c r="A124" s="175" t="s">
        <v>119</v>
      </c>
      <c r="B124" s="175"/>
      <c r="C124" s="175"/>
      <c r="D124" s="175"/>
      <c r="E124" s="175"/>
      <c r="F124" s="175"/>
      <c r="G124" s="175"/>
      <c r="H124" s="103" t="s">
        <v>41</v>
      </c>
    </row>
    <row r="125" spans="1:11">
      <c r="A125" s="104" t="s">
        <v>15</v>
      </c>
      <c r="B125" s="170" t="str">
        <f>A25</f>
        <v>MÓDULO 1: REMUNERAÇÃO</v>
      </c>
      <c r="C125" s="170"/>
      <c r="D125" s="170"/>
      <c r="E125" s="170"/>
      <c r="F125" s="170"/>
      <c r="G125" s="170"/>
      <c r="H125" s="105">
        <f>H30</f>
        <v>0</v>
      </c>
    </row>
    <row r="126" spans="1:11">
      <c r="A126" s="104" t="s">
        <v>17</v>
      </c>
      <c r="B126" s="170" t="str">
        <f>A32</f>
        <v>MÓDULO 2: ENCARGOS E BENEFÍCIOS (Anuais, Mensais e Diários)</v>
      </c>
      <c r="C126" s="170"/>
      <c r="D126" s="170"/>
      <c r="E126" s="170"/>
      <c r="F126" s="170"/>
      <c r="G126" s="170"/>
      <c r="H126" s="105">
        <f>H61</f>
        <v>0</v>
      </c>
    </row>
    <row r="127" spans="1:11">
      <c r="A127" s="104" t="s">
        <v>20</v>
      </c>
      <c r="B127" s="170" t="str">
        <f>A63</f>
        <v>MÓDULO 3: PROVISÃO PARA RESCISÃO</v>
      </c>
      <c r="C127" s="170"/>
      <c r="D127" s="170"/>
      <c r="E127" s="170"/>
      <c r="F127" s="170"/>
      <c r="G127" s="170"/>
      <c r="H127" s="105">
        <f>H83</f>
        <v>0</v>
      </c>
    </row>
    <row r="128" spans="1:11">
      <c r="A128" s="104" t="s">
        <v>22</v>
      </c>
      <c r="B128" s="170" t="str">
        <f>A85</f>
        <v>MÓDULO 4: CUSTOS DE REPOSIÇÃO DO PROFISSIONAL AUSENTE</v>
      </c>
      <c r="C128" s="170"/>
      <c r="D128" s="170"/>
      <c r="E128" s="170"/>
      <c r="F128" s="170"/>
      <c r="G128" s="170"/>
      <c r="H128" s="105">
        <f>H101</f>
        <v>0</v>
      </c>
    </row>
    <row r="129" spans="1:8">
      <c r="A129" s="104" t="s">
        <v>58</v>
      </c>
      <c r="B129" s="170" t="str">
        <f>A103</f>
        <v>MÓDULO 5: INSUMOS DE MÃO DE OBRA</v>
      </c>
      <c r="C129" s="170"/>
      <c r="D129" s="170"/>
      <c r="E129" s="170"/>
      <c r="F129" s="170"/>
      <c r="G129" s="170"/>
      <c r="H129" s="105">
        <f>H108</f>
        <v>0</v>
      </c>
    </row>
    <row r="130" spans="1:8">
      <c r="A130" s="169" t="s">
        <v>120</v>
      </c>
      <c r="B130" s="169"/>
      <c r="C130" s="169"/>
      <c r="D130" s="169"/>
      <c r="E130" s="169"/>
      <c r="F130" s="169"/>
      <c r="G130" s="169"/>
      <c r="H130" s="106">
        <f>SUM(H125:H129)</f>
        <v>0</v>
      </c>
    </row>
    <row r="131" spans="1:8">
      <c r="A131" s="104" t="s">
        <v>60</v>
      </c>
      <c r="B131" s="170" t="s">
        <v>121</v>
      </c>
      <c r="C131" s="170"/>
      <c r="D131" s="170"/>
      <c r="E131" s="170"/>
      <c r="F131" s="170"/>
      <c r="G131" s="170"/>
      <c r="H131" s="107">
        <f>H119</f>
        <v>0</v>
      </c>
    </row>
    <row r="132" spans="1:8" ht="15" customHeight="1">
      <c r="A132" s="171" t="s">
        <v>122</v>
      </c>
      <c r="B132" s="171"/>
      <c r="C132" s="171"/>
      <c r="D132" s="171"/>
      <c r="E132" s="171"/>
      <c r="F132" s="171"/>
      <c r="G132" s="171"/>
      <c r="H132" s="108">
        <f>SUM(H130:H131)</f>
        <v>0</v>
      </c>
    </row>
  </sheetData>
  <sheetProtection sheet="1" objects="1" scenarios="1"/>
  <mergeCells count="124">
    <mergeCell ref="A1:H1"/>
    <mergeCell ref="A3:H3"/>
    <mergeCell ref="A4:B4"/>
    <mergeCell ref="C4:D4"/>
    <mergeCell ref="E4:F4"/>
    <mergeCell ref="G4:H4"/>
    <mergeCell ref="A5:H5"/>
    <mergeCell ref="A6:H6"/>
    <mergeCell ref="B7:F7"/>
    <mergeCell ref="G7:H7"/>
    <mergeCell ref="B8:F8"/>
    <mergeCell ref="G8:H8"/>
    <mergeCell ref="B9:F9"/>
    <mergeCell ref="G9:H9"/>
    <mergeCell ref="B10:F10"/>
    <mergeCell ref="G10:H10"/>
    <mergeCell ref="A13:B13"/>
    <mergeCell ref="C13:E13"/>
    <mergeCell ref="F13:H13"/>
    <mergeCell ref="A14:B16"/>
    <mergeCell ref="C14:E14"/>
    <mergeCell ref="F14:H14"/>
    <mergeCell ref="C15:E15"/>
    <mergeCell ref="F15:H15"/>
    <mergeCell ref="C16:E16"/>
    <mergeCell ref="F16:H16"/>
    <mergeCell ref="A18:H18"/>
    <mergeCell ref="A19:H19"/>
    <mergeCell ref="B20:E20"/>
    <mergeCell ref="F20:H20"/>
    <mergeCell ref="B21:E21"/>
    <mergeCell ref="F21:H21"/>
    <mergeCell ref="B22:E22"/>
    <mergeCell ref="F22:H22"/>
    <mergeCell ref="B23:E23"/>
    <mergeCell ref="F23:H23"/>
    <mergeCell ref="A25:H25"/>
    <mergeCell ref="B27:G27"/>
    <mergeCell ref="B28:G28"/>
    <mergeCell ref="B29:G29"/>
    <mergeCell ref="A30:G30"/>
    <mergeCell ref="A32:H32"/>
    <mergeCell ref="B34:G34"/>
    <mergeCell ref="B35:F35"/>
    <mergeCell ref="B36:F36"/>
    <mergeCell ref="A37:G37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50:G50"/>
    <mergeCell ref="B51:G51"/>
    <mergeCell ref="B52:G52"/>
    <mergeCell ref="B53:G53"/>
    <mergeCell ref="B54:G54"/>
    <mergeCell ref="A55:G55"/>
    <mergeCell ref="A57:G57"/>
    <mergeCell ref="B58:G58"/>
    <mergeCell ref="B59:G59"/>
    <mergeCell ref="B60:G60"/>
    <mergeCell ref="A61:G61"/>
    <mergeCell ref="A63:H63"/>
    <mergeCell ref="B66:F66"/>
    <mergeCell ref="B67:F67"/>
    <mergeCell ref="A68:F68"/>
    <mergeCell ref="B70:F70"/>
    <mergeCell ref="B71:F71"/>
    <mergeCell ref="B72:F72"/>
    <mergeCell ref="A73:F73"/>
    <mergeCell ref="B75:F75"/>
    <mergeCell ref="B76:F76"/>
    <mergeCell ref="A77:F77"/>
    <mergeCell ref="A79:G79"/>
    <mergeCell ref="B80:G80"/>
    <mergeCell ref="B81:G81"/>
    <mergeCell ref="B82:G82"/>
    <mergeCell ref="A83:G83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A97:F97"/>
    <mergeCell ref="A99:G99"/>
    <mergeCell ref="B100:G100"/>
    <mergeCell ref="A101:G101"/>
    <mergeCell ref="A102:H102"/>
    <mergeCell ref="A103:H103"/>
    <mergeCell ref="B105:G105"/>
    <mergeCell ref="B106:G106"/>
    <mergeCell ref="B107:G107"/>
    <mergeCell ref="A108:G108"/>
    <mergeCell ref="A109:H109"/>
    <mergeCell ref="A110:H110"/>
    <mergeCell ref="B112:F112"/>
    <mergeCell ref="B113:F113"/>
    <mergeCell ref="B114:F114"/>
    <mergeCell ref="A115:A117"/>
    <mergeCell ref="B115:F115"/>
    <mergeCell ref="B116:F116"/>
    <mergeCell ref="B117:F117"/>
    <mergeCell ref="A130:G130"/>
    <mergeCell ref="B131:G131"/>
    <mergeCell ref="A132:G132"/>
    <mergeCell ref="B118:F118"/>
    <mergeCell ref="A119:F119"/>
    <mergeCell ref="A122:H122"/>
    <mergeCell ref="A124:G124"/>
    <mergeCell ref="B125:G125"/>
    <mergeCell ref="B126:G126"/>
    <mergeCell ref="B127:G127"/>
    <mergeCell ref="B128:G128"/>
    <mergeCell ref="B129:G129"/>
  </mergeCells>
  <dataValidations count="7">
    <dataValidation operator="equal"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operator="equal"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  <dataValidation operator="equal" allowBlank="1" showInputMessage="1" showErrorMessage="1" prompt="Prrencha somente se houver previsão legal para o pagamento, que deverá ser comprovada oportunamente." sqref="H29">
      <formula1>0</formula1>
      <formula2>0</formula2>
    </dataValidation>
    <dataValidation operator="equal"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  <dataValidation operator="equal" allowBlank="1" showInputMessage="1" showErrorMessage="1" prompt="NÃO utilizar o sinal &quot;%&quot;" sqref="G113 G118">
      <formula1>0</formula1>
      <formula2>0</formula2>
    </dataValidation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32"/>
  <sheetViews>
    <sheetView topLeftCell="A113" zoomScale="130" zoomScaleNormal="130" workbookViewId="0">
      <selection activeCell="G118" sqref="G118"/>
    </sheetView>
  </sheetViews>
  <sheetFormatPr defaultRowHeight="15"/>
  <cols>
    <col min="1" max="1" width="8.7109375" style="1" customWidth="1"/>
    <col min="2" max="5" width="12.28515625" style="1" customWidth="1"/>
    <col min="6" max="6" width="13.42578125" style="1" customWidth="1"/>
    <col min="7" max="7" width="10.140625" style="1" customWidth="1"/>
    <col min="8" max="8" width="19.5703125" style="1" customWidth="1"/>
    <col min="9" max="9" width="10.5703125" style="1" customWidth="1"/>
    <col min="10" max="10" width="21.42578125" style="1" customWidth="1"/>
    <col min="11" max="11" width="21.28515625" style="1" customWidth="1"/>
    <col min="12" max="1025" width="8.7109375" style="1" customWidth="1"/>
  </cols>
  <sheetData>
    <row r="1" spans="1:14" ht="15.75" customHeight="1">
      <c r="A1" s="220" t="s">
        <v>10</v>
      </c>
      <c r="B1" s="220"/>
      <c r="C1" s="220"/>
      <c r="D1" s="220"/>
      <c r="E1" s="220"/>
      <c r="F1" s="220"/>
      <c r="G1" s="220"/>
      <c r="H1" s="220"/>
    </row>
    <row r="3" spans="1:14">
      <c r="A3" s="209" t="s">
        <v>11</v>
      </c>
      <c r="B3" s="209"/>
      <c r="C3" s="209"/>
      <c r="D3" s="209"/>
      <c r="E3" s="209"/>
      <c r="F3" s="209"/>
      <c r="G3" s="209"/>
      <c r="H3" s="209"/>
    </row>
    <row r="4" spans="1:14">
      <c r="A4" s="221" t="s">
        <v>12</v>
      </c>
      <c r="B4" s="221"/>
      <c r="C4" s="222" t="s">
        <v>240</v>
      </c>
      <c r="D4" s="222"/>
      <c r="E4" s="221" t="s">
        <v>13</v>
      </c>
      <c r="F4" s="221"/>
      <c r="G4" s="222"/>
      <c r="H4" s="222"/>
    </row>
    <row r="5" spans="1:14" ht="15" customHeight="1">
      <c r="A5" s="223"/>
      <c r="B5" s="223"/>
      <c r="C5" s="223"/>
      <c r="D5" s="223"/>
      <c r="E5" s="223"/>
      <c r="F5" s="223"/>
      <c r="G5" s="223"/>
      <c r="H5" s="223"/>
    </row>
    <row r="6" spans="1:14">
      <c r="A6" s="224" t="s">
        <v>14</v>
      </c>
      <c r="B6" s="224"/>
      <c r="C6" s="224"/>
      <c r="D6" s="224"/>
      <c r="E6" s="224"/>
      <c r="F6" s="224"/>
      <c r="G6" s="224"/>
      <c r="H6" s="224"/>
      <c r="M6" s="10"/>
      <c r="N6" s="10"/>
    </row>
    <row r="7" spans="1:14">
      <c r="A7" s="9" t="s">
        <v>15</v>
      </c>
      <c r="B7" s="214" t="s">
        <v>16</v>
      </c>
      <c r="C7" s="214"/>
      <c r="D7" s="214"/>
      <c r="E7" s="214"/>
      <c r="F7" s="214"/>
      <c r="G7" s="225"/>
      <c r="H7" s="225"/>
      <c r="K7" s="10"/>
    </row>
    <row r="8" spans="1:14">
      <c r="A8" s="9" t="s">
        <v>17</v>
      </c>
      <c r="B8" s="214" t="s">
        <v>18</v>
      </c>
      <c r="C8" s="214"/>
      <c r="D8" s="214"/>
      <c r="E8" s="214"/>
      <c r="F8" s="214"/>
      <c r="G8" s="215"/>
      <c r="H8" s="215"/>
    </row>
    <row r="9" spans="1:14">
      <c r="A9" s="9" t="s">
        <v>20</v>
      </c>
      <c r="B9" s="214" t="s">
        <v>21</v>
      </c>
      <c r="C9" s="214"/>
      <c r="D9" s="214"/>
      <c r="E9" s="214"/>
      <c r="F9" s="214"/>
      <c r="G9" s="216"/>
      <c r="H9" s="216"/>
    </row>
    <row r="10" spans="1:14">
      <c r="A10" s="9" t="s">
        <v>22</v>
      </c>
      <c r="B10" s="214" t="s">
        <v>23</v>
      </c>
      <c r="C10" s="214"/>
      <c r="D10" s="214"/>
      <c r="E10" s="214"/>
      <c r="F10" s="214"/>
      <c r="G10" s="205">
        <v>12</v>
      </c>
      <c r="H10" s="205"/>
    </row>
    <row r="11" spans="1:14">
      <c r="A11" s="11"/>
      <c r="B11" s="4"/>
      <c r="C11" s="4"/>
      <c r="D11" s="4"/>
      <c r="E11" s="4"/>
      <c r="F11" s="4"/>
      <c r="G11" s="4"/>
      <c r="H11" s="12"/>
    </row>
    <row r="12" spans="1:14">
      <c r="A12" s="13" t="s">
        <v>24</v>
      </c>
      <c r="B12" s="4"/>
      <c r="C12" s="4"/>
      <c r="D12" s="4"/>
      <c r="E12" s="4"/>
      <c r="F12" s="4"/>
      <c r="G12" s="4"/>
      <c r="H12" s="12"/>
    </row>
    <row r="13" spans="1:14" ht="29.25" customHeight="1">
      <c r="A13" s="217" t="s">
        <v>25</v>
      </c>
      <c r="B13" s="217"/>
      <c r="C13" s="218" t="s">
        <v>26</v>
      </c>
      <c r="D13" s="218"/>
      <c r="E13" s="218"/>
      <c r="F13" s="219" t="s">
        <v>27</v>
      </c>
      <c r="G13" s="219"/>
      <c r="H13" s="219"/>
      <c r="J13" s="14"/>
      <c r="K13" s="14"/>
    </row>
    <row r="14" spans="1:14">
      <c r="A14" s="209" t="s">
        <v>28</v>
      </c>
      <c r="B14" s="209"/>
      <c r="C14" s="205" t="s">
        <v>29</v>
      </c>
      <c r="D14" s="205"/>
      <c r="E14" s="205"/>
      <c r="F14" s="210">
        <v>1</v>
      </c>
      <c r="G14" s="210"/>
      <c r="H14" s="210"/>
    </row>
    <row r="15" spans="1:14">
      <c r="A15" s="209"/>
      <c r="B15" s="209"/>
      <c r="C15" s="205" t="s">
        <v>30</v>
      </c>
      <c r="D15" s="205"/>
      <c r="E15" s="205"/>
      <c r="F15" s="211" t="s">
        <v>241</v>
      </c>
      <c r="G15" s="211"/>
      <c r="H15" s="211"/>
    </row>
    <row r="16" spans="1:14">
      <c r="A16" s="209"/>
      <c r="B16" s="209"/>
      <c r="C16" s="205" t="s">
        <v>31</v>
      </c>
      <c r="D16" s="205"/>
      <c r="E16" s="205"/>
      <c r="F16" s="212"/>
      <c r="G16" s="212"/>
      <c r="H16" s="212"/>
    </row>
    <row r="17" spans="1:11">
      <c r="A17" s="11"/>
      <c r="B17" s="4"/>
      <c r="C17" s="4"/>
      <c r="D17" s="4"/>
      <c r="E17" s="4"/>
      <c r="F17" s="4"/>
      <c r="G17" s="4"/>
      <c r="H17" s="12"/>
    </row>
    <row r="18" spans="1:11">
      <c r="A18" s="213" t="s">
        <v>32</v>
      </c>
      <c r="B18" s="213"/>
      <c r="C18" s="213"/>
      <c r="D18" s="213"/>
      <c r="E18" s="213"/>
      <c r="F18" s="213"/>
      <c r="G18" s="213"/>
      <c r="H18" s="213"/>
    </row>
    <row r="19" spans="1:11">
      <c r="A19" s="209" t="s">
        <v>33</v>
      </c>
      <c r="B19" s="209"/>
      <c r="C19" s="209"/>
      <c r="D19" s="209"/>
      <c r="E19" s="209"/>
      <c r="F19" s="209"/>
      <c r="G19" s="209"/>
      <c r="H19" s="209"/>
      <c r="K19" s="15"/>
    </row>
    <row r="20" spans="1:11">
      <c r="A20" s="9">
        <v>1</v>
      </c>
      <c r="B20" s="204" t="s">
        <v>25</v>
      </c>
      <c r="C20" s="204"/>
      <c r="D20" s="204"/>
      <c r="E20" s="204"/>
      <c r="F20" s="205" t="str">
        <f>A14 &amp; F15</f>
        <v>Manutenção Predial40 h/semana</v>
      </c>
      <c r="G20" s="205"/>
      <c r="H20" s="205"/>
    </row>
    <row r="21" spans="1:11">
      <c r="A21" s="9">
        <v>2</v>
      </c>
      <c r="B21" s="204" t="s">
        <v>34</v>
      </c>
      <c r="C21" s="204"/>
      <c r="D21" s="204"/>
      <c r="E21" s="204"/>
      <c r="F21" s="206"/>
      <c r="G21" s="206"/>
      <c r="H21" s="206"/>
    </row>
    <row r="22" spans="1:11">
      <c r="A22" s="9">
        <v>3</v>
      </c>
      <c r="B22" s="204" t="s">
        <v>35</v>
      </c>
      <c r="C22" s="204"/>
      <c r="D22" s="204"/>
      <c r="E22" s="204"/>
      <c r="F22" s="211" t="s">
        <v>123</v>
      </c>
      <c r="G22" s="211"/>
      <c r="H22" s="211"/>
    </row>
    <row r="23" spans="1:11">
      <c r="A23" s="9">
        <v>4</v>
      </c>
      <c r="B23" s="204" t="s">
        <v>37</v>
      </c>
      <c r="C23" s="204"/>
      <c r="D23" s="204"/>
      <c r="E23" s="204"/>
      <c r="F23" s="208" t="s">
        <v>38</v>
      </c>
      <c r="G23" s="208"/>
      <c r="H23" s="208"/>
    </row>
    <row r="24" spans="1:11">
      <c r="A24" s="11"/>
      <c r="B24" s="4"/>
      <c r="C24" s="4"/>
      <c r="D24" s="4"/>
      <c r="E24" s="4"/>
      <c r="F24" s="4"/>
      <c r="G24" s="4"/>
      <c r="H24" s="12"/>
    </row>
    <row r="25" spans="1:11">
      <c r="A25" s="178" t="s">
        <v>39</v>
      </c>
      <c r="B25" s="178"/>
      <c r="C25" s="178"/>
      <c r="D25" s="178"/>
      <c r="E25" s="178"/>
      <c r="F25" s="178"/>
      <c r="G25" s="178"/>
      <c r="H25" s="178"/>
    </row>
    <row r="26" spans="1:11">
      <c r="A26" s="16"/>
      <c r="B26" s="4"/>
      <c r="C26" s="4"/>
      <c r="D26" s="4"/>
      <c r="E26" s="4"/>
      <c r="F26" s="4"/>
      <c r="G26" s="4"/>
      <c r="H26" s="12"/>
    </row>
    <row r="27" spans="1:11">
      <c r="A27" s="9">
        <v>1</v>
      </c>
      <c r="B27" s="201" t="s">
        <v>40</v>
      </c>
      <c r="C27" s="201"/>
      <c r="D27" s="201"/>
      <c r="E27" s="201"/>
      <c r="F27" s="201"/>
      <c r="G27" s="201"/>
      <c r="H27" s="9" t="s">
        <v>41</v>
      </c>
      <c r="J27" s="17"/>
    </row>
    <row r="28" spans="1:11">
      <c r="A28" s="18" t="s">
        <v>15</v>
      </c>
      <c r="B28" s="170" t="s">
        <v>42</v>
      </c>
      <c r="C28" s="170"/>
      <c r="D28" s="170"/>
      <c r="E28" s="170"/>
      <c r="F28" s="170"/>
      <c r="G28" s="170"/>
      <c r="H28" s="19">
        <f>F21</f>
        <v>0</v>
      </c>
      <c r="J28" s="17"/>
    </row>
    <row r="29" spans="1:11">
      <c r="A29" s="18" t="s">
        <v>17</v>
      </c>
      <c r="B29" s="170" t="s">
        <v>43</v>
      </c>
      <c r="C29" s="170"/>
      <c r="D29" s="170"/>
      <c r="E29" s="170"/>
      <c r="F29" s="170"/>
      <c r="G29" s="170"/>
      <c r="H29" s="20">
        <f>H28*0.3</f>
        <v>0</v>
      </c>
      <c r="I29" s="17"/>
      <c r="J29" s="17"/>
    </row>
    <row r="30" spans="1:11">
      <c r="A30" s="201" t="s">
        <v>44</v>
      </c>
      <c r="B30" s="201"/>
      <c r="C30" s="201"/>
      <c r="D30" s="201"/>
      <c r="E30" s="201"/>
      <c r="F30" s="201"/>
      <c r="G30" s="201"/>
      <c r="H30" s="21">
        <f>SUM(H28:H29)</f>
        <v>0</v>
      </c>
    </row>
    <row r="31" spans="1:11">
      <c r="A31" s="11"/>
      <c r="B31" s="4"/>
      <c r="C31" s="4"/>
      <c r="D31" s="4"/>
      <c r="E31" s="4"/>
      <c r="F31" s="4"/>
      <c r="G31" s="4"/>
      <c r="H31" s="12"/>
    </row>
    <row r="32" spans="1:11">
      <c r="A32" s="202" t="s">
        <v>45</v>
      </c>
      <c r="B32" s="202"/>
      <c r="C32" s="202"/>
      <c r="D32" s="202"/>
      <c r="E32" s="202"/>
      <c r="F32" s="202"/>
      <c r="G32" s="202"/>
      <c r="H32" s="202"/>
    </row>
    <row r="33" spans="1:8">
      <c r="A33" s="22"/>
      <c r="B33" s="23"/>
      <c r="C33" s="23"/>
      <c r="D33" s="23"/>
      <c r="E33" s="23"/>
      <c r="F33" s="23"/>
      <c r="G33" s="23"/>
      <c r="H33" s="24"/>
    </row>
    <row r="34" spans="1:8">
      <c r="A34" s="25" t="s">
        <v>46</v>
      </c>
      <c r="B34" s="198" t="s">
        <v>47</v>
      </c>
      <c r="C34" s="198"/>
      <c r="D34" s="198"/>
      <c r="E34" s="198"/>
      <c r="F34" s="198"/>
      <c r="G34" s="198"/>
      <c r="H34" s="25" t="s">
        <v>41</v>
      </c>
    </row>
    <row r="35" spans="1:8">
      <c r="A35" s="26" t="s">
        <v>15</v>
      </c>
      <c r="B35" s="195" t="s">
        <v>48</v>
      </c>
      <c r="C35" s="195"/>
      <c r="D35" s="195"/>
      <c r="E35" s="195"/>
      <c r="F35" s="195"/>
      <c r="G35" s="27">
        <v>9.0899999999999995E-2</v>
      </c>
      <c r="H35" s="28">
        <f>H30*G35</f>
        <v>0</v>
      </c>
    </row>
    <row r="36" spans="1:8">
      <c r="A36" s="26" t="s">
        <v>17</v>
      </c>
      <c r="B36" s="203" t="s">
        <v>49</v>
      </c>
      <c r="C36" s="203"/>
      <c r="D36" s="203"/>
      <c r="E36" s="203"/>
      <c r="F36" s="203"/>
      <c r="G36" s="27">
        <v>3.0300000000000001E-2</v>
      </c>
      <c r="H36" s="28">
        <f>H30*G36</f>
        <v>0</v>
      </c>
    </row>
    <row r="37" spans="1:8">
      <c r="A37" s="198" t="s">
        <v>50</v>
      </c>
      <c r="B37" s="198"/>
      <c r="C37" s="198"/>
      <c r="D37" s="198"/>
      <c r="E37" s="198"/>
      <c r="F37" s="198"/>
      <c r="G37" s="198"/>
      <c r="H37" s="29">
        <f>SUM(H35:H36)</f>
        <v>0</v>
      </c>
    </row>
    <row r="38" spans="1:8">
      <c r="A38" s="22"/>
      <c r="B38" s="23"/>
      <c r="C38" s="23"/>
      <c r="D38" s="23"/>
      <c r="E38" s="23"/>
      <c r="F38" s="23"/>
      <c r="G38" s="23"/>
      <c r="H38" s="24"/>
    </row>
    <row r="39" spans="1:8">
      <c r="A39" s="25" t="s">
        <v>51</v>
      </c>
      <c r="B39" s="198" t="s">
        <v>52</v>
      </c>
      <c r="C39" s="198"/>
      <c r="D39" s="198"/>
      <c r="E39" s="198"/>
      <c r="F39" s="198"/>
      <c r="G39" s="25" t="s">
        <v>53</v>
      </c>
      <c r="H39" s="25" t="s">
        <v>41</v>
      </c>
    </row>
    <row r="40" spans="1:8">
      <c r="A40" s="26" t="s">
        <v>15</v>
      </c>
      <c r="B40" s="195" t="s">
        <v>54</v>
      </c>
      <c r="C40" s="195"/>
      <c r="D40" s="195"/>
      <c r="E40" s="195"/>
      <c r="F40" s="195"/>
      <c r="G40" s="30">
        <v>20</v>
      </c>
      <c r="H40" s="28">
        <f t="shared" ref="H40:H47" si="0">($H$30+$H$37)*G40%</f>
        <v>0</v>
      </c>
    </row>
    <row r="41" spans="1:8">
      <c r="A41" s="26" t="s">
        <v>17</v>
      </c>
      <c r="B41" s="195" t="s">
        <v>55</v>
      </c>
      <c r="C41" s="195"/>
      <c r="D41" s="195"/>
      <c r="E41" s="195"/>
      <c r="F41" s="195"/>
      <c r="G41" s="31">
        <v>2.5</v>
      </c>
      <c r="H41" s="28">
        <f t="shared" si="0"/>
        <v>0</v>
      </c>
    </row>
    <row r="42" spans="1:8">
      <c r="A42" s="26" t="s">
        <v>20</v>
      </c>
      <c r="B42" s="195" t="s">
        <v>56</v>
      </c>
      <c r="C42" s="195"/>
      <c r="D42" s="195"/>
      <c r="E42" s="195"/>
      <c r="F42" s="195"/>
      <c r="G42" s="32"/>
      <c r="H42" s="28">
        <f t="shared" si="0"/>
        <v>0</v>
      </c>
    </row>
    <row r="43" spans="1:8">
      <c r="A43" s="26" t="s">
        <v>22</v>
      </c>
      <c r="B43" s="195" t="s">
        <v>57</v>
      </c>
      <c r="C43" s="195"/>
      <c r="D43" s="195"/>
      <c r="E43" s="195"/>
      <c r="F43" s="195"/>
      <c r="G43" s="31">
        <v>1.5</v>
      </c>
      <c r="H43" s="28">
        <f t="shared" si="0"/>
        <v>0</v>
      </c>
    </row>
    <row r="44" spans="1:8">
      <c r="A44" s="26" t="s">
        <v>58</v>
      </c>
      <c r="B44" s="195" t="s">
        <v>59</v>
      </c>
      <c r="C44" s="195"/>
      <c r="D44" s="195"/>
      <c r="E44" s="195"/>
      <c r="F44" s="195"/>
      <c r="G44" s="31">
        <v>1</v>
      </c>
      <c r="H44" s="28">
        <f t="shared" si="0"/>
        <v>0</v>
      </c>
    </row>
    <row r="45" spans="1:8">
      <c r="A45" s="26" t="s">
        <v>60</v>
      </c>
      <c r="B45" s="195" t="s">
        <v>61</v>
      </c>
      <c r="C45" s="195"/>
      <c r="D45" s="195"/>
      <c r="E45" s="195"/>
      <c r="F45" s="195"/>
      <c r="G45" s="31">
        <v>0.6</v>
      </c>
      <c r="H45" s="28">
        <f t="shared" si="0"/>
        <v>0</v>
      </c>
    </row>
    <row r="46" spans="1:8">
      <c r="A46" s="26" t="s">
        <v>62</v>
      </c>
      <c r="B46" s="195" t="s">
        <v>63</v>
      </c>
      <c r="C46" s="195"/>
      <c r="D46" s="195"/>
      <c r="E46" s="195"/>
      <c r="F46" s="195"/>
      <c r="G46" s="31">
        <v>0.2</v>
      </c>
      <c r="H46" s="28">
        <f t="shared" si="0"/>
        <v>0</v>
      </c>
    </row>
    <row r="47" spans="1:8">
      <c r="A47" s="26" t="s">
        <v>64</v>
      </c>
      <c r="B47" s="195" t="s">
        <v>65</v>
      </c>
      <c r="C47" s="195"/>
      <c r="D47" s="195"/>
      <c r="E47" s="195"/>
      <c r="F47" s="195"/>
      <c r="G47" s="31">
        <v>8</v>
      </c>
      <c r="H47" s="28">
        <f t="shared" si="0"/>
        <v>0</v>
      </c>
    </row>
    <row r="48" spans="1:8">
      <c r="A48" s="198" t="s">
        <v>66</v>
      </c>
      <c r="B48" s="198"/>
      <c r="C48" s="198"/>
      <c r="D48" s="198"/>
      <c r="E48" s="198"/>
      <c r="F48" s="198"/>
      <c r="G48" s="33">
        <f>SUM(G40:G47)</f>
        <v>33.799999999999997</v>
      </c>
      <c r="H48" s="29">
        <f>SUM(H40:H47)</f>
        <v>0</v>
      </c>
    </row>
    <row r="49" spans="1:8">
      <c r="A49" s="22"/>
      <c r="B49" s="23"/>
      <c r="C49" s="23"/>
      <c r="D49" s="23"/>
      <c r="E49" s="23"/>
      <c r="F49" s="23"/>
      <c r="G49" s="23"/>
      <c r="H49" s="24"/>
    </row>
    <row r="50" spans="1:8">
      <c r="A50" s="25" t="s">
        <v>67</v>
      </c>
      <c r="B50" s="198" t="s">
        <v>68</v>
      </c>
      <c r="C50" s="198"/>
      <c r="D50" s="198"/>
      <c r="E50" s="198"/>
      <c r="F50" s="198"/>
      <c r="G50" s="198"/>
      <c r="H50" s="25" t="s">
        <v>41</v>
      </c>
    </row>
    <row r="51" spans="1:8">
      <c r="A51" s="26" t="s">
        <v>15</v>
      </c>
      <c r="B51" s="195" t="s">
        <v>69</v>
      </c>
      <c r="C51" s="195"/>
      <c r="D51" s="195"/>
      <c r="E51" s="195"/>
      <c r="F51" s="195"/>
      <c r="G51" s="195"/>
      <c r="H51" s="28">
        <f>IF(Informações_Básicas!C12=0, 0,Informações_Básicas!$C$14-($H$28*0.06))</f>
        <v>0</v>
      </c>
    </row>
    <row r="52" spans="1:8">
      <c r="A52" s="26" t="s">
        <v>17</v>
      </c>
      <c r="B52" s="195" t="s">
        <v>70</v>
      </c>
      <c r="C52" s="195"/>
      <c r="D52" s="195"/>
      <c r="E52" s="195"/>
      <c r="F52" s="195"/>
      <c r="G52" s="195"/>
      <c r="H52" s="28">
        <f>(Informações_Básicas!$C$9*22)-(Informações_Básicas!$C$10*22)</f>
        <v>0</v>
      </c>
    </row>
    <row r="53" spans="1:8">
      <c r="A53" s="26" t="s">
        <v>20</v>
      </c>
      <c r="B53" s="199" t="s">
        <v>71</v>
      </c>
      <c r="C53" s="199"/>
      <c r="D53" s="199"/>
      <c r="E53" s="199"/>
      <c r="F53" s="199"/>
      <c r="G53" s="199"/>
      <c r="H53" s="34"/>
    </row>
    <row r="54" spans="1:8">
      <c r="A54" s="26" t="s">
        <v>22</v>
      </c>
      <c r="B54" s="199" t="s">
        <v>72</v>
      </c>
      <c r="C54" s="199"/>
      <c r="D54" s="199"/>
      <c r="E54" s="199"/>
      <c r="F54" s="199"/>
      <c r="G54" s="199"/>
      <c r="H54" s="34"/>
    </row>
    <row r="55" spans="1:8">
      <c r="A55" s="198" t="s">
        <v>73</v>
      </c>
      <c r="B55" s="198"/>
      <c r="C55" s="198"/>
      <c r="D55" s="198"/>
      <c r="E55" s="198"/>
      <c r="F55" s="198"/>
      <c r="G55" s="198"/>
      <c r="H55" s="29">
        <f>SUM(H51:H54)</f>
        <v>0</v>
      </c>
    </row>
    <row r="56" spans="1:8">
      <c r="A56" s="11"/>
      <c r="B56" s="4"/>
      <c r="C56" s="4"/>
      <c r="D56" s="4"/>
      <c r="E56" s="4"/>
      <c r="F56" s="4"/>
      <c r="G56" s="4"/>
      <c r="H56" s="12"/>
    </row>
    <row r="57" spans="1:8">
      <c r="A57" s="200" t="s">
        <v>74</v>
      </c>
      <c r="B57" s="200"/>
      <c r="C57" s="200"/>
      <c r="D57" s="200"/>
      <c r="E57" s="200"/>
      <c r="F57" s="200"/>
      <c r="G57" s="200"/>
      <c r="H57" s="25" t="s">
        <v>41</v>
      </c>
    </row>
    <row r="58" spans="1:8" ht="15.75" customHeight="1">
      <c r="A58" s="35" t="s">
        <v>46</v>
      </c>
      <c r="B58" s="195" t="s">
        <v>47</v>
      </c>
      <c r="C58" s="195"/>
      <c r="D58" s="195"/>
      <c r="E58" s="195"/>
      <c r="F58" s="195"/>
      <c r="G58" s="195"/>
      <c r="H58" s="36">
        <f>H37</f>
        <v>0</v>
      </c>
    </row>
    <row r="59" spans="1:8">
      <c r="A59" s="35" t="s">
        <v>51</v>
      </c>
      <c r="B59" s="195" t="s">
        <v>52</v>
      </c>
      <c r="C59" s="195"/>
      <c r="D59" s="195"/>
      <c r="E59" s="195"/>
      <c r="F59" s="195"/>
      <c r="G59" s="195"/>
      <c r="H59" s="36">
        <f>H48</f>
        <v>0</v>
      </c>
    </row>
    <row r="60" spans="1:8">
      <c r="A60" s="35" t="s">
        <v>67</v>
      </c>
      <c r="B60" s="195" t="s">
        <v>68</v>
      </c>
      <c r="C60" s="195"/>
      <c r="D60" s="195"/>
      <c r="E60" s="195"/>
      <c r="F60" s="195"/>
      <c r="G60" s="195"/>
      <c r="H60" s="36">
        <f>H55</f>
        <v>0</v>
      </c>
    </row>
    <row r="61" spans="1:8">
      <c r="A61" s="196" t="s">
        <v>75</v>
      </c>
      <c r="B61" s="196"/>
      <c r="C61" s="196"/>
      <c r="D61" s="196"/>
      <c r="E61" s="196"/>
      <c r="F61" s="196"/>
      <c r="G61" s="196"/>
      <c r="H61" s="37">
        <f>SUM(H58:H60)</f>
        <v>0</v>
      </c>
    </row>
    <row r="62" spans="1:8">
      <c r="A62" s="11"/>
      <c r="B62" s="4"/>
      <c r="C62" s="4"/>
      <c r="D62" s="4"/>
      <c r="E62" s="4"/>
      <c r="F62" s="4"/>
      <c r="G62" s="4"/>
      <c r="H62" s="12"/>
    </row>
    <row r="63" spans="1:8">
      <c r="A63" s="197" t="s">
        <v>76</v>
      </c>
      <c r="B63" s="197"/>
      <c r="C63" s="197"/>
      <c r="D63" s="197"/>
      <c r="E63" s="197"/>
      <c r="F63" s="197"/>
      <c r="G63" s="197"/>
      <c r="H63" s="197"/>
    </row>
    <row r="64" spans="1:8">
      <c r="A64" s="38"/>
      <c r="B64" s="39"/>
      <c r="C64" s="39"/>
      <c r="D64" s="39"/>
      <c r="E64" s="39"/>
      <c r="F64" s="39"/>
      <c r="G64" s="39"/>
      <c r="H64" s="40"/>
    </row>
    <row r="65" spans="1:10">
      <c r="A65" s="41" t="s">
        <v>77</v>
      </c>
      <c r="B65" s="42" t="s">
        <v>78</v>
      </c>
      <c r="C65" s="43"/>
      <c r="D65" s="43"/>
      <c r="E65" s="43"/>
      <c r="F65" s="43"/>
      <c r="G65" s="41" t="s">
        <v>53</v>
      </c>
      <c r="H65" s="41" t="s">
        <v>41</v>
      </c>
    </row>
    <row r="66" spans="1:10">
      <c r="A66" s="44" t="s">
        <v>15</v>
      </c>
      <c r="B66" s="192" t="s">
        <v>79</v>
      </c>
      <c r="C66" s="192"/>
      <c r="D66" s="192"/>
      <c r="E66" s="192"/>
      <c r="F66" s="192"/>
      <c r="G66" s="45">
        <f>(0.05*(1/12))*100</f>
        <v>0.41666666666666669</v>
      </c>
      <c r="H66" s="46">
        <f>(H30+H47)*G66%</f>
        <v>0</v>
      </c>
      <c r="I66" s="47"/>
    </row>
    <row r="67" spans="1:10">
      <c r="A67" s="44" t="s">
        <v>17</v>
      </c>
      <c r="B67" s="189" t="s">
        <v>80</v>
      </c>
      <c r="C67" s="189"/>
      <c r="D67" s="189"/>
      <c r="E67" s="189"/>
      <c r="F67" s="189"/>
      <c r="G67" s="45">
        <f>((0.08*0.5)*0.9)*((1+5/56+5/56+5/168))*100</f>
        <v>4.3499999999999996</v>
      </c>
      <c r="H67" s="46">
        <f>H30*G67%</f>
        <v>0</v>
      </c>
    </row>
    <row r="68" spans="1:10">
      <c r="A68" s="190" t="s">
        <v>81</v>
      </c>
      <c r="B68" s="190"/>
      <c r="C68" s="190"/>
      <c r="D68" s="190"/>
      <c r="E68" s="190"/>
      <c r="F68" s="190"/>
      <c r="G68" s="41"/>
      <c r="H68" s="48">
        <f>SUM(H66:H67)</f>
        <v>0</v>
      </c>
    </row>
    <row r="69" spans="1:10">
      <c r="A69" s="11"/>
      <c r="B69" s="4"/>
      <c r="C69" s="4"/>
      <c r="D69" s="4"/>
      <c r="E69" s="4"/>
      <c r="F69" s="4"/>
      <c r="G69" s="49"/>
      <c r="H69" s="12"/>
    </row>
    <row r="70" spans="1:10">
      <c r="A70" s="41" t="s">
        <v>82</v>
      </c>
      <c r="B70" s="191" t="s">
        <v>83</v>
      </c>
      <c r="C70" s="191"/>
      <c r="D70" s="191"/>
      <c r="E70" s="191"/>
      <c r="F70" s="191"/>
      <c r="G70" s="41" t="s">
        <v>53</v>
      </c>
      <c r="H70" s="41" t="s">
        <v>41</v>
      </c>
    </row>
    <row r="71" spans="1:10">
      <c r="A71" s="44" t="s">
        <v>15</v>
      </c>
      <c r="B71" s="192" t="s">
        <v>84</v>
      </c>
      <c r="C71" s="192"/>
      <c r="D71" s="192"/>
      <c r="E71" s="192"/>
      <c r="F71" s="192"/>
      <c r="G71" s="45">
        <f>(((100/30)*7))/12</f>
        <v>1.9444444444444446</v>
      </c>
      <c r="H71" s="46">
        <f>(((H30+H61)*G71%))</f>
        <v>0</v>
      </c>
    </row>
    <row r="72" spans="1:10">
      <c r="A72" s="44" t="s">
        <v>17</v>
      </c>
      <c r="B72" s="189" t="s">
        <v>85</v>
      </c>
      <c r="C72" s="189"/>
      <c r="D72" s="189"/>
      <c r="E72" s="189"/>
      <c r="F72" s="189"/>
      <c r="G72" s="50">
        <f>((1*0.5*0.08*0.0194)*100)</f>
        <v>7.7600000000000002E-2</v>
      </c>
      <c r="H72" s="46">
        <f>H47*G72%</f>
        <v>0</v>
      </c>
    </row>
    <row r="73" spans="1:10">
      <c r="A73" s="190" t="s">
        <v>86</v>
      </c>
      <c r="B73" s="190"/>
      <c r="C73" s="190"/>
      <c r="D73" s="190"/>
      <c r="E73" s="190"/>
      <c r="F73" s="190"/>
      <c r="G73" s="41"/>
      <c r="H73" s="48">
        <f>SUM(H71:H72)</f>
        <v>0</v>
      </c>
    </row>
    <row r="74" spans="1:10">
      <c r="A74" s="11"/>
      <c r="B74" s="4"/>
      <c r="C74" s="4"/>
      <c r="D74" s="4"/>
      <c r="E74" s="4"/>
      <c r="F74" s="4"/>
      <c r="G74" s="49"/>
      <c r="H74" s="12"/>
    </row>
    <row r="75" spans="1:10">
      <c r="A75" s="41" t="s">
        <v>87</v>
      </c>
      <c r="B75" s="191" t="s">
        <v>88</v>
      </c>
      <c r="C75" s="191"/>
      <c r="D75" s="191"/>
      <c r="E75" s="191"/>
      <c r="F75" s="191"/>
      <c r="G75" s="41" t="s">
        <v>53</v>
      </c>
      <c r="H75" s="41" t="s">
        <v>41</v>
      </c>
    </row>
    <row r="76" spans="1:10">
      <c r="A76" s="44" t="s">
        <v>15</v>
      </c>
      <c r="B76" s="192" t="s">
        <v>89</v>
      </c>
      <c r="C76" s="192"/>
      <c r="D76" s="192"/>
      <c r="E76" s="192"/>
      <c r="F76" s="192"/>
      <c r="G76" s="44"/>
      <c r="H76" s="46">
        <f>H58*-1</f>
        <v>0</v>
      </c>
    </row>
    <row r="77" spans="1:10">
      <c r="A77" s="190" t="s">
        <v>90</v>
      </c>
      <c r="B77" s="190"/>
      <c r="C77" s="190"/>
      <c r="D77" s="190"/>
      <c r="E77" s="190"/>
      <c r="F77" s="190"/>
      <c r="G77" s="51">
        <v>2.0799999999999999E-2</v>
      </c>
      <c r="H77" s="48">
        <f>H76*G77</f>
        <v>0</v>
      </c>
    </row>
    <row r="78" spans="1:10">
      <c r="A78" s="11"/>
      <c r="B78" s="4"/>
      <c r="C78" s="4"/>
      <c r="D78" s="4"/>
      <c r="E78" s="4"/>
      <c r="F78" s="4"/>
      <c r="G78" s="4"/>
      <c r="H78" s="12"/>
    </row>
    <row r="79" spans="1:10">
      <c r="A79" s="193" t="s">
        <v>91</v>
      </c>
      <c r="B79" s="193"/>
      <c r="C79" s="193"/>
      <c r="D79" s="193"/>
      <c r="E79" s="193"/>
      <c r="F79" s="193"/>
      <c r="G79" s="193"/>
      <c r="H79" s="41" t="s">
        <v>41</v>
      </c>
      <c r="I79" s="10"/>
      <c r="J79" s="10"/>
    </row>
    <row r="80" spans="1:10" ht="15.75" customHeight="1">
      <c r="A80" s="52" t="s">
        <v>77</v>
      </c>
      <c r="B80" s="194" t="str">
        <f>B65</f>
        <v>Aviso Prévio Indenizado</v>
      </c>
      <c r="C80" s="194"/>
      <c r="D80" s="194"/>
      <c r="E80" s="194"/>
      <c r="F80" s="194"/>
      <c r="G80" s="194"/>
      <c r="H80" s="53">
        <f>H68</f>
        <v>0</v>
      </c>
    </row>
    <row r="81" spans="1:9">
      <c r="A81" s="52" t="str">
        <f>A70</f>
        <v>3.2</v>
      </c>
      <c r="B81" s="194" t="str">
        <f>B70</f>
        <v>Aviso Prévio Trabalhado</v>
      </c>
      <c r="C81" s="194"/>
      <c r="D81" s="194"/>
      <c r="E81" s="194"/>
      <c r="F81" s="194"/>
      <c r="G81" s="194"/>
      <c r="H81" s="53">
        <f>H73</f>
        <v>0</v>
      </c>
    </row>
    <row r="82" spans="1:9">
      <c r="A82" s="52" t="str">
        <f>A75</f>
        <v>3.3</v>
      </c>
      <c r="B82" s="194" t="str">
        <f>B75</f>
        <v>Demissão por Justa Causa</v>
      </c>
      <c r="C82" s="194"/>
      <c r="D82" s="194"/>
      <c r="E82" s="194"/>
      <c r="F82" s="194"/>
      <c r="G82" s="194"/>
      <c r="H82" s="53">
        <f>H77</f>
        <v>0</v>
      </c>
    </row>
    <row r="83" spans="1:9">
      <c r="A83" s="187" t="s">
        <v>75</v>
      </c>
      <c r="B83" s="187"/>
      <c r="C83" s="187"/>
      <c r="D83" s="187"/>
      <c r="E83" s="187"/>
      <c r="F83" s="187"/>
      <c r="G83" s="187"/>
      <c r="H83" s="54">
        <f>SUM(H80:H82)</f>
        <v>0</v>
      </c>
    </row>
    <row r="84" spans="1:9">
      <c r="A84" s="55"/>
      <c r="B84" s="56"/>
      <c r="C84" s="56"/>
      <c r="D84" s="56"/>
      <c r="E84" s="56"/>
      <c r="F84" s="56"/>
      <c r="G84" s="56"/>
      <c r="H84" s="57"/>
    </row>
    <row r="85" spans="1:9">
      <c r="A85" s="58" t="s">
        <v>92</v>
      </c>
      <c r="B85" s="59"/>
      <c r="C85" s="59"/>
      <c r="D85" s="59"/>
      <c r="E85" s="59"/>
      <c r="F85" s="59"/>
      <c r="G85" s="59"/>
      <c r="H85" s="60"/>
    </row>
    <row r="86" spans="1:9">
      <c r="A86" s="61"/>
      <c r="B86" s="62"/>
      <c r="C86" s="62"/>
      <c r="D86" s="62"/>
      <c r="E86" s="62"/>
      <c r="F86" s="62"/>
      <c r="G86" s="62"/>
      <c r="H86" s="63"/>
    </row>
    <row r="87" spans="1:9">
      <c r="A87" s="64" t="s">
        <v>93</v>
      </c>
      <c r="B87" s="182" t="s">
        <v>94</v>
      </c>
      <c r="C87" s="182"/>
      <c r="D87" s="182"/>
      <c r="E87" s="182"/>
      <c r="F87" s="182"/>
      <c r="G87" s="64" t="s">
        <v>95</v>
      </c>
      <c r="H87" s="65" t="s">
        <v>41</v>
      </c>
    </row>
    <row r="88" spans="1:9" s="70" customFormat="1">
      <c r="A88" s="66" t="s">
        <v>15</v>
      </c>
      <c r="B88" s="184" t="s">
        <v>96</v>
      </c>
      <c r="C88" s="184"/>
      <c r="D88" s="184"/>
      <c r="E88" s="184"/>
      <c r="F88" s="184"/>
      <c r="G88" s="67">
        <v>9.09</v>
      </c>
      <c r="H88" s="68">
        <f>$H$30*G88%</f>
        <v>0</v>
      </c>
      <c r="I88" s="69"/>
    </row>
    <row r="89" spans="1:9">
      <c r="A89" s="66" t="s">
        <v>17</v>
      </c>
      <c r="B89" s="184" t="s">
        <v>97</v>
      </c>
      <c r="C89" s="184"/>
      <c r="D89" s="184"/>
      <c r="E89" s="184"/>
      <c r="F89" s="184"/>
      <c r="G89" s="67">
        <v>1.66</v>
      </c>
      <c r="H89" s="68">
        <f t="shared" ref="H89:H94" si="1">$F$21*G89%</f>
        <v>0</v>
      </c>
    </row>
    <row r="90" spans="1:9">
      <c r="A90" s="66" t="s">
        <v>20</v>
      </c>
      <c r="B90" s="184" t="s">
        <v>98</v>
      </c>
      <c r="C90" s="184"/>
      <c r="D90" s="184"/>
      <c r="E90" s="184"/>
      <c r="F90" s="184"/>
      <c r="G90" s="67">
        <v>0.02</v>
      </c>
      <c r="H90" s="68">
        <f t="shared" si="1"/>
        <v>0</v>
      </c>
    </row>
    <row r="91" spans="1:9">
      <c r="A91" s="66" t="s">
        <v>22</v>
      </c>
      <c r="B91" s="184" t="s">
        <v>94</v>
      </c>
      <c r="C91" s="184"/>
      <c r="D91" s="184"/>
      <c r="E91" s="184"/>
      <c r="F91" s="184"/>
      <c r="G91" s="67">
        <v>0.82</v>
      </c>
      <c r="H91" s="68">
        <f t="shared" si="1"/>
        <v>0</v>
      </c>
    </row>
    <row r="92" spans="1:9">
      <c r="A92" s="66" t="s">
        <v>58</v>
      </c>
      <c r="B92" s="184" t="s">
        <v>99</v>
      </c>
      <c r="C92" s="184"/>
      <c r="D92" s="184"/>
      <c r="E92" s="184"/>
      <c r="F92" s="184"/>
      <c r="G92" s="67">
        <v>0.03</v>
      </c>
      <c r="H92" s="68">
        <f t="shared" si="1"/>
        <v>0</v>
      </c>
    </row>
    <row r="93" spans="1:9">
      <c r="A93" s="66" t="s">
        <v>60</v>
      </c>
      <c r="B93" s="188" t="s">
        <v>100</v>
      </c>
      <c r="C93" s="188"/>
      <c r="D93" s="188"/>
      <c r="E93" s="188"/>
      <c r="F93" s="188"/>
      <c r="G93" s="71">
        <v>0</v>
      </c>
      <c r="H93" s="72">
        <f t="shared" si="1"/>
        <v>0</v>
      </c>
    </row>
    <row r="94" spans="1:9">
      <c r="A94" s="66" t="s">
        <v>62</v>
      </c>
      <c r="B94" s="188" t="s">
        <v>100</v>
      </c>
      <c r="C94" s="188"/>
      <c r="D94" s="188"/>
      <c r="E94" s="188"/>
      <c r="F94" s="188"/>
      <c r="G94" s="71">
        <v>0</v>
      </c>
      <c r="H94" s="72">
        <f t="shared" si="1"/>
        <v>0</v>
      </c>
    </row>
    <row r="95" spans="1:9">
      <c r="A95" s="66"/>
      <c r="B95" s="181" t="s">
        <v>101</v>
      </c>
      <c r="C95" s="181"/>
      <c r="D95" s="181"/>
      <c r="E95" s="181"/>
      <c r="F95" s="181"/>
      <c r="G95" s="67">
        <f>SUM(G88:G94)</f>
        <v>11.62</v>
      </c>
      <c r="H95" s="68">
        <f>SUM(H88:H94)</f>
        <v>0</v>
      </c>
      <c r="I95" s="17"/>
    </row>
    <row r="96" spans="1:9">
      <c r="A96" s="66" t="s">
        <v>62</v>
      </c>
      <c r="B96" s="181" t="s">
        <v>102</v>
      </c>
      <c r="C96" s="181"/>
      <c r="D96" s="181"/>
      <c r="E96" s="181"/>
      <c r="F96" s="181"/>
      <c r="G96" s="73">
        <f>G95*G48%</f>
        <v>3.9275599999999993</v>
      </c>
      <c r="H96" s="68">
        <f>H95*G96%</f>
        <v>0</v>
      </c>
    </row>
    <row r="97" spans="1:10">
      <c r="A97" s="182" t="s">
        <v>103</v>
      </c>
      <c r="B97" s="182"/>
      <c r="C97" s="182"/>
      <c r="D97" s="182"/>
      <c r="E97" s="182"/>
      <c r="F97" s="182"/>
      <c r="G97" s="74"/>
      <c r="H97" s="75">
        <f>SUM(H95:H96)</f>
        <v>0</v>
      </c>
    </row>
    <row r="98" spans="1:10">
      <c r="A98" s="11"/>
      <c r="B98" s="4"/>
      <c r="C98" s="4"/>
      <c r="D98" s="4"/>
      <c r="E98" s="4"/>
      <c r="F98" s="4"/>
      <c r="G98" s="4"/>
      <c r="H98" s="12"/>
    </row>
    <row r="99" spans="1:10">
      <c r="A99" s="183" t="s">
        <v>104</v>
      </c>
      <c r="B99" s="183"/>
      <c r="C99" s="183"/>
      <c r="D99" s="183"/>
      <c r="E99" s="183"/>
      <c r="F99" s="183"/>
      <c r="G99" s="183"/>
      <c r="H99" s="64" t="s">
        <v>41</v>
      </c>
    </row>
    <row r="100" spans="1:10" ht="15.75" customHeight="1">
      <c r="A100" s="76" t="s">
        <v>93</v>
      </c>
      <c r="B100" s="184" t="str">
        <f>B87</f>
        <v>Ausências Legais</v>
      </c>
      <c r="C100" s="184"/>
      <c r="D100" s="184"/>
      <c r="E100" s="184"/>
      <c r="F100" s="184"/>
      <c r="G100" s="184"/>
      <c r="H100" s="77">
        <f>H97</f>
        <v>0</v>
      </c>
    </row>
    <row r="101" spans="1:10">
      <c r="A101" s="185" t="s">
        <v>75</v>
      </c>
      <c r="B101" s="185"/>
      <c r="C101" s="185"/>
      <c r="D101" s="185"/>
      <c r="E101" s="185"/>
      <c r="F101" s="185"/>
      <c r="G101" s="185"/>
      <c r="H101" s="78">
        <f>SUM(H100:H100)</f>
        <v>0</v>
      </c>
    </row>
    <row r="102" spans="1:10">
      <c r="A102" s="178"/>
      <c r="B102" s="178"/>
      <c r="C102" s="178"/>
      <c r="D102" s="178"/>
      <c r="E102" s="178"/>
      <c r="F102" s="178"/>
      <c r="G102" s="178"/>
      <c r="H102" s="178"/>
    </row>
    <row r="103" spans="1:10">
      <c r="A103" s="186" t="s">
        <v>105</v>
      </c>
      <c r="B103" s="186"/>
      <c r="C103" s="186"/>
      <c r="D103" s="186"/>
      <c r="E103" s="186"/>
      <c r="F103" s="186"/>
      <c r="G103" s="186"/>
      <c r="H103" s="186"/>
    </row>
    <row r="104" spans="1:10">
      <c r="A104" s="79"/>
      <c r="B104" s="80"/>
      <c r="C104" s="80"/>
      <c r="D104" s="80"/>
      <c r="E104" s="80"/>
      <c r="F104" s="80"/>
      <c r="G104" s="80"/>
      <c r="H104" s="81"/>
    </row>
    <row r="105" spans="1:10">
      <c r="A105" s="82">
        <v>5</v>
      </c>
      <c r="B105" s="177" t="s">
        <v>106</v>
      </c>
      <c r="C105" s="177"/>
      <c r="D105" s="177"/>
      <c r="E105" s="177"/>
      <c r="F105" s="177"/>
      <c r="G105" s="177"/>
      <c r="H105" s="82" t="s">
        <v>41</v>
      </c>
    </row>
    <row r="106" spans="1:10">
      <c r="A106" s="83" t="s">
        <v>15</v>
      </c>
      <c r="B106" s="176" t="s">
        <v>107</v>
      </c>
      <c r="C106" s="176"/>
      <c r="D106" s="176"/>
      <c r="E106" s="176"/>
      <c r="F106" s="176"/>
      <c r="G106" s="176"/>
      <c r="H106" s="84">
        <f>'Uniformes e EPI''s'!E11+'Uniformes e EPI''s'!E24</f>
        <v>0</v>
      </c>
      <c r="J106" s="17"/>
    </row>
    <row r="107" spans="1:10">
      <c r="A107" s="83" t="s">
        <v>17</v>
      </c>
      <c r="B107" s="176" t="s">
        <v>108</v>
      </c>
      <c r="C107" s="176"/>
      <c r="D107" s="176"/>
      <c r="E107" s="176"/>
      <c r="F107" s="176"/>
      <c r="G107" s="176"/>
      <c r="H107" s="84">
        <f>'Equipamentos e Ferramentas'!F58</f>
        <v>0</v>
      </c>
      <c r="J107" s="17"/>
    </row>
    <row r="108" spans="1:10">
      <c r="A108" s="177" t="s">
        <v>44</v>
      </c>
      <c r="B108" s="177"/>
      <c r="C108" s="177"/>
      <c r="D108" s="177"/>
      <c r="E108" s="177"/>
      <c r="F108" s="177"/>
      <c r="G108" s="177"/>
      <c r="H108" s="85">
        <f>SUM(H106:H107)</f>
        <v>0</v>
      </c>
      <c r="J108" s="17"/>
    </row>
    <row r="109" spans="1:10">
      <c r="A109" s="178"/>
      <c r="B109" s="178"/>
      <c r="C109" s="178"/>
      <c r="D109" s="178"/>
      <c r="E109" s="178"/>
      <c r="F109" s="178"/>
      <c r="G109" s="178"/>
      <c r="H109" s="178"/>
    </row>
    <row r="110" spans="1:10">
      <c r="A110" s="178" t="s">
        <v>109</v>
      </c>
      <c r="B110" s="178"/>
      <c r="C110" s="178"/>
      <c r="D110" s="178"/>
      <c r="E110" s="178"/>
      <c r="F110" s="178"/>
      <c r="G110" s="178"/>
      <c r="H110" s="178"/>
    </row>
    <row r="111" spans="1:10">
      <c r="A111" s="86"/>
      <c r="B111" s="87"/>
      <c r="C111" s="87"/>
      <c r="D111" s="87"/>
      <c r="E111" s="87"/>
      <c r="F111" s="87"/>
      <c r="G111" s="87"/>
      <c r="H111" s="88"/>
    </row>
    <row r="112" spans="1:10">
      <c r="A112" s="89">
        <v>6</v>
      </c>
      <c r="B112" s="173" t="s">
        <v>110</v>
      </c>
      <c r="C112" s="173"/>
      <c r="D112" s="173"/>
      <c r="E112" s="173"/>
      <c r="F112" s="173"/>
      <c r="G112" s="89" t="s">
        <v>53</v>
      </c>
      <c r="H112" s="90" t="s">
        <v>41</v>
      </c>
    </row>
    <row r="113" spans="1:11">
      <c r="A113" s="91" t="s">
        <v>15</v>
      </c>
      <c r="B113" s="172" t="s">
        <v>111</v>
      </c>
      <c r="C113" s="172"/>
      <c r="D113" s="172"/>
      <c r="E113" s="172"/>
      <c r="F113" s="172"/>
      <c r="G113" s="92"/>
      <c r="H113" s="93">
        <f>($H$119*G113)/($G$118+$G$114+$G$113)</f>
        <v>0</v>
      </c>
      <c r="J113" s="47"/>
    </row>
    <row r="114" spans="1:11">
      <c r="A114" s="91" t="s">
        <v>17</v>
      </c>
      <c r="B114" s="172" t="s">
        <v>112</v>
      </c>
      <c r="C114" s="172"/>
      <c r="D114" s="172"/>
      <c r="E114" s="172"/>
      <c r="F114" s="172"/>
      <c r="G114" s="94">
        <f>G115+G116+G117</f>
        <v>8.65</v>
      </c>
      <c r="H114" s="93">
        <f>($H$119*G114)/($G$118+$G$114+$G$113)</f>
        <v>0</v>
      </c>
      <c r="J114" s="47"/>
    </row>
    <row r="115" spans="1:11">
      <c r="A115" s="179"/>
      <c r="B115" s="180" t="s">
        <v>113</v>
      </c>
      <c r="C115" s="180"/>
      <c r="D115" s="180"/>
      <c r="E115" s="180"/>
      <c r="F115" s="180"/>
      <c r="G115" s="95">
        <v>0.65</v>
      </c>
      <c r="H115" s="96">
        <f>($H$114*G115)/$G$114</f>
        <v>0</v>
      </c>
      <c r="J115" s="47"/>
      <c r="K115" s="97"/>
    </row>
    <row r="116" spans="1:11" s="99" customFormat="1">
      <c r="A116" s="179"/>
      <c r="B116" s="180" t="s">
        <v>114</v>
      </c>
      <c r="C116" s="180"/>
      <c r="D116" s="180"/>
      <c r="E116" s="180"/>
      <c r="F116" s="180"/>
      <c r="G116" s="95">
        <v>3</v>
      </c>
      <c r="H116" s="96">
        <f>($H$114*G116)/$G$114</f>
        <v>0</v>
      </c>
      <c r="I116" s="98"/>
      <c r="J116" s="47"/>
    </row>
    <row r="117" spans="1:11" s="99" customFormat="1">
      <c r="A117" s="179"/>
      <c r="B117" s="180" t="s">
        <v>115</v>
      </c>
      <c r="C117" s="180"/>
      <c r="D117" s="180"/>
      <c r="E117" s="180"/>
      <c r="F117" s="180"/>
      <c r="G117" s="95">
        <v>5</v>
      </c>
      <c r="H117" s="96">
        <f>($H$114*G117)/$G$114</f>
        <v>0</v>
      </c>
      <c r="J117" s="47"/>
    </row>
    <row r="118" spans="1:11" s="99" customFormat="1">
      <c r="A118" s="91" t="s">
        <v>20</v>
      </c>
      <c r="B118" s="172" t="s">
        <v>116</v>
      </c>
      <c r="C118" s="172"/>
      <c r="D118" s="172"/>
      <c r="E118" s="172"/>
      <c r="F118" s="172"/>
      <c r="G118" s="92"/>
      <c r="H118" s="93">
        <f>($H$119*G118)/($G$118+$G$114+$G$113)</f>
        <v>0</v>
      </c>
      <c r="J118" s="47"/>
    </row>
    <row r="119" spans="1:11">
      <c r="A119" s="173" t="s">
        <v>117</v>
      </c>
      <c r="B119" s="173"/>
      <c r="C119" s="173"/>
      <c r="D119" s="173"/>
      <c r="E119" s="173"/>
      <c r="F119" s="173"/>
      <c r="G119" s="100">
        <f>G113+G114+G118</f>
        <v>8.65</v>
      </c>
      <c r="H119" s="100">
        <f>(H130/((100-G119)/100))-H130</f>
        <v>0</v>
      </c>
      <c r="J119" s="47"/>
    </row>
    <row r="120" spans="1:11">
      <c r="A120" s="11"/>
      <c r="B120" s="4"/>
      <c r="C120" s="4"/>
      <c r="D120" s="4"/>
      <c r="E120" s="4"/>
      <c r="F120" s="4"/>
      <c r="G120" s="4"/>
      <c r="H120" s="12"/>
    </row>
    <row r="121" spans="1:11">
      <c r="A121" s="11"/>
      <c r="B121" s="4"/>
      <c r="C121" s="4"/>
      <c r="D121" s="4"/>
      <c r="E121" s="4"/>
      <c r="F121" s="4"/>
      <c r="G121" s="4"/>
      <c r="H121" s="12"/>
    </row>
    <row r="122" spans="1:11">
      <c r="A122" s="174" t="s">
        <v>118</v>
      </c>
      <c r="B122" s="174"/>
      <c r="C122" s="174"/>
      <c r="D122" s="174"/>
      <c r="E122" s="174"/>
      <c r="F122" s="174"/>
      <c r="G122" s="174"/>
      <c r="H122" s="174"/>
    </row>
    <row r="123" spans="1:11">
      <c r="A123" s="101"/>
      <c r="B123" s="4"/>
      <c r="C123" s="4"/>
      <c r="D123" s="4"/>
      <c r="E123" s="4"/>
      <c r="F123" s="4"/>
      <c r="G123" s="4"/>
      <c r="H123" s="102"/>
    </row>
    <row r="124" spans="1:11">
      <c r="A124" s="175" t="s">
        <v>119</v>
      </c>
      <c r="B124" s="175"/>
      <c r="C124" s="175"/>
      <c r="D124" s="175"/>
      <c r="E124" s="175"/>
      <c r="F124" s="175"/>
      <c r="G124" s="175"/>
      <c r="H124" s="103" t="s">
        <v>41</v>
      </c>
    </row>
    <row r="125" spans="1:11">
      <c r="A125" s="104" t="s">
        <v>15</v>
      </c>
      <c r="B125" s="170" t="str">
        <f>A25</f>
        <v>MÓDULO 1: REMUNERAÇÃO</v>
      </c>
      <c r="C125" s="170"/>
      <c r="D125" s="170"/>
      <c r="E125" s="170"/>
      <c r="F125" s="170"/>
      <c r="G125" s="170"/>
      <c r="H125" s="105">
        <f>H30</f>
        <v>0</v>
      </c>
    </row>
    <row r="126" spans="1:11">
      <c r="A126" s="104" t="s">
        <v>17</v>
      </c>
      <c r="B126" s="170" t="str">
        <f>A32</f>
        <v>MÓDULO 2: ENCARGOS E BENEFÍCIOS (Anuais, Mensais e Diários)</v>
      </c>
      <c r="C126" s="170"/>
      <c r="D126" s="170"/>
      <c r="E126" s="170"/>
      <c r="F126" s="170"/>
      <c r="G126" s="170"/>
      <c r="H126" s="105">
        <f>H61</f>
        <v>0</v>
      </c>
    </row>
    <row r="127" spans="1:11">
      <c r="A127" s="104" t="s">
        <v>20</v>
      </c>
      <c r="B127" s="170" t="str">
        <f>A63</f>
        <v>MÓDULO 3: PROVISÃO PARA RESCISÃO</v>
      </c>
      <c r="C127" s="170"/>
      <c r="D127" s="170"/>
      <c r="E127" s="170"/>
      <c r="F127" s="170"/>
      <c r="G127" s="170"/>
      <c r="H127" s="105">
        <f>H83</f>
        <v>0</v>
      </c>
    </row>
    <row r="128" spans="1:11">
      <c r="A128" s="104" t="s">
        <v>22</v>
      </c>
      <c r="B128" s="170" t="str">
        <f>A85</f>
        <v>MÓDULO 4: CUSTOS DE REPOSIÇÃO DO PROFISSIONAL AUSENTE</v>
      </c>
      <c r="C128" s="170"/>
      <c r="D128" s="170"/>
      <c r="E128" s="170"/>
      <c r="F128" s="170"/>
      <c r="G128" s="170"/>
      <c r="H128" s="105">
        <f>H101</f>
        <v>0</v>
      </c>
    </row>
    <row r="129" spans="1:8">
      <c r="A129" s="104" t="s">
        <v>58</v>
      </c>
      <c r="B129" s="170" t="str">
        <f>A103</f>
        <v>MÓDULO 5: INSUMOS DE MÃO DE OBRA</v>
      </c>
      <c r="C129" s="170"/>
      <c r="D129" s="170"/>
      <c r="E129" s="170"/>
      <c r="F129" s="170"/>
      <c r="G129" s="170"/>
      <c r="H129" s="105">
        <f>H108</f>
        <v>0</v>
      </c>
    </row>
    <row r="130" spans="1:8">
      <c r="A130" s="169" t="s">
        <v>120</v>
      </c>
      <c r="B130" s="169"/>
      <c r="C130" s="169"/>
      <c r="D130" s="169"/>
      <c r="E130" s="169"/>
      <c r="F130" s="169"/>
      <c r="G130" s="169"/>
      <c r="H130" s="106">
        <f>SUM(H125:H129)</f>
        <v>0</v>
      </c>
    </row>
    <row r="131" spans="1:8">
      <c r="A131" s="104" t="s">
        <v>60</v>
      </c>
      <c r="B131" s="170" t="s">
        <v>121</v>
      </c>
      <c r="C131" s="170"/>
      <c r="D131" s="170"/>
      <c r="E131" s="170"/>
      <c r="F131" s="170"/>
      <c r="G131" s="170"/>
      <c r="H131" s="107">
        <f>H119</f>
        <v>0</v>
      </c>
    </row>
    <row r="132" spans="1:8" ht="15" customHeight="1">
      <c r="A132" s="171" t="s">
        <v>122</v>
      </c>
      <c r="B132" s="171"/>
      <c r="C132" s="171"/>
      <c r="D132" s="171"/>
      <c r="E132" s="171"/>
      <c r="F132" s="171"/>
      <c r="G132" s="171"/>
      <c r="H132" s="108">
        <f>SUM(H130:H131)</f>
        <v>0</v>
      </c>
    </row>
  </sheetData>
  <sheetProtection sheet="1" objects="1" scenarios="1"/>
  <mergeCells count="124">
    <mergeCell ref="A1:H1"/>
    <mergeCell ref="A3:H3"/>
    <mergeCell ref="A4:B4"/>
    <mergeCell ref="C4:D4"/>
    <mergeCell ref="E4:F4"/>
    <mergeCell ref="G4:H4"/>
    <mergeCell ref="A5:H5"/>
    <mergeCell ref="A6:H6"/>
    <mergeCell ref="B7:F7"/>
    <mergeCell ref="G7:H7"/>
    <mergeCell ref="B8:F8"/>
    <mergeCell ref="G8:H8"/>
    <mergeCell ref="B9:F9"/>
    <mergeCell ref="G9:H9"/>
    <mergeCell ref="B10:F10"/>
    <mergeCell ref="G10:H10"/>
    <mergeCell ref="A13:B13"/>
    <mergeCell ref="C13:E13"/>
    <mergeCell ref="F13:H13"/>
    <mergeCell ref="A14:B16"/>
    <mergeCell ref="C14:E14"/>
    <mergeCell ref="F14:H14"/>
    <mergeCell ref="C15:E15"/>
    <mergeCell ref="F15:H15"/>
    <mergeCell ref="C16:E16"/>
    <mergeCell ref="F16:H16"/>
    <mergeCell ref="A18:H18"/>
    <mergeCell ref="A19:H19"/>
    <mergeCell ref="B20:E20"/>
    <mergeCell ref="F20:H20"/>
    <mergeCell ref="B21:E21"/>
    <mergeCell ref="F21:H21"/>
    <mergeCell ref="B22:E22"/>
    <mergeCell ref="F22:H22"/>
    <mergeCell ref="B23:E23"/>
    <mergeCell ref="F23:H23"/>
    <mergeCell ref="A25:H25"/>
    <mergeCell ref="B27:G27"/>
    <mergeCell ref="B28:G28"/>
    <mergeCell ref="B29:G29"/>
    <mergeCell ref="A30:G30"/>
    <mergeCell ref="A32:H32"/>
    <mergeCell ref="B34:G34"/>
    <mergeCell ref="B35:F35"/>
    <mergeCell ref="B36:F36"/>
    <mergeCell ref="A37:G37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50:G50"/>
    <mergeCell ref="B51:G51"/>
    <mergeCell ref="B52:G52"/>
    <mergeCell ref="B53:G53"/>
    <mergeCell ref="B54:G54"/>
    <mergeCell ref="A55:G55"/>
    <mergeCell ref="A57:G57"/>
    <mergeCell ref="B58:G58"/>
    <mergeCell ref="B59:G59"/>
    <mergeCell ref="B60:G60"/>
    <mergeCell ref="A61:G61"/>
    <mergeCell ref="A63:H63"/>
    <mergeCell ref="B66:F66"/>
    <mergeCell ref="B67:F67"/>
    <mergeCell ref="A68:F68"/>
    <mergeCell ref="B70:F70"/>
    <mergeCell ref="B71:F71"/>
    <mergeCell ref="B72:F72"/>
    <mergeCell ref="A73:F73"/>
    <mergeCell ref="B75:F75"/>
    <mergeCell ref="B76:F76"/>
    <mergeCell ref="A77:F77"/>
    <mergeCell ref="A79:G79"/>
    <mergeCell ref="B80:G80"/>
    <mergeCell ref="B81:G81"/>
    <mergeCell ref="B82:G82"/>
    <mergeCell ref="A83:G83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A97:F97"/>
    <mergeCell ref="A99:G99"/>
    <mergeCell ref="B100:G100"/>
    <mergeCell ref="A101:G101"/>
    <mergeCell ref="A102:H102"/>
    <mergeCell ref="A103:H103"/>
    <mergeCell ref="B105:G105"/>
    <mergeCell ref="B106:G106"/>
    <mergeCell ref="B107:G107"/>
    <mergeCell ref="A108:G108"/>
    <mergeCell ref="A109:H109"/>
    <mergeCell ref="A110:H110"/>
    <mergeCell ref="B112:F112"/>
    <mergeCell ref="B113:F113"/>
    <mergeCell ref="B114:F114"/>
    <mergeCell ref="A115:A117"/>
    <mergeCell ref="B115:F115"/>
    <mergeCell ref="B116:F116"/>
    <mergeCell ref="B117:F117"/>
    <mergeCell ref="A130:G130"/>
    <mergeCell ref="B131:G131"/>
    <mergeCell ref="A132:G132"/>
    <mergeCell ref="B118:F118"/>
    <mergeCell ref="A119:F119"/>
    <mergeCell ref="A122:H122"/>
    <mergeCell ref="A124:G124"/>
    <mergeCell ref="B125:G125"/>
    <mergeCell ref="B126:G126"/>
    <mergeCell ref="B127:G127"/>
    <mergeCell ref="B128:G128"/>
    <mergeCell ref="B129:G129"/>
  </mergeCells>
  <dataValidations count="7">
    <dataValidation operator="equal"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operator="equal"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  <dataValidation operator="equal" allowBlank="1" showInputMessage="1" showErrorMessage="1" prompt="Prrencha somente se houver previsão legal para o pagamento, que deverá ser comprovada oportunamente." sqref="H29">
      <formula1>0</formula1>
      <formula2>0</formula2>
    </dataValidation>
    <dataValidation operator="equal"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  <dataValidation operator="equal" allowBlank="1" showInputMessage="1" showErrorMessage="1" prompt="NÃO utilizar o sinal &quot;%&quot;" sqref="G113 G118">
      <formula1>0</formula1>
      <formula2>0</formula2>
    </dataValidation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1"/>
  <sheetViews>
    <sheetView topLeftCell="A10" zoomScale="160" zoomScaleNormal="160" workbookViewId="0">
      <selection activeCell="J5" sqref="J5"/>
    </sheetView>
  </sheetViews>
  <sheetFormatPr defaultRowHeight="15"/>
  <cols>
    <col min="1" max="1" width="8" style="109" customWidth="1"/>
    <col min="2" max="2" width="32" style="109" customWidth="1"/>
    <col min="3" max="7" width="14.42578125" style="109" customWidth="1"/>
    <col min="8" max="1025" width="9.140625" style="109" customWidth="1"/>
  </cols>
  <sheetData>
    <row r="1" spans="1:7" ht="17.25" customHeight="1">
      <c r="A1" s="237" t="s">
        <v>124</v>
      </c>
      <c r="B1" s="237"/>
      <c r="C1" s="237"/>
      <c r="D1" s="237"/>
      <c r="E1" s="237"/>
      <c r="F1" s="237"/>
      <c r="G1" s="237"/>
    </row>
    <row r="3" spans="1:7" ht="57.75" customHeight="1">
      <c r="A3" s="238" t="s">
        <v>25</v>
      </c>
      <c r="B3" s="238"/>
      <c r="C3" s="110" t="s">
        <v>125</v>
      </c>
      <c r="D3" s="110" t="s">
        <v>126</v>
      </c>
      <c r="E3" s="110" t="s">
        <v>127</v>
      </c>
      <c r="F3" s="110" t="s">
        <v>128</v>
      </c>
      <c r="G3" s="110" t="s">
        <v>129</v>
      </c>
    </row>
    <row r="4" spans="1:7" ht="18.75" customHeight="1">
      <c r="A4" s="234" t="s">
        <v>130</v>
      </c>
      <c r="B4" s="234"/>
      <c r="C4" s="111" t="s">
        <v>131</v>
      </c>
      <c r="D4" s="111" t="s">
        <v>132</v>
      </c>
      <c r="E4" s="111" t="s">
        <v>133</v>
      </c>
      <c r="F4" s="111" t="s">
        <v>134</v>
      </c>
      <c r="G4" s="111" t="s">
        <v>135</v>
      </c>
    </row>
    <row r="5" spans="1:7" ht="30">
      <c r="A5" s="112" t="s">
        <v>136</v>
      </c>
      <c r="B5" s="113" t="str">
        <f>'AUXILIAR DE MANUTENÇÃO PREDIAL'!F22</f>
        <v>AUXILIAR DE MANUTENÇÃO PREDIAL</v>
      </c>
      <c r="C5" s="114">
        <f>'AUXILIAR DE MANUTENÇÃO PREDIAL'!H132</f>
        <v>0</v>
      </c>
      <c r="D5" s="115">
        <v>1</v>
      </c>
      <c r="E5" s="116">
        <f>C5*D5</f>
        <v>0</v>
      </c>
      <c r="F5" s="117">
        <v>1</v>
      </c>
      <c r="G5" s="118">
        <f>E5*F5</f>
        <v>0</v>
      </c>
    </row>
    <row r="6" spans="1:7" ht="30">
      <c r="A6" s="112" t="s">
        <v>137</v>
      </c>
      <c r="B6" s="113" t="str">
        <f>'OFICIAL DE MANUTENÇÃO PREDIAL'!F22</f>
        <v>OFICIAL DE MANUTENÇÃO PREDIAL</v>
      </c>
      <c r="C6" s="114">
        <f>'OFICIAL DE MANUTENÇÃO PREDIAL'!H132</f>
        <v>0</v>
      </c>
      <c r="D6" s="115">
        <v>1</v>
      </c>
      <c r="E6" s="116">
        <f>(C6*D6)</f>
        <v>0</v>
      </c>
      <c r="F6" s="117">
        <v>1</v>
      </c>
      <c r="G6" s="118">
        <f>E6*F6</f>
        <v>0</v>
      </c>
    </row>
    <row r="7" spans="1:7" ht="15" customHeight="1">
      <c r="A7" s="239" t="s">
        <v>138</v>
      </c>
      <c r="B7" s="239"/>
      <c r="C7" s="239"/>
      <c r="D7" s="239"/>
      <c r="E7" s="239"/>
      <c r="F7" s="239"/>
      <c r="G7" s="119">
        <f>SUM(G5:G6)</f>
        <v>0</v>
      </c>
    </row>
    <row r="8" spans="1:7" ht="15" customHeight="1">
      <c r="A8" s="240"/>
      <c r="B8" s="240"/>
      <c r="C8" s="240"/>
      <c r="D8" s="240"/>
      <c r="E8" s="240"/>
      <c r="F8" s="240"/>
      <c r="G8" s="240"/>
    </row>
    <row r="9" spans="1:7">
      <c r="B9" s="120"/>
    </row>
    <row r="11" spans="1:7" ht="15.75" customHeight="1">
      <c r="A11" s="233" t="s">
        <v>139</v>
      </c>
      <c r="B11" s="233"/>
      <c r="C11" s="233"/>
      <c r="D11" s="233"/>
      <c r="E11" s="233"/>
      <c r="F11" s="233"/>
      <c r="G11" s="233"/>
    </row>
    <row r="12" spans="1:7">
      <c r="A12" s="121"/>
    </row>
    <row r="13" spans="1:7" ht="15" customHeight="1">
      <c r="A13" s="229" t="s">
        <v>140</v>
      </c>
      <c r="B13" s="229"/>
      <c r="C13" s="229"/>
      <c r="D13" s="229"/>
      <c r="E13" s="229"/>
      <c r="F13" s="229"/>
      <c r="G13" s="229"/>
    </row>
    <row r="14" spans="1:7" ht="15" customHeight="1">
      <c r="A14" s="122"/>
      <c r="B14" s="234" t="s">
        <v>141</v>
      </c>
      <c r="C14" s="234"/>
      <c r="D14" s="234"/>
      <c r="E14" s="234"/>
      <c r="F14" s="234" t="s">
        <v>41</v>
      </c>
      <c r="G14" s="234"/>
    </row>
    <row r="15" spans="1:7" ht="15" customHeight="1">
      <c r="A15" s="123" t="s">
        <v>15</v>
      </c>
      <c r="B15" s="235" t="s">
        <v>142</v>
      </c>
      <c r="C15" s="235"/>
      <c r="D15" s="235"/>
      <c r="E15" s="235"/>
      <c r="F15" s="236">
        <f>G7</f>
        <v>0</v>
      </c>
      <c r="G15" s="236"/>
    </row>
    <row r="16" spans="1:7" ht="15" customHeight="1">
      <c r="A16" s="124" t="s">
        <v>17</v>
      </c>
      <c r="B16" s="226" t="s">
        <v>143</v>
      </c>
      <c r="C16" s="226"/>
      <c r="D16" s="226"/>
      <c r="E16" s="226"/>
      <c r="F16" s="227">
        <f>F15*12</f>
        <v>0</v>
      </c>
      <c r="G16" s="227"/>
    </row>
    <row r="17" spans="1:7" ht="15" customHeight="1">
      <c r="A17" s="228"/>
      <c r="B17" s="228"/>
      <c r="C17" s="228"/>
      <c r="D17" s="228"/>
      <c r="E17" s="228"/>
      <c r="F17" s="228"/>
      <c r="G17" s="228"/>
    </row>
    <row r="20" spans="1:7" ht="15" customHeight="1">
      <c r="A20" s="229" t="s">
        <v>144</v>
      </c>
      <c r="B20" s="229"/>
      <c r="C20" s="229"/>
      <c r="D20" s="229"/>
      <c r="E20" s="229"/>
      <c r="F20" s="229"/>
      <c r="G20" s="229"/>
    </row>
    <row r="21" spans="1:7" ht="13.9" customHeight="1">
      <c r="A21" s="230" t="s">
        <v>145</v>
      </c>
      <c r="B21" s="230"/>
      <c r="C21" s="231">
        <f>F15*12</f>
        <v>0</v>
      </c>
      <c r="D21" s="231"/>
      <c r="E21" s="231"/>
      <c r="F21" s="232">
        <f>C21*0.05</f>
        <v>0</v>
      </c>
      <c r="G21" s="232"/>
    </row>
  </sheetData>
  <sheetProtection sheet="1" objects="1" scenarios="1"/>
  <mergeCells count="18">
    <mergeCell ref="A1:G1"/>
    <mergeCell ref="A3:B3"/>
    <mergeCell ref="A4:B4"/>
    <mergeCell ref="A7:F7"/>
    <mergeCell ref="A8:G8"/>
    <mergeCell ref="A11:G11"/>
    <mergeCell ref="A13:G13"/>
    <mergeCell ref="B14:E14"/>
    <mergeCell ref="F14:G14"/>
    <mergeCell ref="B15:E15"/>
    <mergeCell ref="F15:G15"/>
    <mergeCell ref="B16:E16"/>
    <mergeCell ref="F16:G16"/>
    <mergeCell ref="A17:G17"/>
    <mergeCell ref="A20:G20"/>
    <mergeCell ref="A21:B21"/>
    <mergeCell ref="C21:E21"/>
    <mergeCell ref="F21:G21"/>
  </mergeCells>
  <dataValidations count="1">
    <dataValidation type="whole" allowBlank="1" showInputMessage="1" showErrorMessage="1" promptTitle="Qtde de Postos " prompt="Inserir aqui a quantidade de postos" sqref="F5">
      <formula1>0</formula1>
      <formula2>10</formula2>
    </dataValidation>
  </dataValidations>
  <printOptions horizontalCentered="1" verticalCentered="1"/>
  <pageMargins left="0.51180555555555496" right="0.42986111111111103" top="0.62013888888888902" bottom="0.78749999999999998" header="0.51180555555555496" footer="0.51180555555555496"/>
  <pageSetup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13"/>
  <sheetViews>
    <sheetView zoomScale="160" zoomScaleNormal="160" workbookViewId="0">
      <selection activeCell="D13" sqref="D13"/>
    </sheetView>
  </sheetViews>
  <sheetFormatPr defaultRowHeight="15.75"/>
  <cols>
    <col min="1" max="1" width="5.140625" style="125" customWidth="1"/>
    <col min="2" max="2" width="57" style="126" customWidth="1"/>
    <col min="3" max="3" width="13.140625" style="127" customWidth="1"/>
    <col min="4" max="4" width="13.42578125" style="128" customWidth="1"/>
    <col min="5" max="5" width="10.28515625" style="125" customWidth="1"/>
    <col min="6" max="1025" width="8.7109375" style="125" customWidth="1"/>
  </cols>
  <sheetData>
    <row r="1" spans="2:6" ht="17.25">
      <c r="B1" s="129" t="s">
        <v>146</v>
      </c>
      <c r="C1" s="130"/>
      <c r="D1" s="131"/>
    </row>
    <row r="3" spans="2:6" s="132" customFormat="1" ht="25.5" customHeight="1">
      <c r="B3" s="133" t="s">
        <v>147</v>
      </c>
      <c r="C3" s="133" t="s">
        <v>53</v>
      </c>
      <c r="D3" s="134" t="s">
        <v>148</v>
      </c>
    </row>
    <row r="4" spans="2:6" s="135" customFormat="1" ht="21" customHeight="1">
      <c r="B4" s="136" t="s">
        <v>149</v>
      </c>
      <c r="C4" s="137">
        <f>'AUXILIAR DE MANUTENÇÃO PREDIAL'!G48</f>
        <v>33.799999999999997</v>
      </c>
      <c r="D4" s="138"/>
    </row>
    <row r="5" spans="2:6" s="135" customFormat="1" ht="21" customHeight="1">
      <c r="B5" s="139" t="s">
        <v>150</v>
      </c>
      <c r="C5" s="140">
        <v>9.09</v>
      </c>
      <c r="D5" s="141">
        <f>('AUXILIAR DE MANUTENÇÃO PREDIAL'!H35)+('OFICIAL DE MANUTENÇÃO PREDIAL'!H35)</f>
        <v>0</v>
      </c>
      <c r="F5" s="142"/>
    </row>
    <row r="6" spans="2:6" s="135" customFormat="1" ht="21" customHeight="1">
      <c r="B6" s="143" t="s">
        <v>96</v>
      </c>
      <c r="C6" s="144">
        <v>9.09</v>
      </c>
      <c r="D6" s="145">
        <f>('AUXILIAR DE MANUTENÇÃO PREDIAL'!H88)+('OFICIAL DE MANUTENÇÃO PREDIAL'!H88)</f>
        <v>0</v>
      </c>
    </row>
    <row r="7" spans="2:6" s="135" customFormat="1" ht="21" customHeight="1">
      <c r="B7" s="146" t="s">
        <v>151</v>
      </c>
      <c r="C7" s="147">
        <v>3.03</v>
      </c>
      <c r="D7" s="148">
        <f>'AUXILIAR DE MANUTENÇÃO PREDIAL'!H36+'OFICIAL DE MANUTENÇÃO PREDIAL'!H36</f>
        <v>0</v>
      </c>
    </row>
    <row r="8" spans="2:6" s="135" customFormat="1" ht="21" customHeight="1">
      <c r="B8" s="149" t="s">
        <v>101</v>
      </c>
      <c r="C8" s="150">
        <f>SUM(C5:C7)</f>
        <v>21.21</v>
      </c>
      <c r="D8" s="151">
        <f>SUM(D5:D7)</f>
        <v>0</v>
      </c>
    </row>
    <row r="9" spans="2:6" s="135" customFormat="1" ht="21" customHeight="1">
      <c r="B9" s="139" t="s">
        <v>152</v>
      </c>
      <c r="C9" s="152">
        <f>C8*C4%</f>
        <v>7.1689799999999995</v>
      </c>
      <c r="D9" s="141">
        <f>D8*C9%</f>
        <v>0</v>
      </c>
      <c r="E9" s="153"/>
    </row>
    <row r="10" spans="2:6" s="135" customFormat="1" ht="21" customHeight="1">
      <c r="B10" s="146" t="s">
        <v>153</v>
      </c>
      <c r="C10" s="154">
        <f>((0.08*0.5*0.9)*(1+(1/11)+(4/33))*100)</f>
        <v>4.3636363636363633</v>
      </c>
      <c r="D10" s="148">
        <f>D8*C10%</f>
        <v>0</v>
      </c>
    </row>
    <row r="11" spans="2:6" ht="21" customHeight="1">
      <c r="B11" s="149" t="s">
        <v>154</v>
      </c>
      <c r="C11" s="155">
        <f>SUM(C8:C10)</f>
        <v>32.742616363636358</v>
      </c>
      <c r="D11" s="156">
        <f>SUM(D8:D10)</f>
        <v>0</v>
      </c>
    </row>
    <row r="12" spans="2:6" ht="21" customHeight="1">
      <c r="B12" s="146" t="s">
        <v>155</v>
      </c>
      <c r="C12" s="157"/>
      <c r="D12" s="158">
        <v>0</v>
      </c>
    </row>
    <row r="13" spans="2:6" ht="28.5" customHeight="1">
      <c r="B13" s="159" t="s">
        <v>156</v>
      </c>
      <c r="C13" s="160"/>
      <c r="D13" s="161">
        <f>D12+D11</f>
        <v>0</v>
      </c>
    </row>
  </sheetData>
  <sheetProtection sheet="1" objects="1" scenarios="1"/>
  <dataValidations count="1">
    <dataValidation type="decimal" allowBlank="1" showInputMessage="1" showErrorMessage="1" prompt="Preencher com o valor MENSAL de taxa da conta corrente, se houver." sqref="D12">
      <formula1>0</formula1>
      <formula2>1000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24"/>
  <sheetViews>
    <sheetView topLeftCell="A10" zoomScaleNormal="100" workbookViewId="0">
      <selection activeCell="D21" sqref="D21"/>
    </sheetView>
  </sheetViews>
  <sheetFormatPr defaultRowHeight="15"/>
  <cols>
    <col min="1" max="1" width="7.5703125" style="135" customWidth="1"/>
    <col min="2" max="2" width="35.140625" style="135" customWidth="1"/>
    <col min="3" max="3" width="16.28515625" style="135" customWidth="1"/>
    <col min="4" max="4" width="15.5703125" style="135" customWidth="1"/>
    <col min="5" max="5" width="16.28515625" style="135" customWidth="1"/>
    <col min="6" max="1025" width="8.85546875" style="135" customWidth="1"/>
  </cols>
  <sheetData>
    <row r="1" spans="1:5" ht="14.45" customHeight="1">
      <c r="A1" s="241" t="s">
        <v>157</v>
      </c>
      <c r="B1" s="241"/>
      <c r="C1" s="241"/>
      <c r="D1" s="241"/>
      <c r="E1" s="241"/>
    </row>
    <row r="2" spans="1:5" ht="14.45" customHeight="1">
      <c r="A2" s="241" t="s">
        <v>158</v>
      </c>
      <c r="B2" s="241"/>
      <c r="C2" s="241"/>
      <c r="D2" s="241"/>
      <c r="E2" s="241"/>
    </row>
    <row r="3" spans="1:5" ht="30">
      <c r="A3" s="162" t="s">
        <v>159</v>
      </c>
      <c r="B3" s="162" t="s">
        <v>160</v>
      </c>
      <c r="C3" s="163" t="s">
        <v>161</v>
      </c>
      <c r="D3" s="162" t="s">
        <v>162</v>
      </c>
      <c r="E3" s="162" t="s">
        <v>163</v>
      </c>
    </row>
    <row r="4" spans="1:5" ht="105">
      <c r="A4" s="162">
        <v>1</v>
      </c>
      <c r="B4" s="164" t="s">
        <v>164</v>
      </c>
      <c r="C4" s="165">
        <v>4</v>
      </c>
      <c r="D4" s="165"/>
      <c r="E4" s="165">
        <f t="shared" ref="E4:E9" si="0">D4*C4</f>
        <v>0</v>
      </c>
    </row>
    <row r="5" spans="1:5" ht="135">
      <c r="A5" s="162">
        <v>2</v>
      </c>
      <c r="B5" s="164" t="s">
        <v>165</v>
      </c>
      <c r="C5" s="165">
        <v>4</v>
      </c>
      <c r="D5" s="165"/>
      <c r="E5" s="165">
        <f t="shared" si="0"/>
        <v>0</v>
      </c>
    </row>
    <row r="6" spans="1:5" ht="62.25" customHeight="1">
      <c r="A6" s="162">
        <v>3</v>
      </c>
      <c r="B6" s="164" t="s">
        <v>166</v>
      </c>
      <c r="C6" s="165">
        <v>4</v>
      </c>
      <c r="D6" s="165"/>
      <c r="E6" s="165">
        <f t="shared" si="0"/>
        <v>0</v>
      </c>
    </row>
    <row r="7" spans="1:5" ht="30">
      <c r="A7" s="162">
        <v>4</v>
      </c>
      <c r="B7" s="164" t="s">
        <v>167</v>
      </c>
      <c r="C7" s="165">
        <v>4</v>
      </c>
      <c r="D7" s="165"/>
      <c r="E7" s="165">
        <f t="shared" si="0"/>
        <v>0</v>
      </c>
    </row>
    <row r="8" spans="1:5" ht="30">
      <c r="A8" s="162">
        <v>5</v>
      </c>
      <c r="B8" s="164" t="s">
        <v>168</v>
      </c>
      <c r="C8" s="165">
        <v>8</v>
      </c>
      <c r="D8" s="165"/>
      <c r="E8" s="165">
        <f t="shared" si="0"/>
        <v>0</v>
      </c>
    </row>
    <row r="9" spans="1:5" ht="90">
      <c r="A9" s="162">
        <v>6</v>
      </c>
      <c r="B9" s="164" t="s">
        <v>169</v>
      </c>
      <c r="C9" s="165">
        <v>4</v>
      </c>
      <c r="D9" s="165"/>
      <c r="E9" s="165">
        <f t="shared" si="0"/>
        <v>0</v>
      </c>
    </row>
    <row r="10" spans="1:5">
      <c r="A10" s="242" t="s">
        <v>170</v>
      </c>
      <c r="B10" s="242"/>
      <c r="C10" s="242"/>
      <c r="D10" s="242"/>
      <c r="E10" s="166">
        <f>SUM(E4:E9)</f>
        <v>0</v>
      </c>
    </row>
    <row r="11" spans="1:5">
      <c r="A11" s="242" t="s">
        <v>171</v>
      </c>
      <c r="B11" s="242"/>
      <c r="C11" s="242"/>
      <c r="D11" s="242"/>
      <c r="E11" s="166">
        <f>E10/12</f>
        <v>0</v>
      </c>
    </row>
    <row r="12" spans="1:5" ht="14.45" customHeight="1">
      <c r="A12" s="241" t="s">
        <v>172</v>
      </c>
      <c r="B12" s="241"/>
      <c r="C12" s="241"/>
      <c r="D12" s="241"/>
      <c r="E12" s="241"/>
    </row>
    <row r="13" spans="1:5" ht="14.45" customHeight="1">
      <c r="A13" s="241" t="s">
        <v>158</v>
      </c>
      <c r="B13" s="241"/>
      <c r="C13" s="241"/>
      <c r="D13" s="241"/>
      <c r="E13" s="241"/>
    </row>
    <row r="14" spans="1:5" ht="30">
      <c r="A14" s="162" t="s">
        <v>159</v>
      </c>
      <c r="B14" s="162" t="s">
        <v>160</v>
      </c>
      <c r="C14" s="163" t="s">
        <v>161</v>
      </c>
      <c r="D14" s="162" t="s">
        <v>162</v>
      </c>
      <c r="E14" s="162" t="s">
        <v>163</v>
      </c>
    </row>
    <row r="15" spans="1:5" ht="30">
      <c r="A15" s="162">
        <v>1</v>
      </c>
      <c r="B15" s="164" t="s">
        <v>173</v>
      </c>
      <c r="C15" s="165">
        <v>2</v>
      </c>
      <c r="D15" s="165"/>
      <c r="E15" s="165">
        <f t="shared" ref="E15:E21" si="1">D15*C15</f>
        <v>0</v>
      </c>
    </row>
    <row r="16" spans="1:5">
      <c r="A16" s="162">
        <v>2</v>
      </c>
      <c r="B16" s="164" t="s">
        <v>174</v>
      </c>
      <c r="C16" s="165">
        <v>2</v>
      </c>
      <c r="D16" s="165"/>
      <c r="E16" s="165">
        <f t="shared" si="1"/>
        <v>0</v>
      </c>
    </row>
    <row r="17" spans="1:5" ht="30">
      <c r="A17" s="162">
        <v>3</v>
      </c>
      <c r="B17" s="164" t="s">
        <v>175</v>
      </c>
      <c r="C17" s="165">
        <v>2</v>
      </c>
      <c r="D17" s="165"/>
      <c r="E17" s="165">
        <f t="shared" si="1"/>
        <v>0</v>
      </c>
    </row>
    <row r="18" spans="1:5" ht="30">
      <c r="A18" s="162">
        <v>4</v>
      </c>
      <c r="B18" s="164" t="s">
        <v>176</v>
      </c>
      <c r="C18" s="165">
        <v>2</v>
      </c>
      <c r="D18" s="165"/>
      <c r="E18" s="165">
        <f t="shared" si="1"/>
        <v>0</v>
      </c>
    </row>
    <row r="19" spans="1:5" ht="30">
      <c r="A19" s="162">
        <v>5</v>
      </c>
      <c r="B19" s="164" t="s">
        <v>177</v>
      </c>
      <c r="C19" s="165">
        <v>2</v>
      </c>
      <c r="D19" s="165"/>
      <c r="E19" s="165">
        <f t="shared" si="1"/>
        <v>0</v>
      </c>
    </row>
    <row r="20" spans="1:5">
      <c r="A20" s="162">
        <v>6</v>
      </c>
      <c r="B20" s="164" t="s">
        <v>178</v>
      </c>
      <c r="C20" s="165">
        <v>2</v>
      </c>
      <c r="D20" s="165"/>
      <c r="E20" s="165">
        <f t="shared" si="1"/>
        <v>0</v>
      </c>
    </row>
    <row r="21" spans="1:5" ht="30">
      <c r="A21" s="162">
        <v>7</v>
      </c>
      <c r="B21" s="164" t="s">
        <v>179</v>
      </c>
      <c r="C21" s="165">
        <v>2</v>
      </c>
      <c r="D21" s="165"/>
      <c r="E21" s="165">
        <f t="shared" si="1"/>
        <v>0</v>
      </c>
    </row>
    <row r="22" spans="1:5">
      <c r="A22" s="242" t="s">
        <v>170</v>
      </c>
      <c r="B22" s="242"/>
      <c r="C22" s="242"/>
      <c r="D22" s="242"/>
      <c r="E22" s="166">
        <f>SUM(E15:E21)</f>
        <v>0</v>
      </c>
    </row>
    <row r="23" spans="1:5">
      <c r="A23" s="242" t="s">
        <v>171</v>
      </c>
      <c r="B23" s="242"/>
      <c r="C23" s="242"/>
      <c r="D23" s="242"/>
      <c r="E23" s="166">
        <f>E22/12</f>
        <v>0</v>
      </c>
    </row>
    <row r="24" spans="1:5">
      <c r="A24" s="242" t="s">
        <v>180</v>
      </c>
      <c r="B24" s="242"/>
      <c r="C24" s="242"/>
      <c r="D24" s="242"/>
      <c r="E24" s="166">
        <f>E23/2</f>
        <v>0</v>
      </c>
    </row>
  </sheetData>
  <mergeCells count="9">
    <mergeCell ref="A13:E13"/>
    <mergeCell ref="A22:D22"/>
    <mergeCell ref="A23:D23"/>
    <mergeCell ref="A24:D24"/>
    <mergeCell ref="A1:E1"/>
    <mergeCell ref="A2:E2"/>
    <mergeCell ref="A10:D10"/>
    <mergeCell ref="A11:D11"/>
    <mergeCell ref="A12:E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9"/>
  <sheetViews>
    <sheetView topLeftCell="A51" zoomScaleNormal="100" workbookViewId="0">
      <selection activeCell="Q54" sqref="Q54"/>
    </sheetView>
  </sheetViews>
  <sheetFormatPr defaultRowHeight="15"/>
  <cols>
    <col min="1" max="1" width="7.5703125" style="135" customWidth="1"/>
    <col min="2" max="2" width="35.140625" style="135" customWidth="1"/>
    <col min="3" max="3" width="10.85546875" style="135" customWidth="1"/>
    <col min="4" max="4" width="16.28515625" style="135" customWidth="1"/>
    <col min="5" max="5" width="15.5703125" style="135" customWidth="1"/>
    <col min="6" max="6" width="16.28515625" style="135" customWidth="1"/>
    <col min="7" max="1025" width="8.85546875" style="135" customWidth="1"/>
  </cols>
  <sheetData>
    <row r="1" spans="1:6" ht="14.45" customHeight="1">
      <c r="A1" s="241" t="s">
        <v>181</v>
      </c>
      <c r="B1" s="241"/>
      <c r="C1" s="241"/>
      <c r="D1" s="241"/>
      <c r="E1" s="241"/>
      <c r="F1" s="241"/>
    </row>
    <row r="2" spans="1:6" ht="14.45" customHeight="1">
      <c r="A2" s="241" t="s">
        <v>158</v>
      </c>
      <c r="B2" s="241"/>
      <c r="C2" s="241"/>
      <c r="D2" s="241"/>
      <c r="E2" s="241"/>
      <c r="F2" s="241"/>
    </row>
    <row r="3" spans="1:6" ht="30">
      <c r="A3" s="162" t="s">
        <v>159</v>
      </c>
      <c r="B3" s="162" t="s">
        <v>160</v>
      </c>
      <c r="C3" s="162" t="s">
        <v>182</v>
      </c>
      <c r="D3" s="163" t="s">
        <v>161</v>
      </c>
      <c r="E3" s="162" t="s">
        <v>162</v>
      </c>
      <c r="F3" s="162" t="s">
        <v>163</v>
      </c>
    </row>
    <row r="4" spans="1:6" ht="60">
      <c r="A4" s="162">
        <v>1</v>
      </c>
      <c r="B4" s="164" t="s">
        <v>235</v>
      </c>
      <c r="C4" s="163" t="s">
        <v>183</v>
      </c>
      <c r="D4" s="165">
        <v>1</v>
      </c>
      <c r="E4" s="165"/>
      <c r="F4" s="165">
        <f t="shared" ref="F4:F35" si="0">E4*D4</f>
        <v>0</v>
      </c>
    </row>
    <row r="5" spans="1:6" ht="60">
      <c r="A5" s="162">
        <v>2</v>
      </c>
      <c r="B5" s="164" t="s">
        <v>234</v>
      </c>
      <c r="C5" s="163" t="s">
        <v>183</v>
      </c>
      <c r="D5" s="165">
        <v>1</v>
      </c>
      <c r="E5" s="165"/>
      <c r="F5" s="165">
        <f t="shared" si="0"/>
        <v>0</v>
      </c>
    </row>
    <row r="6" spans="1:6" ht="63.75" customHeight="1">
      <c r="A6" s="162">
        <v>3</v>
      </c>
      <c r="B6" s="164" t="s">
        <v>233</v>
      </c>
      <c r="C6" s="163" t="s">
        <v>183</v>
      </c>
      <c r="D6" s="165">
        <v>2</v>
      </c>
      <c r="E6" s="165"/>
      <c r="F6" s="165">
        <f t="shared" si="0"/>
        <v>0</v>
      </c>
    </row>
    <row r="7" spans="1:6" ht="285">
      <c r="A7" s="162">
        <v>4</v>
      </c>
      <c r="B7" s="164" t="s">
        <v>236</v>
      </c>
      <c r="C7" s="163" t="s">
        <v>183</v>
      </c>
      <c r="D7" s="165">
        <v>2</v>
      </c>
      <c r="E7" s="165"/>
      <c r="F7" s="165">
        <f t="shared" si="0"/>
        <v>0</v>
      </c>
    </row>
    <row r="8" spans="1:6">
      <c r="A8" s="162">
        <v>5</v>
      </c>
      <c r="B8" s="164" t="s">
        <v>184</v>
      </c>
      <c r="C8" s="163" t="s">
        <v>183</v>
      </c>
      <c r="D8" s="165">
        <v>1</v>
      </c>
      <c r="E8" s="165"/>
      <c r="F8" s="165">
        <f t="shared" si="0"/>
        <v>0</v>
      </c>
    </row>
    <row r="9" spans="1:6">
      <c r="A9" s="162">
        <v>6</v>
      </c>
      <c r="B9" s="164" t="s">
        <v>185</v>
      </c>
      <c r="C9" s="163" t="s">
        <v>183</v>
      </c>
      <c r="D9" s="165">
        <v>1</v>
      </c>
      <c r="E9" s="165"/>
      <c r="F9" s="165">
        <f t="shared" si="0"/>
        <v>0</v>
      </c>
    </row>
    <row r="10" spans="1:6">
      <c r="A10" s="162">
        <v>7</v>
      </c>
      <c r="B10" s="164" t="s">
        <v>186</v>
      </c>
      <c r="C10" s="163" t="s">
        <v>183</v>
      </c>
      <c r="D10" s="165">
        <v>1</v>
      </c>
      <c r="E10" s="165"/>
      <c r="F10" s="165">
        <f t="shared" si="0"/>
        <v>0</v>
      </c>
    </row>
    <row r="11" spans="1:6" ht="30">
      <c r="A11" s="162">
        <v>8</v>
      </c>
      <c r="B11" s="164" t="s">
        <v>187</v>
      </c>
      <c r="C11" s="163" t="s">
        <v>183</v>
      </c>
      <c r="D11" s="165">
        <v>1</v>
      </c>
      <c r="E11" s="165"/>
      <c r="F11" s="165">
        <f t="shared" si="0"/>
        <v>0</v>
      </c>
    </row>
    <row r="12" spans="1:6" ht="30">
      <c r="A12" s="162">
        <v>9</v>
      </c>
      <c r="B12" s="164" t="s">
        <v>188</v>
      </c>
      <c r="C12" s="163" t="s">
        <v>183</v>
      </c>
      <c r="D12" s="165">
        <v>1</v>
      </c>
      <c r="E12" s="165"/>
      <c r="F12" s="165">
        <f t="shared" si="0"/>
        <v>0</v>
      </c>
    </row>
    <row r="13" spans="1:6" ht="30">
      <c r="A13" s="162">
        <v>10</v>
      </c>
      <c r="B13" s="164" t="s">
        <v>189</v>
      </c>
      <c r="C13" s="163" t="s">
        <v>183</v>
      </c>
      <c r="D13" s="165">
        <v>1</v>
      </c>
      <c r="E13" s="165"/>
      <c r="F13" s="165">
        <f t="shared" si="0"/>
        <v>0</v>
      </c>
    </row>
    <row r="14" spans="1:6" ht="30">
      <c r="A14" s="162">
        <v>11</v>
      </c>
      <c r="B14" s="164" t="s">
        <v>190</v>
      </c>
      <c r="C14" s="163" t="s">
        <v>183</v>
      </c>
      <c r="D14" s="165">
        <v>1</v>
      </c>
      <c r="E14" s="165"/>
      <c r="F14" s="165">
        <f t="shared" si="0"/>
        <v>0</v>
      </c>
    </row>
    <row r="15" spans="1:6" ht="30">
      <c r="A15" s="162">
        <v>12</v>
      </c>
      <c r="B15" s="164" t="s">
        <v>191</v>
      </c>
      <c r="C15" s="163" t="s">
        <v>183</v>
      </c>
      <c r="D15" s="165">
        <v>1</v>
      </c>
      <c r="E15" s="165"/>
      <c r="F15" s="165">
        <f t="shared" si="0"/>
        <v>0</v>
      </c>
    </row>
    <row r="16" spans="1:6" ht="30">
      <c r="A16" s="162">
        <v>13</v>
      </c>
      <c r="B16" s="164" t="s">
        <v>192</v>
      </c>
      <c r="C16" s="163" t="s">
        <v>183</v>
      </c>
      <c r="D16" s="165">
        <v>1</v>
      </c>
      <c r="E16" s="165"/>
      <c r="F16" s="165">
        <f t="shared" si="0"/>
        <v>0</v>
      </c>
    </row>
    <row r="17" spans="1:6" ht="36" customHeight="1">
      <c r="A17" s="162">
        <v>14</v>
      </c>
      <c r="B17" s="164" t="s">
        <v>193</v>
      </c>
      <c r="C17" s="163" t="s">
        <v>183</v>
      </c>
      <c r="D17" s="165">
        <v>1</v>
      </c>
      <c r="E17" s="165"/>
      <c r="F17" s="165">
        <f t="shared" si="0"/>
        <v>0</v>
      </c>
    </row>
    <row r="18" spans="1:6" ht="30">
      <c r="A18" s="162">
        <v>15</v>
      </c>
      <c r="B18" s="164" t="s">
        <v>194</v>
      </c>
      <c r="C18" s="163" t="s">
        <v>183</v>
      </c>
      <c r="D18" s="165">
        <v>1</v>
      </c>
      <c r="E18" s="165"/>
      <c r="F18" s="165">
        <f t="shared" si="0"/>
        <v>0</v>
      </c>
    </row>
    <row r="19" spans="1:6" ht="30">
      <c r="A19" s="162">
        <v>16</v>
      </c>
      <c r="B19" s="164" t="s">
        <v>195</v>
      </c>
      <c r="C19" s="163" t="s">
        <v>196</v>
      </c>
      <c r="D19" s="165">
        <v>1</v>
      </c>
      <c r="E19" s="165"/>
      <c r="F19" s="165">
        <f t="shared" si="0"/>
        <v>0</v>
      </c>
    </row>
    <row r="20" spans="1:6" ht="135">
      <c r="A20" s="162">
        <v>17</v>
      </c>
      <c r="B20" s="164" t="s">
        <v>237</v>
      </c>
      <c r="C20" s="163" t="s">
        <v>196</v>
      </c>
      <c r="D20" s="165">
        <v>1</v>
      </c>
      <c r="E20" s="165"/>
      <c r="F20" s="165">
        <f t="shared" si="0"/>
        <v>0</v>
      </c>
    </row>
    <row r="21" spans="1:6" ht="375">
      <c r="A21" s="162">
        <v>18</v>
      </c>
      <c r="B21" s="164" t="s">
        <v>238</v>
      </c>
      <c r="C21" s="163" t="s">
        <v>183</v>
      </c>
      <c r="D21" s="165">
        <v>1</v>
      </c>
      <c r="E21" s="165"/>
      <c r="F21" s="165">
        <f t="shared" si="0"/>
        <v>0</v>
      </c>
    </row>
    <row r="22" spans="1:6">
      <c r="A22" s="162">
        <v>19</v>
      </c>
      <c r="B22" s="164" t="s">
        <v>197</v>
      </c>
      <c r="C22" s="163" t="s">
        <v>183</v>
      </c>
      <c r="D22" s="165">
        <v>1</v>
      </c>
      <c r="E22" s="165"/>
      <c r="F22" s="165">
        <f t="shared" si="0"/>
        <v>0</v>
      </c>
    </row>
    <row r="23" spans="1:6" ht="57.6" customHeight="1">
      <c r="A23" s="162">
        <v>20</v>
      </c>
      <c r="B23" s="164" t="s">
        <v>198</v>
      </c>
      <c r="C23" s="163" t="s">
        <v>196</v>
      </c>
      <c r="D23" s="165">
        <v>1</v>
      </c>
      <c r="E23" s="165"/>
      <c r="F23" s="165">
        <f t="shared" si="0"/>
        <v>0</v>
      </c>
    </row>
    <row r="24" spans="1:6">
      <c r="A24" s="162">
        <v>21</v>
      </c>
      <c r="B24" s="164" t="s">
        <v>199</v>
      </c>
      <c r="C24" s="163" t="s">
        <v>183</v>
      </c>
      <c r="D24" s="165">
        <v>1</v>
      </c>
      <c r="E24" s="165"/>
      <c r="F24" s="165">
        <f t="shared" si="0"/>
        <v>0</v>
      </c>
    </row>
    <row r="25" spans="1:6">
      <c r="A25" s="162">
        <v>22</v>
      </c>
      <c r="B25" s="164" t="s">
        <v>200</v>
      </c>
      <c r="C25" s="163" t="s">
        <v>183</v>
      </c>
      <c r="D25" s="165">
        <v>4</v>
      </c>
      <c r="E25" s="165"/>
      <c r="F25" s="165">
        <f t="shared" si="0"/>
        <v>0</v>
      </c>
    </row>
    <row r="26" spans="1:6">
      <c r="A26" s="162">
        <v>23</v>
      </c>
      <c r="B26" s="164" t="s">
        <v>201</v>
      </c>
      <c r="C26" s="163" t="s">
        <v>183</v>
      </c>
      <c r="D26" s="165">
        <v>1</v>
      </c>
      <c r="E26" s="165"/>
      <c r="F26" s="165">
        <f t="shared" si="0"/>
        <v>0</v>
      </c>
    </row>
    <row r="27" spans="1:6" ht="57.6" customHeight="1">
      <c r="A27" s="162">
        <v>24</v>
      </c>
      <c r="B27" s="164" t="s">
        <v>202</v>
      </c>
      <c r="C27" s="163" t="s">
        <v>183</v>
      </c>
      <c r="D27" s="165">
        <v>10</v>
      </c>
      <c r="E27" s="165"/>
      <c r="F27" s="165">
        <f t="shared" si="0"/>
        <v>0</v>
      </c>
    </row>
    <row r="28" spans="1:6" ht="60">
      <c r="A28" s="162">
        <v>25</v>
      </c>
      <c r="B28" s="164" t="s">
        <v>203</v>
      </c>
      <c r="C28" s="163" t="s">
        <v>183</v>
      </c>
      <c r="D28" s="165">
        <v>11</v>
      </c>
      <c r="E28" s="165"/>
      <c r="F28" s="165">
        <f t="shared" si="0"/>
        <v>0</v>
      </c>
    </row>
    <row r="29" spans="1:6" ht="30">
      <c r="A29" s="162">
        <v>26</v>
      </c>
      <c r="B29" s="164" t="s">
        <v>204</v>
      </c>
      <c r="C29" s="163" t="s">
        <v>183</v>
      </c>
      <c r="D29" s="165">
        <v>10</v>
      </c>
      <c r="E29" s="165"/>
      <c r="F29" s="165">
        <f t="shared" si="0"/>
        <v>0</v>
      </c>
    </row>
    <row r="30" spans="1:6">
      <c r="A30" s="162">
        <v>27</v>
      </c>
      <c r="B30" s="164" t="s">
        <v>205</v>
      </c>
      <c r="C30" s="163" t="s">
        <v>183</v>
      </c>
      <c r="D30" s="165">
        <v>1</v>
      </c>
      <c r="E30" s="165"/>
      <c r="F30" s="165">
        <f t="shared" si="0"/>
        <v>0</v>
      </c>
    </row>
    <row r="31" spans="1:6">
      <c r="A31" s="162">
        <v>28</v>
      </c>
      <c r="B31" s="164" t="s">
        <v>206</v>
      </c>
      <c r="C31" s="163" t="s">
        <v>183</v>
      </c>
      <c r="D31" s="165">
        <v>1</v>
      </c>
      <c r="E31" s="165"/>
      <c r="F31" s="165">
        <f t="shared" si="0"/>
        <v>0</v>
      </c>
    </row>
    <row r="32" spans="1:6" ht="30">
      <c r="A32" s="162">
        <v>29</v>
      </c>
      <c r="B32" s="164" t="s">
        <v>207</v>
      </c>
      <c r="C32" s="163" t="s">
        <v>183</v>
      </c>
      <c r="D32" s="165">
        <v>1</v>
      </c>
      <c r="E32" s="165"/>
      <c r="F32" s="165">
        <f t="shared" si="0"/>
        <v>0</v>
      </c>
    </row>
    <row r="33" spans="1:6" ht="57.6" customHeight="1">
      <c r="A33" s="162">
        <v>30</v>
      </c>
      <c r="B33" s="164" t="s">
        <v>208</v>
      </c>
      <c r="C33" s="163" t="s">
        <v>183</v>
      </c>
      <c r="D33" s="165">
        <v>1</v>
      </c>
      <c r="E33" s="165"/>
      <c r="F33" s="165">
        <f t="shared" si="0"/>
        <v>0</v>
      </c>
    </row>
    <row r="34" spans="1:6">
      <c r="A34" s="162">
        <v>31</v>
      </c>
      <c r="B34" s="164" t="s">
        <v>209</v>
      </c>
      <c r="C34" s="163" t="s">
        <v>183</v>
      </c>
      <c r="D34" s="165">
        <v>5</v>
      </c>
      <c r="E34" s="165"/>
      <c r="F34" s="165">
        <f t="shared" si="0"/>
        <v>0</v>
      </c>
    </row>
    <row r="35" spans="1:6">
      <c r="A35" s="162">
        <v>32</v>
      </c>
      <c r="B35" s="164" t="s">
        <v>210</v>
      </c>
      <c r="C35" s="163" t="s">
        <v>183</v>
      </c>
      <c r="D35" s="165">
        <v>2</v>
      </c>
      <c r="E35" s="165"/>
      <c r="F35" s="165">
        <f t="shared" si="0"/>
        <v>0</v>
      </c>
    </row>
    <row r="36" spans="1:6">
      <c r="A36" s="162">
        <v>33</v>
      </c>
      <c r="B36" s="164" t="s">
        <v>211</v>
      </c>
      <c r="C36" s="163" t="s">
        <v>183</v>
      </c>
      <c r="D36" s="165">
        <v>2</v>
      </c>
      <c r="E36" s="165"/>
      <c r="F36" s="165">
        <f t="shared" ref="F36:F54" si="1">E36*D36</f>
        <v>0</v>
      </c>
    </row>
    <row r="37" spans="1:6">
      <c r="A37" s="162">
        <v>34</v>
      </c>
      <c r="B37" s="164" t="s">
        <v>212</v>
      </c>
      <c r="C37" s="163" t="s">
        <v>183</v>
      </c>
      <c r="D37" s="165">
        <v>1</v>
      </c>
      <c r="E37" s="165"/>
      <c r="F37" s="165">
        <f t="shared" si="1"/>
        <v>0</v>
      </c>
    </row>
    <row r="38" spans="1:6">
      <c r="A38" s="162">
        <v>35</v>
      </c>
      <c r="B38" s="164" t="s">
        <v>213</v>
      </c>
      <c r="C38" s="163" t="s">
        <v>183</v>
      </c>
      <c r="D38" s="165">
        <v>1</v>
      </c>
      <c r="E38" s="165"/>
      <c r="F38" s="165">
        <f t="shared" si="1"/>
        <v>0</v>
      </c>
    </row>
    <row r="39" spans="1:6" ht="59.25" customHeight="1">
      <c r="A39" s="162">
        <v>36</v>
      </c>
      <c r="B39" s="164" t="s">
        <v>214</v>
      </c>
      <c r="C39" s="163" t="s">
        <v>183</v>
      </c>
      <c r="D39" s="165">
        <v>1</v>
      </c>
      <c r="E39" s="165"/>
      <c r="F39" s="165">
        <f t="shared" si="1"/>
        <v>0</v>
      </c>
    </row>
    <row r="40" spans="1:6" ht="60">
      <c r="A40" s="162">
        <v>37</v>
      </c>
      <c r="B40" s="164" t="s">
        <v>215</v>
      </c>
      <c r="C40" s="163" t="s">
        <v>183</v>
      </c>
      <c r="D40" s="165">
        <v>1</v>
      </c>
      <c r="E40" s="165"/>
      <c r="F40" s="165">
        <f t="shared" si="1"/>
        <v>0</v>
      </c>
    </row>
    <row r="41" spans="1:6" ht="60">
      <c r="A41" s="162">
        <v>38</v>
      </c>
      <c r="B41" s="164" t="s">
        <v>239</v>
      </c>
      <c r="C41" s="163" t="s">
        <v>183</v>
      </c>
      <c r="D41" s="165">
        <v>1</v>
      </c>
      <c r="E41" s="165"/>
      <c r="F41" s="165">
        <f t="shared" si="1"/>
        <v>0</v>
      </c>
    </row>
    <row r="42" spans="1:6" ht="60">
      <c r="A42" s="162">
        <v>39</v>
      </c>
      <c r="B42" s="164" t="s">
        <v>216</v>
      </c>
      <c r="C42" s="163" t="s">
        <v>183</v>
      </c>
      <c r="D42" s="165">
        <v>1</v>
      </c>
      <c r="E42" s="165"/>
      <c r="F42" s="165">
        <f t="shared" si="1"/>
        <v>0</v>
      </c>
    </row>
    <row r="43" spans="1:6">
      <c r="A43" s="162">
        <v>40</v>
      </c>
      <c r="B43" s="164" t="s">
        <v>217</v>
      </c>
      <c r="C43" s="163" t="s">
        <v>183</v>
      </c>
      <c r="D43" s="165">
        <v>1</v>
      </c>
      <c r="E43" s="165"/>
      <c r="F43" s="165">
        <f t="shared" si="1"/>
        <v>0</v>
      </c>
    </row>
    <row r="44" spans="1:6" ht="57.6" customHeight="1">
      <c r="A44" s="162">
        <v>41</v>
      </c>
      <c r="B44" s="164" t="s">
        <v>218</v>
      </c>
      <c r="C44" s="163" t="s">
        <v>183</v>
      </c>
      <c r="D44" s="165">
        <v>1</v>
      </c>
      <c r="E44" s="165"/>
      <c r="F44" s="165">
        <f t="shared" si="1"/>
        <v>0</v>
      </c>
    </row>
    <row r="45" spans="1:6">
      <c r="A45" s="162">
        <v>42</v>
      </c>
      <c r="B45" s="164" t="s">
        <v>219</v>
      </c>
      <c r="C45" s="163" t="s">
        <v>183</v>
      </c>
      <c r="D45" s="165">
        <v>1</v>
      </c>
      <c r="E45" s="165"/>
      <c r="F45" s="165">
        <f t="shared" si="1"/>
        <v>0</v>
      </c>
    </row>
    <row r="46" spans="1:6">
      <c r="A46" s="162">
        <v>43</v>
      </c>
      <c r="B46" s="164" t="s">
        <v>220</v>
      </c>
      <c r="C46" s="163" t="s">
        <v>183</v>
      </c>
      <c r="D46" s="165">
        <v>1</v>
      </c>
      <c r="E46" s="165"/>
      <c r="F46" s="165">
        <f t="shared" si="1"/>
        <v>0</v>
      </c>
    </row>
    <row r="47" spans="1:6" ht="30">
      <c r="A47" s="162">
        <v>44</v>
      </c>
      <c r="B47" s="164" t="s">
        <v>221</v>
      </c>
      <c r="C47" s="163" t="s">
        <v>183</v>
      </c>
      <c r="D47" s="165">
        <v>2</v>
      </c>
      <c r="E47" s="165"/>
      <c r="F47" s="165">
        <f t="shared" si="1"/>
        <v>0</v>
      </c>
    </row>
    <row r="48" spans="1:6">
      <c r="A48" s="162">
        <v>45</v>
      </c>
      <c r="B48" s="164" t="s">
        <v>222</v>
      </c>
      <c r="C48" s="163" t="s">
        <v>183</v>
      </c>
      <c r="D48" s="165">
        <v>2</v>
      </c>
      <c r="E48" s="165"/>
      <c r="F48" s="165">
        <f t="shared" si="1"/>
        <v>0</v>
      </c>
    </row>
    <row r="49" spans="1:6">
      <c r="A49" s="162">
        <v>46</v>
      </c>
      <c r="B49" s="164" t="s">
        <v>223</v>
      </c>
      <c r="C49" s="163" t="s">
        <v>183</v>
      </c>
      <c r="D49" s="165">
        <v>1</v>
      </c>
      <c r="E49" s="165"/>
      <c r="F49" s="165">
        <f t="shared" si="1"/>
        <v>0</v>
      </c>
    </row>
    <row r="50" spans="1:6" ht="57.6" customHeight="1">
      <c r="A50" s="162">
        <v>47</v>
      </c>
      <c r="B50" s="164" t="s">
        <v>224</v>
      </c>
      <c r="C50" s="163" t="s">
        <v>183</v>
      </c>
      <c r="D50" s="165">
        <v>1</v>
      </c>
      <c r="E50" s="165"/>
      <c r="F50" s="165">
        <f t="shared" si="1"/>
        <v>0</v>
      </c>
    </row>
    <row r="51" spans="1:6" ht="30">
      <c r="A51" s="162">
        <v>48</v>
      </c>
      <c r="B51" s="164" t="s">
        <v>225</v>
      </c>
      <c r="C51" s="163" t="s">
        <v>183</v>
      </c>
      <c r="D51" s="165">
        <v>1</v>
      </c>
      <c r="E51" s="165"/>
      <c r="F51" s="165">
        <f t="shared" si="1"/>
        <v>0</v>
      </c>
    </row>
    <row r="52" spans="1:6" ht="60">
      <c r="A52" s="162">
        <v>49</v>
      </c>
      <c r="B52" s="164" t="s">
        <v>226</v>
      </c>
      <c r="C52" s="163" t="s">
        <v>183</v>
      </c>
      <c r="D52" s="165">
        <v>1</v>
      </c>
      <c r="E52" s="165"/>
      <c r="F52" s="165">
        <f t="shared" si="1"/>
        <v>0</v>
      </c>
    </row>
    <row r="53" spans="1:6" ht="60">
      <c r="A53" s="162">
        <v>50</v>
      </c>
      <c r="B53" s="164" t="s">
        <v>227</v>
      </c>
      <c r="C53" s="163" t="s">
        <v>183</v>
      </c>
      <c r="D53" s="165">
        <v>1</v>
      </c>
      <c r="E53" s="165"/>
      <c r="F53" s="165">
        <f t="shared" si="1"/>
        <v>0</v>
      </c>
    </row>
    <row r="54" spans="1:6" ht="45">
      <c r="A54" s="162">
        <v>51</v>
      </c>
      <c r="B54" s="164" t="s">
        <v>228</v>
      </c>
      <c r="C54" s="163" t="s">
        <v>183</v>
      </c>
      <c r="D54" s="165">
        <v>1</v>
      </c>
      <c r="E54" s="165"/>
      <c r="F54" s="165">
        <f t="shared" si="1"/>
        <v>0</v>
      </c>
    </row>
    <row r="55" spans="1:6">
      <c r="A55" s="242" t="s">
        <v>170</v>
      </c>
      <c r="B55" s="242"/>
      <c r="C55" s="242"/>
      <c r="D55" s="242"/>
      <c r="E55" s="242"/>
      <c r="F55" s="167">
        <f>SUM(F4:F54)</f>
        <v>0</v>
      </c>
    </row>
    <row r="56" spans="1:6">
      <c r="A56" s="242" t="s">
        <v>229</v>
      </c>
      <c r="B56" s="242"/>
      <c r="C56" s="242"/>
      <c r="D56" s="242"/>
      <c r="E56" s="242"/>
      <c r="F56" s="167">
        <f>F55*0.0005</f>
        <v>0</v>
      </c>
    </row>
    <row r="57" spans="1:6">
      <c r="A57" s="242" t="s">
        <v>230</v>
      </c>
      <c r="B57" s="242"/>
      <c r="C57" s="242"/>
      <c r="D57" s="242"/>
      <c r="E57" s="242"/>
      <c r="F57" s="167">
        <f>(F55*0.8)/(12*8)</f>
        <v>0</v>
      </c>
    </row>
    <row r="58" spans="1:6">
      <c r="A58" s="242" t="s">
        <v>231</v>
      </c>
      <c r="B58" s="242"/>
      <c r="C58" s="242"/>
      <c r="D58" s="242"/>
      <c r="E58" s="242"/>
      <c r="F58" s="166">
        <f>ROUND((F56+F57)/2,2)</f>
        <v>0</v>
      </c>
    </row>
    <row r="59" spans="1:6">
      <c r="A59" s="135" t="s">
        <v>232</v>
      </c>
    </row>
  </sheetData>
  <mergeCells count="6">
    <mergeCell ref="A58:E58"/>
    <mergeCell ref="A1:F1"/>
    <mergeCell ref="A2:F2"/>
    <mergeCell ref="A55:E55"/>
    <mergeCell ref="A56:E56"/>
    <mergeCell ref="A57:E5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Informações_Básicas</vt:lpstr>
      <vt:lpstr>AUXILIAR DE MANUTENÇÃO PREDIAL</vt:lpstr>
      <vt:lpstr>OFICIAL DE MANUTENÇÃO PREDIAL</vt:lpstr>
      <vt:lpstr>Resumo</vt:lpstr>
      <vt:lpstr>Contingenciamento</vt:lpstr>
      <vt:lpstr>Uniformes e EPI's</vt:lpstr>
      <vt:lpstr>Equipamentos e Ferramentas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rr20099</cp:lastModifiedBy>
  <cp:revision>0</cp:revision>
  <dcterms:modified xsi:type="dcterms:W3CDTF">2019-08-20T18:19:28Z</dcterms:modified>
  <dc:language>pt-BR</dc:language>
</cp:coreProperties>
</file>