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Informações_Básicas" sheetId="1" r:id="rId1"/>
    <sheet name="Cargo I" sheetId="2" r:id="rId2"/>
    <sheet name="Cargo II" sheetId="7" r:id="rId3"/>
    <sheet name="Resumo" sheetId="5" r:id="rId4"/>
    <sheet name="Contingenciamento" sheetId="6" r:id="rId5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7" i="2"/>
  <c r="H88" i="7"/>
  <c r="H95" s="1"/>
  <c r="B129"/>
  <c r="B128"/>
  <c r="B127"/>
  <c r="B126"/>
  <c r="B125"/>
  <c r="G119"/>
  <c r="G114"/>
  <c r="H108"/>
  <c r="H129" s="1"/>
  <c r="B100"/>
  <c r="G95"/>
  <c r="G96" s="1"/>
  <c r="H94"/>
  <c r="H93"/>
  <c r="H92"/>
  <c r="H91"/>
  <c r="H90"/>
  <c r="H89"/>
  <c r="B82"/>
  <c r="A82"/>
  <c r="B81"/>
  <c r="A81"/>
  <c r="B80"/>
  <c r="G72"/>
  <c r="G71"/>
  <c r="G67"/>
  <c r="G66"/>
  <c r="H52"/>
  <c r="G48"/>
  <c r="H28"/>
  <c r="H30" s="1"/>
  <c r="F20"/>
  <c r="B6" i="5"/>
  <c r="H28" i="2"/>
  <c r="H125" i="7" l="1"/>
  <c r="H36"/>
  <c r="H96"/>
  <c r="H97"/>
  <c r="H100" s="1"/>
  <c r="H101" s="1"/>
  <c r="H128" s="1"/>
  <c r="H35"/>
  <c r="H67"/>
  <c r="H108" i="2"/>
  <c r="H129" s="1"/>
  <c r="H93"/>
  <c r="G72"/>
  <c r="G66"/>
  <c r="B82"/>
  <c r="A82"/>
  <c r="B81"/>
  <c r="A81"/>
  <c r="B80"/>
  <c r="G71"/>
  <c r="C10" i="6"/>
  <c r="C8"/>
  <c r="B5" i="5"/>
  <c r="H89" i="2"/>
  <c r="H90"/>
  <c r="H91"/>
  <c r="H92"/>
  <c r="H94"/>
  <c r="G95"/>
  <c r="H52"/>
  <c r="C14" i="1"/>
  <c r="H51" i="7" s="1"/>
  <c r="H55" s="1"/>
  <c r="H60" s="1"/>
  <c r="F20" i="2"/>
  <c r="B129"/>
  <c r="B128"/>
  <c r="B127"/>
  <c r="B126"/>
  <c r="B125"/>
  <c r="G114"/>
  <c r="G119" s="1"/>
  <c r="B100"/>
  <c r="G48"/>
  <c r="H51" l="1"/>
  <c r="H55" s="1"/>
  <c r="H60" s="1"/>
  <c r="C4" i="6"/>
  <c r="C9" s="1"/>
  <c r="C11" s="1"/>
  <c r="G96" i="2"/>
  <c r="H37" i="7"/>
  <c r="H30" i="2"/>
  <c r="H88" l="1"/>
  <c r="H58" i="7"/>
  <c r="H46"/>
  <c r="H42"/>
  <c r="H40"/>
  <c r="H45"/>
  <c r="H47"/>
  <c r="H41"/>
  <c r="H43"/>
  <c r="H44"/>
  <c r="H67" i="2"/>
  <c r="H35"/>
  <c r="H36"/>
  <c r="D7" i="6" s="1"/>
  <c r="H125" i="2"/>
  <c r="H95" l="1"/>
  <c r="H96" s="1"/>
  <c r="H97" s="1"/>
  <c r="D6" i="6"/>
  <c r="D5"/>
  <c r="H76" i="7"/>
  <c r="H77" s="1"/>
  <c r="H82" s="1"/>
  <c r="H72"/>
  <c r="H66"/>
  <c r="H68" s="1"/>
  <c r="H80" s="1"/>
  <c r="H48"/>
  <c r="H59" s="1"/>
  <c r="H61" s="1"/>
  <c r="H37" i="2"/>
  <c r="H40" s="1"/>
  <c r="D8" i="6" l="1"/>
  <c r="D10" s="1"/>
  <c r="H126" i="7"/>
  <c r="H71"/>
  <c r="H73" s="1"/>
  <c r="H81" s="1"/>
  <c r="H83" s="1"/>
  <c r="H127" s="1"/>
  <c r="H47" i="2"/>
  <c r="H66" s="1"/>
  <c r="H44"/>
  <c r="H43"/>
  <c r="H41"/>
  <c r="H58"/>
  <c r="H76" s="1"/>
  <c r="H77" s="1"/>
  <c r="H82" s="1"/>
  <c r="H46"/>
  <c r="H42"/>
  <c r="H45"/>
  <c r="D9" i="6" l="1"/>
  <c r="D11" s="1"/>
  <c r="D13" s="1"/>
  <c r="H130" i="7"/>
  <c r="H72" i="2"/>
  <c r="H48"/>
  <c r="H59" s="1"/>
  <c r="H61" s="1"/>
  <c r="H71" s="1"/>
  <c r="H73" l="1"/>
  <c r="H81" s="1"/>
  <c r="H119" i="7"/>
  <c r="H68" i="2"/>
  <c r="H126"/>
  <c r="H118" i="7" l="1"/>
  <c r="H114"/>
  <c r="H131"/>
  <c r="H132" s="1"/>
  <c r="C6" i="5" s="1"/>
  <c r="H113" i="7"/>
  <c r="H80" i="2"/>
  <c r="H83" s="1"/>
  <c r="H115" i="7" l="1"/>
  <c r="H116"/>
  <c r="H117"/>
  <c r="H127" i="2"/>
  <c r="H100"/>
  <c r="H101" l="1"/>
  <c r="H128" l="1"/>
  <c r="H130" s="1"/>
  <c r="H119" s="1"/>
  <c r="H113" s="1"/>
  <c r="E6" i="5"/>
  <c r="G6" s="1"/>
  <c r="H118" i="2" l="1"/>
  <c r="H131"/>
  <c r="H132" s="1"/>
  <c r="C5" i="5" s="1"/>
  <c r="H114" i="2"/>
  <c r="H117" s="1"/>
  <c r="E5" i="5" l="1"/>
  <c r="G5" s="1"/>
  <c r="G7" s="1"/>
  <c r="F15" s="1"/>
  <c r="C21" s="1"/>
  <c r="F21" s="1"/>
  <c r="H115" i="2"/>
  <c r="H116"/>
  <c r="F16" i="5" l="1"/>
</calcChain>
</file>

<file path=xl/sharedStrings.xml><?xml version="1.0" encoding="utf-8"?>
<sst xmlns="http://schemas.openxmlformats.org/spreadsheetml/2006/main" count="410" uniqueCount="156">
  <si>
    <t xml:space="preserve">Referências: </t>
  </si>
  <si>
    <t>Valor de Vale-Alimentação/dia - ACT</t>
  </si>
  <si>
    <t>Tarifa de Transporte Urbano</t>
  </si>
  <si>
    <t>Deslocamentos p/ dia</t>
  </si>
  <si>
    <t>ANEXO I - PLANILHA DE FORMAÇÃO DE PREÇOS</t>
  </si>
  <si>
    <t>PLANILHA DE CUSTOS E FORMAÇÃO DE PREÇOS</t>
  </si>
  <si>
    <t>Processo nº :</t>
  </si>
  <si>
    <t>Pregão Eletrônico:</t>
  </si>
  <si>
    <t>Discriminação dos Serviços (dados referentes à contratação)</t>
  </si>
  <si>
    <t>A</t>
  </si>
  <si>
    <t>Data de Apresentação da Proposta</t>
  </si>
  <si>
    <t>B</t>
  </si>
  <si>
    <t>Município / UF: Boa Vista/RR</t>
  </si>
  <si>
    <t>C</t>
  </si>
  <si>
    <t>Ano, Acordo, Convenção ou Sentença Normativa em Dissídio Coletivo</t>
  </si>
  <si>
    <t>D</t>
  </si>
  <si>
    <t>Nº de Meses de Execução Contratual</t>
  </si>
  <si>
    <t>Identificação do Serviço</t>
  </si>
  <si>
    <t>Tipo de Serviço</t>
  </si>
  <si>
    <t>Unidade de Medida</t>
  </si>
  <si>
    <t>Quantidade (total) a contratar (em função da unidade de medida)</t>
  </si>
  <si>
    <t>Postos</t>
  </si>
  <si>
    <t>Regime Laboral / horário</t>
  </si>
  <si>
    <t>Área a ser coberta</t>
  </si>
  <si>
    <t>MÃO DE OBRA VINCULADA À EXECUÇÃO CONTRATUAL</t>
  </si>
  <si>
    <t>Dados complementares para composição dos custos referentes à mão de obra</t>
  </si>
  <si>
    <t>Salário Normativo de Categoria Profissional (R$)</t>
  </si>
  <si>
    <t>Categoria Profissional</t>
  </si>
  <si>
    <t>Data Base da Categoria</t>
  </si>
  <si>
    <t>Janeiro - anualmente.</t>
  </si>
  <si>
    <t>MÓDULO 1: REMUNERAÇÃO</t>
  </si>
  <si>
    <t>Composição da Remuneração</t>
  </si>
  <si>
    <t>Valor (R$)</t>
  </si>
  <si>
    <t>Salário Base</t>
  </si>
  <si>
    <t>Total da Remuneração</t>
  </si>
  <si>
    <t>MÓDULO 2: ENCARGOS E BENEFÍCIOS (Anuais, Mensais e Diários)</t>
  </si>
  <si>
    <t>2.1</t>
  </si>
  <si>
    <t>13º Salário, Férias e Adicional de Férias</t>
  </si>
  <si>
    <t>13º Salário</t>
  </si>
  <si>
    <t>Férias</t>
  </si>
  <si>
    <t>Adicional de Férias</t>
  </si>
  <si>
    <t>Total de 13º Salário, Férias e Adicional de Férias</t>
  </si>
  <si>
    <t>2.2</t>
  </si>
  <si>
    <t>Encargos Previdenciários e FGTS</t>
  </si>
  <si>
    <t>%</t>
  </si>
  <si>
    <t>INSS</t>
  </si>
  <si>
    <t>Salário Educação</t>
  </si>
  <si>
    <t>Seguro Acidente do Trabalho</t>
  </si>
  <si>
    <t>SESI ou SESC</t>
  </si>
  <si>
    <t>E</t>
  </si>
  <si>
    <t>SENAI ou SENAC</t>
  </si>
  <si>
    <t>F</t>
  </si>
  <si>
    <t>SEBRAE</t>
  </si>
  <si>
    <t>G</t>
  </si>
  <si>
    <t>INCRA</t>
  </si>
  <si>
    <t>H</t>
  </si>
  <si>
    <t>FGTS</t>
  </si>
  <si>
    <t>Total de Encargos Previdenciários e FGTS</t>
  </si>
  <si>
    <t>2.3</t>
  </si>
  <si>
    <t>Benefícios Mensais e Diários</t>
  </si>
  <si>
    <t>Vale Transporte</t>
  </si>
  <si>
    <t>Vale Refeição</t>
  </si>
  <si>
    <t>Seguro de Vida</t>
  </si>
  <si>
    <t>Total de Benefícios Mensais e Diários</t>
  </si>
  <si>
    <t>QUADRO RESUMO – MÓDULO 2 – ENCARGOS E BENEFÍCIOS (Anuais, Mensais e Diários)</t>
  </si>
  <si>
    <t>Total dos Encargos Sociais e Trabalhistas</t>
  </si>
  <si>
    <t>MÓDULO 3: PROVISÃO PARA RESCISÃO</t>
  </si>
  <si>
    <t>3.1</t>
  </si>
  <si>
    <t>Aviso Prévio Indenizado</t>
  </si>
  <si>
    <t>Subtotal</t>
  </si>
  <si>
    <t>Total de Custo do Aviso Prévio Indenizado</t>
  </si>
  <si>
    <t>3.2</t>
  </si>
  <si>
    <t>Aviso Prévio Trabalhado</t>
  </si>
  <si>
    <t>Total de Custo do Aviso Prévio Trabalhado</t>
  </si>
  <si>
    <t>3.3</t>
  </si>
  <si>
    <t>Demissão por Justa Causa</t>
  </si>
  <si>
    <t>Total de Custo da Demissão por Justa Causa</t>
  </si>
  <si>
    <t>QUADRO RESUMO – MÓDULO 3 – PROVISÃO PARA RESCISÃO</t>
  </si>
  <si>
    <t>MÓDULO 4: CUSTOS DE REPOSIÇÃO DO PROFISSIONAL AUSENTE</t>
  </si>
  <si>
    <t>4.1</t>
  </si>
  <si>
    <t>Ausências Legais</t>
  </si>
  <si>
    <t>Estimado</t>
  </si>
  <si>
    <t>Afastamento por doença</t>
  </si>
  <si>
    <t>I</t>
  </si>
  <si>
    <t>Total de Custo de Ausências Legais</t>
  </si>
  <si>
    <t>QUADRO RESUMO – MÓDULO 4 – CUSTO DE REPOSIÇÃO DO PROFISSIONAL AUSENTE</t>
  </si>
  <si>
    <t>MÓDULO 5: INSUMOS DE MÃO DE OBRA</t>
  </si>
  <si>
    <t>Insumos de Mão de Obra</t>
  </si>
  <si>
    <t>Uniformes/Equipamentos Pessoais</t>
  </si>
  <si>
    <t>MÓDULO 6: CUSTOS INDIRETOS, TRIBUTOS E LUCRO (CITL)</t>
  </si>
  <si>
    <t>Custos Indiretos, Tributos e Lucro - CITL</t>
  </si>
  <si>
    <t>Custos Indiretos</t>
  </si>
  <si>
    <t>Tributos</t>
  </si>
  <si>
    <t>B.1. Tributos Federais PIS</t>
  </si>
  <si>
    <t>B.2. Tributos Federais COFINS</t>
  </si>
  <si>
    <t>B.3. Tributos Municipais ISS</t>
  </si>
  <si>
    <t>Lucro</t>
  </si>
  <si>
    <t>Total dos Custos Indiretos, Tributos e Lucro</t>
  </si>
  <si>
    <t>QUADRO RESUMO DOS CUSTOS POR EMPREGADO</t>
  </si>
  <si>
    <t>Mão de Obra Vinculada à Execução Contratual (valor por empregado)</t>
  </si>
  <si>
    <t>Subtotal ( A + B + C + D )</t>
  </si>
  <si>
    <t>Módulo 5 – Custos Indiretos, Tributos e Lucro</t>
  </si>
  <si>
    <t>Valor por Empregado</t>
  </si>
  <si>
    <t>ANEXO II – QUADRO-RESUMO – VALOR MENSAL DOS SERVIÇOS</t>
  </si>
  <si>
    <t>Valor Proposto por Empregado R$</t>
  </si>
  <si>
    <t>Qtde de Empregados por Posto</t>
  </si>
  <si>
    <t xml:space="preserve">Valor Proposto por Posto </t>
  </si>
  <si>
    <t>Qtde de Postos</t>
  </si>
  <si>
    <t>Valor Total do Serviço</t>
  </si>
  <si>
    <t>( A )</t>
  </si>
  <si>
    <t>( B )</t>
  </si>
  <si>
    <t>( C )</t>
  </si>
  <si>
    <t>( D) = (B x C) R$</t>
  </si>
  <si>
    <t>( E )</t>
  </si>
  <si>
    <t>( F ) = (D x E) R$</t>
  </si>
  <si>
    <t>II</t>
  </si>
  <si>
    <t>Valor Mensal dos Serviços ( I + II + III)</t>
  </si>
  <si>
    <t>ANEXO – QUADRO-DEMONSTRATIVO – VALOR GLOBAL DA PROPOSTA (ANUAL)</t>
  </si>
  <si>
    <t>Valor Global da Proposta</t>
  </si>
  <si>
    <t>Descrição</t>
  </si>
  <si>
    <t>Valor Mensal do Serviço</t>
  </si>
  <si>
    <t>Valor Global da Proposta (A x 12 meses) (ANUAL)</t>
  </si>
  <si>
    <t>GARANTIA CONTRATUAL 5%</t>
  </si>
  <si>
    <t>Valor Anual da Proposta</t>
  </si>
  <si>
    <t>Título</t>
  </si>
  <si>
    <t>R$</t>
  </si>
  <si>
    <t>13º salário</t>
  </si>
  <si>
    <t>1/3 de Férias - Constitucional</t>
  </si>
  <si>
    <t>Multa do FGTS</t>
  </si>
  <si>
    <t>Encargos a contingenciar</t>
  </si>
  <si>
    <t>Taxa da conta - corrente (inciso III artigo 2º IN CJF 01/2013)</t>
  </si>
  <si>
    <t>TOTAL A CONTINGENCAR</t>
  </si>
  <si>
    <t>Total da despesa</t>
  </si>
  <si>
    <t>Manutenção Predial</t>
  </si>
  <si>
    <t>Oficial de Manutenção</t>
  </si>
  <si>
    <t>Periculosidade ou Insalubridade</t>
  </si>
  <si>
    <t>Valor de desconto de Vale-Alimentação/dia - ACT</t>
  </si>
  <si>
    <t>Outros</t>
  </si>
  <si>
    <t>Valor da Multa do FGTS e Contribuição Social s/ Aviso Prévio Indenizado</t>
  </si>
  <si>
    <t>Valor do Aviso Prévio Trabalhado</t>
  </si>
  <si>
    <t>Valor da Multa do FGTS e Contribuição Social s/ Aviso Prévio Trabalhado</t>
  </si>
  <si>
    <t>Base de Cálulo (Provisões 13º e 1/3 Férias)</t>
  </si>
  <si>
    <t>Licença-Paternidade</t>
  </si>
  <si>
    <t>Ausências por acidente de trabalho</t>
  </si>
  <si>
    <t>Outros (Especificar)</t>
  </si>
  <si>
    <t>Incidência do Submódulo 2.2 sobre Ausências Legais</t>
  </si>
  <si>
    <t>Materiais/Depreciação de Equipamentos</t>
  </si>
  <si>
    <t>SUBMÓDULO 2.2:</t>
  </si>
  <si>
    <t>Incidência do SM 2.2</t>
  </si>
  <si>
    <t>Valor do Aviso Prévio Indenizado c/ incidência do FGTS</t>
  </si>
  <si>
    <t>xx h/semana</t>
  </si>
  <si>
    <t>Conforme estabelecido na Res CNJ 169/2013, regulamentada pela IN CJF 01/2016</t>
  </si>
  <si>
    <t>IN MPDG nº 05/2017</t>
  </si>
  <si>
    <t>Res. CNJ nº 169/2013</t>
  </si>
  <si>
    <t>IN CJF nº 001/2016</t>
  </si>
  <si>
    <t>Caderno Técnico -Limpeza e Conservação - RR/2017 - MPDG</t>
  </si>
</sst>
</file>

<file path=xl/styles.xml><?xml version="1.0" encoding="utf-8"?>
<styleSheet xmlns="http://schemas.openxmlformats.org/spreadsheetml/2006/main">
  <numFmts count="14">
    <numFmt numFmtId="43" formatCode="_-* #,##0.00_-;\-* #,##0.00_-;_-* &quot;-&quot;??_-;_-@_-"/>
    <numFmt numFmtId="164" formatCode="0.0000"/>
    <numFmt numFmtId="165" formatCode="000/2013"/>
    <numFmt numFmtId="166" formatCode="dd/mm/yyyy;@"/>
    <numFmt numFmtId="167" formatCode="mm/yyyy;@"/>
    <numFmt numFmtId="168" formatCode="d/mm/yyyy;@"/>
    <numFmt numFmtId="169" formatCode="_(* #,##0.00_);_(* \(#,##0.00\);_(* \-??_);_(@_)"/>
    <numFmt numFmtId="170" formatCode="_(* #,##0.0000_);_(* \(#,##0.0000\);_(* \-??_);_(@_)"/>
    <numFmt numFmtId="171" formatCode="#,##0.00_);\(#,##0.00\)"/>
    <numFmt numFmtId="172" formatCode="_-* #,##0.00_-;\-* #,##0.00_-;_-* \-??_-;_-@_-"/>
    <numFmt numFmtId="173" formatCode="#,##0.00_);[Red]\(#,##0.00\)"/>
    <numFmt numFmtId="174" formatCode="&quot;R$ &quot;#,##0.00"/>
    <numFmt numFmtId="175" formatCode="_(* #,##0.0000_);_(* \(#,##0.0000\);_(* \-????_);_(@_)"/>
    <numFmt numFmtId="176" formatCode="0.000"/>
  </numFmts>
  <fonts count="28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FFFFFF"/>
      <name val="Calibri"/>
      <family val="2"/>
      <charset val="1"/>
    </font>
    <font>
      <b/>
      <sz val="11"/>
      <color rgb="FF1F497D"/>
      <name val="Calibri"/>
      <family val="2"/>
      <charset val="1"/>
    </font>
    <font>
      <b/>
      <sz val="11"/>
      <name val="Calibri"/>
      <family val="2"/>
      <charset val="1"/>
    </font>
    <font>
      <sz val="11"/>
      <color rgb="FF1F497D"/>
      <name val="Calibri"/>
      <family val="2"/>
      <charset val="1"/>
    </font>
    <font>
      <b/>
      <sz val="11"/>
      <color rgb="FF4A452A"/>
      <name val="Calibri"/>
      <family val="2"/>
      <charset val="1"/>
    </font>
    <font>
      <sz val="11"/>
      <color rgb="FF4A452A"/>
      <name val="Calibri"/>
      <family val="2"/>
      <charset val="1"/>
    </font>
    <font>
      <b/>
      <sz val="11"/>
      <color rgb="FF953735"/>
      <name val="Calibri"/>
      <family val="2"/>
      <charset val="1"/>
    </font>
    <font>
      <sz val="11"/>
      <color rgb="FF953735"/>
      <name val="Calibri"/>
      <family val="2"/>
      <charset val="1"/>
    </font>
    <font>
      <i/>
      <sz val="9"/>
      <color rgb="FF953735"/>
      <name val="Calibri"/>
      <family val="2"/>
      <charset val="1"/>
    </font>
    <font>
      <b/>
      <sz val="11"/>
      <color rgb="FF403152"/>
      <name val="Calibri"/>
      <family val="2"/>
      <charset val="1"/>
    </font>
    <font>
      <sz val="11"/>
      <color rgb="FF403152"/>
      <name val="Calibri"/>
      <family val="2"/>
      <charset val="1"/>
    </font>
    <font>
      <i/>
      <sz val="9"/>
      <color rgb="FF000000"/>
      <name val="Calibri"/>
      <family val="2"/>
      <charset val="1"/>
    </font>
    <font>
      <b/>
      <sz val="11"/>
      <color rgb="FF10243E"/>
      <name val="Calibri"/>
      <family val="2"/>
      <charset val="1"/>
    </font>
    <font>
      <sz val="11"/>
      <color rgb="FF10243E"/>
      <name val="Calibri"/>
      <family val="2"/>
      <charset val="1"/>
    </font>
    <font>
      <b/>
      <sz val="11"/>
      <color rgb="FF0D0D0D"/>
      <name val="Calibri"/>
      <family val="2"/>
      <charset val="1"/>
    </font>
    <font>
      <sz val="11"/>
      <color rgb="FF0D0D0D"/>
      <name val="Calibri"/>
      <family val="2"/>
      <charset val="1"/>
    </font>
    <font>
      <i/>
      <sz val="9"/>
      <color rgb="FF0D0D0D"/>
      <name val="Calibri"/>
      <family val="2"/>
      <charset val="1"/>
    </font>
    <font>
      <i/>
      <sz val="11"/>
      <color rgb="FF0D0D0D"/>
      <name val="Calibri"/>
      <family val="2"/>
      <charset val="1"/>
    </font>
    <font>
      <sz val="9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11"/>
      <color theme="4" tint="-0.499984740745262"/>
      <name val="Calibri"/>
      <family val="2"/>
      <charset val="1"/>
    </font>
    <font>
      <sz val="11"/>
      <color rgb="FF000000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rgb="FF31859C"/>
        <bgColor rgb="FF008080"/>
      </patternFill>
    </fill>
    <fill>
      <patternFill patternType="solid">
        <fgColor rgb="FF93CDDD"/>
        <bgColor rgb="FF95B3D7"/>
      </patternFill>
    </fill>
    <fill>
      <patternFill patternType="solid">
        <fgColor rgb="FFEBF1DE"/>
        <bgColor rgb="FFDBEEF4"/>
      </patternFill>
    </fill>
    <fill>
      <patternFill patternType="solid">
        <fgColor rgb="FFB9CDE5"/>
        <bgColor rgb="FFB7DEE8"/>
      </patternFill>
    </fill>
    <fill>
      <patternFill patternType="solid">
        <fgColor rgb="FFFFFFFF"/>
        <bgColor rgb="FFEBF1DE"/>
      </patternFill>
    </fill>
    <fill>
      <patternFill patternType="solid">
        <fgColor rgb="FFB7DEE8"/>
        <bgColor rgb="FFB9CDE5"/>
      </patternFill>
    </fill>
    <fill>
      <patternFill patternType="solid">
        <fgColor rgb="FFDBEEF4"/>
        <bgColor rgb="FFEBF1DE"/>
      </patternFill>
    </fill>
    <fill>
      <patternFill patternType="solid">
        <fgColor rgb="FF95B3D7"/>
        <bgColor rgb="FF93CDDD"/>
      </patternFill>
    </fill>
    <fill>
      <patternFill patternType="solid">
        <fgColor rgb="FFFFC000"/>
        <bgColor rgb="FFFF9900"/>
      </patternFill>
    </fill>
    <fill>
      <patternFill patternType="solid">
        <fgColor theme="6" tint="0.79998168889431442"/>
        <bgColor rgb="FF95B3D7"/>
      </patternFill>
    </fill>
    <fill>
      <patternFill patternType="solid">
        <fgColor theme="6" tint="0.79998168889431442"/>
        <bgColor rgb="FFB9CDE5"/>
      </patternFill>
    </fill>
    <fill>
      <patternFill patternType="solid">
        <fgColor theme="6" tint="0.79998168889431442"/>
        <bgColor rgb="FFEBF1DE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rgb="FF10243E"/>
      </left>
      <right style="medium">
        <color rgb="FF10243E"/>
      </right>
      <top style="medium">
        <color rgb="FF10243E"/>
      </top>
      <bottom/>
      <diagonal/>
    </border>
    <border>
      <left style="medium">
        <color rgb="FF10243E"/>
      </left>
      <right/>
      <top/>
      <bottom/>
      <diagonal/>
    </border>
    <border>
      <left/>
      <right style="medium">
        <color rgb="FF10243E"/>
      </right>
      <top/>
      <bottom/>
      <diagonal/>
    </border>
    <border>
      <left style="medium">
        <color rgb="FF10243E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10243E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10243E"/>
      </right>
      <top style="thin">
        <color auto="1"/>
      </top>
      <bottom/>
      <diagonal/>
    </border>
    <border>
      <left style="medium">
        <color rgb="FF10243E"/>
      </left>
      <right style="medium">
        <color auto="1"/>
      </right>
      <top style="thin">
        <color auto="1"/>
      </top>
      <bottom style="medium">
        <color rgb="FF10243E"/>
      </bottom>
      <diagonal/>
    </border>
    <border>
      <left style="medium">
        <color auto="1"/>
      </left>
      <right style="medium">
        <color rgb="FF10243E"/>
      </right>
      <top style="medium">
        <color auto="1"/>
      </top>
      <bottom style="medium">
        <color rgb="FF10243E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9" fontId="25" fillId="0" borderId="0" applyBorder="0" applyProtection="0"/>
  </cellStyleXfs>
  <cellXfs count="240">
    <xf numFmtId="0" fontId="0" fillId="0" borderId="0" xfId="0"/>
    <xf numFmtId="0" fontId="1" fillId="0" borderId="0" xfId="0" applyFont="1"/>
    <xf numFmtId="4" fontId="0" fillId="4" borderId="2" xfId="0" applyNumberFormat="1" applyFill="1" applyBorder="1" applyAlignment="1" applyProtection="1">
      <alignment horizontal="center"/>
      <protection locked="0"/>
    </xf>
    <xf numFmtId="0" fontId="0" fillId="4" borderId="2" xfId="0" applyFill="1" applyBorder="1" applyProtection="1">
      <protection locked="0"/>
    </xf>
    <xf numFmtId="169" fontId="5" fillId="7" borderId="2" xfId="1" applyFont="1" applyFill="1" applyBorder="1" applyAlignment="1" applyProtection="1">
      <alignment horizontal="left" vertical="center"/>
    </xf>
    <xf numFmtId="169" fontId="3" fillId="3" borderId="2" xfId="1" applyFont="1" applyFill="1" applyBorder="1" applyAlignment="1" applyProtection="1">
      <alignment horizontal="right" vertical="center"/>
    </xf>
    <xf numFmtId="169" fontId="7" fillId="7" borderId="2" xfId="1" applyFont="1" applyFill="1" applyBorder="1" applyAlignment="1" applyProtection="1">
      <alignment horizontal="left" vertical="center"/>
    </xf>
    <xf numFmtId="169" fontId="6" fillId="3" borderId="2" xfId="1" applyFont="1" applyFill="1" applyBorder="1" applyAlignment="1" applyProtection="1">
      <alignment horizontal="right" vertical="center"/>
    </xf>
    <xf numFmtId="170" fontId="7" fillId="7" borderId="2" xfId="1" applyNumberFormat="1" applyFont="1" applyFill="1" applyBorder="1" applyAlignment="1" applyProtection="1">
      <alignment horizontal="center" vertical="center"/>
    </xf>
    <xf numFmtId="170" fontId="7" fillId="7" borderId="2" xfId="1" applyNumberFormat="1" applyFont="1" applyFill="1" applyBorder="1" applyAlignment="1" applyProtection="1">
      <alignment vertical="center"/>
    </xf>
    <xf numFmtId="170" fontId="7" fillId="4" borderId="2" xfId="1" applyNumberFormat="1" applyFont="1" applyFill="1" applyBorder="1" applyAlignment="1" applyProtection="1">
      <alignment vertical="center"/>
      <protection locked="0"/>
    </xf>
    <xf numFmtId="169" fontId="7" fillId="7" borderId="12" xfId="1" applyFont="1" applyFill="1" applyBorder="1" applyAlignment="1" applyProtection="1">
      <alignment horizontal="left" vertical="center"/>
    </xf>
    <xf numFmtId="169" fontId="6" fillId="3" borderId="14" xfId="1" applyFont="1" applyFill="1" applyBorder="1" applyAlignment="1" applyProtection="1">
      <alignment horizontal="right" vertical="center"/>
    </xf>
    <xf numFmtId="169" fontId="10" fillId="7" borderId="2" xfId="1" applyFont="1" applyFill="1" applyBorder="1" applyAlignment="1" applyProtection="1">
      <alignment horizontal="left" vertical="center"/>
    </xf>
    <xf numFmtId="169" fontId="8" fillId="3" borderId="2" xfId="1" applyFont="1" applyFill="1" applyBorder="1" applyAlignment="1" applyProtection="1">
      <alignment horizontal="right" vertical="center"/>
    </xf>
    <xf numFmtId="169" fontId="9" fillId="7" borderId="12" xfId="1" applyFont="1" applyFill="1" applyBorder="1" applyAlignment="1" applyProtection="1">
      <alignment horizontal="left" vertical="center"/>
    </xf>
    <xf numFmtId="169" fontId="8" fillId="3" borderId="14" xfId="1" applyFont="1" applyFill="1" applyBorder="1" applyAlignment="1" applyProtection="1">
      <alignment horizontal="right" vertical="center"/>
    </xf>
    <xf numFmtId="169" fontId="12" fillId="7" borderId="2" xfId="1" applyFont="1" applyFill="1" applyBorder="1" applyAlignment="1" applyProtection="1">
      <alignment horizontal="left" vertical="center"/>
    </xf>
    <xf numFmtId="170" fontId="12" fillId="7" borderId="2" xfId="1" applyNumberFormat="1" applyFont="1" applyFill="1" applyBorder="1" applyAlignment="1" applyProtection="1">
      <alignment vertical="center"/>
    </xf>
    <xf numFmtId="169" fontId="11" fillId="3" borderId="2" xfId="1" applyFont="1" applyFill="1" applyBorder="1" applyAlignment="1" applyProtection="1">
      <alignment horizontal="right" vertical="center"/>
    </xf>
    <xf numFmtId="169" fontId="12" fillId="7" borderId="12" xfId="1" applyFont="1" applyFill="1" applyBorder="1" applyAlignment="1" applyProtection="1">
      <alignment horizontal="left" vertical="center"/>
    </xf>
    <xf numFmtId="169" fontId="11" fillId="3" borderId="14" xfId="1" applyFont="1" applyFill="1" applyBorder="1" applyAlignment="1" applyProtection="1">
      <alignment horizontal="right" vertical="center"/>
    </xf>
    <xf numFmtId="169" fontId="14" fillId="3" borderId="2" xfId="1" applyFont="1" applyFill="1" applyBorder="1" applyAlignment="1" applyProtection="1">
      <alignment horizontal="right" vertical="center"/>
    </xf>
    <xf numFmtId="171" fontId="17" fillId="4" borderId="2" xfId="1" applyNumberFormat="1" applyFont="1" applyFill="1" applyBorder="1" applyAlignment="1" applyProtection="1">
      <alignment vertical="center"/>
      <protection locked="0"/>
    </xf>
    <xf numFmtId="169" fontId="17" fillId="7" borderId="2" xfId="1" applyFont="1" applyFill="1" applyBorder="1" applyAlignment="1" applyProtection="1">
      <alignment horizontal="left" vertical="center"/>
    </xf>
    <xf numFmtId="170" fontId="16" fillId="7" borderId="2" xfId="1" applyNumberFormat="1" applyFont="1" applyFill="1" applyBorder="1" applyAlignment="1" applyProtection="1">
      <alignment vertical="center"/>
    </xf>
    <xf numFmtId="170" fontId="18" fillId="7" borderId="2" xfId="1" applyNumberFormat="1" applyFont="1" applyFill="1" applyBorder="1" applyAlignment="1" applyProtection="1">
      <alignment vertical="center"/>
    </xf>
    <xf numFmtId="169" fontId="19" fillId="7" borderId="2" xfId="1" applyFont="1" applyFill="1" applyBorder="1" applyAlignment="1" applyProtection="1">
      <alignment horizontal="left" vertical="center"/>
    </xf>
    <xf numFmtId="169" fontId="16" fillId="3" borderId="2" xfId="1" applyFont="1" applyFill="1" applyBorder="1" applyAlignment="1" applyProtection="1">
      <alignment horizontal="left" vertical="center"/>
    </xf>
    <xf numFmtId="169" fontId="5" fillId="7" borderId="19" xfId="1" applyFont="1" applyFill="1" applyBorder="1" applyAlignment="1" applyProtection="1">
      <alignment horizontal="left" vertical="center"/>
    </xf>
    <xf numFmtId="169" fontId="3" fillId="3" borderId="19" xfId="1" applyFont="1" applyFill="1" applyBorder="1" applyAlignment="1" applyProtection="1">
      <alignment horizontal="left" vertical="center"/>
    </xf>
    <xf numFmtId="169" fontId="5" fillId="7" borderId="20" xfId="1" applyFont="1" applyFill="1" applyBorder="1" applyAlignment="1" applyProtection="1">
      <alignment horizontal="left" vertical="center"/>
    </xf>
    <xf numFmtId="169" fontId="3" fillId="3" borderId="22" xfId="1" applyFont="1" applyFill="1" applyBorder="1" applyAlignment="1" applyProtection="1">
      <alignment horizontal="right" vertical="center"/>
    </xf>
    <xf numFmtId="0" fontId="0" fillId="0" borderId="0" xfId="0" applyFont="1"/>
    <xf numFmtId="0" fontId="1" fillId="8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vertical="top" wrapText="1"/>
    </xf>
    <xf numFmtId="169" fontId="0" fillId="3" borderId="2" xfId="0" applyNumberFormat="1" applyFont="1" applyFill="1" applyBorder="1" applyAlignment="1">
      <alignment vertical="center" wrapText="1"/>
    </xf>
    <xf numFmtId="0" fontId="0" fillId="3" borderId="2" xfId="0" applyFont="1" applyFill="1" applyBorder="1" applyAlignment="1">
      <alignment horizontal="center" vertical="top" wrapText="1"/>
    </xf>
    <xf numFmtId="173" fontId="0" fillId="3" borderId="2" xfId="0" applyNumberFormat="1" applyFont="1" applyFill="1" applyBorder="1" applyAlignment="1">
      <alignment vertical="top" wrapText="1"/>
    </xf>
    <xf numFmtId="0" fontId="0" fillId="4" borderId="2" xfId="0" applyFont="1" applyFill="1" applyBorder="1" applyAlignment="1" applyProtection="1">
      <alignment horizontal="center" vertical="top" wrapText="1"/>
      <protection locked="0"/>
    </xf>
    <xf numFmtId="169" fontId="1" fillId="3" borderId="2" xfId="0" applyNumberFormat="1" applyFont="1" applyFill="1" applyBorder="1" applyAlignment="1">
      <alignment vertical="top" wrapText="1"/>
    </xf>
    <xf numFmtId="169" fontId="1" fillId="5" borderId="2" xfId="0" applyNumberFormat="1" applyFont="1" applyFill="1" applyBorder="1" applyAlignment="1">
      <alignment vertical="top" wrapText="1"/>
    </xf>
    <xf numFmtId="0" fontId="0" fillId="0" borderId="0" xfId="0" applyFont="1" applyAlignment="1">
      <alignment horizontal="center"/>
    </xf>
    <xf numFmtId="0" fontId="1" fillId="7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169" fontId="21" fillId="0" borderId="0" xfId="0" applyNumberFormat="1" applyFont="1"/>
    <xf numFmtId="0" fontId="22" fillId="10" borderId="24" xfId="0" applyFont="1" applyFill="1" applyBorder="1"/>
    <xf numFmtId="0" fontId="21" fillId="10" borderId="25" xfId="0" applyFont="1" applyFill="1" applyBorder="1" applyAlignment="1">
      <alignment horizontal="center"/>
    </xf>
    <xf numFmtId="169" fontId="21" fillId="10" borderId="26" xfId="0" applyNumberFormat="1" applyFont="1" applyFill="1" applyBorder="1"/>
    <xf numFmtId="0" fontId="1" fillId="0" borderId="0" xfId="0" applyFont="1" applyAlignment="1">
      <alignment vertical="center"/>
    </xf>
    <xf numFmtId="0" fontId="23" fillId="3" borderId="27" xfId="0" applyFont="1" applyFill="1" applyBorder="1" applyAlignment="1">
      <alignment horizontal="center" vertical="center"/>
    </xf>
    <xf numFmtId="169" fontId="23" fillId="3" borderId="27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1" fillId="8" borderId="4" xfId="0" applyFont="1" applyFill="1" applyBorder="1" applyAlignment="1">
      <alignment horizontal="right" vertical="center"/>
    </xf>
    <xf numFmtId="164" fontId="21" fillId="8" borderId="5" xfId="0" applyNumberFormat="1" applyFont="1" applyFill="1" applyBorder="1" applyAlignment="1">
      <alignment horizontal="center" vertical="center"/>
    </xf>
    <xf numFmtId="169" fontId="21" fillId="8" borderId="6" xfId="0" applyNumberFormat="1" applyFont="1" applyFill="1" applyBorder="1" applyAlignment="1">
      <alignment vertical="center"/>
    </xf>
    <xf numFmtId="0" fontId="21" fillId="8" borderId="28" xfId="0" applyFont="1" applyFill="1" applyBorder="1" applyAlignment="1">
      <alignment vertical="center"/>
    </xf>
    <xf numFmtId="0" fontId="21" fillId="8" borderId="28" xfId="0" applyFont="1" applyFill="1" applyBorder="1" applyAlignment="1">
      <alignment horizontal="center" vertical="center"/>
    </xf>
    <xf numFmtId="169" fontId="23" fillId="8" borderId="28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1" fillId="8" borderId="2" xfId="0" applyFont="1" applyFill="1" applyBorder="1" applyAlignment="1">
      <alignment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27" xfId="0" applyFont="1" applyFill="1" applyBorder="1" applyAlignment="1">
      <alignment vertical="center"/>
    </xf>
    <xf numFmtId="0" fontId="21" fillId="8" borderId="27" xfId="0" applyFont="1" applyFill="1" applyBorder="1" applyAlignment="1">
      <alignment horizontal="center" vertical="center"/>
    </xf>
    <xf numFmtId="169" fontId="23" fillId="8" borderId="27" xfId="0" applyNumberFormat="1" applyFont="1" applyFill="1" applyBorder="1" applyAlignment="1">
      <alignment vertical="center"/>
    </xf>
    <xf numFmtId="0" fontId="23" fillId="8" borderId="29" xfId="0" applyFont="1" applyFill="1" applyBorder="1" applyAlignment="1">
      <alignment vertical="center"/>
    </xf>
    <xf numFmtId="0" fontId="23" fillId="8" borderId="30" xfId="0" applyFont="1" applyFill="1" applyBorder="1" applyAlignment="1">
      <alignment horizontal="center" vertical="center"/>
    </xf>
    <xf numFmtId="169" fontId="23" fillId="8" borderId="31" xfId="0" applyNumberFormat="1" applyFont="1" applyFill="1" applyBorder="1" applyAlignment="1">
      <alignment vertical="center"/>
    </xf>
    <xf numFmtId="2" fontId="21" fillId="8" borderId="28" xfId="0" applyNumberFormat="1" applyFont="1" applyFill="1" applyBorder="1" applyAlignment="1">
      <alignment horizontal="center" vertical="center"/>
    </xf>
    <xf numFmtId="175" fontId="0" fillId="0" borderId="0" xfId="0" applyNumberFormat="1" applyAlignment="1">
      <alignment vertical="center"/>
    </xf>
    <xf numFmtId="2" fontId="23" fillId="8" borderId="30" xfId="0" applyNumberFormat="1" applyFont="1" applyFill="1" applyBorder="1" applyAlignment="1">
      <alignment horizontal="center"/>
    </xf>
    <xf numFmtId="169" fontId="23" fillId="8" borderId="31" xfId="0" applyNumberFormat="1" applyFont="1" applyFill="1" applyBorder="1"/>
    <xf numFmtId="0" fontId="21" fillId="8" borderId="27" xfId="0" applyFont="1" applyFill="1" applyBorder="1" applyAlignment="1">
      <alignment horizontal="center"/>
    </xf>
    <xf numFmtId="0" fontId="23" fillId="3" borderId="24" xfId="0" applyFont="1" applyFill="1" applyBorder="1" applyAlignment="1">
      <alignment horizontal="center" vertical="center"/>
    </xf>
    <xf numFmtId="0" fontId="21" fillId="3" borderId="25" xfId="0" applyFont="1" applyFill="1" applyBorder="1" applyAlignment="1">
      <alignment horizontal="center"/>
    </xf>
    <xf numFmtId="169" fontId="23" fillId="3" borderId="3" xfId="0" applyNumberFormat="1" applyFont="1" applyFill="1" applyBorder="1" applyAlignment="1">
      <alignment vertical="center"/>
    </xf>
    <xf numFmtId="169" fontId="12" fillId="7" borderId="2" xfId="1" applyNumberFormat="1" applyFont="1" applyFill="1" applyBorder="1" applyAlignment="1" applyProtection="1">
      <alignment vertical="center"/>
    </xf>
    <xf numFmtId="2" fontId="21" fillId="8" borderId="27" xfId="0" applyNumberFormat="1" applyFont="1" applyFill="1" applyBorder="1" applyAlignment="1">
      <alignment horizontal="center" vertical="center"/>
    </xf>
    <xf numFmtId="0" fontId="0" fillId="0" borderId="0" xfId="0" applyProtection="1"/>
    <xf numFmtId="2" fontId="0" fillId="0" borderId="0" xfId="0" applyNumberFormat="1" applyProtection="1"/>
    <xf numFmtId="0" fontId="3" fillId="3" borderId="2" xfId="0" applyFont="1" applyFill="1" applyBorder="1" applyAlignment="1" applyProtection="1">
      <alignment horizontal="center" vertical="center"/>
    </xf>
    <xf numFmtId="0" fontId="0" fillId="0" borderId="7" xfId="0" applyBorder="1" applyProtection="1"/>
    <xf numFmtId="0" fontId="0" fillId="0" borderId="0" xfId="0" applyBorder="1" applyProtection="1"/>
    <xf numFmtId="0" fontId="0" fillId="0" borderId="8" xfId="0" applyBorder="1" applyProtection="1"/>
    <xf numFmtId="0" fontId="3" fillId="0" borderId="7" xfId="0" applyFont="1" applyBorder="1" applyProtection="1"/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1" fillId="6" borderId="7" xfId="0" applyFont="1" applyFill="1" applyBorder="1" applyAlignment="1" applyProtection="1">
      <alignment horizontal="center" vertical="center"/>
    </xf>
    <xf numFmtId="169" fontId="0" fillId="0" borderId="0" xfId="0" applyNumberFormat="1" applyProtection="1"/>
    <xf numFmtId="0" fontId="5" fillId="3" borderId="2" xfId="0" applyFont="1" applyFill="1" applyBorder="1" applyAlignment="1" applyProtection="1">
      <alignment horizontal="center" vertical="center"/>
    </xf>
    <xf numFmtId="0" fontId="7" fillId="0" borderId="7" xfId="0" applyFont="1" applyBorder="1" applyProtection="1"/>
    <xf numFmtId="0" fontId="7" fillId="0" borderId="0" xfId="0" applyFont="1" applyBorder="1" applyProtection="1"/>
    <xf numFmtId="0" fontId="7" fillId="0" borderId="8" xfId="0" applyFont="1" applyBorder="1" applyProtection="1"/>
    <xf numFmtId="0" fontId="6" fillId="3" borderId="2" xfId="0" applyFont="1" applyFill="1" applyBorder="1" applyAlignment="1" applyProtection="1">
      <alignment horizontal="center" vertical="center"/>
    </xf>
    <xf numFmtId="0" fontId="7" fillId="7" borderId="2" xfId="0" applyFont="1" applyFill="1" applyBorder="1" applyAlignment="1" applyProtection="1">
      <alignment horizontal="center" vertical="center"/>
    </xf>
    <xf numFmtId="10" fontId="7" fillId="7" borderId="2" xfId="0" applyNumberFormat="1" applyFont="1" applyFill="1" applyBorder="1" applyAlignment="1" applyProtection="1">
      <alignment vertical="center"/>
    </xf>
    <xf numFmtId="170" fontId="6" fillId="3" borderId="2" xfId="0" applyNumberFormat="1" applyFont="1" applyFill="1" applyBorder="1" applyAlignment="1" applyProtection="1">
      <alignment vertical="center"/>
    </xf>
    <xf numFmtId="0" fontId="7" fillId="7" borderId="11" xfId="0" applyFont="1" applyFill="1" applyBorder="1" applyAlignment="1" applyProtection="1">
      <alignment horizontal="center" vertical="center"/>
    </xf>
    <xf numFmtId="0" fontId="9" fillId="0" borderId="7" xfId="0" applyFont="1" applyBorder="1" applyProtection="1"/>
    <xf numFmtId="0" fontId="9" fillId="0" borderId="0" xfId="0" applyFont="1" applyBorder="1" applyProtection="1"/>
    <xf numFmtId="0" fontId="9" fillId="0" borderId="8" xfId="0" applyFont="1" applyBorder="1" applyProtection="1"/>
    <xf numFmtId="0" fontId="8" fillId="3" borderId="2" xfId="0" applyFont="1" applyFill="1" applyBorder="1" applyAlignment="1" applyProtection="1">
      <alignment horizontal="center" vertical="center"/>
    </xf>
    <xf numFmtId="0" fontId="8" fillId="3" borderId="4" xfId="0" applyFont="1" applyFill="1" applyBorder="1" applyAlignment="1" applyProtection="1">
      <alignment vertical="center"/>
    </xf>
    <xf numFmtId="0" fontId="8" fillId="3" borderId="5" xfId="0" applyFont="1" applyFill="1" applyBorder="1" applyAlignment="1" applyProtection="1">
      <alignment vertical="center"/>
    </xf>
    <xf numFmtId="0" fontId="10" fillId="7" borderId="2" xfId="0" applyFont="1" applyFill="1" applyBorder="1" applyAlignment="1" applyProtection="1">
      <alignment horizontal="center" vertical="center"/>
    </xf>
    <xf numFmtId="2" fontId="10" fillId="7" borderId="2" xfId="0" applyNumberFormat="1" applyFont="1" applyFill="1" applyBorder="1" applyAlignment="1" applyProtection="1">
      <alignment horizontal="center" vertical="center"/>
    </xf>
    <xf numFmtId="43" fontId="0" fillId="0" borderId="0" xfId="0" applyNumberFormat="1" applyProtection="1"/>
    <xf numFmtId="0" fontId="0" fillId="0" borderId="0" xfId="0" applyBorder="1" applyAlignment="1" applyProtection="1">
      <alignment horizontal="center"/>
    </xf>
    <xf numFmtId="176" fontId="10" fillId="7" borderId="2" xfId="0" applyNumberFormat="1" applyFont="1" applyFill="1" applyBorder="1" applyAlignment="1" applyProtection="1">
      <alignment horizontal="center" vertical="center"/>
    </xf>
    <xf numFmtId="2" fontId="8" fillId="3" borderId="2" xfId="0" applyNumberFormat="1" applyFont="1" applyFill="1" applyBorder="1" applyAlignment="1" applyProtection="1">
      <alignment horizontal="center" vertical="center"/>
    </xf>
    <xf numFmtId="0" fontId="9" fillId="7" borderId="11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8" xfId="0" applyFont="1" applyBorder="1" applyAlignment="1" applyProtection="1">
      <alignment horizontal="left" vertical="center"/>
    </xf>
    <xf numFmtId="0" fontId="12" fillId="0" borderId="7" xfId="0" applyFont="1" applyBorder="1" applyProtection="1"/>
    <xf numFmtId="0" fontId="12" fillId="0" borderId="0" xfId="0" applyFont="1" applyBorder="1" applyProtection="1"/>
    <xf numFmtId="0" fontId="12" fillId="0" borderId="8" xfId="0" applyFont="1" applyBorder="1" applyProtection="1"/>
    <xf numFmtId="0" fontId="11" fillId="3" borderId="2" xfId="0" applyFont="1" applyFill="1" applyBorder="1" applyAlignment="1" applyProtection="1">
      <alignment horizontal="center" vertical="center"/>
    </xf>
    <xf numFmtId="0" fontId="11" fillId="3" borderId="2" xfId="0" applyFont="1" applyFill="1" applyBorder="1" applyAlignment="1" applyProtection="1">
      <alignment vertical="center"/>
    </xf>
    <xf numFmtId="0" fontId="12" fillId="7" borderId="2" xfId="0" applyFont="1" applyFill="1" applyBorder="1" applyAlignment="1" applyProtection="1">
      <alignment horizontal="center" vertical="center"/>
    </xf>
    <xf numFmtId="43" fontId="13" fillId="0" borderId="0" xfId="0" applyNumberFormat="1" applyFont="1" applyProtection="1"/>
    <xf numFmtId="0" fontId="13" fillId="0" borderId="0" xfId="0" applyFont="1" applyProtection="1"/>
    <xf numFmtId="170" fontId="11" fillId="3" borderId="2" xfId="0" applyNumberFormat="1" applyFont="1" applyFill="1" applyBorder="1" applyAlignment="1" applyProtection="1">
      <alignment vertical="center"/>
    </xf>
    <xf numFmtId="0" fontId="12" fillId="7" borderId="11" xfId="0" applyFont="1" applyFill="1" applyBorder="1" applyAlignment="1" applyProtection="1">
      <alignment horizontal="center" vertical="center"/>
    </xf>
    <xf numFmtId="0" fontId="14" fillId="6" borderId="7" xfId="0" applyFont="1" applyFill="1" applyBorder="1" applyAlignment="1" applyProtection="1">
      <alignment horizontal="center" vertical="center"/>
    </xf>
    <xf numFmtId="0" fontId="15" fillId="0" borderId="0" xfId="0" applyFont="1" applyBorder="1" applyProtection="1"/>
    <xf numFmtId="0" fontId="15" fillId="0" borderId="8" xfId="0" applyFont="1" applyBorder="1" applyProtection="1"/>
    <xf numFmtId="0" fontId="14" fillId="3" borderId="2" xfId="0" applyFont="1" applyFill="1" applyBorder="1" applyAlignment="1" applyProtection="1">
      <alignment horizontal="center" vertical="center"/>
    </xf>
    <xf numFmtId="0" fontId="15" fillId="3" borderId="2" xfId="0" applyFont="1" applyFill="1" applyBorder="1" applyAlignment="1" applyProtection="1">
      <alignment horizontal="center" vertical="center"/>
    </xf>
    <xf numFmtId="0" fontId="5" fillId="0" borderId="7" xfId="0" applyFont="1" applyBorder="1" applyProtection="1"/>
    <xf numFmtId="0" fontId="5" fillId="0" borderId="0" xfId="0" applyFont="1" applyBorder="1" applyProtection="1"/>
    <xf numFmtId="170" fontId="5" fillId="0" borderId="8" xfId="0" applyNumberFormat="1" applyFont="1" applyBorder="1" applyProtection="1"/>
    <xf numFmtId="0" fontId="16" fillId="3" borderId="2" xfId="0" applyFont="1" applyFill="1" applyBorder="1" applyAlignment="1" applyProtection="1">
      <alignment horizontal="center" vertical="center"/>
    </xf>
    <xf numFmtId="0" fontId="16" fillId="3" borderId="2" xfId="0" applyFont="1" applyFill="1" applyBorder="1" applyAlignment="1" applyProtection="1">
      <alignment vertical="center"/>
    </xf>
    <xf numFmtId="0" fontId="17" fillId="7" borderId="2" xfId="0" applyFont="1" applyFill="1" applyBorder="1" applyAlignment="1" applyProtection="1">
      <alignment horizontal="center" vertical="center"/>
    </xf>
    <xf numFmtId="10" fontId="0" fillId="0" borderId="0" xfId="0" applyNumberFormat="1" applyProtection="1"/>
    <xf numFmtId="169" fontId="20" fillId="0" borderId="0" xfId="0" applyNumberFormat="1" applyFont="1" applyProtection="1"/>
    <xf numFmtId="0" fontId="20" fillId="0" borderId="0" xfId="0" applyFont="1" applyProtection="1"/>
    <xf numFmtId="0" fontId="0" fillId="0" borderId="16" xfId="0" applyBorder="1" applyProtection="1"/>
    <xf numFmtId="0" fontId="0" fillId="0" borderId="17" xfId="0" applyBorder="1" applyProtection="1"/>
    <xf numFmtId="0" fontId="3" fillId="3" borderId="19" xfId="0" applyFont="1" applyFill="1" applyBorder="1" applyAlignment="1" applyProtection="1">
      <alignment vertical="center"/>
    </xf>
    <xf numFmtId="0" fontId="5" fillId="7" borderId="18" xfId="0" applyFont="1" applyFill="1" applyBorder="1" applyAlignment="1" applyProtection="1">
      <alignment horizontal="center" vertical="center"/>
    </xf>
    <xf numFmtId="172" fontId="0" fillId="0" borderId="0" xfId="0" applyNumberFormat="1" applyProtection="1"/>
    <xf numFmtId="169" fontId="7" fillId="12" borderId="2" xfId="1" applyFont="1" applyFill="1" applyBorder="1" applyAlignment="1" applyProtection="1">
      <alignment horizontal="left" vertical="center"/>
      <protection locked="0"/>
    </xf>
    <xf numFmtId="170" fontId="12" fillId="12" borderId="2" xfId="1" applyNumberFormat="1" applyFont="1" applyFill="1" applyBorder="1" applyAlignment="1" applyProtection="1">
      <alignment vertical="center"/>
      <protection locked="0"/>
    </xf>
    <xf numFmtId="169" fontId="12" fillId="12" borderId="2" xfId="1" applyFont="1" applyFill="1" applyBorder="1" applyAlignment="1" applyProtection="1">
      <alignment horizontal="left" vertical="center"/>
      <protection locked="0"/>
    </xf>
    <xf numFmtId="169" fontId="15" fillId="12" borderId="2" xfId="1" applyFont="1" applyFill="1" applyBorder="1" applyAlignment="1" applyProtection="1">
      <alignment horizontal="left" vertical="center"/>
      <protection locked="0"/>
    </xf>
    <xf numFmtId="0" fontId="1" fillId="0" borderId="0" xfId="0" applyFont="1" applyProtection="1"/>
    <xf numFmtId="0" fontId="0" fillId="3" borderId="2" xfId="0" applyFont="1" applyFill="1" applyBorder="1" applyProtection="1"/>
    <xf numFmtId="0" fontId="0" fillId="3" borderId="2" xfId="0" applyFill="1" applyBorder="1" applyProtection="1"/>
    <xf numFmtId="4" fontId="0" fillId="3" borderId="2" xfId="0" applyNumberFormat="1" applyFill="1" applyBorder="1" applyAlignment="1" applyProtection="1">
      <alignment horizontal="center"/>
    </xf>
    <xf numFmtId="169" fontId="5" fillId="12" borderId="2" xfId="1" applyFont="1" applyFill="1" applyBorder="1" applyAlignment="1" applyProtection="1">
      <alignment horizontal="left" vertical="center"/>
      <protection locked="0"/>
    </xf>
    <xf numFmtId="0" fontId="27" fillId="0" borderId="0" xfId="0" applyFont="1" applyProtection="1"/>
    <xf numFmtId="0" fontId="2" fillId="2" borderId="1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wrapText="1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/>
    </xf>
    <xf numFmtId="165" fontId="1" fillId="4" borderId="2" xfId="0" applyNumberFormat="1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left"/>
    </xf>
    <xf numFmtId="166" fontId="4" fillId="4" borderId="2" xfId="0" applyNumberFormat="1" applyFont="1" applyFill="1" applyBorder="1" applyAlignment="1" applyProtection="1">
      <alignment horizontal="center"/>
      <protection locked="0"/>
    </xf>
    <xf numFmtId="0" fontId="4" fillId="4" borderId="2" xfId="0" applyFont="1" applyFill="1" applyBorder="1" applyAlignment="1" applyProtection="1">
      <alignment horizontal="center"/>
      <protection locked="0"/>
    </xf>
    <xf numFmtId="167" fontId="4" fillId="4" borderId="2" xfId="0" applyNumberFormat="1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wrapText="1"/>
    </xf>
    <xf numFmtId="0" fontId="0" fillId="4" borderId="2" xfId="0" applyFill="1" applyBorder="1" applyAlignment="1" applyProtection="1">
      <alignment horizontal="center"/>
      <protection locked="0"/>
    </xf>
    <xf numFmtId="0" fontId="3" fillId="11" borderId="2" xfId="0" applyFont="1" applyFill="1" applyBorder="1" applyAlignment="1" applyProtection="1">
      <alignment horizontal="center"/>
      <protection locked="0"/>
    </xf>
    <xf numFmtId="0" fontId="0" fillId="5" borderId="2" xfId="0" applyFill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left"/>
    </xf>
    <xf numFmtId="4" fontId="26" fillId="4" borderId="4" xfId="0" applyNumberFormat="1" applyFont="1" applyFill="1" applyBorder="1" applyAlignment="1" applyProtection="1">
      <alignment horizontal="center"/>
      <protection locked="0"/>
    </xf>
    <xf numFmtId="4" fontId="26" fillId="4" borderId="5" xfId="0" applyNumberFormat="1" applyFont="1" applyFill="1" applyBorder="1" applyAlignment="1" applyProtection="1">
      <alignment horizontal="center"/>
      <protection locked="0"/>
    </xf>
    <xf numFmtId="4" fontId="26" fillId="4" borderId="6" xfId="0" applyNumberFormat="1" applyFont="1" applyFill="1" applyBorder="1" applyAlignment="1" applyProtection="1">
      <alignment horizontal="center"/>
      <protection locked="0"/>
    </xf>
    <xf numFmtId="168" fontId="3" fillId="11" borderId="2" xfId="0" applyNumberFormat="1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5" fillId="7" borderId="2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7" fillId="7" borderId="2" xfId="0" applyFont="1" applyFill="1" applyBorder="1" applyAlignment="1" applyProtection="1">
      <alignment horizontal="left" vertical="center"/>
    </xf>
    <xf numFmtId="0" fontId="12" fillId="7" borderId="2" xfId="0" applyFont="1" applyFill="1" applyBorder="1" applyAlignment="1" applyProtection="1">
      <alignment horizontal="left" vertical="center"/>
    </xf>
    <xf numFmtId="0" fontId="7" fillId="7" borderId="4" xfId="0" applyFont="1" applyFill="1" applyBorder="1" applyAlignment="1" applyProtection="1">
      <alignment horizontal="left" vertical="center"/>
    </xf>
    <xf numFmtId="0" fontId="7" fillId="12" borderId="2" xfId="0" applyFont="1" applyFill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8" fillId="0" borderId="9" xfId="0" applyFont="1" applyBorder="1" applyAlignment="1" applyProtection="1">
      <alignment horizontal="left" vertical="center"/>
    </xf>
    <xf numFmtId="0" fontId="10" fillId="7" borderId="4" xfId="0" applyFont="1" applyFill="1" applyBorder="1" applyAlignment="1" applyProtection="1">
      <alignment horizontal="left" vertical="center"/>
    </xf>
    <xf numFmtId="0" fontId="10" fillId="7" borderId="2" xfId="0" applyFont="1" applyFill="1" applyBorder="1" applyAlignment="1" applyProtection="1">
      <alignment horizontal="left" vertical="center"/>
    </xf>
    <xf numFmtId="0" fontId="8" fillId="3" borderId="4" xfId="0" applyFont="1" applyFill="1" applyBorder="1" applyAlignment="1" applyProtection="1">
      <alignment horizontal="left" vertical="center"/>
    </xf>
    <xf numFmtId="0" fontId="8" fillId="3" borderId="2" xfId="0" applyFont="1" applyFill="1" applyBorder="1" applyAlignment="1" applyProtection="1">
      <alignment horizontal="left" vertical="center"/>
    </xf>
    <xf numFmtId="0" fontId="12" fillId="12" borderId="2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left" vertical="center"/>
    </xf>
    <xf numFmtId="0" fontId="9" fillId="7" borderId="2" xfId="0" applyFont="1" applyFill="1" applyBorder="1" applyAlignment="1" applyProtection="1">
      <alignment horizontal="left" vertical="center"/>
    </xf>
    <xf numFmtId="0" fontId="8" fillId="3" borderId="13" xfId="0" applyFont="1" applyFill="1" applyBorder="1" applyAlignment="1" applyProtection="1">
      <alignment horizontal="left" vertical="center"/>
    </xf>
    <xf numFmtId="0" fontId="11" fillId="3" borderId="2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center" vertical="center"/>
    </xf>
    <xf numFmtId="0" fontId="18" fillId="7" borderId="2" xfId="0" applyFont="1" applyFill="1" applyBorder="1" applyAlignment="1" applyProtection="1">
      <alignment horizontal="center" vertical="center"/>
    </xf>
    <xf numFmtId="0" fontId="18" fillId="7" borderId="2" xfId="0" applyFont="1" applyFill="1" applyBorder="1" applyAlignment="1" applyProtection="1">
      <alignment horizontal="left" vertical="center"/>
    </xf>
    <xf numFmtId="0" fontId="17" fillId="7" borderId="2" xfId="0" applyFont="1" applyFill="1" applyBorder="1" applyAlignment="1" applyProtection="1">
      <alignment horizontal="left" vertical="center"/>
    </xf>
    <xf numFmtId="0" fontId="16" fillId="3" borderId="2" xfId="0" applyFont="1" applyFill="1" applyBorder="1" applyAlignment="1" applyProtection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left" vertical="center"/>
    </xf>
    <xf numFmtId="0" fontId="12" fillId="7" borderId="4" xfId="0" applyFont="1" applyFill="1" applyBorder="1" applyAlignment="1" applyProtection="1">
      <alignment horizontal="center" vertical="center"/>
    </xf>
    <xf numFmtId="0" fontId="12" fillId="7" borderId="5" xfId="0" applyFont="1" applyFill="1" applyBorder="1" applyAlignment="1" applyProtection="1">
      <alignment horizontal="center" vertical="center"/>
    </xf>
    <xf numFmtId="0" fontId="12" fillId="7" borderId="6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5" fillId="7" borderId="2" xfId="0" applyFont="1" applyFill="1" applyBorder="1" applyAlignment="1" applyProtection="1">
      <alignment horizontal="left" vertical="center"/>
    </xf>
    <xf numFmtId="0" fontId="11" fillId="0" borderId="10" xfId="0" applyFont="1" applyBorder="1" applyAlignment="1" applyProtection="1">
      <alignment horizontal="left" vertical="center"/>
    </xf>
    <xf numFmtId="0" fontId="11" fillId="3" borderId="1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 vertical="top" wrapText="1"/>
    </xf>
    <xf numFmtId="0" fontId="1" fillId="9" borderId="2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center" vertical="center" wrapText="1"/>
    </xf>
    <xf numFmtId="4" fontId="0" fillId="3" borderId="2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4" fontId="1" fillId="5" borderId="4" xfId="0" applyNumberFormat="1" applyFont="1" applyFill="1" applyBorder="1" applyAlignment="1">
      <alignment horizontal="center" vertical="center" wrapText="1"/>
    </xf>
    <xf numFmtId="4" fontId="1" fillId="5" borderId="6" xfId="0" applyNumberFormat="1" applyFont="1" applyFill="1" applyBorder="1" applyAlignment="1">
      <alignment horizontal="center" vertical="center" wrapText="1"/>
    </xf>
    <xf numFmtId="0" fontId="1" fillId="9" borderId="23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right" vertical="top" wrapText="1"/>
    </xf>
    <xf numFmtId="174" fontId="1" fillId="5" borderId="6" xfId="0" applyNumberFormat="1" applyFont="1" applyFill="1" applyBorder="1" applyAlignment="1">
      <alignment horizontal="center" vertical="top" wrapText="1"/>
    </xf>
    <xf numFmtId="4" fontId="1" fillId="5" borderId="2" xfId="1" applyNumberFormat="1" applyFont="1" applyFill="1" applyBorder="1" applyAlignment="1" applyProtection="1">
      <alignment vertical="center" wrapText="1"/>
    </xf>
    <xf numFmtId="169" fontId="23" fillId="13" borderId="31" xfId="0" applyNumberFormat="1" applyFont="1" applyFill="1" applyBorder="1" applyProtection="1">
      <protection locked="0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DEE8"/>
      <rgbColor rgb="FF808080"/>
      <rgbColor rgb="FF95B3D7"/>
      <rgbColor rgb="FF953735"/>
      <rgbColor rgb="FFEBF1DE"/>
      <rgbColor rgb="FFDBEEF4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10243E"/>
      <rgbColor rgb="FF31859C"/>
      <rgbColor rgb="FF0D0D0D"/>
      <rgbColor rgb="FF4A452A"/>
      <rgbColor rgb="FF993300"/>
      <rgbColor rgb="FF993366"/>
      <rgbColor rgb="FF1F497D"/>
      <rgbColor rgb="FF40315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4"/>
  <sheetViews>
    <sheetView showGridLines="0" tabSelected="1" zoomScale="190" zoomScaleNormal="190" workbookViewId="0">
      <selection activeCell="B9" sqref="B9"/>
    </sheetView>
  </sheetViews>
  <sheetFormatPr defaultRowHeight="15"/>
  <cols>
    <col min="1" max="1" width="8.7109375" style="83" customWidth="1"/>
    <col min="2" max="2" width="47.85546875" style="83" customWidth="1"/>
    <col min="3" max="3" width="17.42578125" style="83" customWidth="1"/>
    <col min="4" max="5" width="8.7109375" style="83" customWidth="1"/>
    <col min="6" max="6" width="40.5703125" style="83" customWidth="1"/>
    <col min="7" max="7" width="13.5703125" style="83" customWidth="1"/>
    <col min="8" max="8" width="11.28515625" style="83" customWidth="1"/>
    <col min="9" max="1025" width="8.7109375" style="83" customWidth="1"/>
    <col min="1026" max="16384" width="9.140625" style="83"/>
  </cols>
  <sheetData>
    <row r="1" spans="2:8">
      <c r="B1" s="155" t="s">
        <v>0</v>
      </c>
    </row>
    <row r="2" spans="2:8">
      <c r="B2" s="160" t="s">
        <v>152</v>
      </c>
    </row>
    <row r="3" spans="2:8">
      <c r="B3" s="160" t="s">
        <v>153</v>
      </c>
    </row>
    <row r="4" spans="2:8">
      <c r="B4" s="160" t="s">
        <v>154</v>
      </c>
    </row>
    <row r="5" spans="2:8">
      <c r="B5" s="160" t="s">
        <v>155</v>
      </c>
    </row>
    <row r="7" spans="2:8" ht="21.75" customHeight="1">
      <c r="B7" s="161"/>
      <c r="C7" s="161"/>
    </row>
    <row r="8" spans="2:8" ht="18" customHeight="1">
      <c r="F8" s="87"/>
      <c r="G8" s="87"/>
      <c r="H8" s="87"/>
    </row>
    <row r="9" spans="2:8" ht="18" customHeight="1">
      <c r="B9" s="156" t="s">
        <v>1</v>
      </c>
      <c r="C9" s="2">
        <v>0</v>
      </c>
    </row>
    <row r="10" spans="2:8" ht="18" customHeight="1">
      <c r="B10" s="156" t="s">
        <v>136</v>
      </c>
      <c r="C10" s="2">
        <v>0</v>
      </c>
    </row>
    <row r="12" spans="2:8" ht="18" customHeight="1">
      <c r="B12" s="156" t="s">
        <v>2</v>
      </c>
      <c r="C12" s="2">
        <v>0</v>
      </c>
    </row>
    <row r="13" spans="2:8" ht="18" customHeight="1">
      <c r="B13" s="156" t="s">
        <v>3</v>
      </c>
      <c r="C13" s="3">
        <v>0</v>
      </c>
    </row>
    <row r="14" spans="2:8" ht="18" customHeight="1">
      <c r="B14" s="157" t="s">
        <v>132</v>
      </c>
      <c r="C14" s="158">
        <f>(C13*C12)*22</f>
        <v>0</v>
      </c>
    </row>
  </sheetData>
  <sheetProtection password="C10E" sheet="1" objects="1" scenarios="1"/>
  <mergeCells count="1">
    <mergeCell ref="B7:C7"/>
  </mergeCells>
  <dataValidations count="1">
    <dataValidation type="whole" allowBlank="1" showInputMessage="1" showErrorMessage="1" promptTitle="Quantidade" prompt="Informar a quantidade diária de deslocamentos por funcionário SOMENTE SE HOUVER O FORNECIMENTO DE VALE-TRANSPORTE. Se não houver, digite zero." sqref="C13">
      <formula1>0</formula1>
      <formula2>4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showGridLines="0" zoomScale="130" zoomScaleNormal="130" workbookViewId="0">
      <selection activeCell="H108" sqref="H108"/>
    </sheetView>
  </sheetViews>
  <sheetFormatPr defaultRowHeight="15"/>
  <cols>
    <col min="1" max="1" width="8.7109375" style="83" customWidth="1"/>
    <col min="2" max="5" width="12.28515625" style="83" customWidth="1"/>
    <col min="6" max="6" width="13.42578125" style="83" customWidth="1"/>
    <col min="7" max="7" width="10.140625" style="83" customWidth="1"/>
    <col min="8" max="8" width="19.42578125" style="83" customWidth="1"/>
    <col min="9" max="9" width="10.5703125" style="83" customWidth="1"/>
    <col min="10" max="10" width="21.28515625" style="83" customWidth="1"/>
    <col min="11" max="11" width="21.140625" style="83" customWidth="1"/>
    <col min="12" max="1025" width="8.7109375" style="83" customWidth="1"/>
    <col min="1026" max="16384" width="9.140625" style="83"/>
  </cols>
  <sheetData>
    <row r="1" spans="1:14" ht="15.75" customHeight="1">
      <c r="A1" s="162" t="s">
        <v>4</v>
      </c>
      <c r="B1" s="162"/>
      <c r="C1" s="162"/>
      <c r="D1" s="162"/>
      <c r="E1" s="162"/>
      <c r="F1" s="162"/>
      <c r="G1" s="162"/>
      <c r="H1" s="162"/>
    </row>
    <row r="3" spans="1:14">
      <c r="A3" s="163" t="s">
        <v>5</v>
      </c>
      <c r="B3" s="163"/>
      <c r="C3" s="163"/>
      <c r="D3" s="163"/>
      <c r="E3" s="163"/>
      <c r="F3" s="163"/>
      <c r="G3" s="163"/>
      <c r="H3" s="163"/>
    </row>
    <row r="4" spans="1:14">
      <c r="A4" s="164" t="s">
        <v>6</v>
      </c>
      <c r="B4" s="164"/>
      <c r="C4" s="165"/>
      <c r="D4" s="165"/>
      <c r="E4" s="164" t="s">
        <v>7</v>
      </c>
      <c r="F4" s="164"/>
      <c r="G4" s="166"/>
      <c r="H4" s="166"/>
    </row>
    <row r="5" spans="1:14">
      <c r="A5" s="167"/>
      <c r="B5" s="167"/>
      <c r="C5" s="167"/>
      <c r="D5" s="167"/>
      <c r="E5" s="167"/>
      <c r="F5" s="167"/>
      <c r="G5" s="167"/>
      <c r="H5" s="167"/>
    </row>
    <row r="6" spans="1:14">
      <c r="A6" s="168" t="s">
        <v>8</v>
      </c>
      <c r="B6" s="168"/>
      <c r="C6" s="168"/>
      <c r="D6" s="168"/>
      <c r="E6" s="168"/>
      <c r="F6" s="168"/>
      <c r="G6" s="168"/>
      <c r="H6" s="168"/>
      <c r="M6" s="84"/>
      <c r="N6" s="84"/>
    </row>
    <row r="7" spans="1:14">
      <c r="A7" s="85" t="s">
        <v>9</v>
      </c>
      <c r="B7" s="169" t="s">
        <v>10</v>
      </c>
      <c r="C7" s="169"/>
      <c r="D7" s="169"/>
      <c r="E7" s="169"/>
      <c r="F7" s="169"/>
      <c r="G7" s="170"/>
      <c r="H7" s="170"/>
      <c r="K7" s="84"/>
    </row>
    <row r="8" spans="1:14">
      <c r="A8" s="85" t="s">
        <v>11</v>
      </c>
      <c r="B8" s="169" t="s">
        <v>12</v>
      </c>
      <c r="C8" s="169"/>
      <c r="D8" s="169"/>
      <c r="E8" s="169"/>
      <c r="F8" s="169"/>
      <c r="G8" s="171"/>
      <c r="H8" s="171"/>
    </row>
    <row r="9" spans="1:14">
      <c r="A9" s="85" t="s">
        <v>13</v>
      </c>
      <c r="B9" s="169" t="s">
        <v>14</v>
      </c>
      <c r="C9" s="169"/>
      <c r="D9" s="169"/>
      <c r="E9" s="169"/>
      <c r="F9" s="169"/>
      <c r="G9" s="172"/>
      <c r="H9" s="172"/>
    </row>
    <row r="10" spans="1:14">
      <c r="A10" s="85" t="s">
        <v>15</v>
      </c>
      <c r="B10" s="169" t="s">
        <v>16</v>
      </c>
      <c r="C10" s="169"/>
      <c r="D10" s="169"/>
      <c r="E10" s="169"/>
      <c r="F10" s="169"/>
      <c r="G10" s="173">
        <v>12</v>
      </c>
      <c r="H10" s="173"/>
    </row>
    <row r="11" spans="1:14">
      <c r="A11" s="86"/>
      <c r="B11" s="87"/>
      <c r="C11" s="87"/>
      <c r="D11" s="87"/>
      <c r="E11" s="87"/>
      <c r="F11" s="87"/>
      <c r="G11" s="87"/>
      <c r="H11" s="88"/>
    </row>
    <row r="12" spans="1:14">
      <c r="A12" s="89" t="s">
        <v>17</v>
      </c>
      <c r="B12" s="87"/>
      <c r="C12" s="87"/>
      <c r="D12" s="87"/>
      <c r="E12" s="87"/>
      <c r="F12" s="87"/>
      <c r="G12" s="87"/>
      <c r="H12" s="88"/>
    </row>
    <row r="13" spans="1:14" ht="29.25" customHeight="1">
      <c r="A13" s="174" t="s">
        <v>18</v>
      </c>
      <c r="B13" s="174"/>
      <c r="C13" s="175" t="s">
        <v>19</v>
      </c>
      <c r="D13" s="175"/>
      <c r="E13" s="175"/>
      <c r="F13" s="176" t="s">
        <v>20</v>
      </c>
      <c r="G13" s="176"/>
      <c r="H13" s="176"/>
      <c r="J13" s="90"/>
      <c r="K13" s="90"/>
    </row>
    <row r="14" spans="1:14">
      <c r="A14" s="163" t="s">
        <v>133</v>
      </c>
      <c r="B14" s="163"/>
      <c r="C14" s="173" t="s">
        <v>21</v>
      </c>
      <c r="D14" s="173"/>
      <c r="E14" s="173"/>
      <c r="F14" s="177">
        <v>1</v>
      </c>
      <c r="G14" s="177"/>
      <c r="H14" s="177"/>
    </row>
    <row r="15" spans="1:14">
      <c r="A15" s="163"/>
      <c r="B15" s="163"/>
      <c r="C15" s="173" t="s">
        <v>22</v>
      </c>
      <c r="D15" s="173"/>
      <c r="E15" s="173"/>
      <c r="F15" s="178" t="s">
        <v>150</v>
      </c>
      <c r="G15" s="178"/>
      <c r="H15" s="178"/>
    </row>
    <row r="16" spans="1:14">
      <c r="A16" s="163"/>
      <c r="B16" s="163"/>
      <c r="C16" s="173" t="s">
        <v>23</v>
      </c>
      <c r="D16" s="173"/>
      <c r="E16" s="173"/>
      <c r="F16" s="179"/>
      <c r="G16" s="179"/>
      <c r="H16" s="179"/>
    </row>
    <row r="17" spans="1:11">
      <c r="A17" s="86"/>
      <c r="B17" s="87"/>
      <c r="C17" s="87"/>
      <c r="D17" s="87"/>
      <c r="E17" s="87"/>
      <c r="F17" s="87"/>
      <c r="G17" s="87"/>
      <c r="H17" s="88"/>
    </row>
    <row r="18" spans="1:11">
      <c r="A18" s="180" t="s">
        <v>24</v>
      </c>
      <c r="B18" s="180"/>
      <c r="C18" s="180"/>
      <c r="D18" s="180"/>
      <c r="E18" s="180"/>
      <c r="F18" s="180"/>
      <c r="G18" s="180"/>
      <c r="H18" s="180"/>
    </row>
    <row r="19" spans="1:11">
      <c r="A19" s="163" t="s">
        <v>25</v>
      </c>
      <c r="B19" s="163"/>
      <c r="C19" s="163"/>
      <c r="D19" s="163"/>
      <c r="E19" s="163"/>
      <c r="F19" s="163"/>
      <c r="G19" s="163"/>
      <c r="H19" s="163"/>
      <c r="K19" s="91"/>
    </row>
    <row r="20" spans="1:11">
      <c r="A20" s="85">
        <v>1</v>
      </c>
      <c r="B20" s="181" t="s">
        <v>18</v>
      </c>
      <c r="C20" s="181"/>
      <c r="D20" s="181"/>
      <c r="E20" s="181"/>
      <c r="F20" s="173" t="str">
        <f>A14 &amp; F15</f>
        <v>Manutenção Predialxx h/semana</v>
      </c>
      <c r="G20" s="173"/>
      <c r="H20" s="173"/>
    </row>
    <row r="21" spans="1:11">
      <c r="A21" s="85">
        <v>2</v>
      </c>
      <c r="B21" s="181" t="s">
        <v>26</v>
      </c>
      <c r="C21" s="181"/>
      <c r="D21" s="181"/>
      <c r="E21" s="181"/>
      <c r="F21" s="182">
        <v>0</v>
      </c>
      <c r="G21" s="183"/>
      <c r="H21" s="184"/>
    </row>
    <row r="22" spans="1:11">
      <c r="A22" s="85">
        <v>3</v>
      </c>
      <c r="B22" s="181" t="s">
        <v>27</v>
      </c>
      <c r="C22" s="181"/>
      <c r="D22" s="181"/>
      <c r="E22" s="181"/>
      <c r="F22" s="178" t="s">
        <v>134</v>
      </c>
      <c r="G22" s="178"/>
      <c r="H22" s="178"/>
    </row>
    <row r="23" spans="1:11">
      <c r="A23" s="85">
        <v>4</v>
      </c>
      <c r="B23" s="181" t="s">
        <v>28</v>
      </c>
      <c r="C23" s="181"/>
      <c r="D23" s="181"/>
      <c r="E23" s="181"/>
      <c r="F23" s="185" t="s">
        <v>29</v>
      </c>
      <c r="G23" s="185"/>
      <c r="H23" s="185"/>
    </row>
    <row r="24" spans="1:11">
      <c r="A24" s="86"/>
      <c r="B24" s="87"/>
      <c r="C24" s="87"/>
      <c r="D24" s="87"/>
      <c r="E24" s="87"/>
      <c r="F24" s="87"/>
      <c r="G24" s="87"/>
      <c r="H24" s="88"/>
    </row>
    <row r="25" spans="1:11">
      <c r="A25" s="186" t="s">
        <v>30</v>
      </c>
      <c r="B25" s="186"/>
      <c r="C25" s="186"/>
      <c r="D25" s="186"/>
      <c r="E25" s="186"/>
      <c r="F25" s="186"/>
      <c r="G25" s="186"/>
      <c r="H25" s="186"/>
    </row>
    <row r="26" spans="1:11">
      <c r="A26" s="92"/>
      <c r="B26" s="87"/>
      <c r="C26" s="87"/>
      <c r="D26" s="87"/>
      <c r="E26" s="87"/>
      <c r="F26" s="87"/>
      <c r="G26" s="87"/>
      <c r="H26" s="88"/>
    </row>
    <row r="27" spans="1:11">
      <c r="A27" s="85">
        <v>1</v>
      </c>
      <c r="B27" s="187" t="s">
        <v>31</v>
      </c>
      <c r="C27" s="187"/>
      <c r="D27" s="187"/>
      <c r="E27" s="187"/>
      <c r="F27" s="187"/>
      <c r="G27" s="187"/>
      <c r="H27" s="85" t="s">
        <v>32</v>
      </c>
      <c r="J27" s="93"/>
    </row>
    <row r="28" spans="1:11">
      <c r="A28" s="94" t="s">
        <v>9</v>
      </c>
      <c r="B28" s="188" t="s">
        <v>33</v>
      </c>
      <c r="C28" s="188"/>
      <c r="D28" s="188"/>
      <c r="E28" s="188"/>
      <c r="F28" s="188"/>
      <c r="G28" s="188"/>
      <c r="H28" s="4">
        <f>F21</f>
        <v>0</v>
      </c>
      <c r="J28" s="93"/>
    </row>
    <row r="29" spans="1:11">
      <c r="A29" s="94" t="s">
        <v>11</v>
      </c>
      <c r="B29" s="188" t="s">
        <v>135</v>
      </c>
      <c r="C29" s="188"/>
      <c r="D29" s="188"/>
      <c r="E29" s="188"/>
      <c r="F29" s="188"/>
      <c r="G29" s="188"/>
      <c r="H29" s="159"/>
      <c r="I29" s="93"/>
      <c r="J29" s="93"/>
    </row>
    <row r="30" spans="1:11">
      <c r="A30" s="187" t="s">
        <v>34</v>
      </c>
      <c r="B30" s="187"/>
      <c r="C30" s="187"/>
      <c r="D30" s="187"/>
      <c r="E30" s="187"/>
      <c r="F30" s="187"/>
      <c r="G30" s="187"/>
      <c r="H30" s="5">
        <f>SUM(H28:H29)</f>
        <v>0</v>
      </c>
    </row>
    <row r="31" spans="1:11">
      <c r="A31" s="86"/>
      <c r="B31" s="87"/>
      <c r="C31" s="87"/>
      <c r="D31" s="87"/>
      <c r="E31" s="87"/>
      <c r="F31" s="87"/>
      <c r="G31" s="87"/>
      <c r="H31" s="88"/>
    </row>
    <row r="32" spans="1:11">
      <c r="A32" s="189" t="s">
        <v>35</v>
      </c>
      <c r="B32" s="189"/>
      <c r="C32" s="189"/>
      <c r="D32" s="189"/>
      <c r="E32" s="189"/>
      <c r="F32" s="189"/>
      <c r="G32" s="189"/>
      <c r="H32" s="189"/>
    </row>
    <row r="33" spans="1:8">
      <c r="A33" s="95"/>
      <c r="B33" s="96"/>
      <c r="C33" s="96"/>
      <c r="D33" s="96"/>
      <c r="E33" s="96"/>
      <c r="F33" s="96"/>
      <c r="G33" s="96"/>
      <c r="H33" s="97"/>
    </row>
    <row r="34" spans="1:8">
      <c r="A34" s="98" t="s">
        <v>36</v>
      </c>
      <c r="B34" s="190" t="s">
        <v>37</v>
      </c>
      <c r="C34" s="190"/>
      <c r="D34" s="190"/>
      <c r="E34" s="190"/>
      <c r="F34" s="190"/>
      <c r="G34" s="190"/>
      <c r="H34" s="98" t="s">
        <v>32</v>
      </c>
    </row>
    <row r="35" spans="1:8">
      <c r="A35" s="99" t="s">
        <v>9</v>
      </c>
      <c r="B35" s="191" t="s">
        <v>38</v>
      </c>
      <c r="C35" s="191"/>
      <c r="D35" s="191"/>
      <c r="E35" s="191"/>
      <c r="F35" s="191"/>
      <c r="G35" s="100">
        <v>9.0899999999999995E-2</v>
      </c>
      <c r="H35" s="6">
        <f>H30*G35</f>
        <v>0</v>
      </c>
    </row>
    <row r="36" spans="1:8">
      <c r="A36" s="99" t="s">
        <v>11</v>
      </c>
      <c r="B36" s="193" t="s">
        <v>40</v>
      </c>
      <c r="C36" s="193"/>
      <c r="D36" s="193"/>
      <c r="E36" s="193"/>
      <c r="F36" s="193"/>
      <c r="G36" s="100">
        <v>3.0300000000000001E-2</v>
      </c>
      <c r="H36" s="6">
        <f>H30*G36</f>
        <v>0</v>
      </c>
    </row>
    <row r="37" spans="1:8">
      <c r="A37" s="190" t="s">
        <v>41</v>
      </c>
      <c r="B37" s="190"/>
      <c r="C37" s="190"/>
      <c r="D37" s="190"/>
      <c r="E37" s="190"/>
      <c r="F37" s="190"/>
      <c r="G37" s="190"/>
      <c r="H37" s="7">
        <f>SUM(H35:H36)</f>
        <v>0</v>
      </c>
    </row>
    <row r="38" spans="1:8">
      <c r="A38" s="95"/>
      <c r="B38" s="96"/>
      <c r="C38" s="96"/>
      <c r="D38" s="96"/>
      <c r="E38" s="96"/>
      <c r="F38" s="96"/>
      <c r="G38" s="96"/>
      <c r="H38" s="97"/>
    </row>
    <row r="39" spans="1:8">
      <c r="A39" s="98" t="s">
        <v>42</v>
      </c>
      <c r="B39" s="190" t="s">
        <v>43</v>
      </c>
      <c r="C39" s="190"/>
      <c r="D39" s="190"/>
      <c r="E39" s="190"/>
      <c r="F39" s="190"/>
      <c r="G39" s="98" t="s">
        <v>44</v>
      </c>
      <c r="H39" s="98" t="s">
        <v>32</v>
      </c>
    </row>
    <row r="40" spans="1:8">
      <c r="A40" s="99" t="s">
        <v>9</v>
      </c>
      <c r="B40" s="191" t="s">
        <v>45</v>
      </c>
      <c r="C40" s="191"/>
      <c r="D40" s="191"/>
      <c r="E40" s="191"/>
      <c r="F40" s="191"/>
      <c r="G40" s="8">
        <v>20</v>
      </c>
      <c r="H40" s="6">
        <f>($H$30+$H$37)*G40%</f>
        <v>0</v>
      </c>
    </row>
    <row r="41" spans="1:8">
      <c r="A41" s="99" t="s">
        <v>11</v>
      </c>
      <c r="B41" s="191" t="s">
        <v>46</v>
      </c>
      <c r="C41" s="191"/>
      <c r="D41" s="191"/>
      <c r="E41" s="191"/>
      <c r="F41" s="191"/>
      <c r="G41" s="9">
        <v>2.5</v>
      </c>
      <c r="H41" s="6">
        <f t="shared" ref="H41:H46" si="0">($H$30+$H$37)*G41%</f>
        <v>0</v>
      </c>
    </row>
    <row r="42" spans="1:8">
      <c r="A42" s="99" t="s">
        <v>13</v>
      </c>
      <c r="B42" s="191" t="s">
        <v>47</v>
      </c>
      <c r="C42" s="191"/>
      <c r="D42" s="191"/>
      <c r="E42" s="191"/>
      <c r="F42" s="191"/>
      <c r="G42" s="10">
        <v>3</v>
      </c>
      <c r="H42" s="6">
        <f t="shared" si="0"/>
        <v>0</v>
      </c>
    </row>
    <row r="43" spans="1:8">
      <c r="A43" s="99" t="s">
        <v>15</v>
      </c>
      <c r="B43" s="191" t="s">
        <v>48</v>
      </c>
      <c r="C43" s="191"/>
      <c r="D43" s="191"/>
      <c r="E43" s="191"/>
      <c r="F43" s="191"/>
      <c r="G43" s="9">
        <v>1.5</v>
      </c>
      <c r="H43" s="6">
        <f t="shared" si="0"/>
        <v>0</v>
      </c>
    </row>
    <row r="44" spans="1:8">
      <c r="A44" s="99" t="s">
        <v>49</v>
      </c>
      <c r="B44" s="191" t="s">
        <v>50</v>
      </c>
      <c r="C44" s="191"/>
      <c r="D44" s="191"/>
      <c r="E44" s="191"/>
      <c r="F44" s="191"/>
      <c r="G44" s="9">
        <v>1</v>
      </c>
      <c r="H44" s="6">
        <f t="shared" si="0"/>
        <v>0</v>
      </c>
    </row>
    <row r="45" spans="1:8">
      <c r="A45" s="99" t="s">
        <v>51</v>
      </c>
      <c r="B45" s="191" t="s">
        <v>52</v>
      </c>
      <c r="C45" s="191"/>
      <c r="D45" s="191"/>
      <c r="E45" s="191"/>
      <c r="F45" s="191"/>
      <c r="G45" s="9">
        <v>0.6</v>
      </c>
      <c r="H45" s="6">
        <f t="shared" si="0"/>
        <v>0</v>
      </c>
    </row>
    <row r="46" spans="1:8">
      <c r="A46" s="99" t="s">
        <v>53</v>
      </c>
      <c r="B46" s="191" t="s">
        <v>54</v>
      </c>
      <c r="C46" s="191"/>
      <c r="D46" s="191"/>
      <c r="E46" s="191"/>
      <c r="F46" s="191"/>
      <c r="G46" s="9">
        <v>0.2</v>
      </c>
      <c r="H46" s="6">
        <f t="shared" si="0"/>
        <v>0</v>
      </c>
    </row>
    <row r="47" spans="1:8">
      <c r="A47" s="99" t="s">
        <v>55</v>
      </c>
      <c r="B47" s="191" t="s">
        <v>56</v>
      </c>
      <c r="C47" s="191"/>
      <c r="D47" s="191"/>
      <c r="E47" s="191"/>
      <c r="F47" s="191"/>
      <c r="G47" s="9">
        <v>8</v>
      </c>
      <c r="H47" s="6">
        <f>($H$30+$H$37)*G47%</f>
        <v>0</v>
      </c>
    </row>
    <row r="48" spans="1:8">
      <c r="A48" s="190" t="s">
        <v>57</v>
      </c>
      <c r="B48" s="190"/>
      <c r="C48" s="190"/>
      <c r="D48" s="190"/>
      <c r="E48" s="190"/>
      <c r="F48" s="190"/>
      <c r="G48" s="101">
        <f>SUM(G40:G47)</f>
        <v>36.799999999999997</v>
      </c>
      <c r="H48" s="7">
        <f>SUM(H40:H47)</f>
        <v>0</v>
      </c>
    </row>
    <row r="49" spans="1:8">
      <c r="A49" s="95"/>
      <c r="B49" s="96"/>
      <c r="C49" s="96"/>
      <c r="D49" s="96"/>
      <c r="E49" s="96"/>
      <c r="F49" s="96"/>
      <c r="G49" s="96"/>
      <c r="H49" s="97"/>
    </row>
    <row r="50" spans="1:8">
      <c r="A50" s="98" t="s">
        <v>58</v>
      </c>
      <c r="B50" s="190" t="s">
        <v>59</v>
      </c>
      <c r="C50" s="190"/>
      <c r="D50" s="190"/>
      <c r="E50" s="190"/>
      <c r="F50" s="190"/>
      <c r="G50" s="190"/>
      <c r="H50" s="98" t="s">
        <v>32</v>
      </c>
    </row>
    <row r="51" spans="1:8">
      <c r="A51" s="99" t="s">
        <v>9</v>
      </c>
      <c r="B51" s="191" t="s">
        <v>60</v>
      </c>
      <c r="C51" s="191"/>
      <c r="D51" s="191"/>
      <c r="E51" s="191"/>
      <c r="F51" s="191"/>
      <c r="G51" s="191"/>
      <c r="H51" s="6">
        <f>IF(Informações_Básicas!C12=0, 0,Informações_Básicas!$C$14-($H$28*6%))</f>
        <v>0</v>
      </c>
    </row>
    <row r="52" spans="1:8">
      <c r="A52" s="99" t="s">
        <v>11</v>
      </c>
      <c r="B52" s="191" t="s">
        <v>61</v>
      </c>
      <c r="C52" s="191"/>
      <c r="D52" s="191"/>
      <c r="E52" s="191"/>
      <c r="F52" s="191"/>
      <c r="G52" s="191"/>
      <c r="H52" s="6">
        <f>(Informações_Básicas!$C$9*22)-(Informações_Básicas!$C$10*22)</f>
        <v>0</v>
      </c>
    </row>
    <row r="53" spans="1:8">
      <c r="A53" s="99" t="s">
        <v>13</v>
      </c>
      <c r="B53" s="194" t="s">
        <v>62</v>
      </c>
      <c r="C53" s="194"/>
      <c r="D53" s="194"/>
      <c r="E53" s="194"/>
      <c r="F53" s="194"/>
      <c r="G53" s="194"/>
      <c r="H53" s="151"/>
    </row>
    <row r="54" spans="1:8">
      <c r="A54" s="99" t="s">
        <v>15</v>
      </c>
      <c r="B54" s="194" t="s">
        <v>137</v>
      </c>
      <c r="C54" s="194"/>
      <c r="D54" s="194"/>
      <c r="E54" s="194"/>
      <c r="F54" s="194"/>
      <c r="G54" s="194"/>
      <c r="H54" s="151"/>
    </row>
    <row r="55" spans="1:8">
      <c r="A55" s="190" t="s">
        <v>63</v>
      </c>
      <c r="B55" s="190"/>
      <c r="C55" s="190"/>
      <c r="D55" s="190"/>
      <c r="E55" s="190"/>
      <c r="F55" s="190"/>
      <c r="G55" s="190"/>
      <c r="H55" s="7">
        <f>SUM(H51:H54)</f>
        <v>0</v>
      </c>
    </row>
    <row r="56" spans="1:8" ht="15.75" thickBot="1">
      <c r="A56" s="86"/>
      <c r="B56" s="87"/>
      <c r="C56" s="87"/>
      <c r="D56" s="87"/>
      <c r="E56" s="87"/>
      <c r="F56" s="87"/>
      <c r="G56" s="87"/>
      <c r="H56" s="88"/>
    </row>
    <row r="57" spans="1:8">
      <c r="A57" s="195" t="s">
        <v>64</v>
      </c>
      <c r="B57" s="195"/>
      <c r="C57" s="195"/>
      <c r="D57" s="195"/>
      <c r="E57" s="195"/>
      <c r="F57" s="195"/>
      <c r="G57" s="195"/>
      <c r="H57" s="98" t="s">
        <v>32</v>
      </c>
    </row>
    <row r="58" spans="1:8" ht="15.75" customHeight="1">
      <c r="A58" s="102" t="s">
        <v>36</v>
      </c>
      <c r="B58" s="191" t="s">
        <v>37</v>
      </c>
      <c r="C58" s="191"/>
      <c r="D58" s="191"/>
      <c r="E58" s="191"/>
      <c r="F58" s="191"/>
      <c r="G58" s="191"/>
      <c r="H58" s="11">
        <f>H37</f>
        <v>0</v>
      </c>
    </row>
    <row r="59" spans="1:8">
      <c r="A59" s="102" t="s">
        <v>42</v>
      </c>
      <c r="B59" s="191" t="s">
        <v>43</v>
      </c>
      <c r="C59" s="191"/>
      <c r="D59" s="191"/>
      <c r="E59" s="191"/>
      <c r="F59" s="191"/>
      <c r="G59" s="191"/>
      <c r="H59" s="11">
        <f>H48</f>
        <v>0</v>
      </c>
    </row>
    <row r="60" spans="1:8">
      <c r="A60" s="102" t="s">
        <v>58</v>
      </c>
      <c r="B60" s="191" t="s">
        <v>59</v>
      </c>
      <c r="C60" s="191"/>
      <c r="D60" s="191"/>
      <c r="E60" s="191"/>
      <c r="F60" s="191"/>
      <c r="G60" s="191"/>
      <c r="H60" s="11">
        <f>H55</f>
        <v>0</v>
      </c>
    </row>
    <row r="61" spans="1:8" ht="15.75" thickBot="1">
      <c r="A61" s="196" t="s">
        <v>65</v>
      </c>
      <c r="B61" s="196"/>
      <c r="C61" s="196"/>
      <c r="D61" s="196"/>
      <c r="E61" s="196"/>
      <c r="F61" s="196"/>
      <c r="G61" s="196"/>
      <c r="H61" s="12">
        <f>SUM(H58:H60)</f>
        <v>0</v>
      </c>
    </row>
    <row r="62" spans="1:8">
      <c r="A62" s="86"/>
      <c r="B62" s="87"/>
      <c r="C62" s="87"/>
      <c r="D62" s="87"/>
      <c r="E62" s="87"/>
      <c r="F62" s="87"/>
      <c r="G62" s="87"/>
      <c r="H62" s="88"/>
    </row>
    <row r="63" spans="1:8">
      <c r="A63" s="197" t="s">
        <v>66</v>
      </c>
      <c r="B63" s="197"/>
      <c r="C63" s="197"/>
      <c r="D63" s="197"/>
      <c r="E63" s="197"/>
      <c r="F63" s="197"/>
      <c r="G63" s="197"/>
      <c r="H63" s="197"/>
    </row>
    <row r="64" spans="1:8">
      <c r="A64" s="103"/>
      <c r="B64" s="104"/>
      <c r="C64" s="104"/>
      <c r="D64" s="104"/>
      <c r="E64" s="104"/>
      <c r="F64" s="104"/>
      <c r="G64" s="104"/>
      <c r="H64" s="105"/>
    </row>
    <row r="65" spans="1:10">
      <c r="A65" s="106" t="s">
        <v>67</v>
      </c>
      <c r="B65" s="107" t="s">
        <v>68</v>
      </c>
      <c r="C65" s="108"/>
      <c r="D65" s="108"/>
      <c r="E65" s="108"/>
      <c r="F65" s="108"/>
      <c r="G65" s="106" t="s">
        <v>44</v>
      </c>
      <c r="H65" s="106" t="s">
        <v>32</v>
      </c>
    </row>
    <row r="66" spans="1:10">
      <c r="A66" s="109" t="s">
        <v>9</v>
      </c>
      <c r="B66" s="198" t="s">
        <v>149</v>
      </c>
      <c r="C66" s="198"/>
      <c r="D66" s="198"/>
      <c r="E66" s="198"/>
      <c r="F66" s="198"/>
      <c r="G66" s="110">
        <f>(0.05*(1/12))*100</f>
        <v>0.41666666666666669</v>
      </c>
      <c r="H66" s="13">
        <f>(H30+H47)*G66%</f>
        <v>0</v>
      </c>
      <c r="I66" s="111"/>
    </row>
    <row r="67" spans="1:10">
      <c r="A67" s="109" t="s">
        <v>11</v>
      </c>
      <c r="B67" s="199" t="s">
        <v>138</v>
      </c>
      <c r="C67" s="199"/>
      <c r="D67" s="199"/>
      <c r="E67" s="199"/>
      <c r="F67" s="199"/>
      <c r="G67" s="110">
        <f>((0.08*0.5)*0.9)*((1+5/56+5/56+5/168))*100</f>
        <v>4.3499999999999996</v>
      </c>
      <c r="H67" s="13">
        <f>H30*G67%</f>
        <v>0</v>
      </c>
    </row>
    <row r="68" spans="1:10">
      <c r="A68" s="200" t="s">
        <v>70</v>
      </c>
      <c r="B68" s="200"/>
      <c r="C68" s="200"/>
      <c r="D68" s="200"/>
      <c r="E68" s="200"/>
      <c r="F68" s="200"/>
      <c r="G68" s="106"/>
      <c r="H68" s="14">
        <f>SUM(H66:H67)</f>
        <v>0</v>
      </c>
    </row>
    <row r="69" spans="1:10">
      <c r="A69" s="86"/>
      <c r="B69" s="87"/>
      <c r="C69" s="87"/>
      <c r="D69" s="87"/>
      <c r="E69" s="87"/>
      <c r="F69" s="87"/>
      <c r="G69" s="112"/>
      <c r="H69" s="88"/>
    </row>
    <row r="70" spans="1:10">
      <c r="A70" s="106" t="s">
        <v>71</v>
      </c>
      <c r="B70" s="201" t="s">
        <v>72</v>
      </c>
      <c r="C70" s="201"/>
      <c r="D70" s="201"/>
      <c r="E70" s="201"/>
      <c r="F70" s="201"/>
      <c r="G70" s="106" t="s">
        <v>44</v>
      </c>
      <c r="H70" s="106" t="s">
        <v>32</v>
      </c>
    </row>
    <row r="71" spans="1:10">
      <c r="A71" s="109" t="s">
        <v>9</v>
      </c>
      <c r="B71" s="198" t="s">
        <v>139</v>
      </c>
      <c r="C71" s="198"/>
      <c r="D71" s="198"/>
      <c r="E71" s="198"/>
      <c r="F71" s="198"/>
      <c r="G71" s="110">
        <f>(((100/30)*7))/12</f>
        <v>1.9444444444444446</v>
      </c>
      <c r="H71" s="13">
        <f>(((H30+H61)*G71%))</f>
        <v>0</v>
      </c>
    </row>
    <row r="72" spans="1:10">
      <c r="A72" s="109" t="s">
        <v>11</v>
      </c>
      <c r="B72" s="199" t="s">
        <v>140</v>
      </c>
      <c r="C72" s="199"/>
      <c r="D72" s="199"/>
      <c r="E72" s="199"/>
      <c r="F72" s="199"/>
      <c r="G72" s="113">
        <f>((1*50%*8%*1.94%)*100)</f>
        <v>7.7600000000000002E-2</v>
      </c>
      <c r="H72" s="13">
        <f>H47*G72%</f>
        <v>0</v>
      </c>
    </row>
    <row r="73" spans="1:10">
      <c r="A73" s="200" t="s">
        <v>73</v>
      </c>
      <c r="B73" s="200"/>
      <c r="C73" s="200"/>
      <c r="D73" s="200"/>
      <c r="E73" s="200"/>
      <c r="F73" s="200"/>
      <c r="G73" s="106"/>
      <c r="H73" s="14">
        <f>SUM(H71:H72)</f>
        <v>0</v>
      </c>
    </row>
    <row r="74" spans="1:10">
      <c r="A74" s="86"/>
      <c r="B74" s="87"/>
      <c r="C74" s="87"/>
      <c r="D74" s="87"/>
      <c r="E74" s="87"/>
      <c r="F74" s="87"/>
      <c r="G74" s="112"/>
      <c r="H74" s="88"/>
    </row>
    <row r="75" spans="1:10">
      <c r="A75" s="106" t="s">
        <v>74</v>
      </c>
      <c r="B75" s="201" t="s">
        <v>75</v>
      </c>
      <c r="C75" s="201"/>
      <c r="D75" s="201"/>
      <c r="E75" s="201"/>
      <c r="F75" s="201"/>
      <c r="G75" s="106" t="s">
        <v>44</v>
      </c>
      <c r="H75" s="106" t="s">
        <v>32</v>
      </c>
    </row>
    <row r="76" spans="1:10">
      <c r="A76" s="109" t="s">
        <v>9</v>
      </c>
      <c r="B76" s="198" t="s">
        <v>141</v>
      </c>
      <c r="C76" s="198"/>
      <c r="D76" s="198"/>
      <c r="E76" s="198"/>
      <c r="F76" s="198"/>
      <c r="G76" s="109"/>
      <c r="H76" s="13">
        <f>H58*-1</f>
        <v>0</v>
      </c>
    </row>
    <row r="77" spans="1:10">
      <c r="A77" s="200" t="s">
        <v>76</v>
      </c>
      <c r="B77" s="200"/>
      <c r="C77" s="200"/>
      <c r="D77" s="200"/>
      <c r="E77" s="200"/>
      <c r="F77" s="200"/>
      <c r="G77" s="114">
        <v>2.0799999999999999E-2</v>
      </c>
      <c r="H77" s="14">
        <f>H76*G77</f>
        <v>0</v>
      </c>
    </row>
    <row r="78" spans="1:10" ht="15.75" thickBot="1">
      <c r="A78" s="86"/>
      <c r="B78" s="87"/>
      <c r="C78" s="87"/>
      <c r="D78" s="87"/>
      <c r="E78" s="87"/>
      <c r="F78" s="87"/>
      <c r="G78" s="87"/>
      <c r="H78" s="88"/>
    </row>
    <row r="79" spans="1:10">
      <c r="A79" s="203" t="s">
        <v>77</v>
      </c>
      <c r="B79" s="203"/>
      <c r="C79" s="203"/>
      <c r="D79" s="203"/>
      <c r="E79" s="203"/>
      <c r="F79" s="203"/>
      <c r="G79" s="203"/>
      <c r="H79" s="106" t="s">
        <v>32</v>
      </c>
      <c r="I79" s="84"/>
      <c r="J79" s="84"/>
    </row>
    <row r="80" spans="1:10" ht="15.75" customHeight="1">
      <c r="A80" s="115" t="s">
        <v>67</v>
      </c>
      <c r="B80" s="204" t="str">
        <f>B65</f>
        <v>Aviso Prévio Indenizado</v>
      </c>
      <c r="C80" s="204"/>
      <c r="D80" s="204"/>
      <c r="E80" s="204"/>
      <c r="F80" s="204"/>
      <c r="G80" s="204"/>
      <c r="H80" s="15">
        <f>H68</f>
        <v>0</v>
      </c>
    </row>
    <row r="81" spans="1:9">
      <c r="A81" s="115" t="str">
        <f>A70</f>
        <v>3.2</v>
      </c>
      <c r="B81" s="204" t="str">
        <f>B70</f>
        <v>Aviso Prévio Trabalhado</v>
      </c>
      <c r="C81" s="204"/>
      <c r="D81" s="204"/>
      <c r="E81" s="204"/>
      <c r="F81" s="204"/>
      <c r="G81" s="204"/>
      <c r="H81" s="15">
        <f>H73</f>
        <v>0</v>
      </c>
    </row>
    <row r="82" spans="1:9">
      <c r="A82" s="115" t="str">
        <f>A75</f>
        <v>3.3</v>
      </c>
      <c r="B82" s="204" t="str">
        <f>B75</f>
        <v>Demissão por Justa Causa</v>
      </c>
      <c r="C82" s="204"/>
      <c r="D82" s="204"/>
      <c r="E82" s="204"/>
      <c r="F82" s="204"/>
      <c r="G82" s="204"/>
      <c r="H82" s="15">
        <f>H77</f>
        <v>0</v>
      </c>
    </row>
    <row r="83" spans="1:9" ht="15.75" thickBot="1">
      <c r="A83" s="205" t="s">
        <v>65</v>
      </c>
      <c r="B83" s="205"/>
      <c r="C83" s="205"/>
      <c r="D83" s="205"/>
      <c r="E83" s="205"/>
      <c r="F83" s="205"/>
      <c r="G83" s="205"/>
      <c r="H83" s="16">
        <f>SUM(H80:H82)</f>
        <v>0</v>
      </c>
    </row>
    <row r="84" spans="1:9">
      <c r="A84" s="116"/>
      <c r="B84" s="117"/>
      <c r="C84" s="117"/>
      <c r="D84" s="117"/>
      <c r="E84" s="117"/>
      <c r="F84" s="117"/>
      <c r="G84" s="117"/>
      <c r="H84" s="118"/>
    </row>
    <row r="85" spans="1:9">
      <c r="A85" s="119" t="s">
        <v>78</v>
      </c>
      <c r="B85" s="120"/>
      <c r="C85" s="120"/>
      <c r="D85" s="120"/>
      <c r="E85" s="120"/>
      <c r="F85" s="120"/>
      <c r="G85" s="120"/>
      <c r="H85" s="121"/>
    </row>
    <row r="86" spans="1:9">
      <c r="A86" s="122"/>
      <c r="B86" s="123"/>
      <c r="C86" s="123"/>
      <c r="D86" s="123"/>
      <c r="E86" s="123"/>
      <c r="F86" s="123"/>
      <c r="G86" s="123"/>
      <c r="H86" s="124"/>
    </row>
    <row r="87" spans="1:9">
      <c r="A87" s="125" t="s">
        <v>79</v>
      </c>
      <c r="B87" s="206" t="s">
        <v>80</v>
      </c>
      <c r="C87" s="206"/>
      <c r="D87" s="206"/>
      <c r="E87" s="206"/>
      <c r="F87" s="206"/>
      <c r="G87" s="125" t="s">
        <v>81</v>
      </c>
      <c r="H87" s="126" t="s">
        <v>32</v>
      </c>
    </row>
    <row r="88" spans="1:9" s="129" customFormat="1">
      <c r="A88" s="127" t="s">
        <v>9</v>
      </c>
      <c r="B88" s="192" t="s">
        <v>39</v>
      </c>
      <c r="C88" s="192"/>
      <c r="D88" s="192"/>
      <c r="E88" s="192"/>
      <c r="F88" s="192"/>
      <c r="G88" s="18">
        <v>9.09</v>
      </c>
      <c r="H88" s="17">
        <f>$H$30*G88%</f>
        <v>0</v>
      </c>
      <c r="I88" s="128"/>
    </row>
    <row r="89" spans="1:9">
      <c r="A89" s="127" t="s">
        <v>11</v>
      </c>
      <c r="B89" s="192" t="s">
        <v>82</v>
      </c>
      <c r="C89" s="192"/>
      <c r="D89" s="192"/>
      <c r="E89" s="192"/>
      <c r="F89" s="192"/>
      <c r="G89" s="18">
        <v>1.66</v>
      </c>
      <c r="H89" s="17">
        <f t="shared" ref="H89:H94" si="1">$F$21*G89%</f>
        <v>0</v>
      </c>
    </row>
    <row r="90" spans="1:9">
      <c r="A90" s="127" t="s">
        <v>13</v>
      </c>
      <c r="B90" s="192" t="s">
        <v>142</v>
      </c>
      <c r="C90" s="192"/>
      <c r="D90" s="192"/>
      <c r="E90" s="192"/>
      <c r="F90" s="192"/>
      <c r="G90" s="18">
        <v>0.02</v>
      </c>
      <c r="H90" s="17">
        <f t="shared" si="1"/>
        <v>0</v>
      </c>
    </row>
    <row r="91" spans="1:9">
      <c r="A91" s="127" t="s">
        <v>15</v>
      </c>
      <c r="B91" s="192" t="s">
        <v>80</v>
      </c>
      <c r="C91" s="192"/>
      <c r="D91" s="192"/>
      <c r="E91" s="192"/>
      <c r="F91" s="192"/>
      <c r="G91" s="18">
        <v>0.82</v>
      </c>
      <c r="H91" s="17">
        <f t="shared" si="1"/>
        <v>0</v>
      </c>
    </row>
    <row r="92" spans="1:9">
      <c r="A92" s="127" t="s">
        <v>49</v>
      </c>
      <c r="B92" s="192" t="s">
        <v>143</v>
      </c>
      <c r="C92" s="192"/>
      <c r="D92" s="192"/>
      <c r="E92" s="192"/>
      <c r="F92" s="192"/>
      <c r="G92" s="18">
        <v>0.03</v>
      </c>
      <c r="H92" s="17">
        <f t="shared" si="1"/>
        <v>0</v>
      </c>
    </row>
    <row r="93" spans="1:9">
      <c r="A93" s="127" t="s">
        <v>51</v>
      </c>
      <c r="B93" s="202" t="s">
        <v>144</v>
      </c>
      <c r="C93" s="202"/>
      <c r="D93" s="202"/>
      <c r="E93" s="202"/>
      <c r="F93" s="202"/>
      <c r="G93" s="152">
        <v>0</v>
      </c>
      <c r="H93" s="153">
        <f t="shared" ref="H93" si="2">$F$21*G93%</f>
        <v>0</v>
      </c>
    </row>
    <row r="94" spans="1:9">
      <c r="A94" s="127" t="s">
        <v>53</v>
      </c>
      <c r="B94" s="202" t="s">
        <v>144</v>
      </c>
      <c r="C94" s="202"/>
      <c r="D94" s="202"/>
      <c r="E94" s="202"/>
      <c r="F94" s="202"/>
      <c r="G94" s="152">
        <v>0</v>
      </c>
      <c r="H94" s="153">
        <f t="shared" si="1"/>
        <v>0</v>
      </c>
    </row>
    <row r="95" spans="1:9">
      <c r="A95" s="127"/>
      <c r="B95" s="214" t="s">
        <v>69</v>
      </c>
      <c r="C95" s="215"/>
      <c r="D95" s="215"/>
      <c r="E95" s="215"/>
      <c r="F95" s="216"/>
      <c r="G95" s="18">
        <f>SUM(G88:G94)</f>
        <v>11.62</v>
      </c>
      <c r="H95" s="17">
        <f>SUM(H88:H94)</f>
        <v>0</v>
      </c>
      <c r="I95" s="93"/>
    </row>
    <row r="96" spans="1:9">
      <c r="A96" s="127" t="s">
        <v>53</v>
      </c>
      <c r="B96" s="214" t="s">
        <v>145</v>
      </c>
      <c r="C96" s="215"/>
      <c r="D96" s="215"/>
      <c r="E96" s="215"/>
      <c r="F96" s="216"/>
      <c r="G96" s="81">
        <f>G95*G48%</f>
        <v>4.27616</v>
      </c>
      <c r="H96" s="17">
        <f>H95*G96%</f>
        <v>0</v>
      </c>
    </row>
    <row r="97" spans="1:10">
      <c r="A97" s="206" t="s">
        <v>84</v>
      </c>
      <c r="B97" s="206"/>
      <c r="C97" s="206"/>
      <c r="D97" s="206"/>
      <c r="E97" s="206"/>
      <c r="F97" s="206"/>
      <c r="G97" s="130"/>
      <c r="H97" s="19">
        <f>SUM(H95:H96)</f>
        <v>0</v>
      </c>
    </row>
    <row r="98" spans="1:10" ht="15.75" thickBot="1">
      <c r="A98" s="86"/>
      <c r="B98" s="87"/>
      <c r="C98" s="87"/>
      <c r="D98" s="87"/>
      <c r="E98" s="87"/>
      <c r="F98" s="87"/>
      <c r="G98" s="87"/>
      <c r="H98" s="88"/>
    </row>
    <row r="99" spans="1:10">
      <c r="A99" s="221" t="s">
        <v>85</v>
      </c>
      <c r="B99" s="221"/>
      <c r="C99" s="221"/>
      <c r="D99" s="221"/>
      <c r="E99" s="221"/>
      <c r="F99" s="221"/>
      <c r="G99" s="221"/>
      <c r="H99" s="125" t="s">
        <v>32</v>
      </c>
    </row>
    <row r="100" spans="1:10" ht="15.75" customHeight="1">
      <c r="A100" s="131" t="s">
        <v>79</v>
      </c>
      <c r="B100" s="192" t="str">
        <f>B87</f>
        <v>Ausências Legais</v>
      </c>
      <c r="C100" s="192"/>
      <c r="D100" s="192"/>
      <c r="E100" s="192"/>
      <c r="F100" s="192"/>
      <c r="G100" s="192"/>
      <c r="H100" s="20">
        <f>H97</f>
        <v>0</v>
      </c>
    </row>
    <row r="101" spans="1:10" ht="15.75" thickBot="1">
      <c r="A101" s="222" t="s">
        <v>65</v>
      </c>
      <c r="B101" s="222"/>
      <c r="C101" s="222"/>
      <c r="D101" s="222"/>
      <c r="E101" s="222"/>
      <c r="F101" s="222"/>
      <c r="G101" s="222"/>
      <c r="H101" s="21">
        <f>SUM(H100:H100)</f>
        <v>0</v>
      </c>
    </row>
    <row r="102" spans="1:10">
      <c r="A102" s="186"/>
      <c r="B102" s="186"/>
      <c r="C102" s="186"/>
      <c r="D102" s="186"/>
      <c r="E102" s="186"/>
      <c r="F102" s="186"/>
      <c r="G102" s="186"/>
      <c r="H102" s="186"/>
    </row>
    <row r="103" spans="1:10">
      <c r="A103" s="218" t="s">
        <v>86</v>
      </c>
      <c r="B103" s="218"/>
      <c r="C103" s="218"/>
      <c r="D103" s="218"/>
      <c r="E103" s="218"/>
      <c r="F103" s="218"/>
      <c r="G103" s="218"/>
      <c r="H103" s="218"/>
    </row>
    <row r="104" spans="1:10">
      <c r="A104" s="132"/>
      <c r="B104" s="133"/>
      <c r="C104" s="133"/>
      <c r="D104" s="133"/>
      <c r="E104" s="133"/>
      <c r="F104" s="133"/>
      <c r="G104" s="133"/>
      <c r="H104" s="134"/>
    </row>
    <row r="105" spans="1:10">
      <c r="A105" s="135">
        <v>5</v>
      </c>
      <c r="B105" s="219" t="s">
        <v>87</v>
      </c>
      <c r="C105" s="219"/>
      <c r="D105" s="219"/>
      <c r="E105" s="219"/>
      <c r="F105" s="219"/>
      <c r="G105" s="219"/>
      <c r="H105" s="135" t="s">
        <v>32</v>
      </c>
    </row>
    <row r="106" spans="1:10">
      <c r="A106" s="136" t="s">
        <v>9</v>
      </c>
      <c r="B106" s="220" t="s">
        <v>88</v>
      </c>
      <c r="C106" s="220"/>
      <c r="D106" s="220"/>
      <c r="E106" s="220"/>
      <c r="F106" s="220"/>
      <c r="G106" s="220"/>
      <c r="H106" s="154">
        <v>0</v>
      </c>
      <c r="J106" s="93"/>
    </row>
    <row r="107" spans="1:10">
      <c r="A107" s="136" t="s">
        <v>11</v>
      </c>
      <c r="B107" s="220" t="s">
        <v>146</v>
      </c>
      <c r="C107" s="220"/>
      <c r="D107" s="220"/>
      <c r="E107" s="220"/>
      <c r="F107" s="220"/>
      <c r="G107" s="220"/>
      <c r="H107" s="154">
        <v>0</v>
      </c>
      <c r="J107" s="93"/>
    </row>
    <row r="108" spans="1:10">
      <c r="A108" s="219" t="s">
        <v>34</v>
      </c>
      <c r="B108" s="219"/>
      <c r="C108" s="219"/>
      <c r="D108" s="219"/>
      <c r="E108" s="219"/>
      <c r="F108" s="219"/>
      <c r="G108" s="219"/>
      <c r="H108" s="22">
        <f>SUM(H106:H107)</f>
        <v>0</v>
      </c>
      <c r="J108" s="93"/>
    </row>
    <row r="109" spans="1:10">
      <c r="A109" s="186"/>
      <c r="B109" s="186"/>
      <c r="C109" s="186"/>
      <c r="D109" s="186"/>
      <c r="E109" s="186"/>
      <c r="F109" s="186"/>
      <c r="G109" s="186"/>
      <c r="H109" s="186"/>
    </row>
    <row r="110" spans="1:10">
      <c r="A110" s="186" t="s">
        <v>89</v>
      </c>
      <c r="B110" s="186"/>
      <c r="C110" s="186"/>
      <c r="D110" s="186"/>
      <c r="E110" s="186"/>
      <c r="F110" s="186"/>
      <c r="G110" s="186"/>
      <c r="H110" s="186"/>
    </row>
    <row r="111" spans="1:10">
      <c r="A111" s="137"/>
      <c r="B111" s="138"/>
      <c r="C111" s="138"/>
      <c r="D111" s="138"/>
      <c r="E111" s="138"/>
      <c r="F111" s="138"/>
      <c r="G111" s="138"/>
      <c r="H111" s="139"/>
    </row>
    <row r="112" spans="1:10">
      <c r="A112" s="140">
        <v>6</v>
      </c>
      <c r="B112" s="211" t="s">
        <v>90</v>
      </c>
      <c r="C112" s="211"/>
      <c r="D112" s="211"/>
      <c r="E112" s="211"/>
      <c r="F112" s="211"/>
      <c r="G112" s="140" t="s">
        <v>44</v>
      </c>
      <c r="H112" s="141" t="s">
        <v>32</v>
      </c>
    </row>
    <row r="113" spans="1:11">
      <c r="A113" s="142" t="s">
        <v>9</v>
      </c>
      <c r="B113" s="210" t="s">
        <v>91</v>
      </c>
      <c r="C113" s="210"/>
      <c r="D113" s="210"/>
      <c r="E113" s="210"/>
      <c r="F113" s="210"/>
      <c r="G113" s="23">
        <v>2.15</v>
      </c>
      <c r="H113" s="24">
        <f>($H$119*G113)/($G$118+$G$114+$G$113)</f>
        <v>0</v>
      </c>
      <c r="J113" s="111"/>
    </row>
    <row r="114" spans="1:11">
      <c r="A114" s="142" t="s">
        <v>11</v>
      </c>
      <c r="B114" s="210" t="s">
        <v>92</v>
      </c>
      <c r="C114" s="210"/>
      <c r="D114" s="210"/>
      <c r="E114" s="210"/>
      <c r="F114" s="210"/>
      <c r="G114" s="25">
        <f>G115+G116+G117</f>
        <v>8.65</v>
      </c>
      <c r="H114" s="24">
        <f>($H$119*G114)/($G$118+$G$114+$G$113)</f>
        <v>0</v>
      </c>
      <c r="J114" s="111"/>
    </row>
    <row r="115" spans="1:11">
      <c r="A115" s="208"/>
      <c r="B115" s="209" t="s">
        <v>93</v>
      </c>
      <c r="C115" s="209"/>
      <c r="D115" s="209"/>
      <c r="E115" s="209"/>
      <c r="F115" s="209"/>
      <c r="G115" s="26">
        <v>0.65</v>
      </c>
      <c r="H115" s="27">
        <f>($H$114*G115)/$G$114</f>
        <v>0</v>
      </c>
      <c r="J115" s="111"/>
      <c r="K115" s="143"/>
    </row>
    <row r="116" spans="1:11" s="145" customFormat="1">
      <c r="A116" s="208"/>
      <c r="B116" s="209" t="s">
        <v>94</v>
      </c>
      <c r="C116" s="209"/>
      <c r="D116" s="209"/>
      <c r="E116" s="209"/>
      <c r="F116" s="209"/>
      <c r="G116" s="26">
        <v>3</v>
      </c>
      <c r="H116" s="27">
        <f>($H$114*G116)/$G$114</f>
        <v>0</v>
      </c>
      <c r="I116" s="144"/>
      <c r="J116" s="111"/>
    </row>
    <row r="117" spans="1:11" s="145" customFormat="1">
      <c r="A117" s="208"/>
      <c r="B117" s="209" t="s">
        <v>95</v>
      </c>
      <c r="C117" s="209"/>
      <c r="D117" s="209"/>
      <c r="E117" s="209"/>
      <c r="F117" s="209"/>
      <c r="G117" s="26">
        <v>5</v>
      </c>
      <c r="H117" s="27">
        <f>($H$114*G117)/$G$114</f>
        <v>0</v>
      </c>
      <c r="J117" s="111"/>
    </row>
    <row r="118" spans="1:11" s="145" customFormat="1">
      <c r="A118" s="142" t="s">
        <v>13</v>
      </c>
      <c r="B118" s="210" t="s">
        <v>96</v>
      </c>
      <c r="C118" s="210"/>
      <c r="D118" s="210"/>
      <c r="E118" s="210"/>
      <c r="F118" s="210"/>
      <c r="G118" s="23">
        <v>2.2999999999999998</v>
      </c>
      <c r="H118" s="24">
        <f>($H$119*G118)/($G$118+$G$114+$G$113)</f>
        <v>0</v>
      </c>
      <c r="J118" s="111"/>
    </row>
    <row r="119" spans="1:11">
      <c r="A119" s="211" t="s">
        <v>97</v>
      </c>
      <c r="B119" s="211"/>
      <c r="C119" s="211"/>
      <c r="D119" s="211"/>
      <c r="E119" s="211"/>
      <c r="F119" s="211"/>
      <c r="G119" s="28">
        <f>G113+G114+G118</f>
        <v>13.100000000000001</v>
      </c>
      <c r="H119" s="28">
        <f>(H130/((100-G119)/100))-H130</f>
        <v>0</v>
      </c>
      <c r="J119" s="111"/>
    </row>
    <row r="120" spans="1:11">
      <c r="A120" s="86"/>
      <c r="B120" s="87"/>
      <c r="C120" s="87"/>
      <c r="D120" s="87"/>
      <c r="E120" s="87"/>
      <c r="F120" s="87"/>
      <c r="G120" s="87"/>
      <c r="H120" s="88"/>
    </row>
    <row r="121" spans="1:11" ht="15.75" thickBot="1">
      <c r="A121" s="86"/>
      <c r="B121" s="87"/>
      <c r="C121" s="87"/>
      <c r="D121" s="87"/>
      <c r="E121" s="87"/>
      <c r="F121" s="87"/>
      <c r="G121" s="87"/>
      <c r="H121" s="88"/>
    </row>
    <row r="122" spans="1:11">
      <c r="A122" s="212" t="s">
        <v>98</v>
      </c>
      <c r="B122" s="212"/>
      <c r="C122" s="212"/>
      <c r="D122" s="212"/>
      <c r="E122" s="212"/>
      <c r="F122" s="212"/>
      <c r="G122" s="212"/>
      <c r="H122" s="212"/>
    </row>
    <row r="123" spans="1:11">
      <c r="A123" s="146"/>
      <c r="B123" s="87"/>
      <c r="C123" s="87"/>
      <c r="D123" s="87"/>
      <c r="E123" s="87"/>
      <c r="F123" s="87"/>
      <c r="G123" s="87"/>
      <c r="H123" s="147"/>
    </row>
    <row r="124" spans="1:11">
      <c r="A124" s="213" t="s">
        <v>99</v>
      </c>
      <c r="B124" s="213"/>
      <c r="C124" s="213"/>
      <c r="D124" s="213"/>
      <c r="E124" s="213"/>
      <c r="F124" s="213"/>
      <c r="G124" s="213"/>
      <c r="H124" s="148" t="s">
        <v>32</v>
      </c>
    </row>
    <row r="125" spans="1:11">
      <c r="A125" s="149" t="s">
        <v>9</v>
      </c>
      <c r="B125" s="188" t="str">
        <f>A25</f>
        <v>MÓDULO 1: REMUNERAÇÃO</v>
      </c>
      <c r="C125" s="188"/>
      <c r="D125" s="188"/>
      <c r="E125" s="188"/>
      <c r="F125" s="188"/>
      <c r="G125" s="188"/>
      <c r="H125" s="29">
        <f>H30</f>
        <v>0</v>
      </c>
    </row>
    <row r="126" spans="1:11">
      <c r="A126" s="149" t="s">
        <v>11</v>
      </c>
      <c r="B126" s="188" t="str">
        <f>A32</f>
        <v>MÓDULO 2: ENCARGOS E BENEFÍCIOS (Anuais, Mensais e Diários)</v>
      </c>
      <c r="C126" s="188"/>
      <c r="D126" s="188"/>
      <c r="E126" s="188"/>
      <c r="F126" s="188"/>
      <c r="G126" s="188"/>
      <c r="H126" s="29">
        <f>H61</f>
        <v>0</v>
      </c>
    </row>
    <row r="127" spans="1:11">
      <c r="A127" s="149" t="s">
        <v>13</v>
      </c>
      <c r="B127" s="188" t="str">
        <f>A63</f>
        <v>MÓDULO 3: PROVISÃO PARA RESCISÃO</v>
      </c>
      <c r="C127" s="188"/>
      <c r="D127" s="188"/>
      <c r="E127" s="188"/>
      <c r="F127" s="188"/>
      <c r="G127" s="188"/>
      <c r="H127" s="29">
        <f>H83</f>
        <v>0</v>
      </c>
    </row>
    <row r="128" spans="1:11">
      <c r="A128" s="149" t="s">
        <v>15</v>
      </c>
      <c r="B128" s="188" t="str">
        <f>A85</f>
        <v>MÓDULO 4: CUSTOS DE REPOSIÇÃO DO PROFISSIONAL AUSENTE</v>
      </c>
      <c r="C128" s="188"/>
      <c r="D128" s="188"/>
      <c r="E128" s="188"/>
      <c r="F128" s="188"/>
      <c r="G128" s="188"/>
      <c r="H128" s="29">
        <f>H101</f>
        <v>0</v>
      </c>
    </row>
    <row r="129" spans="1:9">
      <c r="A129" s="149" t="s">
        <v>49</v>
      </c>
      <c r="B129" s="188" t="str">
        <f>A103</f>
        <v>MÓDULO 5: INSUMOS DE MÃO DE OBRA</v>
      </c>
      <c r="C129" s="188"/>
      <c r="D129" s="188"/>
      <c r="E129" s="188"/>
      <c r="F129" s="188"/>
      <c r="G129" s="188"/>
      <c r="H129" s="29">
        <f>H108</f>
        <v>0</v>
      </c>
    </row>
    <row r="130" spans="1:9">
      <c r="A130" s="217" t="s">
        <v>100</v>
      </c>
      <c r="B130" s="217"/>
      <c r="C130" s="217"/>
      <c r="D130" s="217"/>
      <c r="E130" s="217"/>
      <c r="F130" s="217"/>
      <c r="G130" s="217"/>
      <c r="H130" s="30">
        <f>SUM(H125:H129)</f>
        <v>0</v>
      </c>
    </row>
    <row r="131" spans="1:9" ht="15.75" thickBot="1">
      <c r="A131" s="149" t="s">
        <v>51</v>
      </c>
      <c r="B131" s="188" t="s">
        <v>101</v>
      </c>
      <c r="C131" s="188"/>
      <c r="D131" s="188"/>
      <c r="E131" s="188"/>
      <c r="F131" s="188"/>
      <c r="G131" s="188"/>
      <c r="H131" s="31">
        <f>H119</f>
        <v>0</v>
      </c>
    </row>
    <row r="132" spans="1:9" ht="15" customHeight="1" thickBot="1">
      <c r="A132" s="207" t="s">
        <v>102</v>
      </c>
      <c r="B132" s="207"/>
      <c r="C132" s="207"/>
      <c r="D132" s="207"/>
      <c r="E132" s="207"/>
      <c r="F132" s="207"/>
      <c r="G132" s="207"/>
      <c r="H132" s="32">
        <f>SUM(H130:H131)</f>
        <v>0</v>
      </c>
    </row>
    <row r="133" spans="1:9">
      <c r="I133" s="150"/>
    </row>
  </sheetData>
  <sheetProtection password="C10E" sheet="1" objects="1" scenarios="1"/>
  <dataConsolidate/>
  <mergeCells count="124">
    <mergeCell ref="B95:F95"/>
    <mergeCell ref="B96:F96"/>
    <mergeCell ref="B113:F113"/>
    <mergeCell ref="B114:F114"/>
    <mergeCell ref="B126:G126"/>
    <mergeCell ref="B127:G127"/>
    <mergeCell ref="B128:G128"/>
    <mergeCell ref="B129:G129"/>
    <mergeCell ref="A130:G130"/>
    <mergeCell ref="A102:H102"/>
    <mergeCell ref="A103:H103"/>
    <mergeCell ref="B105:G105"/>
    <mergeCell ref="B106:G106"/>
    <mergeCell ref="B107:G107"/>
    <mergeCell ref="A108:G108"/>
    <mergeCell ref="A109:H109"/>
    <mergeCell ref="A110:H110"/>
    <mergeCell ref="B112:F112"/>
    <mergeCell ref="A97:F97"/>
    <mergeCell ref="A99:G99"/>
    <mergeCell ref="B100:G100"/>
    <mergeCell ref="A101:G101"/>
    <mergeCell ref="B131:G131"/>
    <mergeCell ref="A132:G132"/>
    <mergeCell ref="A115:A117"/>
    <mergeCell ref="B115:F115"/>
    <mergeCell ref="B116:F116"/>
    <mergeCell ref="B117:F117"/>
    <mergeCell ref="B118:F118"/>
    <mergeCell ref="A119:F119"/>
    <mergeCell ref="A122:H122"/>
    <mergeCell ref="A124:G124"/>
    <mergeCell ref="B125:G125"/>
    <mergeCell ref="B89:F89"/>
    <mergeCell ref="B90:F90"/>
    <mergeCell ref="B91:F91"/>
    <mergeCell ref="B92:F92"/>
    <mergeCell ref="B94:F94"/>
    <mergeCell ref="A79:G79"/>
    <mergeCell ref="B80:G80"/>
    <mergeCell ref="B81:G81"/>
    <mergeCell ref="B82:G82"/>
    <mergeCell ref="A83:G83"/>
    <mergeCell ref="B87:F87"/>
    <mergeCell ref="B93:F93"/>
    <mergeCell ref="B67:F67"/>
    <mergeCell ref="A68:F68"/>
    <mergeCell ref="B70:F70"/>
    <mergeCell ref="B71:F71"/>
    <mergeCell ref="B72:F72"/>
    <mergeCell ref="A73:F73"/>
    <mergeCell ref="B75:F75"/>
    <mergeCell ref="B76:F76"/>
    <mergeCell ref="A77:F77"/>
    <mergeCell ref="B54:G54"/>
    <mergeCell ref="A55:G55"/>
    <mergeCell ref="A57:G57"/>
    <mergeCell ref="B58:G58"/>
    <mergeCell ref="B59:G59"/>
    <mergeCell ref="B60:G60"/>
    <mergeCell ref="A61:G61"/>
    <mergeCell ref="A63:H63"/>
    <mergeCell ref="B66:F66"/>
    <mergeCell ref="B27:G27"/>
    <mergeCell ref="B28:G28"/>
    <mergeCell ref="B29:G29"/>
    <mergeCell ref="A30:G30"/>
    <mergeCell ref="A32:H32"/>
    <mergeCell ref="B34:G34"/>
    <mergeCell ref="B35:F35"/>
    <mergeCell ref="B88:F88"/>
    <mergeCell ref="B36:F36"/>
    <mergeCell ref="A37:G37"/>
    <mergeCell ref="B39:F39"/>
    <mergeCell ref="B40:F40"/>
    <mergeCell ref="B41:F41"/>
    <mergeCell ref="B42:F42"/>
    <mergeCell ref="B43:F43"/>
    <mergeCell ref="B44:F44"/>
    <mergeCell ref="B45:F45"/>
    <mergeCell ref="B46:F46"/>
    <mergeCell ref="B47:F47"/>
    <mergeCell ref="A48:F48"/>
    <mergeCell ref="B50:G50"/>
    <mergeCell ref="B51:G51"/>
    <mergeCell ref="B52:G52"/>
    <mergeCell ref="B53:G53"/>
    <mergeCell ref="B20:E20"/>
    <mergeCell ref="F20:H20"/>
    <mergeCell ref="B21:E21"/>
    <mergeCell ref="F21:H21"/>
    <mergeCell ref="B22:E22"/>
    <mergeCell ref="F22:H22"/>
    <mergeCell ref="B23:E23"/>
    <mergeCell ref="F23:H23"/>
    <mergeCell ref="A25:H25"/>
    <mergeCell ref="A14:B16"/>
    <mergeCell ref="C14:E14"/>
    <mergeCell ref="F14:H14"/>
    <mergeCell ref="C15:E15"/>
    <mergeCell ref="F15:H15"/>
    <mergeCell ref="C16:E16"/>
    <mergeCell ref="F16:H16"/>
    <mergeCell ref="A18:H18"/>
    <mergeCell ref="A19:H19"/>
    <mergeCell ref="B8:F8"/>
    <mergeCell ref="G8:H8"/>
    <mergeCell ref="B9:F9"/>
    <mergeCell ref="G9:H9"/>
    <mergeCell ref="B10:F10"/>
    <mergeCell ref="G10:H10"/>
    <mergeCell ref="A13:B13"/>
    <mergeCell ref="C13:E13"/>
    <mergeCell ref="F13:H13"/>
    <mergeCell ref="A1:H1"/>
    <mergeCell ref="A3:H3"/>
    <mergeCell ref="A4:B4"/>
    <mergeCell ref="C4:D4"/>
    <mergeCell ref="E4:F4"/>
    <mergeCell ref="G4:H4"/>
    <mergeCell ref="A5:H5"/>
    <mergeCell ref="A6:H6"/>
    <mergeCell ref="B7:F7"/>
    <mergeCell ref="G7:H7"/>
  </mergeCells>
  <dataValidations count="7">
    <dataValidation type="decimal" allowBlank="1" showInputMessage="1" showErrorMessage="1" promptTitle="RAT/SAT" prompt="Informar o percentual aplicável, entre: 0,5 e 6,0, que deverá ser comprovado com certidão do Órgão Previdenciário." sqref="G42">
      <formula1>0.5</formula1>
      <formula2>6</formula2>
    </dataValidation>
    <dataValidation allowBlank="1" showInputMessage="1" showErrorMessage="1" promptTitle="Seguro de Vida" prompt="Informar o valor correspondente ao rateio do seguro de vida previsto no ACT. Na proporção de 1/12." sqref="H36">
      <formula1>0</formula1>
      <formula2>0</formula2>
    </dataValidation>
    <dataValidation type="date" allowBlank="1" showInputMessage="1" showErrorMessage="1" promptTitle="Proposta" prompt="Informar a data de apresentação da proposta no formato: dd/mm/aaaa." sqref="G7:H7">
      <formula1>1/6/2014</formula1>
      <formula2>42004</formula2>
    </dataValidation>
    <dataValidation allowBlank="1" showInputMessage="1" showErrorMessage="1" promptTitle="Mês Base do Acordo Coletivo" prompt="Informar o mês-base do acordo coletivo da categoria, que embasou a proposta, no formato: mm/aaaa." sqref="G9:H9">
      <formula1>0</formula1>
      <formula2>0</formula2>
    </dataValidation>
    <dataValidation allowBlank="1" showInputMessage="1" showErrorMessage="1" prompt="NÃO utilizar o sinal &quot;%&quot;" sqref="G113 G118"/>
    <dataValidation allowBlank="1" showInputMessage="1" showErrorMessage="1" promptTitle="Nº do Pregão" prompt="Utilizar o formato nnn/2013, onde &quot;nnn&quot; representa o número sequencial do Pregão." sqref="G4:H4">
      <formula1>0</formula1>
      <formula2>0</formula2>
    </dataValidation>
    <dataValidation allowBlank="1" showInputMessage="1" showErrorMessage="1" prompt="Prrencha somente se houver previsão legal para o pagamento, que deverá ser comprovada oportunamente." sqref="H29"/>
  </dataValidations>
  <printOptions horizontalCentered="1" verticalCentered="1"/>
  <pageMargins left="0.51180555555555496" right="0.51180555555555496" top="0.78749999999999998" bottom="0.27986111111111101" header="0.51180555555555496" footer="0.51180555555555496"/>
  <pageSetup firstPageNumber="0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3"/>
  <sheetViews>
    <sheetView showGridLines="0" zoomScale="130" zoomScaleNormal="130" workbookViewId="0">
      <selection activeCell="B8" sqref="B8:F8"/>
    </sheetView>
  </sheetViews>
  <sheetFormatPr defaultRowHeight="15"/>
  <cols>
    <col min="1" max="1" width="8.7109375" style="83" customWidth="1"/>
    <col min="2" max="5" width="12.28515625" style="83" customWidth="1"/>
    <col min="6" max="6" width="13.42578125" style="83" customWidth="1"/>
    <col min="7" max="7" width="10.140625" style="83" customWidth="1"/>
    <col min="8" max="8" width="19.42578125" style="83" customWidth="1"/>
    <col min="9" max="9" width="10.5703125" style="83" customWidth="1"/>
    <col min="10" max="10" width="21.28515625" style="83" customWidth="1"/>
    <col min="11" max="11" width="21.140625" style="83" customWidth="1"/>
    <col min="12" max="1025" width="8.7109375" style="83" customWidth="1"/>
    <col min="1026" max="16384" width="9.140625" style="83"/>
  </cols>
  <sheetData>
    <row r="1" spans="1:14" ht="15.75" customHeight="1" thickBot="1">
      <c r="A1" s="162" t="s">
        <v>4</v>
      </c>
      <c r="B1" s="162"/>
      <c r="C1" s="162"/>
      <c r="D1" s="162"/>
      <c r="E1" s="162"/>
      <c r="F1" s="162"/>
      <c r="G1" s="162"/>
      <c r="H1" s="162"/>
    </row>
    <row r="3" spans="1:14">
      <c r="A3" s="163" t="s">
        <v>5</v>
      </c>
      <c r="B3" s="163"/>
      <c r="C3" s="163"/>
      <c r="D3" s="163"/>
      <c r="E3" s="163"/>
      <c r="F3" s="163"/>
      <c r="G3" s="163"/>
      <c r="H3" s="163"/>
    </row>
    <row r="4" spans="1:14">
      <c r="A4" s="164" t="s">
        <v>6</v>
      </c>
      <c r="B4" s="164"/>
      <c r="C4" s="165"/>
      <c r="D4" s="165"/>
      <c r="E4" s="164" t="s">
        <v>7</v>
      </c>
      <c r="F4" s="164"/>
      <c r="G4" s="166"/>
      <c r="H4" s="166"/>
    </row>
    <row r="5" spans="1:14">
      <c r="A5" s="167"/>
      <c r="B5" s="167"/>
      <c r="C5" s="167"/>
      <c r="D5" s="167"/>
      <c r="E5" s="167"/>
      <c r="F5" s="167"/>
      <c r="G5" s="167"/>
      <c r="H5" s="167"/>
    </row>
    <row r="6" spans="1:14">
      <c r="A6" s="168" t="s">
        <v>8</v>
      </c>
      <c r="B6" s="168"/>
      <c r="C6" s="168"/>
      <c r="D6" s="168"/>
      <c r="E6" s="168"/>
      <c r="F6" s="168"/>
      <c r="G6" s="168"/>
      <c r="H6" s="168"/>
      <c r="M6" s="84"/>
      <c r="N6" s="84"/>
    </row>
    <row r="7" spans="1:14">
      <c r="A7" s="85" t="s">
        <v>9</v>
      </c>
      <c r="B7" s="169" t="s">
        <v>10</v>
      </c>
      <c r="C7" s="169"/>
      <c r="D7" s="169"/>
      <c r="E7" s="169"/>
      <c r="F7" s="169"/>
      <c r="G7" s="170"/>
      <c r="H7" s="170"/>
      <c r="K7" s="84"/>
    </row>
    <row r="8" spans="1:14">
      <c r="A8" s="85" t="s">
        <v>11</v>
      </c>
      <c r="B8" s="169" t="s">
        <v>12</v>
      </c>
      <c r="C8" s="169"/>
      <c r="D8" s="169"/>
      <c r="E8" s="169"/>
      <c r="F8" s="169"/>
      <c r="G8" s="171"/>
      <c r="H8" s="171"/>
    </row>
    <row r="9" spans="1:14">
      <c r="A9" s="85" t="s">
        <v>13</v>
      </c>
      <c r="B9" s="169" t="s">
        <v>14</v>
      </c>
      <c r="C9" s="169"/>
      <c r="D9" s="169"/>
      <c r="E9" s="169"/>
      <c r="F9" s="169"/>
      <c r="G9" s="172"/>
      <c r="H9" s="172"/>
    </row>
    <row r="10" spans="1:14">
      <c r="A10" s="85" t="s">
        <v>15</v>
      </c>
      <c r="B10" s="169" t="s">
        <v>16</v>
      </c>
      <c r="C10" s="169"/>
      <c r="D10" s="169"/>
      <c r="E10" s="169"/>
      <c r="F10" s="169"/>
      <c r="G10" s="173">
        <v>12</v>
      </c>
      <c r="H10" s="173"/>
    </row>
    <row r="11" spans="1:14">
      <c r="A11" s="86"/>
      <c r="B11" s="87"/>
      <c r="C11" s="87"/>
      <c r="D11" s="87"/>
      <c r="E11" s="87"/>
      <c r="F11" s="87"/>
      <c r="G11" s="87"/>
      <c r="H11" s="88"/>
    </row>
    <row r="12" spans="1:14">
      <c r="A12" s="89" t="s">
        <v>17</v>
      </c>
      <c r="B12" s="87"/>
      <c r="C12" s="87"/>
      <c r="D12" s="87"/>
      <c r="E12" s="87"/>
      <c r="F12" s="87"/>
      <c r="G12" s="87"/>
      <c r="H12" s="88"/>
    </row>
    <row r="13" spans="1:14" ht="29.25" customHeight="1">
      <c r="A13" s="174" t="s">
        <v>18</v>
      </c>
      <c r="B13" s="174"/>
      <c r="C13" s="175" t="s">
        <v>19</v>
      </c>
      <c r="D13" s="175"/>
      <c r="E13" s="175"/>
      <c r="F13" s="176" t="s">
        <v>20</v>
      </c>
      <c r="G13" s="176"/>
      <c r="H13" s="176"/>
      <c r="J13" s="90"/>
      <c r="K13" s="90"/>
    </row>
    <row r="14" spans="1:14">
      <c r="A14" s="163" t="s">
        <v>133</v>
      </c>
      <c r="B14" s="163"/>
      <c r="C14" s="173" t="s">
        <v>21</v>
      </c>
      <c r="D14" s="173"/>
      <c r="E14" s="173"/>
      <c r="F14" s="177">
        <v>1</v>
      </c>
      <c r="G14" s="177"/>
      <c r="H14" s="177"/>
    </row>
    <row r="15" spans="1:14">
      <c r="A15" s="163"/>
      <c r="B15" s="163"/>
      <c r="C15" s="173" t="s">
        <v>22</v>
      </c>
      <c r="D15" s="173"/>
      <c r="E15" s="173"/>
      <c r="F15" s="178" t="s">
        <v>150</v>
      </c>
      <c r="G15" s="178"/>
      <c r="H15" s="178"/>
    </row>
    <row r="16" spans="1:14">
      <c r="A16" s="163"/>
      <c r="B16" s="163"/>
      <c r="C16" s="173" t="s">
        <v>23</v>
      </c>
      <c r="D16" s="173"/>
      <c r="E16" s="173"/>
      <c r="F16" s="179"/>
      <c r="G16" s="179"/>
      <c r="H16" s="179"/>
    </row>
    <row r="17" spans="1:11">
      <c r="A17" s="86"/>
      <c r="B17" s="87"/>
      <c r="C17" s="87"/>
      <c r="D17" s="87"/>
      <c r="E17" s="87"/>
      <c r="F17" s="87"/>
      <c r="G17" s="87"/>
      <c r="H17" s="88"/>
    </row>
    <row r="18" spans="1:11">
      <c r="A18" s="180" t="s">
        <v>24</v>
      </c>
      <c r="B18" s="180"/>
      <c r="C18" s="180"/>
      <c r="D18" s="180"/>
      <c r="E18" s="180"/>
      <c r="F18" s="180"/>
      <c r="G18" s="180"/>
      <c r="H18" s="180"/>
    </row>
    <row r="19" spans="1:11">
      <c r="A19" s="163" t="s">
        <v>25</v>
      </c>
      <c r="B19" s="163"/>
      <c r="C19" s="163"/>
      <c r="D19" s="163"/>
      <c r="E19" s="163"/>
      <c r="F19" s="163"/>
      <c r="G19" s="163"/>
      <c r="H19" s="163"/>
      <c r="K19" s="91"/>
    </row>
    <row r="20" spans="1:11">
      <c r="A20" s="85">
        <v>1</v>
      </c>
      <c r="B20" s="181" t="s">
        <v>18</v>
      </c>
      <c r="C20" s="181"/>
      <c r="D20" s="181"/>
      <c r="E20" s="181"/>
      <c r="F20" s="173" t="str">
        <f>A14 &amp; F15</f>
        <v>Manutenção Predialxx h/semana</v>
      </c>
      <c r="G20" s="173"/>
      <c r="H20" s="173"/>
    </row>
    <row r="21" spans="1:11">
      <c r="A21" s="85">
        <v>2</v>
      </c>
      <c r="B21" s="181" t="s">
        <v>26</v>
      </c>
      <c r="C21" s="181"/>
      <c r="D21" s="181"/>
      <c r="E21" s="181"/>
      <c r="F21" s="182">
        <v>0</v>
      </c>
      <c r="G21" s="183"/>
      <c r="H21" s="184"/>
    </row>
    <row r="22" spans="1:11">
      <c r="A22" s="85">
        <v>3</v>
      </c>
      <c r="B22" s="181" t="s">
        <v>27</v>
      </c>
      <c r="C22" s="181"/>
      <c r="D22" s="181"/>
      <c r="E22" s="181"/>
      <c r="F22" s="178" t="s">
        <v>134</v>
      </c>
      <c r="G22" s="178"/>
      <c r="H22" s="178"/>
    </row>
    <row r="23" spans="1:11">
      <c r="A23" s="85">
        <v>4</v>
      </c>
      <c r="B23" s="181" t="s">
        <v>28</v>
      </c>
      <c r="C23" s="181"/>
      <c r="D23" s="181"/>
      <c r="E23" s="181"/>
      <c r="F23" s="185" t="s">
        <v>29</v>
      </c>
      <c r="G23" s="185"/>
      <c r="H23" s="185"/>
    </row>
    <row r="24" spans="1:11">
      <c r="A24" s="86"/>
      <c r="B24" s="87"/>
      <c r="C24" s="87"/>
      <c r="D24" s="87"/>
      <c r="E24" s="87"/>
      <c r="F24" s="87"/>
      <c r="G24" s="87"/>
      <c r="H24" s="88"/>
    </row>
    <row r="25" spans="1:11">
      <c r="A25" s="186" t="s">
        <v>30</v>
      </c>
      <c r="B25" s="186"/>
      <c r="C25" s="186"/>
      <c r="D25" s="186"/>
      <c r="E25" s="186"/>
      <c r="F25" s="186"/>
      <c r="G25" s="186"/>
      <c r="H25" s="186"/>
    </row>
    <row r="26" spans="1:11">
      <c r="A26" s="92"/>
      <c r="B26" s="87"/>
      <c r="C26" s="87"/>
      <c r="D26" s="87"/>
      <c r="E26" s="87"/>
      <c r="F26" s="87"/>
      <c r="G26" s="87"/>
      <c r="H26" s="88"/>
    </row>
    <row r="27" spans="1:11">
      <c r="A27" s="85">
        <v>1</v>
      </c>
      <c r="B27" s="187" t="s">
        <v>31</v>
      </c>
      <c r="C27" s="187"/>
      <c r="D27" s="187"/>
      <c r="E27" s="187"/>
      <c r="F27" s="187"/>
      <c r="G27" s="187"/>
      <c r="H27" s="85" t="s">
        <v>32</v>
      </c>
      <c r="J27" s="93"/>
    </row>
    <row r="28" spans="1:11">
      <c r="A28" s="94" t="s">
        <v>9</v>
      </c>
      <c r="B28" s="188" t="s">
        <v>33</v>
      </c>
      <c r="C28" s="188"/>
      <c r="D28" s="188"/>
      <c r="E28" s="188"/>
      <c r="F28" s="188"/>
      <c r="G28" s="188"/>
      <c r="H28" s="4">
        <f>F21</f>
        <v>0</v>
      </c>
      <c r="J28" s="93"/>
    </row>
    <row r="29" spans="1:11">
      <c r="A29" s="94" t="s">
        <v>11</v>
      </c>
      <c r="B29" s="188" t="s">
        <v>135</v>
      </c>
      <c r="C29" s="188"/>
      <c r="D29" s="188"/>
      <c r="E29" s="188"/>
      <c r="F29" s="188"/>
      <c r="G29" s="188"/>
      <c r="H29" s="159"/>
      <c r="I29" s="93"/>
      <c r="J29" s="93"/>
    </row>
    <row r="30" spans="1:11">
      <c r="A30" s="187" t="s">
        <v>34</v>
      </c>
      <c r="B30" s="187"/>
      <c r="C30" s="187"/>
      <c r="D30" s="187"/>
      <c r="E30" s="187"/>
      <c r="F30" s="187"/>
      <c r="G30" s="187"/>
      <c r="H30" s="5">
        <f>SUM(H28:H29)</f>
        <v>0</v>
      </c>
    </row>
    <row r="31" spans="1:11">
      <c r="A31" s="86"/>
      <c r="B31" s="87"/>
      <c r="C31" s="87"/>
      <c r="D31" s="87"/>
      <c r="E31" s="87"/>
      <c r="F31" s="87"/>
      <c r="G31" s="87"/>
      <c r="H31" s="88"/>
    </row>
    <row r="32" spans="1:11">
      <c r="A32" s="189" t="s">
        <v>35</v>
      </c>
      <c r="B32" s="189"/>
      <c r="C32" s="189"/>
      <c r="D32" s="189"/>
      <c r="E32" s="189"/>
      <c r="F32" s="189"/>
      <c r="G32" s="189"/>
      <c r="H32" s="189"/>
    </row>
    <row r="33" spans="1:8">
      <c r="A33" s="95"/>
      <c r="B33" s="96"/>
      <c r="C33" s="96"/>
      <c r="D33" s="96"/>
      <c r="E33" s="96"/>
      <c r="F33" s="96"/>
      <c r="G33" s="96"/>
      <c r="H33" s="97"/>
    </row>
    <row r="34" spans="1:8">
      <c r="A34" s="98" t="s">
        <v>36</v>
      </c>
      <c r="B34" s="190" t="s">
        <v>37</v>
      </c>
      <c r="C34" s="190"/>
      <c r="D34" s="190"/>
      <c r="E34" s="190"/>
      <c r="F34" s="190"/>
      <c r="G34" s="190"/>
      <c r="H34" s="98" t="s">
        <v>32</v>
      </c>
    </row>
    <row r="35" spans="1:8">
      <c r="A35" s="99" t="s">
        <v>9</v>
      </c>
      <c r="B35" s="191" t="s">
        <v>38</v>
      </c>
      <c r="C35" s="191"/>
      <c r="D35" s="191"/>
      <c r="E35" s="191"/>
      <c r="F35" s="191"/>
      <c r="G35" s="100">
        <v>9.0899999999999995E-2</v>
      </c>
      <c r="H35" s="6">
        <f>H30*G35</f>
        <v>0</v>
      </c>
    </row>
    <row r="36" spans="1:8">
      <c r="A36" s="99" t="s">
        <v>11</v>
      </c>
      <c r="B36" s="193" t="s">
        <v>40</v>
      </c>
      <c r="C36" s="193"/>
      <c r="D36" s="193"/>
      <c r="E36" s="193"/>
      <c r="F36" s="193"/>
      <c r="G36" s="100">
        <v>3.0300000000000001E-2</v>
      </c>
      <c r="H36" s="6">
        <f>H30*G36</f>
        <v>0</v>
      </c>
    </row>
    <row r="37" spans="1:8">
      <c r="A37" s="190" t="s">
        <v>41</v>
      </c>
      <c r="B37" s="190"/>
      <c r="C37" s="190"/>
      <c r="D37" s="190"/>
      <c r="E37" s="190"/>
      <c r="F37" s="190"/>
      <c r="G37" s="190"/>
      <c r="H37" s="7">
        <f>SUM(H35:H36)</f>
        <v>0</v>
      </c>
    </row>
    <row r="38" spans="1:8">
      <c r="A38" s="95"/>
      <c r="B38" s="96"/>
      <c r="C38" s="96"/>
      <c r="D38" s="96"/>
      <c r="E38" s="96"/>
      <c r="F38" s="96"/>
      <c r="G38" s="96"/>
      <c r="H38" s="97"/>
    </row>
    <row r="39" spans="1:8">
      <c r="A39" s="98" t="s">
        <v>42</v>
      </c>
      <c r="B39" s="190" t="s">
        <v>43</v>
      </c>
      <c r="C39" s="190"/>
      <c r="D39" s="190"/>
      <c r="E39" s="190"/>
      <c r="F39" s="190"/>
      <c r="G39" s="98" t="s">
        <v>44</v>
      </c>
      <c r="H39" s="98" t="s">
        <v>32</v>
      </c>
    </row>
    <row r="40" spans="1:8">
      <c r="A40" s="99" t="s">
        <v>9</v>
      </c>
      <c r="B40" s="191" t="s">
        <v>45</v>
      </c>
      <c r="C40" s="191"/>
      <c r="D40" s="191"/>
      <c r="E40" s="191"/>
      <c r="F40" s="191"/>
      <c r="G40" s="8">
        <v>20</v>
      </c>
      <c r="H40" s="6">
        <f>($H$30+$H$37)*G40%</f>
        <v>0</v>
      </c>
    </row>
    <row r="41" spans="1:8">
      <c r="A41" s="99" t="s">
        <v>11</v>
      </c>
      <c r="B41" s="191" t="s">
        <v>46</v>
      </c>
      <c r="C41" s="191"/>
      <c r="D41" s="191"/>
      <c r="E41" s="191"/>
      <c r="F41" s="191"/>
      <c r="G41" s="9">
        <v>2.5</v>
      </c>
      <c r="H41" s="6">
        <f t="shared" ref="H41:H46" si="0">($H$30+$H$37)*G41%</f>
        <v>0</v>
      </c>
    </row>
    <row r="42" spans="1:8">
      <c r="A42" s="99" t="s">
        <v>13</v>
      </c>
      <c r="B42" s="191" t="s">
        <v>47</v>
      </c>
      <c r="C42" s="191"/>
      <c r="D42" s="191"/>
      <c r="E42" s="191"/>
      <c r="F42" s="191"/>
      <c r="G42" s="10">
        <v>3</v>
      </c>
      <c r="H42" s="6">
        <f t="shared" si="0"/>
        <v>0</v>
      </c>
    </row>
    <row r="43" spans="1:8">
      <c r="A43" s="99" t="s">
        <v>15</v>
      </c>
      <c r="B43" s="191" t="s">
        <v>48</v>
      </c>
      <c r="C43" s="191"/>
      <c r="D43" s="191"/>
      <c r="E43" s="191"/>
      <c r="F43" s="191"/>
      <c r="G43" s="9">
        <v>1.5</v>
      </c>
      <c r="H43" s="6">
        <f t="shared" si="0"/>
        <v>0</v>
      </c>
    </row>
    <row r="44" spans="1:8">
      <c r="A44" s="99" t="s">
        <v>49</v>
      </c>
      <c r="B44" s="191" t="s">
        <v>50</v>
      </c>
      <c r="C44" s="191"/>
      <c r="D44" s="191"/>
      <c r="E44" s="191"/>
      <c r="F44" s="191"/>
      <c r="G44" s="9">
        <v>1</v>
      </c>
      <c r="H44" s="6">
        <f t="shared" si="0"/>
        <v>0</v>
      </c>
    </row>
    <row r="45" spans="1:8">
      <c r="A45" s="99" t="s">
        <v>51</v>
      </c>
      <c r="B45" s="191" t="s">
        <v>52</v>
      </c>
      <c r="C45" s="191"/>
      <c r="D45" s="191"/>
      <c r="E45" s="191"/>
      <c r="F45" s="191"/>
      <c r="G45" s="9">
        <v>0.6</v>
      </c>
      <c r="H45" s="6">
        <f t="shared" si="0"/>
        <v>0</v>
      </c>
    </row>
    <row r="46" spans="1:8">
      <c r="A46" s="99" t="s">
        <v>53</v>
      </c>
      <c r="B46" s="191" t="s">
        <v>54</v>
      </c>
      <c r="C46" s="191"/>
      <c r="D46" s="191"/>
      <c r="E46" s="191"/>
      <c r="F46" s="191"/>
      <c r="G46" s="9">
        <v>0.2</v>
      </c>
      <c r="H46" s="6">
        <f t="shared" si="0"/>
        <v>0</v>
      </c>
    </row>
    <row r="47" spans="1:8">
      <c r="A47" s="99" t="s">
        <v>55</v>
      </c>
      <c r="B47" s="191" t="s">
        <v>56</v>
      </c>
      <c r="C47" s="191"/>
      <c r="D47" s="191"/>
      <c r="E47" s="191"/>
      <c r="F47" s="191"/>
      <c r="G47" s="9">
        <v>8</v>
      </c>
      <c r="H47" s="6">
        <f>($H$30+$H$37)*G47%</f>
        <v>0</v>
      </c>
    </row>
    <row r="48" spans="1:8">
      <c r="A48" s="190" t="s">
        <v>57</v>
      </c>
      <c r="B48" s="190"/>
      <c r="C48" s="190"/>
      <c r="D48" s="190"/>
      <c r="E48" s="190"/>
      <c r="F48" s="190"/>
      <c r="G48" s="101">
        <f>SUM(G40:G47)</f>
        <v>36.799999999999997</v>
      </c>
      <c r="H48" s="7">
        <f>SUM(H40:H47)</f>
        <v>0</v>
      </c>
    </row>
    <row r="49" spans="1:8">
      <c r="A49" s="95"/>
      <c r="B49" s="96"/>
      <c r="C49" s="96"/>
      <c r="D49" s="96"/>
      <c r="E49" s="96"/>
      <c r="F49" s="96"/>
      <c r="G49" s="96"/>
      <c r="H49" s="97"/>
    </row>
    <row r="50" spans="1:8">
      <c r="A50" s="98" t="s">
        <v>58</v>
      </c>
      <c r="B50" s="190" t="s">
        <v>59</v>
      </c>
      <c r="C50" s="190"/>
      <c r="D50" s="190"/>
      <c r="E50" s="190"/>
      <c r="F50" s="190"/>
      <c r="G50" s="190"/>
      <c r="H50" s="98" t="s">
        <v>32</v>
      </c>
    </row>
    <row r="51" spans="1:8">
      <c r="A51" s="99" t="s">
        <v>9</v>
      </c>
      <c r="B51" s="191" t="s">
        <v>60</v>
      </c>
      <c r="C51" s="191"/>
      <c r="D51" s="191"/>
      <c r="E51" s="191"/>
      <c r="F51" s="191"/>
      <c r="G51" s="191"/>
      <c r="H51" s="6">
        <f>IF(Informações_Básicas!C12=0, 0,Informações_Básicas!$C$14-($H$28*6%))</f>
        <v>0</v>
      </c>
    </row>
    <row r="52" spans="1:8">
      <c r="A52" s="99" t="s">
        <v>11</v>
      </c>
      <c r="B52" s="191" t="s">
        <v>61</v>
      </c>
      <c r="C52" s="191"/>
      <c r="D52" s="191"/>
      <c r="E52" s="191"/>
      <c r="F52" s="191"/>
      <c r="G52" s="191"/>
      <c r="H52" s="6">
        <f>(Informações_Básicas!$C$9*22)-(Informações_Básicas!$C$10*22)</f>
        <v>0</v>
      </c>
    </row>
    <row r="53" spans="1:8">
      <c r="A53" s="99" t="s">
        <v>13</v>
      </c>
      <c r="B53" s="194" t="s">
        <v>62</v>
      </c>
      <c r="C53" s="194"/>
      <c r="D53" s="194"/>
      <c r="E53" s="194"/>
      <c r="F53" s="194"/>
      <c r="G53" s="194"/>
      <c r="H53" s="151"/>
    </row>
    <row r="54" spans="1:8">
      <c r="A54" s="99" t="s">
        <v>15</v>
      </c>
      <c r="B54" s="194" t="s">
        <v>137</v>
      </c>
      <c r="C54" s="194"/>
      <c r="D54" s="194"/>
      <c r="E54" s="194"/>
      <c r="F54" s="194"/>
      <c r="G54" s="194"/>
      <c r="H54" s="151"/>
    </row>
    <row r="55" spans="1:8">
      <c r="A55" s="190" t="s">
        <v>63</v>
      </c>
      <c r="B55" s="190"/>
      <c r="C55" s="190"/>
      <c r="D55" s="190"/>
      <c r="E55" s="190"/>
      <c r="F55" s="190"/>
      <c r="G55" s="190"/>
      <c r="H55" s="7">
        <f>SUM(H51:H54)</f>
        <v>0</v>
      </c>
    </row>
    <row r="56" spans="1:8" ht="15.75" thickBot="1">
      <c r="A56" s="86"/>
      <c r="B56" s="87"/>
      <c r="C56" s="87"/>
      <c r="D56" s="87"/>
      <c r="E56" s="87"/>
      <c r="F56" s="87"/>
      <c r="G56" s="87"/>
      <c r="H56" s="88"/>
    </row>
    <row r="57" spans="1:8">
      <c r="A57" s="195" t="s">
        <v>64</v>
      </c>
      <c r="B57" s="195"/>
      <c r="C57" s="195"/>
      <c r="D57" s="195"/>
      <c r="E57" s="195"/>
      <c r="F57" s="195"/>
      <c r="G57" s="195"/>
      <c r="H57" s="98" t="s">
        <v>32</v>
      </c>
    </row>
    <row r="58" spans="1:8" ht="15.75" customHeight="1">
      <c r="A58" s="102" t="s">
        <v>36</v>
      </c>
      <c r="B58" s="191" t="s">
        <v>37</v>
      </c>
      <c r="C58" s="191"/>
      <c r="D58" s="191"/>
      <c r="E58" s="191"/>
      <c r="F58" s="191"/>
      <c r="G58" s="191"/>
      <c r="H58" s="11">
        <f>H37</f>
        <v>0</v>
      </c>
    </row>
    <row r="59" spans="1:8">
      <c r="A59" s="102" t="s">
        <v>42</v>
      </c>
      <c r="B59" s="191" t="s">
        <v>43</v>
      </c>
      <c r="C59" s="191"/>
      <c r="D59" s="191"/>
      <c r="E59" s="191"/>
      <c r="F59" s="191"/>
      <c r="G59" s="191"/>
      <c r="H59" s="11">
        <f>H48</f>
        <v>0</v>
      </c>
    </row>
    <row r="60" spans="1:8">
      <c r="A60" s="102" t="s">
        <v>58</v>
      </c>
      <c r="B60" s="191" t="s">
        <v>59</v>
      </c>
      <c r="C60" s="191"/>
      <c r="D60" s="191"/>
      <c r="E60" s="191"/>
      <c r="F60" s="191"/>
      <c r="G60" s="191"/>
      <c r="H60" s="11">
        <f>H55</f>
        <v>0</v>
      </c>
    </row>
    <row r="61" spans="1:8" ht="15.75" thickBot="1">
      <c r="A61" s="196" t="s">
        <v>65</v>
      </c>
      <c r="B61" s="196"/>
      <c r="C61" s="196"/>
      <c r="D61" s="196"/>
      <c r="E61" s="196"/>
      <c r="F61" s="196"/>
      <c r="G61" s="196"/>
      <c r="H61" s="12">
        <f>SUM(H58:H60)</f>
        <v>0</v>
      </c>
    </row>
    <row r="62" spans="1:8">
      <c r="A62" s="86"/>
      <c r="B62" s="87"/>
      <c r="C62" s="87"/>
      <c r="D62" s="87"/>
      <c r="E62" s="87"/>
      <c r="F62" s="87"/>
      <c r="G62" s="87"/>
      <c r="H62" s="88"/>
    </row>
    <row r="63" spans="1:8">
      <c r="A63" s="197" t="s">
        <v>66</v>
      </c>
      <c r="B63" s="197"/>
      <c r="C63" s="197"/>
      <c r="D63" s="197"/>
      <c r="E63" s="197"/>
      <c r="F63" s="197"/>
      <c r="G63" s="197"/>
      <c r="H63" s="197"/>
    </row>
    <row r="64" spans="1:8">
      <c r="A64" s="103"/>
      <c r="B64" s="104"/>
      <c r="C64" s="104"/>
      <c r="D64" s="104"/>
      <c r="E64" s="104"/>
      <c r="F64" s="104"/>
      <c r="G64" s="104"/>
      <c r="H64" s="105"/>
    </row>
    <row r="65" spans="1:10">
      <c r="A65" s="106" t="s">
        <v>67</v>
      </c>
      <c r="B65" s="107" t="s">
        <v>68</v>
      </c>
      <c r="C65" s="108"/>
      <c r="D65" s="108"/>
      <c r="E65" s="108"/>
      <c r="F65" s="108"/>
      <c r="G65" s="106" t="s">
        <v>44</v>
      </c>
      <c r="H65" s="106" t="s">
        <v>32</v>
      </c>
    </row>
    <row r="66" spans="1:10">
      <c r="A66" s="109" t="s">
        <v>9</v>
      </c>
      <c r="B66" s="198" t="s">
        <v>149</v>
      </c>
      <c r="C66" s="198"/>
      <c r="D66" s="198"/>
      <c r="E66" s="198"/>
      <c r="F66" s="198"/>
      <c r="G66" s="110">
        <f>(0.05*(1/12))*100</f>
        <v>0.41666666666666669</v>
      </c>
      <c r="H66" s="13">
        <f>(H30+H47)*G66%</f>
        <v>0</v>
      </c>
      <c r="I66" s="111"/>
    </row>
    <row r="67" spans="1:10">
      <c r="A67" s="109" t="s">
        <v>11</v>
      </c>
      <c r="B67" s="199" t="s">
        <v>138</v>
      </c>
      <c r="C67" s="199"/>
      <c r="D67" s="199"/>
      <c r="E67" s="199"/>
      <c r="F67" s="199"/>
      <c r="G67" s="110">
        <f>((0.08*0.5)*0.9)*((1+5/56+5/56+5/168))*100</f>
        <v>4.3499999999999996</v>
      </c>
      <c r="H67" s="13">
        <f>H30*G67%</f>
        <v>0</v>
      </c>
    </row>
    <row r="68" spans="1:10">
      <c r="A68" s="200" t="s">
        <v>70</v>
      </c>
      <c r="B68" s="200"/>
      <c r="C68" s="200"/>
      <c r="D68" s="200"/>
      <c r="E68" s="200"/>
      <c r="F68" s="200"/>
      <c r="G68" s="106"/>
      <c r="H68" s="14">
        <f>SUM(H66:H67)</f>
        <v>0</v>
      </c>
    </row>
    <row r="69" spans="1:10">
      <c r="A69" s="86"/>
      <c r="B69" s="87"/>
      <c r="C69" s="87"/>
      <c r="D69" s="87"/>
      <c r="E69" s="87"/>
      <c r="F69" s="87"/>
      <c r="G69" s="112"/>
      <c r="H69" s="88"/>
    </row>
    <row r="70" spans="1:10">
      <c r="A70" s="106" t="s">
        <v>71</v>
      </c>
      <c r="B70" s="201" t="s">
        <v>72</v>
      </c>
      <c r="C70" s="201"/>
      <c r="D70" s="201"/>
      <c r="E70" s="201"/>
      <c r="F70" s="201"/>
      <c r="G70" s="106" t="s">
        <v>44</v>
      </c>
      <c r="H70" s="106" t="s">
        <v>32</v>
      </c>
    </row>
    <row r="71" spans="1:10">
      <c r="A71" s="109" t="s">
        <v>9</v>
      </c>
      <c r="B71" s="198" t="s">
        <v>139</v>
      </c>
      <c r="C71" s="198"/>
      <c r="D71" s="198"/>
      <c r="E71" s="198"/>
      <c r="F71" s="198"/>
      <c r="G71" s="110">
        <f>(((100/30)*7))/12</f>
        <v>1.9444444444444446</v>
      </c>
      <c r="H71" s="13">
        <f>(((H30+H61)*G71%))</f>
        <v>0</v>
      </c>
    </row>
    <row r="72" spans="1:10">
      <c r="A72" s="109" t="s">
        <v>11</v>
      </c>
      <c r="B72" s="199" t="s">
        <v>140</v>
      </c>
      <c r="C72" s="199"/>
      <c r="D72" s="199"/>
      <c r="E72" s="199"/>
      <c r="F72" s="199"/>
      <c r="G72" s="113">
        <f>((1*50%*8%*1.94%)*100)</f>
        <v>7.7600000000000002E-2</v>
      </c>
      <c r="H72" s="13">
        <f>H47*G72%</f>
        <v>0</v>
      </c>
    </row>
    <row r="73" spans="1:10">
      <c r="A73" s="200" t="s">
        <v>73</v>
      </c>
      <c r="B73" s="200"/>
      <c r="C73" s="200"/>
      <c r="D73" s="200"/>
      <c r="E73" s="200"/>
      <c r="F73" s="200"/>
      <c r="G73" s="106"/>
      <c r="H73" s="14">
        <f>SUM(H71:H72)</f>
        <v>0</v>
      </c>
    </row>
    <row r="74" spans="1:10">
      <c r="A74" s="86"/>
      <c r="B74" s="87"/>
      <c r="C74" s="87"/>
      <c r="D74" s="87"/>
      <c r="E74" s="87"/>
      <c r="F74" s="87"/>
      <c r="G74" s="112"/>
      <c r="H74" s="88"/>
    </row>
    <row r="75" spans="1:10">
      <c r="A75" s="106" t="s">
        <v>74</v>
      </c>
      <c r="B75" s="201" t="s">
        <v>75</v>
      </c>
      <c r="C75" s="201"/>
      <c r="D75" s="201"/>
      <c r="E75" s="201"/>
      <c r="F75" s="201"/>
      <c r="G75" s="106" t="s">
        <v>44</v>
      </c>
      <c r="H75" s="106" t="s">
        <v>32</v>
      </c>
    </row>
    <row r="76" spans="1:10">
      <c r="A76" s="109" t="s">
        <v>9</v>
      </c>
      <c r="B76" s="198" t="s">
        <v>141</v>
      </c>
      <c r="C76" s="198"/>
      <c r="D76" s="198"/>
      <c r="E76" s="198"/>
      <c r="F76" s="198"/>
      <c r="G76" s="109"/>
      <c r="H76" s="13">
        <f>H58*-1</f>
        <v>0</v>
      </c>
    </row>
    <row r="77" spans="1:10">
      <c r="A77" s="200" t="s">
        <v>76</v>
      </c>
      <c r="B77" s="200"/>
      <c r="C77" s="200"/>
      <c r="D77" s="200"/>
      <c r="E77" s="200"/>
      <c r="F77" s="200"/>
      <c r="G77" s="114">
        <v>2.0799999999999999E-2</v>
      </c>
      <c r="H77" s="14">
        <f>H76*G77</f>
        <v>0</v>
      </c>
    </row>
    <row r="78" spans="1:10" ht="15.75" thickBot="1">
      <c r="A78" s="86"/>
      <c r="B78" s="87"/>
      <c r="C78" s="87"/>
      <c r="D78" s="87"/>
      <c r="E78" s="87"/>
      <c r="F78" s="87"/>
      <c r="G78" s="87"/>
      <c r="H78" s="88"/>
    </row>
    <row r="79" spans="1:10">
      <c r="A79" s="203" t="s">
        <v>77</v>
      </c>
      <c r="B79" s="203"/>
      <c r="C79" s="203"/>
      <c r="D79" s="203"/>
      <c r="E79" s="203"/>
      <c r="F79" s="203"/>
      <c r="G79" s="203"/>
      <c r="H79" s="106" t="s">
        <v>32</v>
      </c>
      <c r="I79" s="84"/>
      <c r="J79" s="84"/>
    </row>
    <row r="80" spans="1:10" ht="15.75" customHeight="1">
      <c r="A80" s="115" t="s">
        <v>67</v>
      </c>
      <c r="B80" s="204" t="str">
        <f>B65</f>
        <v>Aviso Prévio Indenizado</v>
      </c>
      <c r="C80" s="204"/>
      <c r="D80" s="204"/>
      <c r="E80" s="204"/>
      <c r="F80" s="204"/>
      <c r="G80" s="204"/>
      <c r="H80" s="15">
        <f>H68</f>
        <v>0</v>
      </c>
    </row>
    <row r="81" spans="1:9">
      <c r="A81" s="115" t="str">
        <f>A70</f>
        <v>3.2</v>
      </c>
      <c r="B81" s="204" t="str">
        <f>B70</f>
        <v>Aviso Prévio Trabalhado</v>
      </c>
      <c r="C81" s="204"/>
      <c r="D81" s="204"/>
      <c r="E81" s="204"/>
      <c r="F81" s="204"/>
      <c r="G81" s="204"/>
      <c r="H81" s="15">
        <f>H73</f>
        <v>0</v>
      </c>
    </row>
    <row r="82" spans="1:9">
      <c r="A82" s="115" t="str">
        <f>A75</f>
        <v>3.3</v>
      </c>
      <c r="B82" s="204" t="str">
        <f>B75</f>
        <v>Demissão por Justa Causa</v>
      </c>
      <c r="C82" s="204"/>
      <c r="D82" s="204"/>
      <c r="E82" s="204"/>
      <c r="F82" s="204"/>
      <c r="G82" s="204"/>
      <c r="H82" s="15">
        <f>H77</f>
        <v>0</v>
      </c>
    </row>
    <row r="83" spans="1:9" ht="15.75" thickBot="1">
      <c r="A83" s="205" t="s">
        <v>65</v>
      </c>
      <c r="B83" s="205"/>
      <c r="C83" s="205"/>
      <c r="D83" s="205"/>
      <c r="E83" s="205"/>
      <c r="F83" s="205"/>
      <c r="G83" s="205"/>
      <c r="H83" s="16">
        <f>SUM(H80:H82)</f>
        <v>0</v>
      </c>
    </row>
    <row r="84" spans="1:9">
      <c r="A84" s="116"/>
      <c r="B84" s="117"/>
      <c r="C84" s="117"/>
      <c r="D84" s="117"/>
      <c r="E84" s="117"/>
      <c r="F84" s="117"/>
      <c r="G84" s="117"/>
      <c r="H84" s="118"/>
    </row>
    <row r="85" spans="1:9">
      <c r="A85" s="119" t="s">
        <v>78</v>
      </c>
      <c r="B85" s="120"/>
      <c r="C85" s="120"/>
      <c r="D85" s="120"/>
      <c r="E85" s="120"/>
      <c r="F85" s="120"/>
      <c r="G85" s="120"/>
      <c r="H85" s="121"/>
    </row>
    <row r="86" spans="1:9">
      <c r="A86" s="122"/>
      <c r="B86" s="123"/>
      <c r="C86" s="123"/>
      <c r="D86" s="123"/>
      <c r="E86" s="123"/>
      <c r="F86" s="123"/>
      <c r="G86" s="123"/>
      <c r="H86" s="124"/>
    </row>
    <row r="87" spans="1:9">
      <c r="A87" s="125" t="s">
        <v>79</v>
      </c>
      <c r="B87" s="206" t="s">
        <v>80</v>
      </c>
      <c r="C87" s="206"/>
      <c r="D87" s="206"/>
      <c r="E87" s="206"/>
      <c r="F87" s="206"/>
      <c r="G87" s="125" t="s">
        <v>81</v>
      </c>
      <c r="H87" s="126" t="s">
        <v>32</v>
      </c>
    </row>
    <row r="88" spans="1:9" s="129" customFormat="1">
      <c r="A88" s="127" t="s">
        <v>9</v>
      </c>
      <c r="B88" s="192" t="s">
        <v>39</v>
      </c>
      <c r="C88" s="192"/>
      <c r="D88" s="192"/>
      <c r="E88" s="192"/>
      <c r="F88" s="192"/>
      <c r="G88" s="18">
        <v>9.09</v>
      </c>
      <c r="H88" s="17">
        <f>$H$30*G88%</f>
        <v>0</v>
      </c>
      <c r="I88" s="128"/>
    </row>
    <row r="89" spans="1:9">
      <c r="A89" s="127" t="s">
        <v>11</v>
      </c>
      <c r="B89" s="192" t="s">
        <v>82</v>
      </c>
      <c r="C89" s="192"/>
      <c r="D89" s="192"/>
      <c r="E89" s="192"/>
      <c r="F89" s="192"/>
      <c r="G89" s="18">
        <v>1.66</v>
      </c>
      <c r="H89" s="17">
        <f t="shared" ref="H89:H94" si="1">$F$21*G89%</f>
        <v>0</v>
      </c>
    </row>
    <row r="90" spans="1:9">
      <c r="A90" s="127" t="s">
        <v>13</v>
      </c>
      <c r="B90" s="192" t="s">
        <v>142</v>
      </c>
      <c r="C90" s="192"/>
      <c r="D90" s="192"/>
      <c r="E90" s="192"/>
      <c r="F90" s="192"/>
      <c r="G90" s="18">
        <v>0.02</v>
      </c>
      <c r="H90" s="17">
        <f t="shared" si="1"/>
        <v>0</v>
      </c>
    </row>
    <row r="91" spans="1:9">
      <c r="A91" s="127" t="s">
        <v>15</v>
      </c>
      <c r="B91" s="192" t="s">
        <v>80</v>
      </c>
      <c r="C91" s="192"/>
      <c r="D91" s="192"/>
      <c r="E91" s="192"/>
      <c r="F91" s="192"/>
      <c r="G91" s="18">
        <v>0.82</v>
      </c>
      <c r="H91" s="17">
        <f t="shared" si="1"/>
        <v>0</v>
      </c>
    </row>
    <row r="92" spans="1:9">
      <c r="A92" s="127" t="s">
        <v>49</v>
      </c>
      <c r="B92" s="192" t="s">
        <v>143</v>
      </c>
      <c r="C92" s="192"/>
      <c r="D92" s="192"/>
      <c r="E92" s="192"/>
      <c r="F92" s="192"/>
      <c r="G92" s="18">
        <v>0.03</v>
      </c>
      <c r="H92" s="17">
        <f t="shared" si="1"/>
        <v>0</v>
      </c>
    </row>
    <row r="93" spans="1:9">
      <c r="A93" s="127" t="s">
        <v>51</v>
      </c>
      <c r="B93" s="202" t="s">
        <v>144</v>
      </c>
      <c r="C93" s="202"/>
      <c r="D93" s="202"/>
      <c r="E93" s="202"/>
      <c r="F93" s="202"/>
      <c r="G93" s="152">
        <v>0</v>
      </c>
      <c r="H93" s="153">
        <f t="shared" si="1"/>
        <v>0</v>
      </c>
    </row>
    <row r="94" spans="1:9">
      <c r="A94" s="127" t="s">
        <v>53</v>
      </c>
      <c r="B94" s="202" t="s">
        <v>144</v>
      </c>
      <c r="C94" s="202"/>
      <c r="D94" s="202"/>
      <c r="E94" s="202"/>
      <c r="F94" s="202"/>
      <c r="G94" s="152">
        <v>0</v>
      </c>
      <c r="H94" s="153">
        <f t="shared" si="1"/>
        <v>0</v>
      </c>
    </row>
    <row r="95" spans="1:9">
      <c r="A95" s="127"/>
      <c r="B95" s="214" t="s">
        <v>69</v>
      </c>
      <c r="C95" s="215"/>
      <c r="D95" s="215"/>
      <c r="E95" s="215"/>
      <c r="F95" s="216"/>
      <c r="G95" s="18">
        <f>SUM(G88:G94)</f>
        <v>11.62</v>
      </c>
      <c r="H95" s="17">
        <f>SUM(H88:H94)</f>
        <v>0</v>
      </c>
      <c r="I95" s="93"/>
    </row>
    <row r="96" spans="1:9">
      <c r="A96" s="127" t="s">
        <v>53</v>
      </c>
      <c r="B96" s="214" t="s">
        <v>145</v>
      </c>
      <c r="C96" s="215"/>
      <c r="D96" s="215"/>
      <c r="E96" s="215"/>
      <c r="F96" s="216"/>
      <c r="G96" s="81">
        <f>G95*G48%</f>
        <v>4.27616</v>
      </c>
      <c r="H96" s="17">
        <f>H95*G96%</f>
        <v>0</v>
      </c>
    </row>
    <row r="97" spans="1:10">
      <c r="A97" s="206" t="s">
        <v>84</v>
      </c>
      <c r="B97" s="206"/>
      <c r="C97" s="206"/>
      <c r="D97" s="206"/>
      <c r="E97" s="206"/>
      <c r="F97" s="206"/>
      <c r="G97" s="130"/>
      <c r="H97" s="19">
        <f>SUM(H95:H96)</f>
        <v>0</v>
      </c>
    </row>
    <row r="98" spans="1:10" ht="15.75" thickBot="1">
      <c r="A98" s="86"/>
      <c r="B98" s="87"/>
      <c r="C98" s="87"/>
      <c r="D98" s="87"/>
      <c r="E98" s="87"/>
      <c r="F98" s="87"/>
      <c r="G98" s="87"/>
      <c r="H98" s="88"/>
    </row>
    <row r="99" spans="1:10">
      <c r="A99" s="221" t="s">
        <v>85</v>
      </c>
      <c r="B99" s="221"/>
      <c r="C99" s="221"/>
      <c r="D99" s="221"/>
      <c r="E99" s="221"/>
      <c r="F99" s="221"/>
      <c r="G99" s="221"/>
      <c r="H99" s="125" t="s">
        <v>32</v>
      </c>
    </row>
    <row r="100" spans="1:10" ht="15.75" customHeight="1">
      <c r="A100" s="131" t="s">
        <v>79</v>
      </c>
      <c r="B100" s="192" t="str">
        <f>B87</f>
        <v>Ausências Legais</v>
      </c>
      <c r="C100" s="192"/>
      <c r="D100" s="192"/>
      <c r="E100" s="192"/>
      <c r="F100" s="192"/>
      <c r="G100" s="192"/>
      <c r="H100" s="20">
        <f>H97</f>
        <v>0</v>
      </c>
    </row>
    <row r="101" spans="1:10" ht="15.75" thickBot="1">
      <c r="A101" s="222" t="s">
        <v>65</v>
      </c>
      <c r="B101" s="222"/>
      <c r="C101" s="222"/>
      <c r="D101" s="222"/>
      <c r="E101" s="222"/>
      <c r="F101" s="222"/>
      <c r="G101" s="222"/>
      <c r="H101" s="21">
        <f>SUM(H100:H100)</f>
        <v>0</v>
      </c>
    </row>
    <row r="102" spans="1:10">
      <c r="A102" s="186"/>
      <c r="B102" s="186"/>
      <c r="C102" s="186"/>
      <c r="D102" s="186"/>
      <c r="E102" s="186"/>
      <c r="F102" s="186"/>
      <c r="G102" s="186"/>
      <c r="H102" s="186"/>
    </row>
    <row r="103" spans="1:10">
      <c r="A103" s="218" t="s">
        <v>86</v>
      </c>
      <c r="B103" s="218"/>
      <c r="C103" s="218"/>
      <c r="D103" s="218"/>
      <c r="E103" s="218"/>
      <c r="F103" s="218"/>
      <c r="G103" s="218"/>
      <c r="H103" s="218"/>
    </row>
    <row r="104" spans="1:10">
      <c r="A104" s="132"/>
      <c r="B104" s="133"/>
      <c r="C104" s="133"/>
      <c r="D104" s="133"/>
      <c r="E104" s="133"/>
      <c r="F104" s="133"/>
      <c r="G104" s="133"/>
      <c r="H104" s="134"/>
    </row>
    <row r="105" spans="1:10">
      <c r="A105" s="135">
        <v>5</v>
      </c>
      <c r="B105" s="219" t="s">
        <v>87</v>
      </c>
      <c r="C105" s="219"/>
      <c r="D105" s="219"/>
      <c r="E105" s="219"/>
      <c r="F105" s="219"/>
      <c r="G105" s="219"/>
      <c r="H105" s="135" t="s">
        <v>32</v>
      </c>
    </row>
    <row r="106" spans="1:10">
      <c r="A106" s="136" t="s">
        <v>9</v>
      </c>
      <c r="B106" s="220" t="s">
        <v>88</v>
      </c>
      <c r="C106" s="220"/>
      <c r="D106" s="220"/>
      <c r="E106" s="220"/>
      <c r="F106" s="220"/>
      <c r="G106" s="220"/>
      <c r="H106" s="154"/>
      <c r="J106" s="93"/>
    </row>
    <row r="107" spans="1:10">
      <c r="A107" s="136" t="s">
        <v>11</v>
      </c>
      <c r="B107" s="220" t="s">
        <v>146</v>
      </c>
      <c r="C107" s="220"/>
      <c r="D107" s="220"/>
      <c r="E107" s="220"/>
      <c r="F107" s="220"/>
      <c r="G107" s="220"/>
      <c r="H107" s="154"/>
      <c r="J107" s="93"/>
    </row>
    <row r="108" spans="1:10">
      <c r="A108" s="219" t="s">
        <v>34</v>
      </c>
      <c r="B108" s="219"/>
      <c r="C108" s="219"/>
      <c r="D108" s="219"/>
      <c r="E108" s="219"/>
      <c r="F108" s="219"/>
      <c r="G108" s="219"/>
      <c r="H108" s="22">
        <f>SUM(H106:H107)</f>
        <v>0</v>
      </c>
      <c r="J108" s="93"/>
    </row>
    <row r="109" spans="1:10">
      <c r="A109" s="186"/>
      <c r="B109" s="186"/>
      <c r="C109" s="186"/>
      <c r="D109" s="186"/>
      <c r="E109" s="186"/>
      <c r="F109" s="186"/>
      <c r="G109" s="186"/>
      <c r="H109" s="186"/>
    </row>
    <row r="110" spans="1:10">
      <c r="A110" s="186" t="s">
        <v>89</v>
      </c>
      <c r="B110" s="186"/>
      <c r="C110" s="186"/>
      <c r="D110" s="186"/>
      <c r="E110" s="186"/>
      <c r="F110" s="186"/>
      <c r="G110" s="186"/>
      <c r="H110" s="186"/>
    </row>
    <row r="111" spans="1:10">
      <c r="A111" s="137"/>
      <c r="B111" s="138"/>
      <c r="C111" s="138"/>
      <c r="D111" s="138"/>
      <c r="E111" s="138"/>
      <c r="F111" s="138"/>
      <c r="G111" s="138"/>
      <c r="H111" s="139"/>
    </row>
    <row r="112" spans="1:10">
      <c r="A112" s="140">
        <v>6</v>
      </c>
      <c r="B112" s="211" t="s">
        <v>90</v>
      </c>
      <c r="C112" s="211"/>
      <c r="D112" s="211"/>
      <c r="E112" s="211"/>
      <c r="F112" s="211"/>
      <c r="G112" s="140" t="s">
        <v>44</v>
      </c>
      <c r="H112" s="141" t="s">
        <v>32</v>
      </c>
    </row>
    <row r="113" spans="1:11">
      <c r="A113" s="142" t="s">
        <v>9</v>
      </c>
      <c r="B113" s="210" t="s">
        <v>91</v>
      </c>
      <c r="C113" s="210"/>
      <c r="D113" s="210"/>
      <c r="E113" s="210"/>
      <c r="F113" s="210"/>
      <c r="G113" s="23">
        <v>0</v>
      </c>
      <c r="H113" s="24">
        <f>($H$119*G113)/($G$118+$G$114+$G$113)</f>
        <v>0</v>
      </c>
      <c r="J113" s="111"/>
    </row>
    <row r="114" spans="1:11">
      <c r="A114" s="142" t="s">
        <v>11</v>
      </c>
      <c r="B114" s="210" t="s">
        <v>92</v>
      </c>
      <c r="C114" s="210"/>
      <c r="D114" s="210"/>
      <c r="E114" s="210"/>
      <c r="F114" s="210"/>
      <c r="G114" s="25">
        <f>G115+G116+G117</f>
        <v>8.65</v>
      </c>
      <c r="H114" s="24">
        <f>($H$119*G114)/($G$118+$G$114+$G$113)</f>
        <v>0</v>
      </c>
      <c r="J114" s="111"/>
    </row>
    <row r="115" spans="1:11">
      <c r="A115" s="208"/>
      <c r="B115" s="209" t="s">
        <v>93</v>
      </c>
      <c r="C115" s="209"/>
      <c r="D115" s="209"/>
      <c r="E115" s="209"/>
      <c r="F115" s="209"/>
      <c r="G115" s="26">
        <v>0.65</v>
      </c>
      <c r="H115" s="27">
        <f>($H$114*G115)/$G$114</f>
        <v>0</v>
      </c>
      <c r="J115" s="111"/>
      <c r="K115" s="143"/>
    </row>
    <row r="116" spans="1:11" s="145" customFormat="1">
      <c r="A116" s="208"/>
      <c r="B116" s="209" t="s">
        <v>94</v>
      </c>
      <c r="C116" s="209"/>
      <c r="D116" s="209"/>
      <c r="E116" s="209"/>
      <c r="F116" s="209"/>
      <c r="G116" s="26">
        <v>3</v>
      </c>
      <c r="H116" s="27">
        <f>($H$114*G116)/$G$114</f>
        <v>0</v>
      </c>
      <c r="I116" s="144"/>
      <c r="J116" s="111"/>
    </row>
    <row r="117" spans="1:11" s="145" customFormat="1">
      <c r="A117" s="208"/>
      <c r="B117" s="209" t="s">
        <v>95</v>
      </c>
      <c r="C117" s="209"/>
      <c r="D117" s="209"/>
      <c r="E117" s="209"/>
      <c r="F117" s="209"/>
      <c r="G117" s="26">
        <v>5</v>
      </c>
      <c r="H117" s="27">
        <f>($H$114*G117)/$G$114</f>
        <v>0</v>
      </c>
      <c r="J117" s="111"/>
    </row>
    <row r="118" spans="1:11" s="145" customFormat="1">
      <c r="A118" s="142" t="s">
        <v>13</v>
      </c>
      <c r="B118" s="210" t="s">
        <v>96</v>
      </c>
      <c r="C118" s="210"/>
      <c r="D118" s="210"/>
      <c r="E118" s="210"/>
      <c r="F118" s="210"/>
      <c r="G118" s="23">
        <v>0</v>
      </c>
      <c r="H118" s="24">
        <f>($H$119*G118)/($G$118+$G$114+$G$113)</f>
        <v>0</v>
      </c>
      <c r="J118" s="111"/>
    </row>
    <row r="119" spans="1:11">
      <c r="A119" s="211" t="s">
        <v>97</v>
      </c>
      <c r="B119" s="211"/>
      <c r="C119" s="211"/>
      <c r="D119" s="211"/>
      <c r="E119" s="211"/>
      <c r="F119" s="211"/>
      <c r="G119" s="28">
        <f>G113+G114+G118</f>
        <v>8.65</v>
      </c>
      <c r="H119" s="28">
        <f>(H130/((100-G119)/100))-H130</f>
        <v>0</v>
      </c>
      <c r="J119" s="111"/>
    </row>
    <row r="120" spans="1:11">
      <c r="A120" s="86"/>
      <c r="B120" s="87"/>
      <c r="C120" s="87"/>
      <c r="D120" s="87"/>
      <c r="E120" s="87"/>
      <c r="F120" s="87"/>
      <c r="G120" s="87"/>
      <c r="H120" s="88"/>
    </row>
    <row r="121" spans="1:11" ht="15.75" thickBot="1">
      <c r="A121" s="86"/>
      <c r="B121" s="87"/>
      <c r="C121" s="87"/>
      <c r="D121" s="87"/>
      <c r="E121" s="87"/>
      <c r="F121" s="87"/>
      <c r="G121" s="87"/>
      <c r="H121" s="88"/>
    </row>
    <row r="122" spans="1:11">
      <c r="A122" s="212" t="s">
        <v>98</v>
      </c>
      <c r="B122" s="212"/>
      <c r="C122" s="212"/>
      <c r="D122" s="212"/>
      <c r="E122" s="212"/>
      <c r="F122" s="212"/>
      <c r="G122" s="212"/>
      <c r="H122" s="212"/>
    </row>
    <row r="123" spans="1:11">
      <c r="A123" s="146"/>
      <c r="B123" s="87"/>
      <c r="C123" s="87"/>
      <c r="D123" s="87"/>
      <c r="E123" s="87"/>
      <c r="F123" s="87"/>
      <c r="G123" s="87"/>
      <c r="H123" s="147"/>
    </row>
    <row r="124" spans="1:11">
      <c r="A124" s="213" t="s">
        <v>99</v>
      </c>
      <c r="B124" s="213"/>
      <c r="C124" s="213"/>
      <c r="D124" s="213"/>
      <c r="E124" s="213"/>
      <c r="F124" s="213"/>
      <c r="G124" s="213"/>
      <c r="H124" s="148" t="s">
        <v>32</v>
      </c>
    </row>
    <row r="125" spans="1:11">
      <c r="A125" s="149" t="s">
        <v>9</v>
      </c>
      <c r="B125" s="188" t="str">
        <f>A25</f>
        <v>MÓDULO 1: REMUNERAÇÃO</v>
      </c>
      <c r="C125" s="188"/>
      <c r="D125" s="188"/>
      <c r="E125" s="188"/>
      <c r="F125" s="188"/>
      <c r="G125" s="188"/>
      <c r="H125" s="29">
        <f>H30</f>
        <v>0</v>
      </c>
    </row>
    <row r="126" spans="1:11">
      <c r="A126" s="149" t="s">
        <v>11</v>
      </c>
      <c r="B126" s="188" t="str">
        <f>A32</f>
        <v>MÓDULO 2: ENCARGOS E BENEFÍCIOS (Anuais, Mensais e Diários)</v>
      </c>
      <c r="C126" s="188"/>
      <c r="D126" s="188"/>
      <c r="E126" s="188"/>
      <c r="F126" s="188"/>
      <c r="G126" s="188"/>
      <c r="H126" s="29">
        <f>H61</f>
        <v>0</v>
      </c>
    </row>
    <row r="127" spans="1:11">
      <c r="A127" s="149" t="s">
        <v>13</v>
      </c>
      <c r="B127" s="188" t="str">
        <f>A63</f>
        <v>MÓDULO 3: PROVISÃO PARA RESCISÃO</v>
      </c>
      <c r="C127" s="188"/>
      <c r="D127" s="188"/>
      <c r="E127" s="188"/>
      <c r="F127" s="188"/>
      <c r="G127" s="188"/>
      <c r="H127" s="29">
        <f>H83</f>
        <v>0</v>
      </c>
    </row>
    <row r="128" spans="1:11">
      <c r="A128" s="149" t="s">
        <v>15</v>
      </c>
      <c r="B128" s="188" t="str">
        <f>A85</f>
        <v>MÓDULO 4: CUSTOS DE REPOSIÇÃO DO PROFISSIONAL AUSENTE</v>
      </c>
      <c r="C128" s="188"/>
      <c r="D128" s="188"/>
      <c r="E128" s="188"/>
      <c r="F128" s="188"/>
      <c r="G128" s="188"/>
      <c r="H128" s="29">
        <f>H101</f>
        <v>0</v>
      </c>
    </row>
    <row r="129" spans="1:9">
      <c r="A129" s="149" t="s">
        <v>49</v>
      </c>
      <c r="B129" s="188" t="str">
        <f>A103</f>
        <v>MÓDULO 5: INSUMOS DE MÃO DE OBRA</v>
      </c>
      <c r="C129" s="188"/>
      <c r="D129" s="188"/>
      <c r="E129" s="188"/>
      <c r="F129" s="188"/>
      <c r="G129" s="188"/>
      <c r="H129" s="29">
        <f>H108</f>
        <v>0</v>
      </c>
    </row>
    <row r="130" spans="1:9">
      <c r="A130" s="217" t="s">
        <v>100</v>
      </c>
      <c r="B130" s="217"/>
      <c r="C130" s="217"/>
      <c r="D130" s="217"/>
      <c r="E130" s="217"/>
      <c r="F130" s="217"/>
      <c r="G130" s="217"/>
      <c r="H130" s="30">
        <f>SUM(H125:H129)</f>
        <v>0</v>
      </c>
    </row>
    <row r="131" spans="1:9" ht="15.75" thickBot="1">
      <c r="A131" s="149" t="s">
        <v>51</v>
      </c>
      <c r="B131" s="188" t="s">
        <v>101</v>
      </c>
      <c r="C131" s="188"/>
      <c r="D131" s="188"/>
      <c r="E131" s="188"/>
      <c r="F131" s="188"/>
      <c r="G131" s="188"/>
      <c r="H131" s="31">
        <f>H119</f>
        <v>0</v>
      </c>
    </row>
    <row r="132" spans="1:9" ht="15" customHeight="1" thickBot="1">
      <c r="A132" s="207" t="s">
        <v>102</v>
      </c>
      <c r="B132" s="207"/>
      <c r="C132" s="207"/>
      <c r="D132" s="207"/>
      <c r="E132" s="207"/>
      <c r="F132" s="207"/>
      <c r="G132" s="207"/>
      <c r="H132" s="32">
        <f>SUM(H130:H131)</f>
        <v>0</v>
      </c>
    </row>
    <row r="133" spans="1:9">
      <c r="I133" s="150"/>
    </row>
  </sheetData>
  <sheetProtection password="C10E" sheet="1" objects="1" scenarios="1"/>
  <mergeCells count="124">
    <mergeCell ref="A115:A117"/>
    <mergeCell ref="A119:F119"/>
    <mergeCell ref="A122:H122"/>
    <mergeCell ref="B114:F114"/>
    <mergeCell ref="B115:F115"/>
    <mergeCell ref="B116:F116"/>
    <mergeCell ref="B117:F117"/>
    <mergeCell ref="B118:F118"/>
    <mergeCell ref="B107:G107"/>
    <mergeCell ref="B82:G82"/>
    <mergeCell ref="A83:G83"/>
    <mergeCell ref="B87:F87"/>
    <mergeCell ref="B106:G106"/>
    <mergeCell ref="A108:G108"/>
    <mergeCell ref="A109:H109"/>
    <mergeCell ref="A110:H110"/>
    <mergeCell ref="B112:F112"/>
    <mergeCell ref="B113:F113"/>
    <mergeCell ref="A57:G57"/>
    <mergeCell ref="B58:G58"/>
    <mergeCell ref="A61:G61"/>
    <mergeCell ref="A63:H63"/>
    <mergeCell ref="B66:F66"/>
    <mergeCell ref="A68:F68"/>
    <mergeCell ref="B70:F70"/>
    <mergeCell ref="B71:F71"/>
    <mergeCell ref="A73:F73"/>
    <mergeCell ref="B59:G59"/>
    <mergeCell ref="B60:G60"/>
    <mergeCell ref="A18:H18"/>
    <mergeCell ref="B20:E20"/>
    <mergeCell ref="F20:H20"/>
    <mergeCell ref="A25:H25"/>
    <mergeCell ref="B27:G27"/>
    <mergeCell ref="A30:G30"/>
    <mergeCell ref="A32:H32"/>
    <mergeCell ref="B34:G34"/>
    <mergeCell ref="B35:F35"/>
    <mergeCell ref="B23:E23"/>
    <mergeCell ref="F23:H23"/>
    <mergeCell ref="B28:G28"/>
    <mergeCell ref="A19:H19"/>
    <mergeCell ref="B21:E21"/>
    <mergeCell ref="F21:H21"/>
    <mergeCell ref="B22:E22"/>
    <mergeCell ref="F22:H22"/>
    <mergeCell ref="B129:G129"/>
    <mergeCell ref="B131:G131"/>
    <mergeCell ref="A132:G132"/>
    <mergeCell ref="B127:G127"/>
    <mergeCell ref="B128:G128"/>
    <mergeCell ref="A124:G124"/>
    <mergeCell ref="B125:G125"/>
    <mergeCell ref="B126:G126"/>
    <mergeCell ref="A130:G130"/>
    <mergeCell ref="A103:H103"/>
    <mergeCell ref="B105:G105"/>
    <mergeCell ref="B90:F90"/>
    <mergeCell ref="B91:F91"/>
    <mergeCell ref="B92:F92"/>
    <mergeCell ref="B88:F88"/>
    <mergeCell ref="B89:F89"/>
    <mergeCell ref="B67:F67"/>
    <mergeCell ref="B72:F72"/>
    <mergeCell ref="A101:G101"/>
    <mergeCell ref="B93:F93"/>
    <mergeCell ref="B94:F94"/>
    <mergeCell ref="B95:F95"/>
    <mergeCell ref="B96:F96"/>
    <mergeCell ref="A97:F97"/>
    <mergeCell ref="A99:G99"/>
    <mergeCell ref="B100:G100"/>
    <mergeCell ref="A102:H102"/>
    <mergeCell ref="B75:F75"/>
    <mergeCell ref="B76:F76"/>
    <mergeCell ref="A77:F77"/>
    <mergeCell ref="A79:G79"/>
    <mergeCell ref="B80:G80"/>
    <mergeCell ref="B81:G81"/>
    <mergeCell ref="A55:G55"/>
    <mergeCell ref="B40:F40"/>
    <mergeCell ref="B41:F41"/>
    <mergeCell ref="B42:F42"/>
    <mergeCell ref="B43:F43"/>
    <mergeCell ref="B29:G29"/>
    <mergeCell ref="B36:F36"/>
    <mergeCell ref="A37:G37"/>
    <mergeCell ref="B39:F39"/>
    <mergeCell ref="B51:G51"/>
    <mergeCell ref="B52:G52"/>
    <mergeCell ref="B53:G53"/>
    <mergeCell ref="B54:G54"/>
    <mergeCell ref="B44:F44"/>
    <mergeCell ref="B45:F45"/>
    <mergeCell ref="B46:F46"/>
    <mergeCell ref="B47:F47"/>
    <mergeCell ref="A48:F48"/>
    <mergeCell ref="B50:G50"/>
    <mergeCell ref="C15:E15"/>
    <mergeCell ref="F15:H15"/>
    <mergeCell ref="C16:E16"/>
    <mergeCell ref="F16:H16"/>
    <mergeCell ref="B10:F10"/>
    <mergeCell ref="G10:H10"/>
    <mergeCell ref="C14:E14"/>
    <mergeCell ref="F14:H14"/>
    <mergeCell ref="A13:B13"/>
    <mergeCell ref="C13:E13"/>
    <mergeCell ref="F13:H13"/>
    <mergeCell ref="A14:B16"/>
    <mergeCell ref="A5:H5"/>
    <mergeCell ref="B8:F8"/>
    <mergeCell ref="G8:H8"/>
    <mergeCell ref="B9:F9"/>
    <mergeCell ref="G9:H9"/>
    <mergeCell ref="A1:H1"/>
    <mergeCell ref="A3:H3"/>
    <mergeCell ref="A4:B4"/>
    <mergeCell ref="C4:D4"/>
    <mergeCell ref="E4:F4"/>
    <mergeCell ref="G4:H4"/>
    <mergeCell ref="A6:H6"/>
    <mergeCell ref="B7:F7"/>
    <mergeCell ref="G7:H7"/>
  </mergeCells>
  <dataValidations count="7">
    <dataValidation allowBlank="1" showInputMessage="1" showErrorMessage="1" promptTitle="Mês Base do Acordo Coletivo" prompt="Informar o mês-base do acordo coletivo da categoria, que embasou a proposta, no formato: mm/aaaa." sqref="G9:H9">
      <formula1>0</formula1>
      <formula2>0</formula2>
    </dataValidation>
    <dataValidation type="date" allowBlank="1" showInputMessage="1" showErrorMessage="1" promptTitle="Proposta" prompt="Informar a data de apresentação da proposta no formato: dd/mm/aaaa." sqref="G7:H7">
      <formula1>1/6/2014</formula1>
      <formula2>42004</formula2>
    </dataValidation>
    <dataValidation allowBlank="1" showInputMessage="1" showErrorMessage="1" promptTitle="Nº do Pregão" prompt="Utilizar o formato nnn/2013, onde &quot;nnn&quot; representa o número sequencial do Pregão." sqref="G4:H4">
      <formula1>0</formula1>
      <formula2>0</formula2>
    </dataValidation>
    <dataValidation allowBlank="1" showInputMessage="1" showErrorMessage="1" promptTitle="Seguro de Vida" prompt="Informar o valor correspondente ao rateio do seguro de vida previsto no ACT. Na proporção de 1/12." sqref="H36">
      <formula1>0</formula1>
      <formula2>0</formula2>
    </dataValidation>
    <dataValidation type="decimal" allowBlank="1" showInputMessage="1" showErrorMessage="1" promptTitle="RAT/SAT" prompt="Informar o percentual aplicável, entre: 0,5 e 6,0, que deverá ser comprovado com certidão do Órgão Previdenciário." sqref="G42">
      <formula1>0.5</formula1>
      <formula2>6</formula2>
    </dataValidation>
    <dataValidation allowBlank="1" showInputMessage="1" showErrorMessage="1" prompt="NÃO utilizar o sinal &quot;%&quot;" sqref="G113 G118"/>
    <dataValidation allowBlank="1" showInputMessage="1" showErrorMessage="1" prompt="Prrencha somente se houver previsão legal para o pagamento, que deverá ser comprovada oportunamente." sqref="H29"/>
  </dataValidations>
  <printOptions horizontalCentered="1" verticalCentered="1"/>
  <pageMargins left="0.51180555555555496" right="0.51180555555555496" top="0.78749999999999998" bottom="0.27986111111111101" header="0.51180555555555496" footer="0.51180555555555496"/>
  <pageSetup firstPageNumber="0" fitToHeight="2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K21"/>
  <sheetViews>
    <sheetView showGridLines="0" topLeftCell="B1" zoomScale="160" zoomScaleNormal="160" workbookViewId="0">
      <selection activeCell="A7" sqref="A7:F7"/>
    </sheetView>
  </sheetViews>
  <sheetFormatPr defaultRowHeight="15"/>
  <cols>
    <col min="1" max="1" width="8" style="33" customWidth="1"/>
    <col min="2" max="2" width="31.85546875" style="33" customWidth="1"/>
    <col min="3" max="7" width="14.42578125" style="33" customWidth="1"/>
    <col min="8" max="1025" width="9.140625" style="33" customWidth="1"/>
  </cols>
  <sheetData>
    <row r="1" spans="1:7" ht="17.25" customHeight="1">
      <c r="A1" s="223" t="s">
        <v>103</v>
      </c>
      <c r="B1" s="223"/>
      <c r="C1" s="223"/>
      <c r="D1" s="223"/>
      <c r="E1" s="223"/>
      <c r="F1" s="223"/>
      <c r="G1" s="223"/>
    </row>
    <row r="3" spans="1:7" ht="57.75" customHeight="1">
      <c r="A3" s="224" t="s">
        <v>18</v>
      </c>
      <c r="B3" s="224"/>
      <c r="C3" s="34" t="s">
        <v>104</v>
      </c>
      <c r="D3" s="34" t="s">
        <v>105</v>
      </c>
      <c r="E3" s="34" t="s">
        <v>106</v>
      </c>
      <c r="F3" s="34" t="s">
        <v>107</v>
      </c>
      <c r="G3" s="34" t="s">
        <v>108</v>
      </c>
    </row>
    <row r="4" spans="1:7" ht="18.75" customHeight="1">
      <c r="A4" s="225" t="s">
        <v>109</v>
      </c>
      <c r="B4" s="225"/>
      <c r="C4" s="35" t="s">
        <v>110</v>
      </c>
      <c r="D4" s="35" t="s">
        <v>111</v>
      </c>
      <c r="E4" s="35" t="s">
        <v>112</v>
      </c>
      <c r="F4" s="35" t="s">
        <v>113</v>
      </c>
      <c r="G4" s="35" t="s">
        <v>114</v>
      </c>
    </row>
    <row r="5" spans="1:7">
      <c r="A5" s="36" t="s">
        <v>83</v>
      </c>
      <c r="B5" s="37" t="str">
        <f>'Cargo I'!F22</f>
        <v>Oficial de Manutenção</v>
      </c>
      <c r="C5" s="38">
        <f>'Cargo I'!H132</f>
        <v>0</v>
      </c>
      <c r="D5" s="39">
        <v>1</v>
      </c>
      <c r="E5" s="40">
        <f>C5*D5</f>
        <v>0</v>
      </c>
      <c r="F5" s="41">
        <v>1</v>
      </c>
      <c r="G5" s="42">
        <f>E5*F5</f>
        <v>0</v>
      </c>
    </row>
    <row r="6" spans="1:7">
      <c r="A6" s="36" t="s">
        <v>115</v>
      </c>
      <c r="B6" s="37" t="str">
        <f>'Cargo II'!F22</f>
        <v>Oficial de Manutenção</v>
      </c>
      <c r="C6" s="38">
        <f>'Cargo II'!H132</f>
        <v>0</v>
      </c>
      <c r="D6" s="39">
        <v>1</v>
      </c>
      <c r="E6" s="40">
        <f>(C6*D6)</f>
        <v>0</v>
      </c>
      <c r="F6" s="41">
        <v>1</v>
      </c>
      <c r="G6" s="42">
        <f>E6*F6</f>
        <v>0</v>
      </c>
    </row>
    <row r="7" spans="1:7" ht="15" customHeight="1">
      <c r="A7" s="226" t="s">
        <v>116</v>
      </c>
      <c r="B7" s="226"/>
      <c r="C7" s="226"/>
      <c r="D7" s="226"/>
      <c r="E7" s="226"/>
      <c r="F7" s="226"/>
      <c r="G7" s="43">
        <f>SUM(G5:G6)</f>
        <v>0</v>
      </c>
    </row>
    <row r="8" spans="1:7">
      <c r="A8" s="227"/>
      <c r="B8" s="227"/>
      <c r="C8" s="227"/>
      <c r="D8" s="227"/>
      <c r="E8" s="227"/>
      <c r="F8" s="227"/>
      <c r="G8" s="227"/>
    </row>
    <row r="9" spans="1:7">
      <c r="B9" s="44"/>
    </row>
    <row r="11" spans="1:7" ht="15.75" customHeight="1">
      <c r="A11" s="228" t="s">
        <v>117</v>
      </c>
      <c r="B11" s="228"/>
      <c r="C11" s="228"/>
      <c r="D11" s="228"/>
      <c r="E11" s="228"/>
      <c r="F11" s="228"/>
      <c r="G11" s="228"/>
    </row>
    <row r="12" spans="1:7">
      <c r="A12" s="1"/>
    </row>
    <row r="13" spans="1:7" ht="15" customHeight="1">
      <c r="A13" s="229" t="s">
        <v>118</v>
      </c>
      <c r="B13" s="229"/>
      <c r="C13" s="229"/>
      <c r="D13" s="229"/>
      <c r="E13" s="229"/>
      <c r="F13" s="229"/>
      <c r="G13" s="229"/>
    </row>
    <row r="14" spans="1:7" ht="15" customHeight="1">
      <c r="A14" s="45"/>
      <c r="B14" s="225" t="s">
        <v>119</v>
      </c>
      <c r="C14" s="225"/>
      <c r="D14" s="225"/>
      <c r="E14" s="225"/>
      <c r="F14" s="225" t="s">
        <v>32</v>
      </c>
      <c r="G14" s="225"/>
    </row>
    <row r="15" spans="1:7" ht="15" customHeight="1">
      <c r="A15" s="46" t="s">
        <v>9</v>
      </c>
      <c r="B15" s="230" t="s">
        <v>120</v>
      </c>
      <c r="C15" s="230"/>
      <c r="D15" s="230"/>
      <c r="E15" s="230"/>
      <c r="F15" s="231">
        <f>G7</f>
        <v>0</v>
      </c>
      <c r="G15" s="231"/>
    </row>
    <row r="16" spans="1:7" ht="15" customHeight="1">
      <c r="A16" s="47" t="s">
        <v>11</v>
      </c>
      <c r="B16" s="232" t="s">
        <v>121</v>
      </c>
      <c r="C16" s="232"/>
      <c r="D16" s="232"/>
      <c r="E16" s="232"/>
      <c r="F16" s="233">
        <f>F15*12</f>
        <v>0</v>
      </c>
      <c r="G16" s="234"/>
    </row>
    <row r="17" spans="1:7">
      <c r="A17" s="235"/>
      <c r="B17" s="235"/>
      <c r="C17" s="235"/>
      <c r="D17" s="235"/>
      <c r="E17" s="235"/>
      <c r="F17" s="235"/>
      <c r="G17" s="235"/>
    </row>
    <row r="20" spans="1:7" ht="15" customHeight="1">
      <c r="A20" s="229" t="s">
        <v>122</v>
      </c>
      <c r="B20" s="229"/>
      <c r="C20" s="229"/>
      <c r="D20" s="229"/>
      <c r="E20" s="229"/>
      <c r="F20" s="229"/>
      <c r="G20" s="229"/>
    </row>
    <row r="21" spans="1:7" ht="13.9" customHeight="1">
      <c r="A21" s="236" t="s">
        <v>123</v>
      </c>
      <c r="B21" s="236"/>
      <c r="C21" s="237">
        <f>F15*12</f>
        <v>0</v>
      </c>
      <c r="D21" s="237"/>
      <c r="E21" s="237"/>
      <c r="F21" s="238">
        <f>C21*0.05</f>
        <v>0</v>
      </c>
      <c r="G21" s="238"/>
    </row>
  </sheetData>
  <sheetProtection password="C10E" sheet="1" objects="1" scenarios="1"/>
  <mergeCells count="18">
    <mergeCell ref="B16:E16"/>
    <mergeCell ref="F16:G16"/>
    <mergeCell ref="A17:G17"/>
    <mergeCell ref="A20:G20"/>
    <mergeCell ref="A21:B21"/>
    <mergeCell ref="C21:E21"/>
    <mergeCell ref="F21:G21"/>
    <mergeCell ref="A11:G11"/>
    <mergeCell ref="A13:G13"/>
    <mergeCell ref="B14:E14"/>
    <mergeCell ref="F14:G14"/>
    <mergeCell ref="B15:E15"/>
    <mergeCell ref="F15:G15"/>
    <mergeCell ref="A1:G1"/>
    <mergeCell ref="A3:B3"/>
    <mergeCell ref="A4:B4"/>
    <mergeCell ref="A7:F7"/>
    <mergeCell ref="A8:G8"/>
  </mergeCells>
  <dataValidations count="1">
    <dataValidation type="whole" allowBlank="1" showInputMessage="1" showErrorMessage="1" promptTitle="Qtde de Postos " prompt="Inserir aqui a quantidade de postos" sqref="F5">
      <formula1>0</formula1>
      <formula2>10</formula2>
    </dataValidation>
  </dataValidations>
  <printOptions horizontalCentered="1" verticalCentered="1"/>
  <pageMargins left="0.51180555555555496" right="0.42986111111111103" top="0.62013888888888902" bottom="0.78749999999999998" header="0.51180555555555496" footer="0.51180555555555496"/>
  <pageSetup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3"/>
  <sheetViews>
    <sheetView showGridLines="0" zoomScale="160" zoomScaleNormal="160" workbookViewId="0">
      <selection activeCell="D13" sqref="D13"/>
    </sheetView>
  </sheetViews>
  <sheetFormatPr defaultRowHeight="15.75"/>
  <cols>
    <col min="1" max="1" width="5.140625" customWidth="1"/>
    <col min="2" max="2" width="56.7109375" style="48" customWidth="1"/>
    <col min="3" max="3" width="13.140625" style="49" customWidth="1"/>
    <col min="4" max="4" width="13.42578125" style="50" customWidth="1"/>
    <col min="5" max="5" width="10.28515625" customWidth="1"/>
    <col min="6" max="1025" width="8.7109375" customWidth="1"/>
  </cols>
  <sheetData>
    <row r="1" spans="2:6" ht="17.25">
      <c r="B1" s="51" t="s">
        <v>151</v>
      </c>
      <c r="C1" s="52"/>
      <c r="D1" s="53"/>
    </row>
    <row r="3" spans="2:6" s="54" customFormat="1" ht="25.5" customHeight="1">
      <c r="B3" s="55" t="s">
        <v>124</v>
      </c>
      <c r="C3" s="55" t="s">
        <v>44</v>
      </c>
      <c r="D3" s="56" t="s">
        <v>125</v>
      </c>
    </row>
    <row r="4" spans="2:6" s="57" customFormat="1" ht="21" customHeight="1">
      <c r="B4" s="58" t="s">
        <v>147</v>
      </c>
      <c r="C4" s="59">
        <f>'Cargo I'!G48</f>
        <v>36.799999999999997</v>
      </c>
      <c r="D4" s="60"/>
    </row>
    <row r="5" spans="2:6" s="57" customFormat="1" ht="21" customHeight="1">
      <c r="B5" s="61" t="s">
        <v>126</v>
      </c>
      <c r="C5" s="62">
        <v>9.09</v>
      </c>
      <c r="D5" s="63">
        <f>('Cargo I'!H35)+('Cargo II'!H35)</f>
        <v>0</v>
      </c>
      <c r="F5" s="64"/>
    </row>
    <row r="6" spans="2:6" s="57" customFormat="1" ht="21" customHeight="1">
      <c r="B6" s="65" t="s">
        <v>39</v>
      </c>
      <c r="C6" s="66">
        <v>9.09</v>
      </c>
      <c r="D6" s="63">
        <f xml:space="preserve"> ('Cargo I'!H88)+('Cargo II'!H88)</f>
        <v>0</v>
      </c>
    </row>
    <row r="7" spans="2:6" s="57" customFormat="1" ht="21" customHeight="1">
      <c r="B7" s="67" t="s">
        <v>127</v>
      </c>
      <c r="C7" s="68">
        <v>3.03</v>
      </c>
      <c r="D7" s="69">
        <f>'Cargo I'!H36+'Cargo II'!H36</f>
        <v>0</v>
      </c>
    </row>
    <row r="8" spans="2:6" s="57" customFormat="1" ht="21" customHeight="1">
      <c r="B8" s="70" t="s">
        <v>69</v>
      </c>
      <c r="C8" s="71">
        <f>SUM(C5:C7)</f>
        <v>21.21</v>
      </c>
      <c r="D8" s="72">
        <f>SUM(D5:D7)</f>
        <v>0</v>
      </c>
    </row>
    <row r="9" spans="2:6" s="57" customFormat="1" ht="21" customHeight="1">
      <c r="B9" s="61" t="s">
        <v>148</v>
      </c>
      <c r="C9" s="73">
        <f>C8*C4%</f>
        <v>7.8052799999999998</v>
      </c>
      <c r="D9" s="63">
        <f>D8*C9%</f>
        <v>0</v>
      </c>
      <c r="E9" s="74"/>
    </row>
    <row r="10" spans="2:6" s="57" customFormat="1" ht="21" customHeight="1">
      <c r="B10" s="67" t="s">
        <v>128</v>
      </c>
      <c r="C10" s="82">
        <f>((0.08*0.5*0.9)*(1+(1/11)+(4/33))*100)</f>
        <v>4.3636363636363633</v>
      </c>
      <c r="D10" s="69">
        <f>D8*C10%</f>
        <v>0</v>
      </c>
    </row>
    <row r="11" spans="2:6" ht="21" customHeight="1" thickBot="1">
      <c r="B11" s="70" t="s">
        <v>129</v>
      </c>
      <c r="C11" s="75">
        <f>SUM(C8:C10)</f>
        <v>33.378916363636364</v>
      </c>
      <c r="D11" s="76">
        <f>SUM(D8:D10)</f>
        <v>0</v>
      </c>
    </row>
    <row r="12" spans="2:6" ht="21" customHeight="1" thickBot="1">
      <c r="B12" s="67" t="s">
        <v>130</v>
      </c>
      <c r="C12" s="77"/>
      <c r="D12" s="239">
        <v>0</v>
      </c>
    </row>
    <row r="13" spans="2:6" ht="28.5" customHeight="1" thickBot="1">
      <c r="B13" s="78" t="s">
        <v>131</v>
      </c>
      <c r="C13" s="79"/>
      <c r="D13" s="80">
        <f>D12+D11</f>
        <v>0</v>
      </c>
    </row>
  </sheetData>
  <sheetProtection password="C10E" sheet="1" objects="1" scenarios="1"/>
  <dataValidations xWindow="796" yWindow="644" count="1">
    <dataValidation type="decimal" allowBlank="1" showInputMessage="1" showErrorMessage="1" prompt="Preencher com o valor MENSAL de taxa da conta corrente, se houver." sqref="D12">
      <formula1>0</formula1>
      <formula2>1000</formula2>
    </dataValidation>
  </dataValidations>
  <pageMargins left="0.51180555555555496" right="0.51180555555555496" top="0.78749999999999998" bottom="0.78749999999999998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313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Informações_Básicas</vt:lpstr>
      <vt:lpstr>Cargo I</vt:lpstr>
      <vt:lpstr>Cargo II</vt:lpstr>
      <vt:lpstr>Resumo</vt:lpstr>
      <vt:lpstr>Contingenciamento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rr20028</dc:creator>
  <cp:lastModifiedBy>rr20007</cp:lastModifiedBy>
  <cp:revision>5</cp:revision>
  <cp:lastPrinted>2013-06-29T13:35:14Z</cp:lastPrinted>
  <dcterms:created xsi:type="dcterms:W3CDTF">2012-07-27T12:30:07Z</dcterms:created>
  <dcterms:modified xsi:type="dcterms:W3CDTF">2018-09-17T14:38:24Z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