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tabRatio="886"/>
  </bookViews>
  <sheets>
    <sheet name="Papel" sheetId="1" r:id="rId1"/>
    <sheet name="Descartáveis" sheetId="2" r:id="rId2"/>
    <sheet name="Água Engarrafada" sheetId="3" r:id="rId3"/>
    <sheet name="Impressões" sheetId="4" r:id="rId4"/>
    <sheet name="Energia" sheetId="5" r:id="rId5"/>
    <sheet name="Água" sheetId="6" r:id="rId6"/>
    <sheet name="Resíduos" sheetId="7" r:id="rId7"/>
    <sheet name="Qualidade de Vida" sheetId="8" r:id="rId8"/>
    <sheet name="Telefonia" sheetId="9" r:id="rId9"/>
    <sheet name="Vigilância" sheetId="10" r:id="rId10"/>
    <sheet name="Limpeza" sheetId="11" r:id="rId11"/>
    <sheet name="Reformas" sheetId="12" r:id="rId12"/>
    <sheet name="Veículos" sheetId="13" r:id="rId13"/>
    <sheet name="Sensibilização" sheetId="14" r:id="rId14"/>
    <sheet name="Indicadores - Mensais" sheetId="15" r:id="rId15"/>
    <sheet name="Indicadores - Semestrais" sheetId="16" r:id="rId16"/>
    <sheet name="Indicadores - Anuais" sheetId="17" r:id="rId17"/>
    <sheet name="Lista de Indicadores" sheetId="18" r:id="rId18"/>
  </sheets>
  <calcPr calcId="124519"/>
  <customWorkbookViews>
    <customWorkbookView name="to20121 - Modo de exibição pessoal" guid="{DFED14A5-FC7F-4CB0-A970-C00E731629C6}" mergeInterval="0" personalView="1" maximized="1" xWindow="1" yWindow="1" windowWidth="1920" windowHeight="850" tabRatio="686" activeSheetId="1"/>
  </customWorkbookViews>
</workbook>
</file>

<file path=xl/calcChain.xml><?xml version="1.0" encoding="utf-8"?>
<calcChain xmlns="http://schemas.openxmlformats.org/spreadsheetml/2006/main">
  <c r="D41" i="13"/>
  <c r="D40"/>
  <c r="E44" i="1" l="1"/>
  <c r="E43"/>
  <c r="P26" i="7" l="1"/>
  <c r="I25"/>
  <c r="I26"/>
  <c r="D39" i="13" l="1"/>
  <c r="D38"/>
  <c r="E41"/>
  <c r="F41"/>
  <c r="G41"/>
  <c r="H41"/>
  <c r="I41"/>
  <c r="J41"/>
  <c r="K41"/>
  <c r="L41"/>
  <c r="M41"/>
  <c r="N41"/>
  <c r="O41"/>
  <c r="O40"/>
  <c r="O39"/>
  <c r="O38"/>
  <c r="E38"/>
  <c r="F38"/>
  <c r="G38"/>
  <c r="H38"/>
  <c r="I38"/>
  <c r="J38"/>
  <c r="K38"/>
  <c r="L38"/>
  <c r="M38"/>
  <c r="N38"/>
  <c r="E39"/>
  <c r="F39"/>
  <c r="G39"/>
  <c r="H39"/>
  <c r="I39"/>
  <c r="J39"/>
  <c r="K39"/>
  <c r="L39"/>
  <c r="M39"/>
  <c r="N39"/>
  <c r="E40"/>
  <c r="F40"/>
  <c r="G40"/>
  <c r="H40"/>
  <c r="I40"/>
  <c r="J40"/>
  <c r="K40"/>
  <c r="N40"/>
  <c r="D21" i="6"/>
  <c r="E21"/>
  <c r="F21"/>
  <c r="G21"/>
  <c r="H21"/>
  <c r="I21"/>
  <c r="J21"/>
  <c r="K21"/>
  <c r="L21"/>
  <c r="M21"/>
  <c r="N21"/>
  <c r="D22"/>
  <c r="E22"/>
  <c r="F22"/>
  <c r="G22"/>
  <c r="H22"/>
  <c r="I22"/>
  <c r="J22"/>
  <c r="K22"/>
  <c r="L22"/>
  <c r="M22"/>
  <c r="N22"/>
  <c r="C22"/>
  <c r="C21"/>
  <c r="E44" i="5"/>
  <c r="F44"/>
  <c r="G44"/>
  <c r="H44"/>
  <c r="I44"/>
  <c r="J44"/>
  <c r="K44"/>
  <c r="L44"/>
  <c r="M44"/>
  <c r="N44"/>
  <c r="O44"/>
  <c r="D44"/>
  <c r="E43"/>
  <c r="F43"/>
  <c r="G43"/>
  <c r="H43"/>
  <c r="I43"/>
  <c r="J43"/>
  <c r="K43"/>
  <c r="L43"/>
  <c r="M43"/>
  <c r="N43"/>
  <c r="O43"/>
  <c r="D43"/>
  <c r="C19" i="4"/>
  <c r="P43" i="5" l="1"/>
  <c r="P44"/>
  <c r="T11" i="1"/>
  <c r="T33"/>
  <c r="AA18"/>
  <c r="Z18"/>
  <c r="AA40"/>
  <c r="Z40"/>
  <c r="L40" i="13" l="1"/>
  <c r="M40"/>
  <c r="I43" i="9"/>
  <c r="H43"/>
  <c r="I22"/>
  <c r="H22"/>
  <c r="E9" i="16" l="1"/>
  <c r="E10"/>
  <c r="E11"/>
  <c r="E17"/>
  <c r="E18"/>
  <c r="E19"/>
  <c r="E45"/>
  <c r="D45"/>
  <c r="D19"/>
  <c r="D18"/>
  <c r="D17"/>
  <c r="D11"/>
  <c r="D10"/>
  <c r="D9"/>
  <c r="H182" i="15"/>
  <c r="G182"/>
  <c r="F182"/>
  <c r="F184"/>
  <c r="G184"/>
  <c r="H184"/>
  <c r="H183"/>
  <c r="G183"/>
  <c r="F183"/>
  <c r="E181"/>
  <c r="D181"/>
  <c r="E201"/>
  <c r="E184"/>
  <c r="D184"/>
  <c r="D183"/>
  <c r="E183"/>
  <c r="P37" i="5"/>
  <c r="P36"/>
  <c r="E53" i="16"/>
  <c r="D53"/>
  <c r="E49"/>
  <c r="D49"/>
  <c r="D42"/>
  <c r="E42"/>
  <c r="D43"/>
  <c r="E43"/>
  <c r="E41"/>
  <c r="D41"/>
  <c r="D38"/>
  <c r="E38"/>
  <c r="D39"/>
  <c r="E39"/>
  <c r="E37"/>
  <c r="D37"/>
  <c r="D34"/>
  <c r="E34"/>
  <c r="D35"/>
  <c r="E35"/>
  <c r="E33"/>
  <c r="D33"/>
  <c r="D30"/>
  <c r="E30"/>
  <c r="D31"/>
  <c r="E31"/>
  <c r="E29"/>
  <c r="D29"/>
  <c r="D22"/>
  <c r="E22"/>
  <c r="E23"/>
  <c r="D23"/>
  <c r="E21"/>
  <c r="D21"/>
  <c r="E14"/>
  <c r="E15"/>
  <c r="D14"/>
  <c r="D15"/>
  <c r="E13"/>
  <c r="D13"/>
  <c r="E215" i="15"/>
  <c r="F215"/>
  <c r="G215"/>
  <c r="H215"/>
  <c r="I215"/>
  <c r="J215"/>
  <c r="K215"/>
  <c r="L215"/>
  <c r="M215"/>
  <c r="N215"/>
  <c r="O215"/>
  <c r="D215"/>
  <c r="I208"/>
  <c r="J208"/>
  <c r="K208"/>
  <c r="L208"/>
  <c r="M208"/>
  <c r="N208"/>
  <c r="O208"/>
  <c r="F201"/>
  <c r="G201"/>
  <c r="H201"/>
  <c r="I201"/>
  <c r="J201"/>
  <c r="K201"/>
  <c r="L201"/>
  <c r="M201"/>
  <c r="N201"/>
  <c r="O201"/>
  <c r="E216"/>
  <c r="F216"/>
  <c r="G216"/>
  <c r="H216"/>
  <c r="I216"/>
  <c r="J216"/>
  <c r="K216"/>
  <c r="L216"/>
  <c r="M216"/>
  <c r="N216"/>
  <c r="O216"/>
  <c r="E217"/>
  <c r="F217"/>
  <c r="G217"/>
  <c r="H217"/>
  <c r="I217"/>
  <c r="J217"/>
  <c r="K217"/>
  <c r="L217"/>
  <c r="M217"/>
  <c r="N217"/>
  <c r="O217"/>
  <c r="F218"/>
  <c r="G218"/>
  <c r="H218"/>
  <c r="I218"/>
  <c r="J218"/>
  <c r="K218"/>
  <c r="L218"/>
  <c r="M218"/>
  <c r="N218"/>
  <c r="O218"/>
  <c r="E219"/>
  <c r="F219"/>
  <c r="G219"/>
  <c r="H219"/>
  <c r="I219"/>
  <c r="J219"/>
  <c r="K219"/>
  <c r="L219"/>
  <c r="M219"/>
  <c r="N219"/>
  <c r="O219"/>
  <c r="E220"/>
  <c r="F220"/>
  <c r="G220"/>
  <c r="H220"/>
  <c r="I220"/>
  <c r="J220"/>
  <c r="K220"/>
  <c r="L220"/>
  <c r="M220"/>
  <c r="N220"/>
  <c r="O220"/>
  <c r="E221"/>
  <c r="F221"/>
  <c r="G221"/>
  <c r="H221"/>
  <c r="I221"/>
  <c r="J221"/>
  <c r="K221"/>
  <c r="L221"/>
  <c r="M221"/>
  <c r="N221"/>
  <c r="O221"/>
  <c r="D221"/>
  <c r="D220"/>
  <c r="D219"/>
  <c r="D217"/>
  <c r="I209"/>
  <c r="J209"/>
  <c r="K209"/>
  <c r="L209"/>
  <c r="M209"/>
  <c r="N209"/>
  <c r="O209"/>
  <c r="E210"/>
  <c r="F210"/>
  <c r="G210"/>
  <c r="H210"/>
  <c r="I210"/>
  <c r="J210"/>
  <c r="K210"/>
  <c r="L210"/>
  <c r="M210"/>
  <c r="N210"/>
  <c r="O210"/>
  <c r="I211"/>
  <c r="J211"/>
  <c r="K211"/>
  <c r="L211"/>
  <c r="M211"/>
  <c r="N211"/>
  <c r="O211"/>
  <c r="E212"/>
  <c r="F212"/>
  <c r="G212"/>
  <c r="H212"/>
  <c r="I212"/>
  <c r="J212"/>
  <c r="K212"/>
  <c r="L212"/>
  <c r="M212"/>
  <c r="N212"/>
  <c r="O212"/>
  <c r="I213"/>
  <c r="J213"/>
  <c r="K213"/>
  <c r="L213"/>
  <c r="M213"/>
  <c r="N213"/>
  <c r="O213"/>
  <c r="E214"/>
  <c r="F214"/>
  <c r="G214"/>
  <c r="H214"/>
  <c r="I214"/>
  <c r="J214"/>
  <c r="K214"/>
  <c r="L214"/>
  <c r="M214"/>
  <c r="N214"/>
  <c r="O214"/>
  <c r="D214"/>
  <c r="D212"/>
  <c r="D210"/>
  <c r="H204"/>
  <c r="I204"/>
  <c r="J204"/>
  <c r="K204"/>
  <c r="L204"/>
  <c r="M204"/>
  <c r="N204"/>
  <c r="O204"/>
  <c r="E205"/>
  <c r="F205"/>
  <c r="G205"/>
  <c r="H205"/>
  <c r="I205"/>
  <c r="J205"/>
  <c r="K205"/>
  <c r="L205"/>
  <c r="M205"/>
  <c r="N205"/>
  <c r="O205"/>
  <c r="H206"/>
  <c r="I206"/>
  <c r="J206"/>
  <c r="K206"/>
  <c r="L206"/>
  <c r="M206"/>
  <c r="N206"/>
  <c r="O206"/>
  <c r="E207"/>
  <c r="F207"/>
  <c r="G207"/>
  <c r="H207"/>
  <c r="I207"/>
  <c r="J207"/>
  <c r="K207"/>
  <c r="L207"/>
  <c r="M207"/>
  <c r="N207"/>
  <c r="O207"/>
  <c r="E202"/>
  <c r="F202"/>
  <c r="G202"/>
  <c r="H202"/>
  <c r="I202"/>
  <c r="J202"/>
  <c r="K202"/>
  <c r="L202"/>
  <c r="M202"/>
  <c r="N202"/>
  <c r="O202"/>
  <c r="D207"/>
  <c r="D205"/>
  <c r="E203"/>
  <c r="F203"/>
  <c r="G203"/>
  <c r="H203"/>
  <c r="I203"/>
  <c r="J203"/>
  <c r="K203"/>
  <c r="L203"/>
  <c r="M203"/>
  <c r="N203"/>
  <c r="O203"/>
  <c r="D203"/>
  <c r="D199"/>
  <c r="E199"/>
  <c r="F199"/>
  <c r="G199"/>
  <c r="H199"/>
  <c r="I199"/>
  <c r="J199"/>
  <c r="K199"/>
  <c r="L199"/>
  <c r="M199"/>
  <c r="N199"/>
  <c r="O199"/>
  <c r="D200"/>
  <c r="E200"/>
  <c r="F200"/>
  <c r="G200"/>
  <c r="H200"/>
  <c r="I200"/>
  <c r="J200"/>
  <c r="K200"/>
  <c r="L200"/>
  <c r="M200"/>
  <c r="N200"/>
  <c r="O200"/>
  <c r="M197"/>
  <c r="O198"/>
  <c r="N198"/>
  <c r="M198"/>
  <c r="L198"/>
  <c r="K198"/>
  <c r="J198"/>
  <c r="I198"/>
  <c r="H198"/>
  <c r="G198"/>
  <c r="F198"/>
  <c r="E198"/>
  <c r="D198"/>
  <c r="D195"/>
  <c r="E195"/>
  <c r="F195"/>
  <c r="G195"/>
  <c r="H195"/>
  <c r="I195"/>
  <c r="J195"/>
  <c r="K195"/>
  <c r="L195"/>
  <c r="M195"/>
  <c r="N195"/>
  <c r="O195"/>
  <c r="D196"/>
  <c r="E196"/>
  <c r="F196"/>
  <c r="G196"/>
  <c r="H196"/>
  <c r="I196"/>
  <c r="J196"/>
  <c r="K196"/>
  <c r="L196"/>
  <c r="M196"/>
  <c r="N196"/>
  <c r="O196"/>
  <c r="M193"/>
  <c r="O194"/>
  <c r="N194"/>
  <c r="M194"/>
  <c r="L194"/>
  <c r="K194"/>
  <c r="J194"/>
  <c r="I194"/>
  <c r="H194"/>
  <c r="G194"/>
  <c r="F194"/>
  <c r="E194"/>
  <c r="D194"/>
  <c r="D191"/>
  <c r="E191"/>
  <c r="F191"/>
  <c r="G191"/>
  <c r="H191"/>
  <c r="I191"/>
  <c r="J191"/>
  <c r="K191"/>
  <c r="L191"/>
  <c r="M191"/>
  <c r="N191"/>
  <c r="O191"/>
  <c r="D192"/>
  <c r="E192"/>
  <c r="F192"/>
  <c r="G192"/>
  <c r="H192"/>
  <c r="I192"/>
  <c r="J192"/>
  <c r="K192"/>
  <c r="L192"/>
  <c r="M192"/>
  <c r="N192"/>
  <c r="O192"/>
  <c r="M189"/>
  <c r="O190"/>
  <c r="N190"/>
  <c r="M190"/>
  <c r="L190"/>
  <c r="K190"/>
  <c r="J190"/>
  <c r="I190"/>
  <c r="H190"/>
  <c r="G190"/>
  <c r="F190"/>
  <c r="E190"/>
  <c r="D190"/>
  <c r="M185"/>
  <c r="D187"/>
  <c r="E187"/>
  <c r="F187"/>
  <c r="G187"/>
  <c r="H187"/>
  <c r="I187"/>
  <c r="J187"/>
  <c r="K187"/>
  <c r="L187"/>
  <c r="M187"/>
  <c r="N187"/>
  <c r="O187"/>
  <c r="D188"/>
  <c r="E188"/>
  <c r="F188"/>
  <c r="G188"/>
  <c r="H188"/>
  <c r="I188"/>
  <c r="J188"/>
  <c r="K188"/>
  <c r="L188"/>
  <c r="M188"/>
  <c r="N188"/>
  <c r="O188"/>
  <c r="O186"/>
  <c r="N186"/>
  <c r="M186"/>
  <c r="L186"/>
  <c r="K186"/>
  <c r="J186"/>
  <c r="I186"/>
  <c r="H186"/>
  <c r="G186"/>
  <c r="F186"/>
  <c r="E186"/>
  <c r="D186"/>
  <c r="G151"/>
  <c r="O180"/>
  <c r="O179"/>
  <c r="O178"/>
  <c r="O177" s="1"/>
  <c r="O176"/>
  <c r="O175"/>
  <c r="O174"/>
  <c r="O172"/>
  <c r="O171"/>
  <c r="O170"/>
  <c r="O168"/>
  <c r="O167"/>
  <c r="O166"/>
  <c r="O164"/>
  <c r="O163"/>
  <c r="O162"/>
  <c r="O160"/>
  <c r="O159"/>
  <c r="O158"/>
  <c r="O156"/>
  <c r="O155"/>
  <c r="O154"/>
  <c r="O152"/>
  <c r="O151"/>
  <c r="O150"/>
  <c r="O148"/>
  <c r="O147"/>
  <c r="O146"/>
  <c r="E150"/>
  <c r="F150"/>
  <c r="G150"/>
  <c r="H150"/>
  <c r="I150"/>
  <c r="J150"/>
  <c r="K150"/>
  <c r="L150"/>
  <c r="M150"/>
  <c r="N150"/>
  <c r="E151"/>
  <c r="F151"/>
  <c r="H151"/>
  <c r="I151"/>
  <c r="J151"/>
  <c r="K151"/>
  <c r="L151"/>
  <c r="M151"/>
  <c r="N151"/>
  <c r="E152"/>
  <c r="F152"/>
  <c r="G152"/>
  <c r="H152"/>
  <c r="I152"/>
  <c r="J152"/>
  <c r="K152"/>
  <c r="L152"/>
  <c r="M152"/>
  <c r="N152"/>
  <c r="E154"/>
  <c r="F154"/>
  <c r="G154"/>
  <c r="H154"/>
  <c r="I154"/>
  <c r="J154"/>
  <c r="K154"/>
  <c r="L154"/>
  <c r="M154"/>
  <c r="N154"/>
  <c r="E155"/>
  <c r="F155"/>
  <c r="G155"/>
  <c r="H155"/>
  <c r="I155"/>
  <c r="J155"/>
  <c r="K155"/>
  <c r="L155"/>
  <c r="M155"/>
  <c r="N155"/>
  <c r="E156"/>
  <c r="F156"/>
  <c r="G156"/>
  <c r="H156"/>
  <c r="I156"/>
  <c r="J156"/>
  <c r="K156"/>
  <c r="L156"/>
  <c r="M156"/>
  <c r="N156"/>
  <c r="E158"/>
  <c r="F158"/>
  <c r="G158"/>
  <c r="H158"/>
  <c r="I158"/>
  <c r="J158"/>
  <c r="K158"/>
  <c r="L158"/>
  <c r="M158"/>
  <c r="N158"/>
  <c r="E159"/>
  <c r="F159"/>
  <c r="G159"/>
  <c r="H159"/>
  <c r="I159"/>
  <c r="J159"/>
  <c r="K159"/>
  <c r="L159"/>
  <c r="M159"/>
  <c r="N159"/>
  <c r="E160"/>
  <c r="F160"/>
  <c r="G160"/>
  <c r="H160"/>
  <c r="I160"/>
  <c r="J160"/>
  <c r="K160"/>
  <c r="L160"/>
  <c r="M160"/>
  <c r="N160"/>
  <c r="E162"/>
  <c r="F162"/>
  <c r="G162"/>
  <c r="H162"/>
  <c r="I162"/>
  <c r="J162"/>
  <c r="K162"/>
  <c r="L162"/>
  <c r="M162"/>
  <c r="N162"/>
  <c r="E163"/>
  <c r="F163"/>
  <c r="G163"/>
  <c r="H163"/>
  <c r="I163"/>
  <c r="J163"/>
  <c r="K163"/>
  <c r="L163"/>
  <c r="M163"/>
  <c r="N163"/>
  <c r="E164"/>
  <c r="F164"/>
  <c r="G164"/>
  <c r="H164"/>
  <c r="I164"/>
  <c r="J164"/>
  <c r="K164"/>
  <c r="L164"/>
  <c r="M164"/>
  <c r="N164"/>
  <c r="E166"/>
  <c r="F166"/>
  <c r="G166"/>
  <c r="H166"/>
  <c r="I166"/>
  <c r="J166"/>
  <c r="K166"/>
  <c r="L166"/>
  <c r="M166"/>
  <c r="N166"/>
  <c r="E167"/>
  <c r="F167"/>
  <c r="G167"/>
  <c r="H167"/>
  <c r="I167"/>
  <c r="J167"/>
  <c r="K167"/>
  <c r="L167"/>
  <c r="M167"/>
  <c r="N167"/>
  <c r="E168"/>
  <c r="F168"/>
  <c r="G168"/>
  <c r="H168"/>
  <c r="I168"/>
  <c r="J168"/>
  <c r="K168"/>
  <c r="L168"/>
  <c r="M168"/>
  <c r="N168"/>
  <c r="E170"/>
  <c r="F170"/>
  <c r="G170"/>
  <c r="H170"/>
  <c r="I170"/>
  <c r="J170"/>
  <c r="K170"/>
  <c r="L170"/>
  <c r="M170"/>
  <c r="N170"/>
  <c r="E171"/>
  <c r="F171"/>
  <c r="G171"/>
  <c r="H171"/>
  <c r="I171"/>
  <c r="J171"/>
  <c r="K171"/>
  <c r="L171"/>
  <c r="M171"/>
  <c r="N171"/>
  <c r="E172"/>
  <c r="F172"/>
  <c r="G172"/>
  <c r="H172"/>
  <c r="I172"/>
  <c r="J172"/>
  <c r="K172"/>
  <c r="L172"/>
  <c r="M172"/>
  <c r="N172"/>
  <c r="E174"/>
  <c r="F174"/>
  <c r="G174"/>
  <c r="H174"/>
  <c r="I174"/>
  <c r="J174"/>
  <c r="K174"/>
  <c r="L174"/>
  <c r="M174"/>
  <c r="N174"/>
  <c r="E175"/>
  <c r="F175"/>
  <c r="G175"/>
  <c r="H175"/>
  <c r="I175"/>
  <c r="J175"/>
  <c r="K175"/>
  <c r="L175"/>
  <c r="M175"/>
  <c r="N175"/>
  <c r="E176"/>
  <c r="F176"/>
  <c r="G176"/>
  <c r="H176"/>
  <c r="I176"/>
  <c r="J176"/>
  <c r="K176"/>
  <c r="L176"/>
  <c r="M176"/>
  <c r="N176"/>
  <c r="E178"/>
  <c r="F178"/>
  <c r="F177" s="1"/>
  <c r="F181" s="1"/>
  <c r="G178"/>
  <c r="G177" s="1"/>
  <c r="G181" s="1"/>
  <c r="H178"/>
  <c r="H177" s="1"/>
  <c r="H181" s="1"/>
  <c r="I178"/>
  <c r="I177" s="1"/>
  <c r="J178"/>
  <c r="J177" s="1"/>
  <c r="K178"/>
  <c r="K177" s="1"/>
  <c r="L178"/>
  <c r="L177" s="1"/>
  <c r="M178"/>
  <c r="M177" s="1"/>
  <c r="N178"/>
  <c r="N177" s="1"/>
  <c r="E179"/>
  <c r="F179"/>
  <c r="G179"/>
  <c r="H179"/>
  <c r="I179"/>
  <c r="J179"/>
  <c r="K179"/>
  <c r="L179"/>
  <c r="M179"/>
  <c r="N179"/>
  <c r="E180"/>
  <c r="F180"/>
  <c r="G180"/>
  <c r="H180"/>
  <c r="I180"/>
  <c r="J180"/>
  <c r="K180"/>
  <c r="L180"/>
  <c r="M180"/>
  <c r="N180"/>
  <c r="D180"/>
  <c r="D179"/>
  <c r="D178"/>
  <c r="D176"/>
  <c r="D175"/>
  <c r="D174"/>
  <c r="D172"/>
  <c r="D171"/>
  <c r="D170"/>
  <c r="D168"/>
  <c r="D167"/>
  <c r="D166"/>
  <c r="D164"/>
  <c r="D163"/>
  <c r="D162"/>
  <c r="D160"/>
  <c r="D159"/>
  <c r="D158"/>
  <c r="D156"/>
  <c r="D155"/>
  <c r="D154"/>
  <c r="D152"/>
  <c r="D151"/>
  <c r="D150"/>
  <c r="E146"/>
  <c r="F146"/>
  <c r="G146"/>
  <c r="H146"/>
  <c r="I146"/>
  <c r="J146"/>
  <c r="K146"/>
  <c r="L146"/>
  <c r="M146"/>
  <c r="N146"/>
  <c r="E147"/>
  <c r="F147"/>
  <c r="G147"/>
  <c r="H147"/>
  <c r="I147"/>
  <c r="J147"/>
  <c r="K147"/>
  <c r="L147"/>
  <c r="M147"/>
  <c r="N147"/>
  <c r="E148"/>
  <c r="F148"/>
  <c r="G148"/>
  <c r="H148"/>
  <c r="I148"/>
  <c r="J148"/>
  <c r="K148"/>
  <c r="L148"/>
  <c r="M148"/>
  <c r="N148"/>
  <c r="D148"/>
  <c r="D147"/>
  <c r="D146"/>
  <c r="E138"/>
  <c r="E142" s="1"/>
  <c r="F138"/>
  <c r="F142" s="1"/>
  <c r="G138"/>
  <c r="G142" s="1"/>
  <c r="H138"/>
  <c r="H142" s="1"/>
  <c r="I138"/>
  <c r="I142" s="1"/>
  <c r="J138"/>
  <c r="J142" s="1"/>
  <c r="K138"/>
  <c r="K142" s="1"/>
  <c r="L138"/>
  <c r="L142" s="1"/>
  <c r="M138"/>
  <c r="M142" s="1"/>
  <c r="N138"/>
  <c r="N142" s="1"/>
  <c r="O138"/>
  <c r="O142" s="1"/>
  <c r="E139"/>
  <c r="E143" s="1"/>
  <c r="F139"/>
  <c r="F143" s="1"/>
  <c r="G139"/>
  <c r="G143" s="1"/>
  <c r="H139"/>
  <c r="H143" s="1"/>
  <c r="I139"/>
  <c r="I143" s="1"/>
  <c r="J139"/>
  <c r="J143" s="1"/>
  <c r="K139"/>
  <c r="K143" s="1"/>
  <c r="L139"/>
  <c r="L143" s="1"/>
  <c r="M139"/>
  <c r="M143" s="1"/>
  <c r="N139"/>
  <c r="N143" s="1"/>
  <c r="O139"/>
  <c r="O143" s="1"/>
  <c r="E140"/>
  <c r="E144" s="1"/>
  <c r="F140"/>
  <c r="F144" s="1"/>
  <c r="G140"/>
  <c r="G144" s="1"/>
  <c r="H140"/>
  <c r="H144" s="1"/>
  <c r="I140"/>
  <c r="I144" s="1"/>
  <c r="J140"/>
  <c r="J144" s="1"/>
  <c r="K140"/>
  <c r="K144" s="1"/>
  <c r="L140"/>
  <c r="L144" s="1"/>
  <c r="M140"/>
  <c r="M144" s="1"/>
  <c r="N140"/>
  <c r="N144" s="1"/>
  <c r="O140"/>
  <c r="O144" s="1"/>
  <c r="D140"/>
  <c r="D144" s="1"/>
  <c r="D139"/>
  <c r="D143" s="1"/>
  <c r="D138"/>
  <c r="D142" s="1"/>
  <c r="E131"/>
  <c r="E135" s="1"/>
  <c r="F131"/>
  <c r="F135" s="1"/>
  <c r="G131"/>
  <c r="G135" s="1"/>
  <c r="H131"/>
  <c r="H135" s="1"/>
  <c r="I131"/>
  <c r="I135" s="1"/>
  <c r="J131"/>
  <c r="J135" s="1"/>
  <c r="K131"/>
  <c r="K135" s="1"/>
  <c r="L131"/>
  <c r="L135" s="1"/>
  <c r="M131"/>
  <c r="M135" s="1"/>
  <c r="N131"/>
  <c r="N135" s="1"/>
  <c r="O131"/>
  <c r="O135" s="1"/>
  <c r="E132"/>
  <c r="E136" s="1"/>
  <c r="F132"/>
  <c r="F136" s="1"/>
  <c r="G132"/>
  <c r="G136" s="1"/>
  <c r="H132"/>
  <c r="H136" s="1"/>
  <c r="I132"/>
  <c r="I136" s="1"/>
  <c r="J132"/>
  <c r="J136" s="1"/>
  <c r="K132"/>
  <c r="K136" s="1"/>
  <c r="L132"/>
  <c r="L136" s="1"/>
  <c r="M132"/>
  <c r="M136" s="1"/>
  <c r="N132"/>
  <c r="N136" s="1"/>
  <c r="O132"/>
  <c r="O136" s="1"/>
  <c r="D132"/>
  <c r="D136" s="1"/>
  <c r="D131"/>
  <c r="D135" s="1"/>
  <c r="E130"/>
  <c r="E134" s="1"/>
  <c r="F130"/>
  <c r="F134" s="1"/>
  <c r="G130"/>
  <c r="G134" s="1"/>
  <c r="H130"/>
  <c r="H134" s="1"/>
  <c r="I130"/>
  <c r="I134" s="1"/>
  <c r="J130"/>
  <c r="J134" s="1"/>
  <c r="K130"/>
  <c r="K134" s="1"/>
  <c r="L130"/>
  <c r="L134" s="1"/>
  <c r="M130"/>
  <c r="M134" s="1"/>
  <c r="N130"/>
  <c r="N134" s="1"/>
  <c r="O130"/>
  <c r="O134" s="1"/>
  <c r="D130"/>
  <c r="D134" s="1"/>
  <c r="E120"/>
  <c r="F120"/>
  <c r="G120"/>
  <c r="G119" s="1"/>
  <c r="H120"/>
  <c r="H119" s="1"/>
  <c r="I120"/>
  <c r="J120"/>
  <c r="J119" s="1"/>
  <c r="K120"/>
  <c r="K119" s="1"/>
  <c r="L120"/>
  <c r="M120"/>
  <c r="N120"/>
  <c r="O120"/>
  <c r="E121"/>
  <c r="F121"/>
  <c r="G121"/>
  <c r="H121"/>
  <c r="I121"/>
  <c r="J121"/>
  <c r="K121"/>
  <c r="L121"/>
  <c r="M121"/>
  <c r="N121"/>
  <c r="O121"/>
  <c r="D121"/>
  <c r="D120"/>
  <c r="E109"/>
  <c r="E118" s="1"/>
  <c r="F109"/>
  <c r="F118" s="1"/>
  <c r="G109"/>
  <c r="G118" s="1"/>
  <c r="H109"/>
  <c r="H118" s="1"/>
  <c r="I109"/>
  <c r="I118" s="1"/>
  <c r="J109"/>
  <c r="J118" s="1"/>
  <c r="K109"/>
  <c r="K118" s="1"/>
  <c r="L109"/>
  <c r="L118" s="1"/>
  <c r="M109"/>
  <c r="M118" s="1"/>
  <c r="N109"/>
  <c r="N118" s="1"/>
  <c r="O109"/>
  <c r="O118" s="1"/>
  <c r="D109"/>
  <c r="D118" s="1"/>
  <c r="E108"/>
  <c r="E117" s="1"/>
  <c r="F108"/>
  <c r="F117" s="1"/>
  <c r="G108"/>
  <c r="G117" s="1"/>
  <c r="H108"/>
  <c r="H117" s="1"/>
  <c r="I108"/>
  <c r="I117" s="1"/>
  <c r="J108"/>
  <c r="J117" s="1"/>
  <c r="K108"/>
  <c r="K117" s="1"/>
  <c r="L108"/>
  <c r="L117" s="1"/>
  <c r="M108"/>
  <c r="M117" s="1"/>
  <c r="N108"/>
  <c r="N117" s="1"/>
  <c r="O108"/>
  <c r="O117" s="1"/>
  <c r="D108"/>
  <c r="D117" s="1"/>
  <c r="E105"/>
  <c r="E114" s="1"/>
  <c r="F105"/>
  <c r="F114" s="1"/>
  <c r="G105"/>
  <c r="G114" s="1"/>
  <c r="H105"/>
  <c r="H114" s="1"/>
  <c r="I105"/>
  <c r="I114" s="1"/>
  <c r="J105"/>
  <c r="J114" s="1"/>
  <c r="K105"/>
  <c r="K114" s="1"/>
  <c r="L105"/>
  <c r="L114" s="1"/>
  <c r="M105"/>
  <c r="M114" s="1"/>
  <c r="N105"/>
  <c r="N114" s="1"/>
  <c r="O105"/>
  <c r="O114" s="1"/>
  <c r="E106"/>
  <c r="E115" s="1"/>
  <c r="F106"/>
  <c r="F115" s="1"/>
  <c r="G106"/>
  <c r="G115" s="1"/>
  <c r="H106"/>
  <c r="H115" s="1"/>
  <c r="I106"/>
  <c r="I115" s="1"/>
  <c r="J106"/>
  <c r="J115" s="1"/>
  <c r="K106"/>
  <c r="K115" s="1"/>
  <c r="L106"/>
  <c r="L115" s="1"/>
  <c r="M106"/>
  <c r="M115" s="1"/>
  <c r="N106"/>
  <c r="N115" s="1"/>
  <c r="O106"/>
  <c r="O115" s="1"/>
  <c r="E107"/>
  <c r="E116" s="1"/>
  <c r="F107"/>
  <c r="F116" s="1"/>
  <c r="G107"/>
  <c r="G116" s="1"/>
  <c r="H107"/>
  <c r="H116" s="1"/>
  <c r="I107"/>
  <c r="I116" s="1"/>
  <c r="J107"/>
  <c r="J116" s="1"/>
  <c r="K107"/>
  <c r="K116" s="1"/>
  <c r="L107"/>
  <c r="L116" s="1"/>
  <c r="M107"/>
  <c r="M116" s="1"/>
  <c r="N107"/>
  <c r="N116" s="1"/>
  <c r="O107"/>
  <c r="O116" s="1"/>
  <c r="D106"/>
  <c r="D115" s="1"/>
  <c r="D107"/>
  <c r="D116" s="1"/>
  <c r="D105"/>
  <c r="D114" s="1"/>
  <c r="E102"/>
  <c r="E111" s="1"/>
  <c r="F102"/>
  <c r="F111" s="1"/>
  <c r="G102"/>
  <c r="G111" s="1"/>
  <c r="H102"/>
  <c r="H111" s="1"/>
  <c r="I102"/>
  <c r="I111" s="1"/>
  <c r="J102"/>
  <c r="J111" s="1"/>
  <c r="K102"/>
  <c r="K111" s="1"/>
  <c r="L102"/>
  <c r="L111" s="1"/>
  <c r="M102"/>
  <c r="M111" s="1"/>
  <c r="N102"/>
  <c r="N111" s="1"/>
  <c r="O102"/>
  <c r="O111" s="1"/>
  <c r="E103"/>
  <c r="E112" s="1"/>
  <c r="F103"/>
  <c r="F112" s="1"/>
  <c r="G103"/>
  <c r="G112" s="1"/>
  <c r="H103"/>
  <c r="H112" s="1"/>
  <c r="I103"/>
  <c r="I112" s="1"/>
  <c r="J103"/>
  <c r="J112" s="1"/>
  <c r="K103"/>
  <c r="K112" s="1"/>
  <c r="L103"/>
  <c r="L112" s="1"/>
  <c r="M103"/>
  <c r="M112" s="1"/>
  <c r="N103"/>
  <c r="N112" s="1"/>
  <c r="O103"/>
  <c r="O112" s="1"/>
  <c r="E104"/>
  <c r="E113" s="1"/>
  <c r="F104"/>
  <c r="F113" s="1"/>
  <c r="G104"/>
  <c r="G113" s="1"/>
  <c r="H104"/>
  <c r="H113" s="1"/>
  <c r="I104"/>
  <c r="I113" s="1"/>
  <c r="J104"/>
  <c r="J113" s="1"/>
  <c r="K104"/>
  <c r="K113" s="1"/>
  <c r="L104"/>
  <c r="L113" s="1"/>
  <c r="M104"/>
  <c r="M113" s="1"/>
  <c r="N104"/>
  <c r="N113" s="1"/>
  <c r="O104"/>
  <c r="O113" s="1"/>
  <c r="D103"/>
  <c r="D112" s="1"/>
  <c r="D104"/>
  <c r="D102"/>
  <c r="D111" s="1"/>
  <c r="D91"/>
  <c r="D100" s="1"/>
  <c r="E91"/>
  <c r="E100" s="1"/>
  <c r="F91"/>
  <c r="F100" s="1"/>
  <c r="G91"/>
  <c r="G100" s="1"/>
  <c r="H91"/>
  <c r="H100" s="1"/>
  <c r="I91"/>
  <c r="I100" s="1"/>
  <c r="J91"/>
  <c r="J100" s="1"/>
  <c r="K91"/>
  <c r="K100" s="1"/>
  <c r="L91"/>
  <c r="L100" s="1"/>
  <c r="M91"/>
  <c r="M100" s="1"/>
  <c r="N91"/>
  <c r="N100" s="1"/>
  <c r="O91"/>
  <c r="O100" s="1"/>
  <c r="D90"/>
  <c r="D99" s="1"/>
  <c r="E90"/>
  <c r="E99" s="1"/>
  <c r="F90"/>
  <c r="F99" s="1"/>
  <c r="G90"/>
  <c r="G99" s="1"/>
  <c r="H90"/>
  <c r="H99" s="1"/>
  <c r="I90"/>
  <c r="I99" s="1"/>
  <c r="J90"/>
  <c r="J99" s="1"/>
  <c r="K90"/>
  <c r="K99" s="1"/>
  <c r="L90"/>
  <c r="L99" s="1"/>
  <c r="M90"/>
  <c r="M99" s="1"/>
  <c r="N90"/>
  <c r="N99" s="1"/>
  <c r="O90"/>
  <c r="O99" s="1"/>
  <c r="D88"/>
  <c r="D97" s="1"/>
  <c r="E88"/>
  <c r="E97" s="1"/>
  <c r="F88"/>
  <c r="F97" s="1"/>
  <c r="G88"/>
  <c r="G97" s="1"/>
  <c r="H88"/>
  <c r="H97" s="1"/>
  <c r="I88"/>
  <c r="I97" s="1"/>
  <c r="J88"/>
  <c r="J97" s="1"/>
  <c r="K88"/>
  <c r="K97" s="1"/>
  <c r="L88"/>
  <c r="L97" s="1"/>
  <c r="M88"/>
  <c r="M97" s="1"/>
  <c r="N88"/>
  <c r="N97" s="1"/>
  <c r="O88"/>
  <c r="O97" s="1"/>
  <c r="D89"/>
  <c r="D98" s="1"/>
  <c r="E89"/>
  <c r="E98" s="1"/>
  <c r="F89"/>
  <c r="F98" s="1"/>
  <c r="G89"/>
  <c r="G98" s="1"/>
  <c r="H89"/>
  <c r="H98" s="1"/>
  <c r="I89"/>
  <c r="I98" s="1"/>
  <c r="J89"/>
  <c r="J98" s="1"/>
  <c r="K89"/>
  <c r="K98" s="1"/>
  <c r="L89"/>
  <c r="L98" s="1"/>
  <c r="M89"/>
  <c r="M98" s="1"/>
  <c r="N89"/>
  <c r="N98" s="1"/>
  <c r="O89"/>
  <c r="O98" s="1"/>
  <c r="E87"/>
  <c r="E96" s="1"/>
  <c r="F87"/>
  <c r="F96" s="1"/>
  <c r="G87"/>
  <c r="G96" s="1"/>
  <c r="H87"/>
  <c r="H96" s="1"/>
  <c r="I87"/>
  <c r="I96" s="1"/>
  <c r="J87"/>
  <c r="J96" s="1"/>
  <c r="K87"/>
  <c r="K96" s="1"/>
  <c r="L87"/>
  <c r="L96" s="1"/>
  <c r="M87"/>
  <c r="M96" s="1"/>
  <c r="N87"/>
  <c r="N96" s="1"/>
  <c r="O87"/>
  <c r="O96" s="1"/>
  <c r="D87"/>
  <c r="D96" s="1"/>
  <c r="P23" i="5"/>
  <c r="P22"/>
  <c r="P21"/>
  <c r="P20"/>
  <c r="P19"/>
  <c r="P18"/>
  <c r="D85" i="15"/>
  <c r="D94" s="1"/>
  <c r="E85"/>
  <c r="E94" s="1"/>
  <c r="F85"/>
  <c r="F94" s="1"/>
  <c r="G85"/>
  <c r="G94" s="1"/>
  <c r="H85"/>
  <c r="H94" s="1"/>
  <c r="I85"/>
  <c r="I94" s="1"/>
  <c r="J85"/>
  <c r="J94" s="1"/>
  <c r="K85"/>
  <c r="K94" s="1"/>
  <c r="L85"/>
  <c r="L94" s="1"/>
  <c r="M85"/>
  <c r="M94" s="1"/>
  <c r="N85"/>
  <c r="N94" s="1"/>
  <c r="O85"/>
  <c r="O94" s="1"/>
  <c r="D86"/>
  <c r="E86"/>
  <c r="E95" s="1"/>
  <c r="F86"/>
  <c r="F95" s="1"/>
  <c r="G86"/>
  <c r="G95" s="1"/>
  <c r="H86"/>
  <c r="H95" s="1"/>
  <c r="I86"/>
  <c r="I95" s="1"/>
  <c r="J86"/>
  <c r="J95" s="1"/>
  <c r="K86"/>
  <c r="K95" s="1"/>
  <c r="L86"/>
  <c r="L95" s="1"/>
  <c r="M86"/>
  <c r="M95" s="1"/>
  <c r="N86"/>
  <c r="N95" s="1"/>
  <c r="O86"/>
  <c r="O95" s="1"/>
  <c r="E84"/>
  <c r="E93" s="1"/>
  <c r="F84"/>
  <c r="F93" s="1"/>
  <c r="G84"/>
  <c r="G93" s="1"/>
  <c r="H84"/>
  <c r="H93" s="1"/>
  <c r="I84"/>
  <c r="I93" s="1"/>
  <c r="J84"/>
  <c r="J93" s="1"/>
  <c r="K84"/>
  <c r="K93" s="1"/>
  <c r="L84"/>
  <c r="L93" s="1"/>
  <c r="M84"/>
  <c r="M93" s="1"/>
  <c r="N84"/>
  <c r="N93" s="1"/>
  <c r="O84"/>
  <c r="O93" s="1"/>
  <c r="D84"/>
  <c r="D93" s="1"/>
  <c r="D55"/>
  <c r="E55"/>
  <c r="F55"/>
  <c r="G55"/>
  <c r="H55"/>
  <c r="I55"/>
  <c r="J55"/>
  <c r="K55"/>
  <c r="L55"/>
  <c r="M55"/>
  <c r="N55"/>
  <c r="O55"/>
  <c r="D56"/>
  <c r="E56"/>
  <c r="F56"/>
  <c r="G56"/>
  <c r="H56"/>
  <c r="I56"/>
  <c r="J56"/>
  <c r="K56"/>
  <c r="L56"/>
  <c r="M56"/>
  <c r="N56"/>
  <c r="O56"/>
  <c r="D57"/>
  <c r="E57"/>
  <c r="F57"/>
  <c r="G57"/>
  <c r="H57"/>
  <c r="I57"/>
  <c r="J57"/>
  <c r="K57"/>
  <c r="L57"/>
  <c r="M57"/>
  <c r="N57"/>
  <c r="O57"/>
  <c r="D58"/>
  <c r="E58"/>
  <c r="F58"/>
  <c r="G58"/>
  <c r="H58"/>
  <c r="I58"/>
  <c r="J58"/>
  <c r="K58"/>
  <c r="L58"/>
  <c r="M58"/>
  <c r="N58"/>
  <c r="O58"/>
  <c r="D59"/>
  <c r="E59"/>
  <c r="F59"/>
  <c r="G59"/>
  <c r="H59"/>
  <c r="I59"/>
  <c r="J59"/>
  <c r="K59"/>
  <c r="L59"/>
  <c r="M59"/>
  <c r="N59"/>
  <c r="O59"/>
  <c r="D60"/>
  <c r="E60"/>
  <c r="F60"/>
  <c r="G60"/>
  <c r="H60"/>
  <c r="I60"/>
  <c r="J60"/>
  <c r="K60"/>
  <c r="L60"/>
  <c r="M60"/>
  <c r="N60"/>
  <c r="O60"/>
  <c r="D61"/>
  <c r="E61"/>
  <c r="F61"/>
  <c r="G61"/>
  <c r="H61"/>
  <c r="I61"/>
  <c r="J61"/>
  <c r="K61"/>
  <c r="L61"/>
  <c r="M61"/>
  <c r="N61"/>
  <c r="O61"/>
  <c r="D63"/>
  <c r="E63"/>
  <c r="F63"/>
  <c r="G63"/>
  <c r="H63"/>
  <c r="I63"/>
  <c r="J63"/>
  <c r="K63"/>
  <c r="L63"/>
  <c r="M63"/>
  <c r="N63"/>
  <c r="O63"/>
  <c r="D64"/>
  <c r="E64"/>
  <c r="F64"/>
  <c r="G64"/>
  <c r="H64"/>
  <c r="I64"/>
  <c r="J64"/>
  <c r="K64"/>
  <c r="L64"/>
  <c r="M64"/>
  <c r="N64"/>
  <c r="O64"/>
  <c r="D66"/>
  <c r="E66"/>
  <c r="F66"/>
  <c r="G66"/>
  <c r="H66"/>
  <c r="I66"/>
  <c r="J66"/>
  <c r="K66"/>
  <c r="L66"/>
  <c r="M66"/>
  <c r="N66"/>
  <c r="O66"/>
  <c r="O67"/>
  <c r="N67"/>
  <c r="M67"/>
  <c r="L67"/>
  <c r="K67"/>
  <c r="J67"/>
  <c r="I67"/>
  <c r="H67"/>
  <c r="G67"/>
  <c r="F67"/>
  <c r="E67"/>
  <c r="D67"/>
  <c r="D40"/>
  <c r="E40"/>
  <c r="F40"/>
  <c r="G40"/>
  <c r="H40"/>
  <c r="I40"/>
  <c r="J40"/>
  <c r="K40"/>
  <c r="L40"/>
  <c r="M40"/>
  <c r="N40"/>
  <c r="O40"/>
  <c r="D41"/>
  <c r="E41"/>
  <c r="F41"/>
  <c r="G41"/>
  <c r="H41"/>
  <c r="I41"/>
  <c r="J41"/>
  <c r="K41"/>
  <c r="L41"/>
  <c r="M41"/>
  <c r="N41"/>
  <c r="O41"/>
  <c r="D42"/>
  <c r="E42"/>
  <c r="F42"/>
  <c r="G42"/>
  <c r="H42"/>
  <c r="I42"/>
  <c r="J42"/>
  <c r="K42"/>
  <c r="L42"/>
  <c r="M42"/>
  <c r="N42"/>
  <c r="O42"/>
  <c r="D43"/>
  <c r="E43"/>
  <c r="F43"/>
  <c r="G43"/>
  <c r="H43"/>
  <c r="I43"/>
  <c r="J43"/>
  <c r="K43"/>
  <c r="L43"/>
  <c r="M43"/>
  <c r="N43"/>
  <c r="O43"/>
  <c r="D44"/>
  <c r="E44"/>
  <c r="F44"/>
  <c r="G44"/>
  <c r="H44"/>
  <c r="I44"/>
  <c r="J44"/>
  <c r="K44"/>
  <c r="L44"/>
  <c r="M44"/>
  <c r="N44"/>
  <c r="O44"/>
  <c r="D45"/>
  <c r="E45"/>
  <c r="F45"/>
  <c r="G45"/>
  <c r="H45"/>
  <c r="I45"/>
  <c r="J45"/>
  <c r="K45"/>
  <c r="L45"/>
  <c r="M45"/>
  <c r="N45"/>
  <c r="O45"/>
  <c r="D46"/>
  <c r="E46"/>
  <c r="F46"/>
  <c r="G46"/>
  <c r="H46"/>
  <c r="I46"/>
  <c r="J46"/>
  <c r="K46"/>
  <c r="L46"/>
  <c r="M46"/>
  <c r="N46"/>
  <c r="O46"/>
  <c r="D48"/>
  <c r="E48"/>
  <c r="F48"/>
  <c r="G48"/>
  <c r="H48"/>
  <c r="I48"/>
  <c r="J48"/>
  <c r="K48"/>
  <c r="L48"/>
  <c r="M48"/>
  <c r="N48"/>
  <c r="O48"/>
  <c r="D49"/>
  <c r="E49"/>
  <c r="F49"/>
  <c r="G49"/>
  <c r="H49"/>
  <c r="I49"/>
  <c r="J49"/>
  <c r="K49"/>
  <c r="L49"/>
  <c r="M49"/>
  <c r="N49"/>
  <c r="O49"/>
  <c r="D51"/>
  <c r="E51"/>
  <c r="F51"/>
  <c r="G51"/>
  <c r="H51"/>
  <c r="I51"/>
  <c r="J51"/>
  <c r="K51"/>
  <c r="L51"/>
  <c r="M51"/>
  <c r="N51"/>
  <c r="O51"/>
  <c r="O52"/>
  <c r="N52"/>
  <c r="M52"/>
  <c r="L52"/>
  <c r="K52"/>
  <c r="J52"/>
  <c r="I52"/>
  <c r="H52"/>
  <c r="G52"/>
  <c r="F52"/>
  <c r="E52"/>
  <c r="D52"/>
  <c r="D25"/>
  <c r="E25"/>
  <c r="F25"/>
  <c r="G25"/>
  <c r="H25"/>
  <c r="I25"/>
  <c r="J25"/>
  <c r="K25"/>
  <c r="L25"/>
  <c r="M25"/>
  <c r="N25"/>
  <c r="O25"/>
  <c r="D26"/>
  <c r="E26"/>
  <c r="F26"/>
  <c r="G26"/>
  <c r="H26"/>
  <c r="I26"/>
  <c r="J26"/>
  <c r="K26"/>
  <c r="L26"/>
  <c r="M26"/>
  <c r="N26"/>
  <c r="O26"/>
  <c r="D27"/>
  <c r="E27"/>
  <c r="F27"/>
  <c r="G27"/>
  <c r="H27"/>
  <c r="I27"/>
  <c r="J27"/>
  <c r="K27"/>
  <c r="L27"/>
  <c r="M27"/>
  <c r="N27"/>
  <c r="O27"/>
  <c r="D28"/>
  <c r="E28"/>
  <c r="F28"/>
  <c r="G28"/>
  <c r="H28"/>
  <c r="I28"/>
  <c r="J28"/>
  <c r="K28"/>
  <c r="L28"/>
  <c r="M28"/>
  <c r="N28"/>
  <c r="O28"/>
  <c r="D29"/>
  <c r="E29"/>
  <c r="F29"/>
  <c r="G29"/>
  <c r="H29"/>
  <c r="I29"/>
  <c r="J29"/>
  <c r="K29"/>
  <c r="L29"/>
  <c r="M29"/>
  <c r="N29"/>
  <c r="O29"/>
  <c r="D30"/>
  <c r="E30"/>
  <c r="F30"/>
  <c r="G30"/>
  <c r="H30"/>
  <c r="I30"/>
  <c r="J30"/>
  <c r="K30"/>
  <c r="L30"/>
  <c r="M30"/>
  <c r="N30"/>
  <c r="O30"/>
  <c r="D31"/>
  <c r="E31"/>
  <c r="F31"/>
  <c r="G31"/>
  <c r="H31"/>
  <c r="I31"/>
  <c r="J31"/>
  <c r="K31"/>
  <c r="L31"/>
  <c r="M31"/>
  <c r="N31"/>
  <c r="O31"/>
  <c r="D33"/>
  <c r="E33"/>
  <c r="F33"/>
  <c r="G33"/>
  <c r="H33"/>
  <c r="I33"/>
  <c r="J33"/>
  <c r="K33"/>
  <c r="L33"/>
  <c r="M33"/>
  <c r="N33"/>
  <c r="O33"/>
  <c r="D34"/>
  <c r="E34"/>
  <c r="F34"/>
  <c r="G34"/>
  <c r="H34"/>
  <c r="I34"/>
  <c r="J34"/>
  <c r="K34"/>
  <c r="L34"/>
  <c r="M34"/>
  <c r="N34"/>
  <c r="O34"/>
  <c r="D36"/>
  <c r="E36"/>
  <c r="F36"/>
  <c r="G36"/>
  <c r="H36"/>
  <c r="I36"/>
  <c r="J36"/>
  <c r="K36"/>
  <c r="L36"/>
  <c r="M36"/>
  <c r="N36"/>
  <c r="O36"/>
  <c r="D37"/>
  <c r="E37"/>
  <c r="F37"/>
  <c r="G37"/>
  <c r="H37"/>
  <c r="I37"/>
  <c r="J37"/>
  <c r="K37"/>
  <c r="L37"/>
  <c r="M37"/>
  <c r="N37"/>
  <c r="O37"/>
  <c r="E10"/>
  <c r="F10"/>
  <c r="G10"/>
  <c r="H10"/>
  <c r="I10"/>
  <c r="J10"/>
  <c r="K10"/>
  <c r="L10"/>
  <c r="M10"/>
  <c r="N10"/>
  <c r="O10"/>
  <c r="E11"/>
  <c r="F11"/>
  <c r="G11"/>
  <c r="H11"/>
  <c r="I11"/>
  <c r="J11"/>
  <c r="K11"/>
  <c r="L11"/>
  <c r="M11"/>
  <c r="N11"/>
  <c r="O11"/>
  <c r="E12"/>
  <c r="F12"/>
  <c r="G12"/>
  <c r="H12"/>
  <c r="I12"/>
  <c r="J12"/>
  <c r="K12"/>
  <c r="L12"/>
  <c r="M12"/>
  <c r="N12"/>
  <c r="O12"/>
  <c r="E13"/>
  <c r="F13"/>
  <c r="G13"/>
  <c r="H13"/>
  <c r="I13"/>
  <c r="J13"/>
  <c r="K13"/>
  <c r="L13"/>
  <c r="M13"/>
  <c r="N13"/>
  <c r="O13"/>
  <c r="E14"/>
  <c r="F14"/>
  <c r="G14"/>
  <c r="H14"/>
  <c r="I14"/>
  <c r="J14"/>
  <c r="K14"/>
  <c r="L14"/>
  <c r="M14"/>
  <c r="N14"/>
  <c r="O14"/>
  <c r="E15"/>
  <c r="F15"/>
  <c r="G15"/>
  <c r="H15"/>
  <c r="I15"/>
  <c r="J15"/>
  <c r="K15"/>
  <c r="L15"/>
  <c r="M15"/>
  <c r="N15"/>
  <c r="O15"/>
  <c r="E16"/>
  <c r="E76" s="1"/>
  <c r="F16"/>
  <c r="G16"/>
  <c r="H16"/>
  <c r="I16"/>
  <c r="I76" s="1"/>
  <c r="J16"/>
  <c r="J76" s="1"/>
  <c r="K16"/>
  <c r="K76" s="1"/>
  <c r="L16"/>
  <c r="L76" s="1"/>
  <c r="M16"/>
  <c r="M76" s="1"/>
  <c r="N16"/>
  <c r="N76" s="1"/>
  <c r="O16"/>
  <c r="O76" s="1"/>
  <c r="E18"/>
  <c r="F18"/>
  <c r="G18"/>
  <c r="H18"/>
  <c r="I18"/>
  <c r="J18"/>
  <c r="K18"/>
  <c r="L18"/>
  <c r="M18"/>
  <c r="N18"/>
  <c r="O18"/>
  <c r="E19"/>
  <c r="F19"/>
  <c r="G19"/>
  <c r="H19"/>
  <c r="I19"/>
  <c r="J19"/>
  <c r="K19"/>
  <c r="L19"/>
  <c r="M19"/>
  <c r="N19"/>
  <c r="O19"/>
  <c r="E21"/>
  <c r="F21"/>
  <c r="G21"/>
  <c r="H21"/>
  <c r="I21"/>
  <c r="J21"/>
  <c r="K21"/>
  <c r="L21"/>
  <c r="M21"/>
  <c r="N21"/>
  <c r="O21"/>
  <c r="E22"/>
  <c r="F22"/>
  <c r="G22"/>
  <c r="H22"/>
  <c r="I22"/>
  <c r="J22"/>
  <c r="K22"/>
  <c r="L22"/>
  <c r="M22"/>
  <c r="N22"/>
  <c r="O22"/>
  <c r="D10"/>
  <c r="D11"/>
  <c r="D12"/>
  <c r="D13"/>
  <c r="D14"/>
  <c r="D15"/>
  <c r="D75" s="1"/>
  <c r="D16"/>
  <c r="D18"/>
  <c r="D19"/>
  <c r="D21"/>
  <c r="D22"/>
  <c r="P37" i="13"/>
  <c r="P36"/>
  <c r="P35"/>
  <c r="P34"/>
  <c r="P33"/>
  <c r="P32"/>
  <c r="P31"/>
  <c r="P30"/>
  <c r="P29"/>
  <c r="P28"/>
  <c r="P27"/>
  <c r="P26"/>
  <c r="P25"/>
  <c r="P24"/>
  <c r="P23"/>
  <c r="P22"/>
  <c r="P21"/>
  <c r="P20"/>
  <c r="P12"/>
  <c r="P13"/>
  <c r="P14"/>
  <c r="P15"/>
  <c r="P16"/>
  <c r="P17"/>
  <c r="P18"/>
  <c r="P19"/>
  <c r="P11"/>
  <c r="O13" i="6"/>
  <c r="O14"/>
  <c r="O15"/>
  <c r="O16"/>
  <c r="O17"/>
  <c r="O12"/>
  <c r="P27" i="5"/>
  <c r="P26"/>
  <c r="P25"/>
  <c r="P24"/>
  <c r="P14"/>
  <c r="P13"/>
  <c r="E25" i="3"/>
  <c r="D25"/>
  <c r="C25"/>
  <c r="B25"/>
  <c r="G24"/>
  <c r="F24"/>
  <c r="G23"/>
  <c r="F23"/>
  <c r="G22"/>
  <c r="F22"/>
  <c r="E14"/>
  <c r="D14"/>
  <c r="C14"/>
  <c r="B14"/>
  <c r="G13"/>
  <c r="F13"/>
  <c r="G12"/>
  <c r="F12"/>
  <c r="G11"/>
  <c r="F11"/>
  <c r="F21" i="2"/>
  <c r="B24"/>
  <c r="D16" i="16" s="1"/>
  <c r="E24" i="2"/>
  <c r="E20" i="16" s="1"/>
  <c r="D24" i="2"/>
  <c r="E16" i="16" s="1"/>
  <c r="C24" i="2"/>
  <c r="D20" i="16" s="1"/>
  <c r="G23" i="2"/>
  <c r="F23"/>
  <c r="G22"/>
  <c r="F22"/>
  <c r="G21"/>
  <c r="F12"/>
  <c r="G12"/>
  <c r="F13"/>
  <c r="G13"/>
  <c r="G11"/>
  <c r="F11"/>
  <c r="E14"/>
  <c r="E12" i="16" s="1"/>
  <c r="D14" i="2"/>
  <c r="E8" i="16" s="1"/>
  <c r="C14" i="2"/>
  <c r="C30" s="1"/>
  <c r="B14"/>
  <c r="B30" s="1"/>
  <c r="P35" i="5"/>
  <c r="P34"/>
  <c r="P15"/>
  <c r="P16"/>
  <c r="P17"/>
  <c r="P12"/>
  <c r="F119" i="15" l="1"/>
  <c r="E119"/>
  <c r="F76"/>
  <c r="D119"/>
  <c r="P41" i="13"/>
  <c r="O22" i="6"/>
  <c r="D25" i="16"/>
  <c r="O21" i="6"/>
  <c r="P39" i="13"/>
  <c r="P38"/>
  <c r="P40"/>
  <c r="O119" i="15"/>
  <c r="E25" i="16"/>
  <c r="N119" i="15"/>
  <c r="M119"/>
  <c r="L119"/>
  <c r="I119"/>
  <c r="F25" i="3"/>
  <c r="D27" i="16"/>
  <c r="D12"/>
  <c r="D24" s="1"/>
  <c r="D8"/>
  <c r="H76" i="15"/>
  <c r="G76"/>
  <c r="D26" i="16"/>
  <c r="E24"/>
  <c r="D28"/>
  <c r="D32"/>
  <c r="E27"/>
  <c r="E26"/>
  <c r="E28"/>
  <c r="D40"/>
  <c r="E40"/>
  <c r="D36"/>
  <c r="E36"/>
  <c r="E32"/>
  <c r="O173" i="15"/>
  <c r="O153"/>
  <c r="O149"/>
  <c r="O169"/>
  <c r="L165"/>
  <c r="O157"/>
  <c r="L173"/>
  <c r="K182"/>
  <c r="O184"/>
  <c r="O145"/>
  <c r="I145"/>
  <c r="O165"/>
  <c r="O183"/>
  <c r="O161"/>
  <c r="O182"/>
  <c r="N173"/>
  <c r="K183"/>
  <c r="N182"/>
  <c r="M183"/>
  <c r="L161"/>
  <c r="I153"/>
  <c r="K153"/>
  <c r="L149"/>
  <c r="K145"/>
  <c r="L145"/>
  <c r="K173"/>
  <c r="I169"/>
  <c r="L157"/>
  <c r="K149"/>
  <c r="L183"/>
  <c r="N161"/>
  <c r="I182"/>
  <c r="J184"/>
  <c r="I157"/>
  <c r="J145"/>
  <c r="M184"/>
  <c r="I183"/>
  <c r="M149"/>
  <c r="N145"/>
  <c r="I184"/>
  <c r="I161"/>
  <c r="M145"/>
  <c r="K184"/>
  <c r="J169"/>
  <c r="L153"/>
  <c r="N149"/>
  <c r="I173"/>
  <c r="K169"/>
  <c r="M165"/>
  <c r="J157"/>
  <c r="J183"/>
  <c r="M153"/>
  <c r="L169"/>
  <c r="K165"/>
  <c r="N165"/>
  <c r="N153"/>
  <c r="I149"/>
  <c r="N184"/>
  <c r="J173"/>
  <c r="M169"/>
  <c r="J161"/>
  <c r="N183"/>
  <c r="N169"/>
  <c r="K161"/>
  <c r="M157"/>
  <c r="J149"/>
  <c r="L184"/>
  <c r="K157"/>
  <c r="N157"/>
  <c r="M173"/>
  <c r="J165"/>
  <c r="M161"/>
  <c r="J153"/>
  <c r="J182"/>
  <c r="L182"/>
  <c r="M182"/>
  <c r="H129"/>
  <c r="H133" s="1"/>
  <c r="K129"/>
  <c r="K133" s="1"/>
  <c r="N129"/>
  <c r="N133" s="1"/>
  <c r="F129"/>
  <c r="F133" s="1"/>
  <c r="M129"/>
  <c r="M133" s="1"/>
  <c r="E129"/>
  <c r="E133" s="1"/>
  <c r="N82"/>
  <c r="G129"/>
  <c r="G133" s="1"/>
  <c r="O129"/>
  <c r="O133" s="1"/>
  <c r="L137"/>
  <c r="L141" s="1"/>
  <c r="O137"/>
  <c r="O141" s="1"/>
  <c r="I129"/>
  <c r="I133" s="1"/>
  <c r="D137"/>
  <c r="D141" s="1"/>
  <c r="K137"/>
  <c r="K141" s="1"/>
  <c r="N137"/>
  <c r="N141" s="1"/>
  <c r="F137"/>
  <c r="F141" s="1"/>
  <c r="J129"/>
  <c r="J133" s="1"/>
  <c r="H137"/>
  <c r="H141" s="1"/>
  <c r="L129"/>
  <c r="L133" s="1"/>
  <c r="J137"/>
  <c r="J141" s="1"/>
  <c r="G137"/>
  <c r="G141" s="1"/>
  <c r="I137"/>
  <c r="I141" s="1"/>
  <c r="M137"/>
  <c r="M141" s="1"/>
  <c r="E137"/>
  <c r="E141" s="1"/>
  <c r="D129"/>
  <c r="D133" s="1"/>
  <c r="N83"/>
  <c r="N92" s="1"/>
  <c r="F83"/>
  <c r="F92" s="1"/>
  <c r="F82"/>
  <c r="K83"/>
  <c r="K92" s="1"/>
  <c r="D101"/>
  <c r="D110" s="1"/>
  <c r="G83"/>
  <c r="G92" s="1"/>
  <c r="K75"/>
  <c r="M101"/>
  <c r="M110" s="1"/>
  <c r="E101"/>
  <c r="E110" s="1"/>
  <c r="N101"/>
  <c r="N110" s="1"/>
  <c r="J101"/>
  <c r="J110" s="1"/>
  <c r="O78"/>
  <c r="F101"/>
  <c r="F110" s="1"/>
  <c r="D113"/>
  <c r="D83"/>
  <c r="D92" s="1"/>
  <c r="L101"/>
  <c r="L110" s="1"/>
  <c r="K101"/>
  <c r="K110" s="1"/>
  <c r="I101"/>
  <c r="I110" s="1"/>
  <c r="H101"/>
  <c r="H110" s="1"/>
  <c r="G101"/>
  <c r="G110" s="1"/>
  <c r="O101"/>
  <c r="O110" s="1"/>
  <c r="J75"/>
  <c r="N74"/>
  <c r="F74"/>
  <c r="J81"/>
  <c r="J73"/>
  <c r="I83"/>
  <c r="I92" s="1"/>
  <c r="J83"/>
  <c r="J92" s="1"/>
  <c r="L83"/>
  <c r="L92" s="1"/>
  <c r="M83"/>
  <c r="M92" s="1"/>
  <c r="E83"/>
  <c r="E92" s="1"/>
  <c r="D95"/>
  <c r="O83"/>
  <c r="O92" s="1"/>
  <c r="H83"/>
  <c r="H92" s="1"/>
  <c r="G78"/>
  <c r="O74"/>
  <c r="G74"/>
  <c r="H82"/>
  <c r="F72"/>
  <c r="I82"/>
  <c r="J79"/>
  <c r="O72"/>
  <c r="G72"/>
  <c r="J71"/>
  <c r="K81"/>
  <c r="N72"/>
  <c r="K79"/>
  <c r="N78"/>
  <c r="F78"/>
  <c r="K71"/>
  <c r="N70"/>
  <c r="F70"/>
  <c r="O70"/>
  <c r="G70"/>
  <c r="K73"/>
  <c r="O75"/>
  <c r="G75"/>
  <c r="K74"/>
  <c r="L82"/>
  <c r="O81"/>
  <c r="G81"/>
  <c r="O73"/>
  <c r="G73"/>
  <c r="D82"/>
  <c r="K72"/>
  <c r="O79"/>
  <c r="G79"/>
  <c r="O71"/>
  <c r="G71"/>
  <c r="K78"/>
  <c r="K70"/>
  <c r="M75"/>
  <c r="E75"/>
  <c r="H74"/>
  <c r="L81"/>
  <c r="I74"/>
  <c r="L73"/>
  <c r="O82"/>
  <c r="D79"/>
  <c r="M81"/>
  <c r="E81"/>
  <c r="M73"/>
  <c r="E73"/>
  <c r="H72"/>
  <c r="L79"/>
  <c r="I72"/>
  <c r="L71"/>
  <c r="G82"/>
  <c r="L75"/>
  <c r="D71"/>
  <c r="D81"/>
  <c r="D73"/>
  <c r="M79"/>
  <c r="E79"/>
  <c r="H78"/>
  <c r="M71"/>
  <c r="E71"/>
  <c r="H70"/>
  <c r="I78"/>
  <c r="I70"/>
  <c r="I75"/>
  <c r="M74"/>
  <c r="E74"/>
  <c r="I81"/>
  <c r="I73"/>
  <c r="M72"/>
  <c r="E72"/>
  <c r="I79"/>
  <c r="I71"/>
  <c r="M78"/>
  <c r="E78"/>
  <c r="M70"/>
  <c r="E70"/>
  <c r="J82"/>
  <c r="N75"/>
  <c r="F75"/>
  <c r="J74"/>
  <c r="N81"/>
  <c r="F81"/>
  <c r="N73"/>
  <c r="F73"/>
  <c r="J72"/>
  <c r="M82"/>
  <c r="E82"/>
  <c r="N79"/>
  <c r="F79"/>
  <c r="N71"/>
  <c r="F71"/>
  <c r="J78"/>
  <c r="J70"/>
  <c r="D72"/>
  <c r="K82"/>
  <c r="H75"/>
  <c r="L74"/>
  <c r="D74"/>
  <c r="H81"/>
  <c r="H73"/>
  <c r="L72"/>
  <c r="D76"/>
  <c r="H79"/>
  <c r="H71"/>
  <c r="L78"/>
  <c r="L70"/>
  <c r="D78"/>
  <c r="D70"/>
  <c r="G24" i="2"/>
  <c r="F24"/>
  <c r="F14"/>
  <c r="G25" i="3"/>
  <c r="F14"/>
  <c r="G14"/>
  <c r="G14" i="2"/>
  <c r="M43" i="9"/>
  <c r="O197" i="15" s="1"/>
  <c r="L43" i="9"/>
  <c r="K43"/>
  <c r="N197" i="15" s="1"/>
  <c r="J43" i="9"/>
  <c r="G43"/>
  <c r="F43"/>
  <c r="E43"/>
  <c r="K197" i="15" s="1"/>
  <c r="D43" i="9"/>
  <c r="C43"/>
  <c r="B43"/>
  <c r="O42"/>
  <c r="N42"/>
  <c r="O41"/>
  <c r="N41"/>
  <c r="O40"/>
  <c r="N40"/>
  <c r="M35"/>
  <c r="I197" i="15" s="1"/>
  <c r="L35" i="9"/>
  <c r="K35"/>
  <c r="J35"/>
  <c r="I35"/>
  <c r="H35"/>
  <c r="G35"/>
  <c r="F35"/>
  <c r="E35"/>
  <c r="D35"/>
  <c r="C35"/>
  <c r="B35"/>
  <c r="M22"/>
  <c r="O193" i="15" s="1"/>
  <c r="L22" i="9"/>
  <c r="K22"/>
  <c r="J22"/>
  <c r="G22"/>
  <c r="F22"/>
  <c r="E22"/>
  <c r="K193" i="15" s="1"/>
  <c r="D22" i="9"/>
  <c r="C22"/>
  <c r="B22"/>
  <c r="M14"/>
  <c r="I193" i="15" s="1"/>
  <c r="L14" i="9"/>
  <c r="K14"/>
  <c r="J14"/>
  <c r="I14"/>
  <c r="H14"/>
  <c r="G14"/>
  <c r="F14"/>
  <c r="E14"/>
  <c r="D14"/>
  <c r="N19"/>
  <c r="O19"/>
  <c r="B14" i="14"/>
  <c r="B13" i="12"/>
  <c r="D15" i="11"/>
  <c r="C15"/>
  <c r="B15"/>
  <c r="D14" i="10"/>
  <c r="C14"/>
  <c r="B14"/>
  <c r="N21" i="9"/>
  <c r="N20"/>
  <c r="O21"/>
  <c r="O20"/>
  <c r="C14"/>
  <c r="B14"/>
  <c r="P44" i="7"/>
  <c r="E91" i="16" s="1"/>
  <c r="I44" i="7"/>
  <c r="D91" i="16" s="1"/>
  <c r="P43" i="7"/>
  <c r="E87" i="16" s="1"/>
  <c r="I43" i="7"/>
  <c r="D87" i="16" s="1"/>
  <c r="P42" i="7"/>
  <c r="E83" i="16" s="1"/>
  <c r="I42" i="7"/>
  <c r="D83" i="16" s="1"/>
  <c r="P41" i="7"/>
  <c r="E79" i="16" s="1"/>
  <c r="I41" i="7"/>
  <c r="D79" i="16" s="1"/>
  <c r="P40" i="7"/>
  <c r="E75" i="16" s="1"/>
  <c r="I40" i="7"/>
  <c r="D75" i="16" s="1"/>
  <c r="P39" i="7"/>
  <c r="E71" i="16" s="1"/>
  <c r="I39" i="7"/>
  <c r="D71" i="16" s="1"/>
  <c r="P38" i="7"/>
  <c r="E67" i="16" s="1"/>
  <c r="I38" i="7"/>
  <c r="D67" i="16" s="1"/>
  <c r="P37" i="7"/>
  <c r="E63" i="16" s="1"/>
  <c r="I37" i="7"/>
  <c r="D63" i="16" s="1"/>
  <c r="P36" i="7"/>
  <c r="E59" i="16" s="1"/>
  <c r="I36" i="7"/>
  <c r="D59" i="16" s="1"/>
  <c r="P35" i="7"/>
  <c r="E90" i="16" s="1"/>
  <c r="I35" i="7"/>
  <c r="D90" i="16" s="1"/>
  <c r="P34" i="7"/>
  <c r="E86" i="16" s="1"/>
  <c r="I34" i="7"/>
  <c r="D86" i="16" s="1"/>
  <c r="P33" i="7"/>
  <c r="E82" i="16" s="1"/>
  <c r="I33" i="7"/>
  <c r="D82" i="16" s="1"/>
  <c r="P32" i="7"/>
  <c r="E78" i="16" s="1"/>
  <c r="I32" i="7"/>
  <c r="D78" i="16" s="1"/>
  <c r="P31" i="7"/>
  <c r="E74" i="16" s="1"/>
  <c r="I31" i="7"/>
  <c r="D74" i="16" s="1"/>
  <c r="P30" i="7"/>
  <c r="E70" i="16" s="1"/>
  <c r="I30" i="7"/>
  <c r="D70" i="16" s="1"/>
  <c r="P29" i="7"/>
  <c r="E66" i="16" s="1"/>
  <c r="I29" i="7"/>
  <c r="D66" i="16" s="1"/>
  <c r="P28" i="7"/>
  <c r="E62" i="16" s="1"/>
  <c r="I28" i="7"/>
  <c r="D62" i="16" s="1"/>
  <c r="P27" i="7"/>
  <c r="E58" i="16" s="1"/>
  <c r="I27" i="7"/>
  <c r="D58" i="16" s="1"/>
  <c r="E89"/>
  <c r="P25" i="7"/>
  <c r="E85" i="16" s="1"/>
  <c r="P24" i="7"/>
  <c r="E81" i="16" s="1"/>
  <c r="P23" i="7"/>
  <c r="E77" i="16" s="1"/>
  <c r="P22" i="7"/>
  <c r="E73" i="16" s="1"/>
  <c r="P21" i="7"/>
  <c r="E69" i="16" s="1"/>
  <c r="P20" i="7"/>
  <c r="E65" i="16" s="1"/>
  <c r="P19" i="7"/>
  <c r="E61" i="16" s="1"/>
  <c r="P18" i="7"/>
  <c r="E57" i="16" s="1"/>
  <c r="D89"/>
  <c r="I20" i="7"/>
  <c r="D65" i="16" s="1"/>
  <c r="I21" i="7"/>
  <c r="D69" i="16" s="1"/>
  <c r="I22" i="7"/>
  <c r="D73" i="16" s="1"/>
  <c r="I23" i="7"/>
  <c r="D77" i="16" s="1"/>
  <c r="I24" i="7"/>
  <c r="D81" i="16" s="1"/>
  <c r="D85"/>
  <c r="I19" i="7"/>
  <c r="D61" i="16" s="1"/>
  <c r="I18" i="7"/>
  <c r="D57" i="16" s="1"/>
  <c r="B53" i="4"/>
  <c r="D64"/>
  <c r="D61"/>
  <c r="D53"/>
  <c r="C64"/>
  <c r="C61"/>
  <c r="C53"/>
  <c r="B64"/>
  <c r="B61"/>
  <c r="C44"/>
  <c r="B44"/>
  <c r="C43"/>
  <c r="B43"/>
  <c r="C41"/>
  <c r="B41"/>
  <c r="C40"/>
  <c r="B40"/>
  <c r="B39" s="1"/>
  <c r="B33"/>
  <c r="C33"/>
  <c r="B34"/>
  <c r="C34"/>
  <c r="B35"/>
  <c r="C35"/>
  <c r="B36"/>
  <c r="C36"/>
  <c r="B37"/>
  <c r="C37"/>
  <c r="B38"/>
  <c r="C38"/>
  <c r="C32"/>
  <c r="C31" s="1"/>
  <c r="B32"/>
  <c r="G24"/>
  <c r="F24"/>
  <c r="G23"/>
  <c r="F23"/>
  <c r="E22"/>
  <c r="E51" i="16" s="1"/>
  <c r="D22" i="4"/>
  <c r="C22"/>
  <c r="D51" i="16" s="1"/>
  <c r="B22" i="4"/>
  <c r="G21"/>
  <c r="F21"/>
  <c r="G20"/>
  <c r="F20"/>
  <c r="E19"/>
  <c r="E50" i="16" s="1"/>
  <c r="D19" i="4"/>
  <c r="D50" i="16"/>
  <c r="B19" i="4"/>
  <c r="G18"/>
  <c r="F18"/>
  <c r="G17"/>
  <c r="F17"/>
  <c r="G16"/>
  <c r="F16"/>
  <c r="G15"/>
  <c r="F15"/>
  <c r="G14"/>
  <c r="F14"/>
  <c r="G13"/>
  <c r="F13"/>
  <c r="G12"/>
  <c r="F12"/>
  <c r="E11"/>
  <c r="D11"/>
  <c r="C11"/>
  <c r="B11"/>
  <c r="Z34" i="1"/>
  <c r="AA34"/>
  <c r="Z35"/>
  <c r="AA35"/>
  <c r="AA47"/>
  <c r="Z47"/>
  <c r="AA46"/>
  <c r="Z46"/>
  <c r="AA44"/>
  <c r="Z44"/>
  <c r="AA43"/>
  <c r="Z43"/>
  <c r="AA41"/>
  <c r="Z41"/>
  <c r="AA39"/>
  <c r="Z39"/>
  <c r="AA38"/>
  <c r="Z38"/>
  <c r="AA37"/>
  <c r="Z37"/>
  <c r="AA36"/>
  <c r="Z36"/>
  <c r="AA25"/>
  <c r="Z25"/>
  <c r="AA24"/>
  <c r="Z24"/>
  <c r="AA22"/>
  <c r="Z22"/>
  <c r="AA21"/>
  <c r="Z21"/>
  <c r="Z13"/>
  <c r="AA13"/>
  <c r="Z14"/>
  <c r="AA14"/>
  <c r="Z15"/>
  <c r="AA15"/>
  <c r="Z16"/>
  <c r="AA16"/>
  <c r="Z17"/>
  <c r="AA17"/>
  <c r="Z19"/>
  <c r="AA19"/>
  <c r="AA12"/>
  <c r="Z12"/>
  <c r="E30" i="2"/>
  <c r="G30" s="1"/>
  <c r="Y45" i="1"/>
  <c r="O65" i="15" s="1"/>
  <c r="X45" i="1"/>
  <c r="O50" i="15" s="1"/>
  <c r="W45" i="1"/>
  <c r="N65" i="15" s="1"/>
  <c r="V45" i="1"/>
  <c r="N50" i="15" s="1"/>
  <c r="U45" i="1"/>
  <c r="M65" i="15" s="1"/>
  <c r="T45" i="1"/>
  <c r="M50" i="15" s="1"/>
  <c r="S45" i="1"/>
  <c r="L65" i="15" s="1"/>
  <c r="R45" i="1"/>
  <c r="L50" i="15" s="1"/>
  <c r="Q45" i="1"/>
  <c r="K65" i="15" s="1"/>
  <c r="P45" i="1"/>
  <c r="K50" i="15" s="1"/>
  <c r="O45" i="1"/>
  <c r="J65" i="15" s="1"/>
  <c r="N45" i="1"/>
  <c r="J50" i="15" s="1"/>
  <c r="M45" i="1"/>
  <c r="I65" i="15" s="1"/>
  <c r="L45" i="1"/>
  <c r="I50" i="15" s="1"/>
  <c r="K45" i="1"/>
  <c r="H65" i="15" s="1"/>
  <c r="J45" i="1"/>
  <c r="H50" i="15" s="1"/>
  <c r="I45" i="1"/>
  <c r="G65" i="15" s="1"/>
  <c r="H45" i="1"/>
  <c r="G50" i="15" s="1"/>
  <c r="G45" i="1"/>
  <c r="F65" i="15" s="1"/>
  <c r="F45" i="1"/>
  <c r="F50" i="15" s="1"/>
  <c r="E45" i="1"/>
  <c r="E65" i="15" s="1"/>
  <c r="D45" i="1"/>
  <c r="E50" i="15" s="1"/>
  <c r="C45" i="1"/>
  <c r="D65" i="15" s="1"/>
  <c r="B45" i="1"/>
  <c r="D50" i="15" s="1"/>
  <c r="Y42" i="1"/>
  <c r="O62" i="15" s="1"/>
  <c r="X42" i="1"/>
  <c r="O47" i="15" s="1"/>
  <c r="W42" i="1"/>
  <c r="N62" i="15" s="1"/>
  <c r="V42" i="1"/>
  <c r="N47" i="15" s="1"/>
  <c r="U42" i="1"/>
  <c r="M62" i="15" s="1"/>
  <c r="T42" i="1"/>
  <c r="M47" i="15" s="1"/>
  <c r="S42" i="1"/>
  <c r="L62" i="15" s="1"/>
  <c r="R42" i="1"/>
  <c r="L47" i="15" s="1"/>
  <c r="Q42" i="1"/>
  <c r="K62" i="15" s="1"/>
  <c r="P42" i="1"/>
  <c r="K47" i="15" s="1"/>
  <c r="O42" i="1"/>
  <c r="J62" i="15" s="1"/>
  <c r="N42" i="1"/>
  <c r="J47" i="15" s="1"/>
  <c r="M42" i="1"/>
  <c r="I62" i="15" s="1"/>
  <c r="L42" i="1"/>
  <c r="I47" i="15" s="1"/>
  <c r="K42" i="1"/>
  <c r="H62" i="15" s="1"/>
  <c r="J42" i="1"/>
  <c r="H47" i="15" s="1"/>
  <c r="I42" i="1"/>
  <c r="G62" i="15" s="1"/>
  <c r="H42" i="1"/>
  <c r="G47" i="15" s="1"/>
  <c r="G42" i="1"/>
  <c r="F62" i="15" s="1"/>
  <c r="F42" i="1"/>
  <c r="F47" i="15" s="1"/>
  <c r="E42" i="1"/>
  <c r="E62" i="15" s="1"/>
  <c r="D42" i="1"/>
  <c r="E47" i="15" s="1"/>
  <c r="C42" i="1"/>
  <c r="D62" i="15" s="1"/>
  <c r="B42" i="1"/>
  <c r="D47" i="15" s="1"/>
  <c r="Y33" i="1"/>
  <c r="O54" i="15" s="1"/>
  <c r="X33" i="1"/>
  <c r="O39" i="15" s="1"/>
  <c r="W33" i="1"/>
  <c r="N54" i="15" s="1"/>
  <c r="V33" i="1"/>
  <c r="N39" i="15" s="1"/>
  <c r="U33" i="1"/>
  <c r="M54" i="15" s="1"/>
  <c r="M39"/>
  <c r="S33" i="1"/>
  <c r="L54" i="15" s="1"/>
  <c r="R33" i="1"/>
  <c r="L39" i="15" s="1"/>
  <c r="Q33" i="1"/>
  <c r="K54" i="15" s="1"/>
  <c r="P33" i="1"/>
  <c r="K39" i="15" s="1"/>
  <c r="O33" i="1"/>
  <c r="J54" i="15" s="1"/>
  <c r="N33" i="1"/>
  <c r="J39" i="15" s="1"/>
  <c r="M33" i="1"/>
  <c r="I54" i="15" s="1"/>
  <c r="L33" i="1"/>
  <c r="I39" i="15" s="1"/>
  <c r="K33" i="1"/>
  <c r="H54" i="15" s="1"/>
  <c r="J33" i="1"/>
  <c r="H39" i="15" s="1"/>
  <c r="I33" i="1"/>
  <c r="G54" i="15" s="1"/>
  <c r="H33" i="1"/>
  <c r="G39" i="15" s="1"/>
  <c r="G33" i="1"/>
  <c r="F54" i="15" s="1"/>
  <c r="F33" i="1"/>
  <c r="F39" i="15" s="1"/>
  <c r="E33" i="1"/>
  <c r="E54" i="15" s="1"/>
  <c r="D33" i="1"/>
  <c r="C33"/>
  <c r="D54" i="15" s="1"/>
  <c r="B33" i="1"/>
  <c r="D39" i="15" s="1"/>
  <c r="B11" i="1"/>
  <c r="D9" i="15" s="1"/>
  <c r="C23" i="1"/>
  <c r="D35" i="15" s="1"/>
  <c r="D23" i="1"/>
  <c r="E20" i="15" s="1"/>
  <c r="E23" i="1"/>
  <c r="E35" i="15" s="1"/>
  <c r="F23" i="1"/>
  <c r="F20" i="15" s="1"/>
  <c r="G23" i="1"/>
  <c r="F35" i="15" s="1"/>
  <c r="H23" i="1"/>
  <c r="G20" i="15" s="1"/>
  <c r="I23" i="1"/>
  <c r="G35" i="15" s="1"/>
  <c r="J23" i="1"/>
  <c r="H20" i="15" s="1"/>
  <c r="K23" i="1"/>
  <c r="H35" i="15" s="1"/>
  <c r="L23" i="1"/>
  <c r="I20" i="15" s="1"/>
  <c r="M23" i="1"/>
  <c r="I35" i="15" s="1"/>
  <c r="N23" i="1"/>
  <c r="J20" i="15" s="1"/>
  <c r="O23" i="1"/>
  <c r="J35" i="15" s="1"/>
  <c r="P23" i="1"/>
  <c r="K20" i="15" s="1"/>
  <c r="Q23" i="1"/>
  <c r="K35" i="15" s="1"/>
  <c r="R23" i="1"/>
  <c r="L20" i="15" s="1"/>
  <c r="L80" s="1"/>
  <c r="S23" i="1"/>
  <c r="L35" i="15" s="1"/>
  <c r="T23" i="1"/>
  <c r="M20" i="15" s="1"/>
  <c r="M80" s="1"/>
  <c r="U23" i="1"/>
  <c r="M35" i="15" s="1"/>
  <c r="V23" i="1"/>
  <c r="N20" i="15" s="1"/>
  <c r="W23" i="1"/>
  <c r="N35" i="15" s="1"/>
  <c r="X23" i="1"/>
  <c r="O20" i="15" s="1"/>
  <c r="Y23" i="1"/>
  <c r="O35" i="15" s="1"/>
  <c r="B23" i="1"/>
  <c r="D20" i="15" s="1"/>
  <c r="D20" i="1"/>
  <c r="E17" i="15" s="1"/>
  <c r="C20" i="1"/>
  <c r="D32" i="15" s="1"/>
  <c r="E20" i="1"/>
  <c r="E32" i="15" s="1"/>
  <c r="F20" i="1"/>
  <c r="F17" i="15" s="1"/>
  <c r="G20" i="1"/>
  <c r="F32" i="15" s="1"/>
  <c r="H20" i="1"/>
  <c r="G17" i="15" s="1"/>
  <c r="I20" i="1"/>
  <c r="G32" i="15" s="1"/>
  <c r="J20" i="1"/>
  <c r="H17" i="15" s="1"/>
  <c r="K20" i="1"/>
  <c r="H32" i="15" s="1"/>
  <c r="L20" i="1"/>
  <c r="I17" i="15" s="1"/>
  <c r="M20" i="1"/>
  <c r="I32" i="15" s="1"/>
  <c r="N20" i="1"/>
  <c r="J17" i="15" s="1"/>
  <c r="O20" i="1"/>
  <c r="J32" i="15" s="1"/>
  <c r="P20" i="1"/>
  <c r="K17" i="15" s="1"/>
  <c r="Q20" i="1"/>
  <c r="K32" i="15" s="1"/>
  <c r="R20" i="1"/>
  <c r="L17" i="15" s="1"/>
  <c r="L77" s="1"/>
  <c r="S20" i="1"/>
  <c r="L32" i="15" s="1"/>
  <c r="T20" i="1"/>
  <c r="M17" i="15" s="1"/>
  <c r="U20" i="1"/>
  <c r="M32" i="15" s="1"/>
  <c r="V20" i="1"/>
  <c r="N17" i="15" s="1"/>
  <c r="W20" i="1"/>
  <c r="N32" i="15" s="1"/>
  <c r="X20" i="1"/>
  <c r="O17" i="15" s="1"/>
  <c r="O77" s="1"/>
  <c r="Y20" i="1"/>
  <c r="O32" i="15" s="1"/>
  <c r="B20" i="1"/>
  <c r="D17" i="15" s="1"/>
  <c r="C11" i="1"/>
  <c r="D24" i="15" s="1"/>
  <c r="D11" i="1"/>
  <c r="E9" i="15" s="1"/>
  <c r="E11" i="1"/>
  <c r="F11"/>
  <c r="G11"/>
  <c r="H11"/>
  <c r="G9" i="15" s="1"/>
  <c r="I11" i="1"/>
  <c r="G24" i="15" s="1"/>
  <c r="J11" i="1"/>
  <c r="H9" i="15" s="1"/>
  <c r="K11" i="1"/>
  <c r="H24" i="15" s="1"/>
  <c r="L11" i="1"/>
  <c r="I9" i="15" s="1"/>
  <c r="M11" i="1"/>
  <c r="I24" i="15" s="1"/>
  <c r="N11" i="1"/>
  <c r="J9" i="15" s="1"/>
  <c r="O11" i="1"/>
  <c r="J24" i="15" s="1"/>
  <c r="P11" i="1"/>
  <c r="K9" i="15" s="1"/>
  <c r="Q11" i="1"/>
  <c r="K24" i="15" s="1"/>
  <c r="R11" i="1"/>
  <c r="L9" i="15" s="1"/>
  <c r="S11" i="1"/>
  <c r="L24" i="15" s="1"/>
  <c r="M9"/>
  <c r="U11" i="1"/>
  <c r="M24" i="15" s="1"/>
  <c r="V11" i="1"/>
  <c r="N9" i="15" s="1"/>
  <c r="W11" i="1"/>
  <c r="N24" i="15" s="1"/>
  <c r="X11" i="1"/>
  <c r="O9" i="15" s="1"/>
  <c r="Y11" i="1"/>
  <c r="O24" i="15" s="1"/>
  <c r="E48" i="16" l="1"/>
  <c r="E46"/>
  <c r="E54"/>
  <c r="O189" i="15"/>
  <c r="O185"/>
  <c r="O181"/>
  <c r="E47" i="16"/>
  <c r="E44"/>
  <c r="E55"/>
  <c r="N80" i="15"/>
  <c r="O80"/>
  <c r="Y48" i="1"/>
  <c r="X48"/>
  <c r="O38" i="15" s="1"/>
  <c r="O69"/>
  <c r="Y26" i="1"/>
  <c r="X26"/>
  <c r="N189" i="15"/>
  <c r="N193"/>
  <c r="N185"/>
  <c r="N77"/>
  <c r="W48" i="1"/>
  <c r="N69" i="15"/>
  <c r="V48" i="1"/>
  <c r="W26"/>
  <c r="V26"/>
  <c r="M77" i="15"/>
  <c r="M69"/>
  <c r="T48" i="1"/>
  <c r="M38" i="15" s="1"/>
  <c r="M181"/>
  <c r="U48" i="1"/>
  <c r="U26"/>
  <c r="M23" i="15" s="1"/>
  <c r="T26" i="1"/>
  <c r="M8" i="15" s="1"/>
  <c r="L69"/>
  <c r="S48" i="1"/>
  <c r="R48"/>
  <c r="S26"/>
  <c r="R26"/>
  <c r="L197" i="15"/>
  <c r="L189"/>
  <c r="L193"/>
  <c r="L185"/>
  <c r="K80"/>
  <c r="E80" i="16"/>
  <c r="K69" i="15"/>
  <c r="K189"/>
  <c r="K185"/>
  <c r="E94" i="16"/>
  <c r="Q48" i="1"/>
  <c r="K77" i="15"/>
  <c r="P48" i="1"/>
  <c r="Q26"/>
  <c r="P26"/>
  <c r="H77" i="15"/>
  <c r="N181"/>
  <c r="J80"/>
  <c r="K181"/>
  <c r="L181"/>
  <c r="J77"/>
  <c r="E88" i="16"/>
  <c r="E68"/>
  <c r="E84"/>
  <c r="J181" i="15"/>
  <c r="E64" i="16"/>
  <c r="E60"/>
  <c r="E76"/>
  <c r="E56"/>
  <c r="E72"/>
  <c r="E95"/>
  <c r="E93"/>
  <c r="N48" i="1"/>
  <c r="J69" i="15"/>
  <c r="O48" i="1"/>
  <c r="O26"/>
  <c r="N26"/>
  <c r="J189" i="15"/>
  <c r="J197"/>
  <c r="J185"/>
  <c r="J193"/>
  <c r="D48" i="16"/>
  <c r="D46"/>
  <c r="D54"/>
  <c r="I69" i="15"/>
  <c r="I189"/>
  <c r="I185"/>
  <c r="I77"/>
  <c r="I181"/>
  <c r="C67" i="4"/>
  <c r="B42"/>
  <c r="D44" i="16"/>
  <c r="D47"/>
  <c r="D55"/>
  <c r="M48" i="1"/>
  <c r="L48"/>
  <c r="I80" i="15"/>
  <c r="M26" i="1"/>
  <c r="L26"/>
  <c r="I8" i="15" s="1"/>
  <c r="H69"/>
  <c r="H80"/>
  <c r="K48" i="1"/>
  <c r="J48"/>
  <c r="K26"/>
  <c r="J26"/>
  <c r="H197" i="15"/>
  <c r="H189"/>
  <c r="H193"/>
  <c r="H185"/>
  <c r="G69"/>
  <c r="AA42" i="1"/>
  <c r="G77" i="15"/>
  <c r="H26" i="1"/>
  <c r="G8" i="15" s="1"/>
  <c r="G189"/>
  <c r="G197"/>
  <c r="G193"/>
  <c r="G185"/>
  <c r="G80"/>
  <c r="I48" i="1"/>
  <c r="H48"/>
  <c r="I26"/>
  <c r="D84" i="16"/>
  <c r="AA23" i="1"/>
  <c r="F189" i="15"/>
  <c r="F197"/>
  <c r="F193"/>
  <c r="F185"/>
  <c r="F80"/>
  <c r="F77"/>
  <c r="G48" i="1"/>
  <c r="F48"/>
  <c r="F26"/>
  <c r="F9" i="15"/>
  <c r="F69" s="1"/>
  <c r="G26" i="1"/>
  <c r="F24" i="15"/>
  <c r="D80"/>
  <c r="AA45" i="1"/>
  <c r="Z45"/>
  <c r="E80" i="15"/>
  <c r="Z42" i="1"/>
  <c r="D77" i="15"/>
  <c r="E77"/>
  <c r="AA20" i="1"/>
  <c r="Z20"/>
  <c r="D94" i="16"/>
  <c r="D68"/>
  <c r="D60"/>
  <c r="D76"/>
  <c r="E197" i="15"/>
  <c r="E189"/>
  <c r="D197"/>
  <c r="D189"/>
  <c r="O43" i="9"/>
  <c r="N43"/>
  <c r="D185" i="15"/>
  <c r="D193"/>
  <c r="E185"/>
  <c r="E193"/>
  <c r="D72" i="16"/>
  <c r="D88"/>
  <c r="D56"/>
  <c r="D64"/>
  <c r="D80"/>
  <c r="Z23" i="1"/>
  <c r="D93" i="16"/>
  <c r="D48" i="1"/>
  <c r="E39" i="15"/>
  <c r="E69" s="1"/>
  <c r="Z33" i="1"/>
  <c r="AA33"/>
  <c r="D69" i="15"/>
  <c r="E48" i="1"/>
  <c r="E26"/>
  <c r="E24" i="15"/>
  <c r="D26" i="1"/>
  <c r="Z11"/>
  <c r="D31" i="2"/>
  <c r="C31"/>
  <c r="N22" i="9"/>
  <c r="O22"/>
  <c r="B15" i="8"/>
  <c r="D15"/>
  <c r="C15"/>
  <c r="D67" i="4"/>
  <c r="D43"/>
  <c r="D36"/>
  <c r="D40"/>
  <c r="D39" s="1"/>
  <c r="D44"/>
  <c r="B67"/>
  <c r="D41"/>
  <c r="D37"/>
  <c r="D33"/>
  <c r="D38"/>
  <c r="D34"/>
  <c r="D35"/>
  <c r="G19"/>
  <c r="G22"/>
  <c r="F19"/>
  <c r="C42"/>
  <c r="C39"/>
  <c r="D32"/>
  <c r="D31" s="1"/>
  <c r="B31"/>
  <c r="B45" s="1"/>
  <c r="F22"/>
  <c r="G11"/>
  <c r="F11"/>
  <c r="E25"/>
  <c r="D25"/>
  <c r="C25"/>
  <c r="B25"/>
  <c r="AA11" i="1"/>
  <c r="E31" i="2"/>
  <c r="E32" s="1"/>
  <c r="D30"/>
  <c r="F30" s="1"/>
  <c r="B31"/>
  <c r="B32" s="1"/>
  <c r="B48" i="1"/>
  <c r="C48"/>
  <c r="C26"/>
  <c r="B26"/>
  <c r="Z26" l="1"/>
  <c r="E52" i="16"/>
  <c r="D42" i="4"/>
  <c r="D45" s="1"/>
  <c r="O53" i="15"/>
  <c r="Y55" i="1"/>
  <c r="X55"/>
  <c r="O23" i="15"/>
  <c r="Y54" i="1"/>
  <c r="O8" i="15"/>
  <c r="O68" s="1"/>
  <c r="X54" i="1"/>
  <c r="N53" i="15"/>
  <c r="W55" i="1"/>
  <c r="N38" i="15"/>
  <c r="V55" i="1"/>
  <c r="N23" i="15"/>
  <c r="W54" i="1"/>
  <c r="N8" i="15"/>
  <c r="V54" i="1"/>
  <c r="M68" i="15"/>
  <c r="T55" i="1"/>
  <c r="M53" i="15"/>
  <c r="U55" i="1"/>
  <c r="T54"/>
  <c r="U54"/>
  <c r="L53" i="15"/>
  <c r="S55" i="1"/>
  <c r="L38" i="15"/>
  <c r="R55" i="1"/>
  <c r="L23" i="15"/>
  <c r="S54" i="1"/>
  <c r="L8" i="15"/>
  <c r="R54" i="1"/>
  <c r="K53" i="15"/>
  <c r="Q55" i="1"/>
  <c r="K38" i="15"/>
  <c r="P55" i="1"/>
  <c r="K23" i="15"/>
  <c r="Q54" i="1"/>
  <c r="K8" i="15"/>
  <c r="P54" i="1"/>
  <c r="E92" i="16"/>
  <c r="J38" i="15"/>
  <c r="N55" i="1"/>
  <c r="J53" i="15"/>
  <c r="O55" i="1"/>
  <c r="J23" i="15"/>
  <c r="O54" i="1"/>
  <c r="J8" i="15"/>
  <c r="N54" i="1"/>
  <c r="D52" i="16"/>
  <c r="I53" i="15"/>
  <c r="M55" i="1"/>
  <c r="I38" i="15"/>
  <c r="I68" s="1"/>
  <c r="L55" i="1"/>
  <c r="I23" i="15"/>
  <c r="M54" i="1"/>
  <c r="L54"/>
  <c r="H53" i="15"/>
  <c r="K55" i="1"/>
  <c r="H38" i="15"/>
  <c r="J55" i="1"/>
  <c r="H23" i="15"/>
  <c r="K54" i="1"/>
  <c r="H8" i="15"/>
  <c r="J54" i="1"/>
  <c r="H54"/>
  <c r="G53" i="15"/>
  <c r="I55" i="1"/>
  <c r="G38" i="15"/>
  <c r="G68" s="1"/>
  <c r="H55" i="1"/>
  <c r="AA48"/>
  <c r="G23" i="15"/>
  <c r="I54" i="1"/>
  <c r="F53" i="15"/>
  <c r="G55" i="1"/>
  <c r="F38" i="15"/>
  <c r="F55" i="1"/>
  <c r="AA26"/>
  <c r="F54"/>
  <c r="F8" i="15"/>
  <c r="G54" i="1"/>
  <c r="F23" i="15"/>
  <c r="Z48" i="1"/>
  <c r="D92" i="16"/>
  <c r="B55" i="1"/>
  <c r="D38" i="15"/>
  <c r="C55" i="1"/>
  <c r="D53" i="15"/>
  <c r="D55" i="1"/>
  <c r="E38" i="15"/>
  <c r="E55" i="1"/>
  <c r="E53" i="15"/>
  <c r="C54" i="1"/>
  <c r="D23" i="15"/>
  <c r="B54" i="1"/>
  <c r="D8" i="15"/>
  <c r="E54" i="1"/>
  <c r="E23" i="15"/>
  <c r="D54" i="1"/>
  <c r="E8" i="15"/>
  <c r="D32" i="2"/>
  <c r="G25" i="4"/>
  <c r="C45"/>
  <c r="F25"/>
  <c r="G31" i="2"/>
  <c r="G32" s="1"/>
  <c r="C32"/>
  <c r="F31"/>
  <c r="F32" s="1"/>
  <c r="R56" i="1" l="1"/>
  <c r="B56"/>
  <c r="Y56"/>
  <c r="X56"/>
  <c r="W56"/>
  <c r="V56"/>
  <c r="N68" i="15"/>
  <c r="U56" i="1"/>
  <c r="P56"/>
  <c r="T56"/>
  <c r="L68" i="15"/>
  <c r="S56" i="1"/>
  <c r="Q56"/>
  <c r="K68" i="15"/>
  <c r="N56" i="1"/>
  <c r="O56"/>
  <c r="J68" i="15"/>
  <c r="M56" i="1"/>
  <c r="L56"/>
  <c r="K56"/>
  <c r="J56"/>
  <c r="H68" i="15"/>
  <c r="H56" i="1"/>
  <c r="I56"/>
  <c r="G56"/>
  <c r="C56"/>
  <c r="F56"/>
  <c r="F68" i="15"/>
  <c r="D56" i="1"/>
  <c r="Z55"/>
  <c r="E68" i="15"/>
  <c r="AA55" i="1"/>
  <c r="D68" i="15"/>
  <c r="E56" i="1"/>
  <c r="AA54"/>
  <c r="Z54"/>
  <c r="Z56" l="1"/>
  <c r="AA56"/>
</calcChain>
</file>

<file path=xl/sharedStrings.xml><?xml version="1.0" encoding="utf-8"?>
<sst xmlns="http://schemas.openxmlformats.org/spreadsheetml/2006/main" count="1796" uniqueCount="296">
  <si>
    <t>Plano de Ação Socioambiental</t>
  </si>
  <si>
    <t xml:space="preserve">Indicadores: </t>
  </si>
  <si>
    <t>1. Consumo de papel branco</t>
  </si>
  <si>
    <t>2. Gasto com aquisição de papel branco</t>
  </si>
  <si>
    <t>Unidade</t>
  </si>
  <si>
    <t>Consumo</t>
  </si>
  <si>
    <t>Seção Judiciária do Tocantins</t>
  </si>
  <si>
    <t>Diretoria do Foro</t>
  </si>
  <si>
    <t>Secretaria Administrativa</t>
  </si>
  <si>
    <t>1ª Vara Federal</t>
  </si>
  <si>
    <t>2ª Vara Federal</t>
  </si>
  <si>
    <t>3ª Vara Federal</t>
  </si>
  <si>
    <t>4ª Vara Federal</t>
  </si>
  <si>
    <t>Turma Recursal</t>
  </si>
  <si>
    <t>Subseção Judiciária de Araguaína</t>
  </si>
  <si>
    <t>Subseção Judiciária de Gurupi</t>
  </si>
  <si>
    <t>Vara Única de Gurupi</t>
  </si>
  <si>
    <t>Diretoria da Vara</t>
  </si>
  <si>
    <t>Secretaria da Vara</t>
  </si>
  <si>
    <t>3. Consumo de papel reciclado</t>
  </si>
  <si>
    <t>4. Gasto com aquisição de papel reciclado</t>
  </si>
  <si>
    <t>5. Consumo total de papel branco e reciclado</t>
  </si>
  <si>
    <t>TOTAL GERAL - PAPEL BRANCO</t>
  </si>
  <si>
    <t>TOTAL GERAL - PAPEL RECICLADO</t>
  </si>
  <si>
    <t xml:space="preserve">TOTAL GERAL - PAPEL </t>
  </si>
  <si>
    <r>
      <rPr>
        <b/>
        <sz val="11"/>
        <color theme="1"/>
        <rFont val="Calibri"/>
        <family val="2"/>
        <scheme val="minor"/>
      </rPr>
      <t>TEMA 1:</t>
    </r>
    <r>
      <rPr>
        <sz val="11"/>
        <color theme="1"/>
        <rFont val="Calibri"/>
        <family val="2"/>
        <scheme val="minor"/>
      </rPr>
      <t xml:space="preserve"> Insumos e Materiais - Papel</t>
    </r>
  </si>
  <si>
    <r>
      <rPr>
        <b/>
        <sz val="11"/>
        <color theme="1"/>
        <rFont val="Calibri"/>
        <family val="2"/>
        <scheme val="minor"/>
      </rPr>
      <t>TEMA 1:</t>
    </r>
    <r>
      <rPr>
        <sz val="11"/>
        <color theme="1"/>
        <rFont val="Calibri"/>
        <family val="2"/>
        <scheme val="minor"/>
      </rPr>
      <t xml:space="preserve"> Insumos e Materiais - Descartáveis e água mineral engarrafada</t>
    </r>
  </si>
  <si>
    <t>6. Consumo de copos de 200 ml descartáveis</t>
  </si>
  <si>
    <t>7. Gasto com aquisição de copos de 200 ml</t>
  </si>
  <si>
    <t>8. Consumo de copos de 50 ml descartáveis</t>
  </si>
  <si>
    <t>9. Gasto com aquisição de copos de 50 ml</t>
  </si>
  <si>
    <t>10. Gasto total com aquisição de copos descartáveis</t>
  </si>
  <si>
    <t>TOTAL GERAL - COPOS 200 ML</t>
  </si>
  <si>
    <t>TOTAL GERAL - COPOS 50 ML</t>
  </si>
  <si>
    <t>TOTAL GERAL - COPOS DESCART.</t>
  </si>
  <si>
    <t xml:space="preserve">11. Consumo de água envasada em embalagens plásticas (com e sem gás – explicitar o volume em ml ou litro) </t>
  </si>
  <si>
    <t>12. Consumo de garrafões de água de 20 litros</t>
  </si>
  <si>
    <t>13. Gasto com aquisição de água envasada em embalagens plásticas (com e sem gás – explicitar o volume em ml ou litro)</t>
  </si>
  <si>
    <t>14. Gasto com aquisição de garrafões de 20 litros</t>
  </si>
  <si>
    <t>TOTAL GERAL - Água Engarrafada</t>
  </si>
  <si>
    <t>TOTAL GERAL - Garrafões 20 L</t>
  </si>
  <si>
    <r>
      <rPr>
        <b/>
        <sz val="11"/>
        <color theme="1"/>
        <rFont val="Calibri"/>
        <family val="2"/>
        <scheme val="minor"/>
      </rPr>
      <t>TEMA 1:</t>
    </r>
    <r>
      <rPr>
        <sz val="11"/>
        <color theme="1"/>
        <rFont val="Calibri"/>
        <family val="2"/>
        <scheme val="minor"/>
      </rPr>
      <t xml:space="preserve"> Insumos e Materiais - Impressões e Equipamentos</t>
    </r>
  </si>
  <si>
    <t>15. Impressões de documentos totais</t>
  </si>
  <si>
    <t>16. Equipamentos instalados</t>
  </si>
  <si>
    <t>Equipamentos Instalados</t>
  </si>
  <si>
    <t>Quantidade de Impressões</t>
  </si>
  <si>
    <t>17. Performance dos equipamentos instalados (índice de ociosidade baseada na capacidade máxima de impressão)</t>
  </si>
  <si>
    <t>TOTAL GERAL</t>
  </si>
  <si>
    <t>Performance</t>
  </si>
  <si>
    <t>Anual/2016
(Janeiro a Dezembro)</t>
  </si>
  <si>
    <t>18. Gasto com aquisições de suprimentos</t>
  </si>
  <si>
    <t>19. Gasto com aquisição de impressoras</t>
  </si>
  <si>
    <t>20. Gasto com contratos de outsourcing de impressão (equipamento + manutenção + impressão por folha + suprimento)</t>
  </si>
  <si>
    <t>Gasto c/ Suprimentos</t>
  </si>
  <si>
    <t>Gasto c/ Aquisição de Impressoras</t>
  </si>
  <si>
    <t>Gasto com Outsourcing</t>
  </si>
  <si>
    <t>21. Consumo de energia elétrica</t>
  </si>
  <si>
    <t>22. Consumo de energia elétrica por área construída</t>
  </si>
  <si>
    <r>
      <rPr>
        <b/>
        <sz val="11"/>
        <color theme="1"/>
        <rFont val="Calibri"/>
        <family val="2"/>
        <scheme val="minor"/>
      </rPr>
      <t>TEMA 2:</t>
    </r>
    <r>
      <rPr>
        <sz val="11"/>
        <color theme="1"/>
        <rFont val="Calibri"/>
        <family val="2"/>
        <scheme val="minor"/>
      </rPr>
      <t xml:space="preserve"> Energia Elétrica</t>
    </r>
  </si>
  <si>
    <t xml:space="preserve">23. Gasto com energia elétrica </t>
  </si>
  <si>
    <t xml:space="preserve">24. Gasto com energia elétrica </t>
  </si>
  <si>
    <t>Fora de Ponta</t>
  </si>
  <si>
    <t>Ponta</t>
  </si>
  <si>
    <t>Consumo (Kwh)</t>
  </si>
  <si>
    <t>25. Adequação do contrato de demanda (fora de ponta)</t>
  </si>
  <si>
    <t>26. Adequação do contrato de demanda (ponta)</t>
  </si>
  <si>
    <t>27. Volume de água consumido</t>
  </si>
  <si>
    <t>28. Volume de água por área construída</t>
  </si>
  <si>
    <t>29. Gasto com água</t>
  </si>
  <si>
    <t>30. Gasto com água por área construída</t>
  </si>
  <si>
    <r>
      <t>Consumo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</si>
  <si>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TEMA 3:</t>
    </r>
    <r>
      <rPr>
        <sz val="11"/>
        <color theme="1"/>
        <rFont val="Calibri"/>
        <family val="2"/>
        <scheme val="minor"/>
      </rPr>
      <t xml:space="preserve"> Água e Esgoto</t>
    </r>
  </si>
  <si>
    <r>
      <rPr>
        <b/>
        <sz val="11"/>
        <color theme="1"/>
        <rFont val="Calibri"/>
        <family val="2"/>
        <scheme val="minor"/>
      </rPr>
      <t>TEMA 4:</t>
    </r>
    <r>
      <rPr>
        <sz val="11"/>
        <color theme="1"/>
        <rFont val="Calibri"/>
        <family val="2"/>
        <scheme val="minor"/>
      </rPr>
      <t xml:space="preserve"> Gestão de Resíduos</t>
    </r>
  </si>
  <si>
    <t>31. Destinação de papel para reciclagem</t>
  </si>
  <si>
    <t>32. Destinação de suprimentos de impressão para reciclagem</t>
  </si>
  <si>
    <t>33. Destinação de plástico para reciclagem</t>
  </si>
  <si>
    <t>34. Destinação de lâmpadas encaminhadas para descontaminação</t>
  </si>
  <si>
    <t>35. Destinação de pilhas e baterias encaminhadas para descontaminação</t>
  </si>
  <si>
    <t>36. Destinação de madeiras para reaproveitamento</t>
  </si>
  <si>
    <t>37. Destinação de vidros para reciclagem</t>
  </si>
  <si>
    <t>38. Destinação de metais para a reciclagem</t>
  </si>
  <si>
    <t xml:space="preserve">39. Destinação de resíduos de saúde para descontaminação </t>
  </si>
  <si>
    <t>Papel (Kg)</t>
  </si>
  <si>
    <t>Suprimentos de impressão (Kg)</t>
  </si>
  <si>
    <t>Plástico (Kg)</t>
  </si>
  <si>
    <t>Lâmpadas (Unidades)</t>
  </si>
  <si>
    <t>Pilhas e Baterias (Kg)</t>
  </si>
  <si>
    <t>Madeiras (Kg)</t>
  </si>
  <si>
    <t>Vidros (Kg)</t>
  </si>
  <si>
    <t>Metais (Kg)</t>
  </si>
  <si>
    <t>Resíduos de Saúde (Kg)</t>
  </si>
  <si>
    <t>Material</t>
  </si>
  <si>
    <t>40. Destinação de resíduos de obras à reciclagem</t>
  </si>
  <si>
    <t>41. Destinação de resíduos de informática (fitas, cabos, mídias, dentre outros) à reciclagem</t>
  </si>
  <si>
    <t>42. Total de material reciclável destinado às cooperativas</t>
  </si>
  <si>
    <t>Resídous de Obras (Kg)</t>
  </si>
  <si>
    <t>Resíduos de Informática (Kg)</t>
  </si>
  <si>
    <t>43. Participação dos servidores e/ou ações voltadas para a qualidade de vida no trabalho</t>
  </si>
  <si>
    <t>44. Participação de servidores em ações solidárias (ex: inclusão digital, alfabetização, campanhas voluntárias)</t>
  </si>
  <si>
    <t>45. Ações de inclusão para servidores com deficiência</t>
  </si>
  <si>
    <t>Servidores participantes em ações de Qualidade de Vida</t>
  </si>
  <si>
    <t>Servidores participantes em ações Solidárias</t>
  </si>
  <si>
    <t>Quantidade de Ações de Inclusão</t>
  </si>
  <si>
    <r>
      <rPr>
        <b/>
        <sz val="11"/>
        <color theme="1"/>
        <rFont val="Calibri"/>
        <family val="2"/>
        <scheme val="minor"/>
      </rPr>
      <t>TEMA 5:</t>
    </r>
    <r>
      <rPr>
        <sz val="11"/>
        <color theme="1"/>
        <rFont val="Calibri"/>
        <family val="2"/>
        <scheme val="minor"/>
      </rPr>
      <t xml:space="preserve"> Qualidade de Vida no Ambiente de Trabalho</t>
    </r>
  </si>
  <si>
    <r>
      <rPr>
        <b/>
        <sz val="11"/>
        <color theme="1"/>
        <rFont val="Calibri"/>
        <family val="2"/>
        <scheme val="minor"/>
      </rPr>
      <t>TEMA 6:</t>
    </r>
    <r>
      <rPr>
        <sz val="11"/>
        <color theme="1"/>
        <rFont val="Calibri"/>
        <family val="2"/>
        <scheme val="minor"/>
      </rPr>
      <t xml:space="preserve"> Contratações Sustentáveis - Telefonia</t>
    </r>
  </si>
  <si>
    <t>46. Gasto médio do contrato de telefonia fixa</t>
  </si>
  <si>
    <t>47. Gasto médio do contrato de telefonia móvel</t>
  </si>
  <si>
    <t>48. Gasto total do contrato de telefonia fixa</t>
  </si>
  <si>
    <t>49. Gasto total do contrato de telefonia móvel</t>
  </si>
  <si>
    <t>Qtde de Linhas</t>
  </si>
  <si>
    <t>TOTAL GERAL - Telefonia fixa</t>
  </si>
  <si>
    <t>TOTAL GERAL - Telefonia móvel</t>
  </si>
  <si>
    <t>TEMA 6: Contratações Sustentáveis - Vigilância</t>
  </si>
  <si>
    <t>50. Valor inicial do posto</t>
  </si>
  <si>
    <t>51. Valor atual do posto</t>
  </si>
  <si>
    <t>Quantidade de postos de trabalho</t>
  </si>
  <si>
    <t>TEMA 6: Contratações Sustentáveis - Limpeza</t>
  </si>
  <si>
    <t>52. Gasto de limpeza pela área construída</t>
  </si>
  <si>
    <t>53. Grau de repactuação</t>
  </si>
  <si>
    <t>54. Gasto com material de limpeza</t>
  </si>
  <si>
    <t>Gasto c/ Material de Limpeza</t>
  </si>
  <si>
    <t>55. Valor gasto com reformas nas unidades</t>
  </si>
  <si>
    <r>
      <rPr>
        <b/>
        <sz val="11"/>
        <color theme="1"/>
        <rFont val="Calibri"/>
        <family val="2"/>
        <scheme val="minor"/>
      </rPr>
      <t>TEMA 6:</t>
    </r>
    <r>
      <rPr>
        <sz val="11"/>
        <color theme="1"/>
        <rFont val="Calibri"/>
        <family val="2"/>
        <scheme val="minor"/>
      </rPr>
      <t xml:space="preserve"> Contratações Sustentáveis - Veículos</t>
    </r>
  </si>
  <si>
    <t>56. Consumo de gasolina da frota oficial de veículos</t>
  </si>
  <si>
    <t>57. Consumo de etanol da frota oficial de veículos</t>
  </si>
  <si>
    <t>58. Consumo de diesel da frota oficial de veículos</t>
  </si>
  <si>
    <t>Gasolina</t>
  </si>
  <si>
    <t>Etanol</t>
  </si>
  <si>
    <t>Diesel</t>
  </si>
  <si>
    <t>Anual
(Janeiro a Dezembro)</t>
  </si>
  <si>
    <t>Km Rodados</t>
  </si>
  <si>
    <t>Qtde. Litros</t>
  </si>
  <si>
    <t xml:space="preserve">59. Veículos para transporte de servidores, tramitação de documentos e demais atividades funcionais </t>
  </si>
  <si>
    <t>60. Veículos para transporte de magistrados</t>
  </si>
  <si>
    <t>61. Gasto com manutenção dos veículos da frota</t>
  </si>
  <si>
    <t>Combustivel</t>
  </si>
  <si>
    <t>Quantidade de Veículos</t>
  </si>
  <si>
    <t>Tipos de Veículos</t>
  </si>
  <si>
    <t>Transporte de servidores, tramitação de documentos e demais atividades funcionais</t>
  </si>
  <si>
    <t>Transporte de magistrados</t>
  </si>
  <si>
    <t>TEMA 8: Sensibilização e capacitação contínua</t>
  </si>
  <si>
    <t>62. Sensibilização e capacitação do corpo funcional e força de trabalho auxiliar</t>
  </si>
  <si>
    <t>Qtde. de ações de Sensibilização</t>
  </si>
  <si>
    <t>Vlr Total</t>
  </si>
  <si>
    <t>Demanda</t>
  </si>
  <si>
    <t>Medida</t>
  </si>
  <si>
    <t>Faturada</t>
  </si>
  <si>
    <t>Anual
(Janiero a Dezembro)</t>
  </si>
  <si>
    <t>Consumo Total</t>
  </si>
  <si>
    <t>Gasto (R$)</t>
  </si>
  <si>
    <t>Valor total do Contrato (R$)</t>
  </si>
  <si>
    <t>Valor total da Repactuação (R$)</t>
  </si>
  <si>
    <t>Gasto c/ reformas (R$)</t>
  </si>
  <si>
    <t>Qtde de Vaículos</t>
  </si>
  <si>
    <t>Gasto c/ Manutenção (R$)</t>
  </si>
  <si>
    <t>Fórmula: Quantidade (resmas) de papel branco utilizada</t>
  </si>
  <si>
    <t>Fórmula: Gasto – valor (R$) – com a compra de papel branco</t>
  </si>
  <si>
    <t>Fórmula: Quantidade (resmas) de papel reciclado utilizada</t>
  </si>
  <si>
    <t>Fórmula: Gasto – valor (R$) – com a compra de papel reciclado</t>
  </si>
  <si>
    <t>Fórmula: Quantidade total de resmas de papel branco e reciclado utilizadas</t>
  </si>
  <si>
    <t>Fórmula: Quantidade (centos) de copos 200 ml/total corpo funcional + força de trabalho auxiliar</t>
  </si>
  <si>
    <t>Fórmula: Gasto (R$) com a compra de copos de 200 ml</t>
  </si>
  <si>
    <t>Fórmula: Quantidade (centos) de copos de 50 ml/total corpo funcional + força de trabalho auxiliar</t>
  </si>
  <si>
    <t>Fórmula: Gasto (R$) com a compra de copos 50 ml</t>
  </si>
  <si>
    <t>Fórmula: Gasto(R$) com a compra de copos descartáveis (200ml + 50ml)</t>
  </si>
  <si>
    <t>Fórmula: Quantidade (unidades) de garrafas descartáveis consumidas</t>
  </si>
  <si>
    <t>Fórmula: Consumo de garrafões de água de 20 litros</t>
  </si>
  <si>
    <t xml:space="preserve">13. Gasto com aquisição de água envasada em embalagens plásticas (com e sem gás – explicitar o volume em ml ou litro) </t>
  </si>
  <si>
    <t>Fórmula: Gasto (R$) com a compra de garrafinhas plásticas (com e sem gás)</t>
  </si>
  <si>
    <t>Fórmula: Gasto (R$) com a compra de garrafões 20 litros</t>
  </si>
  <si>
    <t>Fórmula: Quantidade total de impressões/corpo funcional + força de trabalho auxiliar</t>
  </si>
  <si>
    <t>Fórmula: Quantidade de equipamentos instalados por unidade de trabalho</t>
  </si>
  <si>
    <t>Fórmula: Quantidade de impressões/ equipamentos instalados por unidade de trabalho</t>
  </si>
  <si>
    <t>Fórmula: Gasto (R$)  com a compra de suprimentos</t>
  </si>
  <si>
    <t>Fórmula: Gasto (R$)  com a compra de equipamentos de impressão</t>
  </si>
  <si>
    <t>Fórmula: Gasto (R$)  com o posto de impressão</t>
  </si>
  <si>
    <t>Fórmula: Quantidade de Kwh consumidos</t>
  </si>
  <si>
    <t>Fórmula: Quantidade de Kwh consumidos/total da área construída</t>
  </si>
  <si>
    <t xml:space="preserve">Fórmula: Valor (R$) da fatura </t>
  </si>
  <si>
    <t>Fórmula: Valor (R$) da fatura/total da área construída</t>
  </si>
  <si>
    <t>Fórmula: Demanda registrada fora de ponta/demanda contratada fora de ponta (%)</t>
  </si>
  <si>
    <t>Fórmula: Demanda registrada ponta/Demanda contratada ponta (%)</t>
  </si>
  <si>
    <t>Fórmula: Quantidade de m³ de água</t>
  </si>
  <si>
    <t>Fórmula: Quantidade de m³ de água/total área construída</t>
  </si>
  <si>
    <t>Fórmula: Valor (R$) da fatura</t>
  </si>
  <si>
    <t>Fórmula: Valor (R$) da fatura/área total construída</t>
  </si>
  <si>
    <t>Fórmula: Quantidade (kg) de papel destinado à reciclagem</t>
  </si>
  <si>
    <t xml:space="preserve">Fórmula: Quantidade (kg) de suprimentos de impressão destinados à reciclagem </t>
  </si>
  <si>
    <t>Fórmula:  Quantidade (kg) de plástico destinado à reciclagem</t>
  </si>
  <si>
    <t xml:space="preserve">Fórmula: Quantidade (unidades) de lâmpadas encaminhadas para descontaminação </t>
  </si>
  <si>
    <t>Fórmula:  Quantidade (kg) de pilhas e baterias encaminhadas para descontaminação</t>
  </si>
  <si>
    <t>Fórmula:  Quantidade (kg) de madeira destinada à reciclagem</t>
  </si>
  <si>
    <t xml:space="preserve">Fórmula: Quantidade (kg) de vidros destinados à reciclagem </t>
  </si>
  <si>
    <t xml:space="preserve">Fórmula: Quantidade (kg) de metais destinados à reciclagem </t>
  </si>
  <si>
    <t xml:space="preserve">Fórmula: Quantidade (kg) de resíduos de saúde destinados à descontaminação </t>
  </si>
  <si>
    <t xml:space="preserve">Fórmula: Quantidade (kg) de resíduos de obras destinados à reciclagem </t>
  </si>
  <si>
    <t>Fórmula: Quantidade (kg) de resíduos de informática (fitas, cabos, mídias, dentre outros) destinados à reciclagem</t>
  </si>
  <si>
    <t>Fórmula:  Quantidade (kg) de resíduos recicláveis destinados às cooperativas</t>
  </si>
  <si>
    <t>Fórmula: (Quantidade de servidores que participaram de ações de qualidade de vida/total de servidores da instituição) x 100</t>
  </si>
  <si>
    <t>Fórmula: (Quantidade de servidores que participaram de ações solidárias/total de servidores da instituição) x 100</t>
  </si>
  <si>
    <t>Fórmula: Quantidade de ações de inclusão</t>
  </si>
  <si>
    <t>Fórmula: Valor (R$) da fatura/quantidade de linhas</t>
  </si>
  <si>
    <t>Fórmula: Valor (R$) da fatura de telefonia fixa</t>
  </si>
  <si>
    <t>Fórmula: Valor (R$) da fatura de telefonia móvel</t>
  </si>
  <si>
    <t>Fórmula: Valor total anual do contrato/quantidade de postos</t>
  </si>
  <si>
    <t>Fórmula: Valor total anual de repactuação/valor total anual de assinatura do contrato</t>
  </si>
  <si>
    <t>Fórmula: Valor (R$) anual do contrato/área construída</t>
  </si>
  <si>
    <t>Fórmula: Valor total anual de repactuação/valor total anual da assinatura do contrato</t>
  </si>
  <si>
    <t>Fórmula: Gasto (R$)  com aquisição de material de limpeza</t>
  </si>
  <si>
    <t>Fórmula: Gasto (R$) com reformas nas unidades no ano vigente/ Valor gasto com reformas no ano anterior</t>
  </si>
  <si>
    <t>Fórmula: Quantidade de litros de gasolina consumidos/quantidade de km rodados</t>
  </si>
  <si>
    <t>Fórmula: Quantidade de litros de etanol consumidos/quantidade de km rodados</t>
  </si>
  <si>
    <t>Fórmula: Quantidade de litros de diesel consumidos/quantidade de km rodados</t>
  </si>
  <si>
    <t>Fórmula: Quantidade de veículos utilizados no transporte de servidores, tramitação de documentos e demais atividades funcionais/total de servidores</t>
  </si>
  <si>
    <t>Fórmula: Quantidade de veículos utilizados no transporte de magistrados /total de magistrados</t>
  </si>
  <si>
    <t>Fórmula: Valor (R$) da fatura do total de contratos de manutenção/ quantidade de veículos</t>
  </si>
  <si>
    <t xml:space="preserve">Fórmula: Quantidade de ações de sensibilização e capacitação </t>
  </si>
  <si>
    <t>Mensal e anual</t>
  </si>
  <si>
    <t>Semestral e anual</t>
  </si>
  <si>
    <t>Semestral</t>
  </si>
  <si>
    <t>Anual</t>
  </si>
  <si>
    <t>Mensal</t>
  </si>
  <si>
    <t>Mensal e semestral</t>
  </si>
  <si>
    <t>Mensal e Anual</t>
  </si>
  <si>
    <t>Quantidade (resmas) de papel branco utilizada</t>
  </si>
  <si>
    <t>Gasto – valor (R$) – com a compra de papel branco</t>
  </si>
  <si>
    <t>Quantidade (resmas) de papel reciclado utilizada</t>
  </si>
  <si>
    <t>Gasto – valor (R$) – com a compra de papel reciclado</t>
  </si>
  <si>
    <t>Quantidade total de resmas de papel branco e reciclado utilizadas</t>
  </si>
  <si>
    <t>Quantidade de Kwh consumidos</t>
  </si>
  <si>
    <t>Quantidade de Kwh consumidos/total da área construída</t>
  </si>
  <si>
    <t xml:space="preserve">Valor (R$) da fatura </t>
  </si>
  <si>
    <t>Valor (R$) da fatura/total da área construída</t>
  </si>
  <si>
    <t>Demanda registrada fora de ponta/demanda contratada fora de ponta (%)</t>
  </si>
  <si>
    <t>Demanda registrada ponta/Demanda contratada ponta (%)</t>
  </si>
  <si>
    <t>Quantidade de m³ de água</t>
  </si>
  <si>
    <t>Quantidade de m³ de água/total área construída</t>
  </si>
  <si>
    <t>Valor (R$) da fatura</t>
  </si>
  <si>
    <t>Valor (R$) da fatura/área total construída</t>
  </si>
  <si>
    <t>Quantidade (kg) de papel destinado à reciclagem</t>
  </si>
  <si>
    <t xml:space="preserve">Quantidade (kg) de suprimentos de impressão destinados à reciclagem </t>
  </si>
  <si>
    <t xml:space="preserve"> Quantidade (kg) de plástico destinado à reciclagem</t>
  </si>
  <si>
    <t xml:space="preserve">Quantidade (unidades) de lâmpadas encaminhadas para descontaminação </t>
  </si>
  <si>
    <t xml:space="preserve"> Quantidade (kg) de pilhas e baterias encaminhadas para descontaminação</t>
  </si>
  <si>
    <t xml:space="preserve"> Quantidade (kg) de madeira destinada à reciclagem</t>
  </si>
  <si>
    <t xml:space="preserve">Quantidade (kg) de vidros destinados à reciclagem </t>
  </si>
  <si>
    <t xml:space="preserve">Quantidade (kg) de metais destinados à reciclagem </t>
  </si>
  <si>
    <t xml:space="preserve">Quantidade (kg) de resíduos de saúde destinados à descontaminação </t>
  </si>
  <si>
    <t xml:space="preserve"> Quantidade (kg) de resíduos recicláveis destinados às cooperativas</t>
  </si>
  <si>
    <t>Valor (R$) da fatura/quantidade de linhas</t>
  </si>
  <si>
    <t>Valor (R$) da fatura de telefonia fixa</t>
  </si>
  <si>
    <t>Valor (R$) da fatura de telefonia móvel</t>
  </si>
  <si>
    <t>Quantidade de litros de gasolina consumidos/quantidade de km rodados</t>
  </si>
  <si>
    <t>Quantidade de litros de etanol consumidos/quantidade de km rodados</t>
  </si>
  <si>
    <t>Quantidade de litros de diesel consumidos/quantidade de km rodados</t>
  </si>
  <si>
    <t>Indicador</t>
  </si>
  <si>
    <t>Fórmula</t>
  </si>
  <si>
    <t>Seção Judiciária do Tocantins
Ed. Sede</t>
  </si>
  <si>
    <t>Seção Judiciária do Tocantins
Ed. Anexo</t>
  </si>
  <si>
    <t>Valor Total</t>
  </si>
  <si>
    <t>Seção Judiciária do Tocantins - Ed. Sede</t>
  </si>
  <si>
    <t>Seção Judiciária do Tocantins - Ed. Anexo</t>
  </si>
  <si>
    <t>Não se aplica</t>
  </si>
  <si>
    <t>Consumo (Km/l)</t>
  </si>
  <si>
    <t>Quantidade (centos) de copos 200 ml/total corpo funcional + força de trabalho auxiliar</t>
  </si>
  <si>
    <t>Gasto (R$) com a compra de copos de 200 ml</t>
  </si>
  <si>
    <t>Quantidade (centos) de copos de 50 ml/total corpo funcional + força de trabalho auxiliar</t>
  </si>
  <si>
    <t>Gasto (R$) com a compra de copos 50 ml</t>
  </si>
  <si>
    <t>Gasto(R$) com a compra de copos descartáveis (200ml + 50ml)</t>
  </si>
  <si>
    <t>Quantidade (unidades) de garrafas descartáveis consumidas</t>
  </si>
  <si>
    <t>Consumo de garrafões de água de 20 litros</t>
  </si>
  <si>
    <t>Gasto (R$) com a compra de garrafinhas plásticas (com e sem gás)</t>
  </si>
  <si>
    <t>Gasto (R$) com a compra de garrafões 20 litros</t>
  </si>
  <si>
    <t>Quantidade total de impressões/corpo funcional + força de trabalho auxiliar</t>
  </si>
  <si>
    <t>Quantidade de equipamentos instalados por unidade de trabalho</t>
  </si>
  <si>
    <t>Quantidade de impressões/ equipamentos instalados por unidade de trabalho</t>
  </si>
  <si>
    <t xml:space="preserve">Quantidade (kg) de resíduos de obras destinados à reciclagem </t>
  </si>
  <si>
    <t>Quantidade (kg) de resíduos de informática (fitas, cabos, mídias, dentre outros) destinados à reciclagem</t>
  </si>
  <si>
    <t>Controle de Indicadores - Mensais (até dia 20 de cada mês)</t>
  </si>
  <si>
    <t>Controle de Indicadores - Semestrais (até dia 28 de fevereiro de 31 de agosto)</t>
  </si>
  <si>
    <t>Controle de Indicadores - Anuais (até dia 28 de fevereiro)</t>
  </si>
  <si>
    <t>Ativo</t>
  </si>
  <si>
    <t>Inativo</t>
  </si>
  <si>
    <t>Magistrados</t>
  </si>
  <si>
    <t>Estagiários</t>
  </si>
  <si>
    <t>Terceirizados</t>
  </si>
  <si>
    <t>Voluntários</t>
  </si>
  <si>
    <t>Area</t>
  </si>
  <si>
    <t>Sem Vinculo</t>
  </si>
  <si>
    <t>Pensionista</t>
  </si>
  <si>
    <t>5ª Vara Federal</t>
  </si>
  <si>
    <t>Anual/2017
(Janeiro a Dezembro)</t>
  </si>
  <si>
    <t>Anual/2017</t>
  </si>
  <si>
    <t>1º Semestre/2017
(Janeiro a Junho)</t>
  </si>
  <si>
    <t>2º Semestre/2017
(Julho a Dezembro)</t>
  </si>
  <si>
    <t>Sem destinação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</si>
</sst>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_-* #,##0.000_-;\-* #,##0.000_-;_-* &quot;-&quot;???_-;_-@_-"/>
    <numFmt numFmtId="167" formatCode="0.00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8FFD1"/>
        <bgColor indexed="64"/>
      </patternFill>
    </fill>
    <fill>
      <patternFill patternType="solid">
        <fgColor rgb="FF87F9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605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left"/>
    </xf>
    <xf numFmtId="0" fontId="1" fillId="2" borderId="15" xfId="0" applyFont="1" applyFill="1" applyBorder="1"/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43" fontId="1" fillId="2" borderId="6" xfId="1" applyFont="1" applyFill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43" fontId="1" fillId="2" borderId="21" xfId="1" applyFont="1" applyFill="1" applyBorder="1" applyAlignment="1">
      <alignment horizontal="center" vertical="center"/>
    </xf>
    <xf numFmtId="164" fontId="1" fillId="2" borderId="5" xfId="1" applyNumberFormat="1" applyFont="1" applyFill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1" fillId="2" borderId="2" xfId="1" applyNumberFormat="1" applyFont="1" applyFill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left"/>
    </xf>
    <xf numFmtId="164" fontId="1" fillId="2" borderId="11" xfId="1" applyNumberFormat="1" applyFont="1" applyFill="1" applyBorder="1" applyAlignment="1">
      <alignment horizontal="center" vertical="center"/>
    </xf>
    <xf numFmtId="0" fontId="0" fillId="2" borderId="15" xfId="0" applyFont="1" applyFill="1" applyBorder="1"/>
    <xf numFmtId="0" fontId="0" fillId="2" borderId="17" xfId="0" applyFont="1" applyFill="1" applyBorder="1" applyAlignment="1">
      <alignment horizontal="left"/>
    </xf>
    <xf numFmtId="164" fontId="3" fillId="2" borderId="5" xfId="1" applyNumberFormat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164" fontId="3" fillId="2" borderId="11" xfId="1" applyNumberFormat="1" applyFont="1" applyFill="1" applyBorder="1" applyAlignment="1">
      <alignment horizontal="center" vertical="center"/>
    </xf>
    <xf numFmtId="43" fontId="3" fillId="2" borderId="7" xfId="1" applyFont="1" applyFill="1" applyBorder="1" applyAlignment="1">
      <alignment horizontal="center" vertical="center"/>
    </xf>
    <xf numFmtId="0" fontId="0" fillId="2" borderId="16" xfId="0" applyFill="1" applyBorder="1" applyAlignment="1">
      <alignment horizontal="left" indent="3"/>
    </xf>
    <xf numFmtId="0" fontId="0" fillId="2" borderId="17" xfId="0" applyFill="1" applyBorder="1" applyAlignment="1">
      <alignment horizontal="left" indent="3"/>
    </xf>
    <xf numFmtId="0" fontId="0" fillId="2" borderId="18" xfId="0" applyFill="1" applyBorder="1" applyAlignment="1">
      <alignment horizontal="left" indent="3"/>
    </xf>
    <xf numFmtId="0" fontId="2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2" borderId="15" xfId="0" applyFill="1" applyBorder="1"/>
    <xf numFmtId="0" fontId="0" fillId="2" borderId="17" xfId="0" applyFill="1" applyBorder="1" applyAlignment="1">
      <alignment horizontal="left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2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164" fontId="1" fillId="2" borderId="19" xfId="1" applyNumberFormat="1" applyFont="1" applyFill="1" applyBorder="1" applyAlignment="1">
      <alignment horizontal="center" vertical="center"/>
    </xf>
    <xf numFmtId="164" fontId="0" fillId="2" borderId="2" xfId="1" applyNumberFormat="1" applyFont="1" applyFill="1" applyBorder="1" applyAlignment="1">
      <alignment horizontal="center" vertical="center"/>
    </xf>
    <xf numFmtId="43" fontId="0" fillId="2" borderId="1" xfId="1" applyFont="1" applyFill="1" applyBorder="1" applyAlignment="1">
      <alignment horizontal="center" vertical="center"/>
    </xf>
    <xf numFmtId="164" fontId="0" fillId="2" borderId="25" xfId="1" applyNumberFormat="1" applyFont="1" applyFill="1" applyBorder="1" applyAlignment="1">
      <alignment horizontal="center" vertical="center"/>
    </xf>
    <xf numFmtId="43" fontId="0" fillId="2" borderId="26" xfId="1" applyFont="1" applyFill="1" applyBorder="1" applyAlignment="1">
      <alignment horizontal="center" vertical="center"/>
    </xf>
    <xf numFmtId="164" fontId="0" fillId="2" borderId="5" xfId="1" applyNumberFormat="1" applyFont="1" applyFill="1" applyBorder="1" applyAlignment="1">
      <alignment horizontal="center" vertical="center"/>
    </xf>
    <xf numFmtId="43" fontId="0" fillId="2" borderId="6" xfId="1" applyFont="1" applyFill="1" applyBorder="1" applyAlignment="1">
      <alignment horizontal="center" vertical="center"/>
    </xf>
    <xf numFmtId="164" fontId="0" fillId="2" borderId="3" xfId="1" applyNumberFormat="1" applyFont="1" applyFill="1" applyBorder="1" applyAlignment="1">
      <alignment horizontal="center" vertical="center"/>
    </xf>
    <xf numFmtId="43" fontId="0" fillId="2" borderId="4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164" fontId="1" fillId="2" borderId="31" xfId="1" applyNumberFormat="1" applyFont="1" applyFill="1" applyBorder="1" applyAlignment="1">
      <alignment horizontal="center" vertical="center"/>
    </xf>
    <xf numFmtId="164" fontId="1" fillId="2" borderId="21" xfId="1" applyNumberFormat="1" applyFont="1" applyFill="1" applyBorder="1" applyAlignment="1">
      <alignment horizontal="center" vertical="center"/>
    </xf>
    <xf numFmtId="43" fontId="1" fillId="2" borderId="5" xfId="1" applyNumberFormat="1" applyFont="1" applyFill="1" applyBorder="1" applyAlignment="1">
      <alignment horizontal="center" vertical="center"/>
    </xf>
    <xf numFmtId="43" fontId="1" fillId="2" borderId="28" xfId="1" applyNumberFormat="1" applyFont="1" applyFill="1" applyBorder="1" applyAlignment="1">
      <alignment horizontal="center" vertical="center"/>
    </xf>
    <xf numFmtId="43" fontId="1" fillId="2" borderId="6" xfId="1" applyNumberFormat="1" applyFont="1" applyFill="1" applyBorder="1" applyAlignment="1">
      <alignment horizontal="center" vertical="center"/>
    </xf>
    <xf numFmtId="43" fontId="0" fillId="0" borderId="2" xfId="1" applyNumberFormat="1" applyFont="1" applyBorder="1" applyAlignment="1">
      <alignment horizontal="center" vertical="center"/>
    </xf>
    <xf numFmtId="43" fontId="0" fillId="0" borderId="14" xfId="1" applyNumberFormat="1" applyFont="1" applyBorder="1" applyAlignment="1">
      <alignment horizontal="center" vertical="center"/>
    </xf>
    <xf numFmtId="43" fontId="0" fillId="0" borderId="1" xfId="1" applyNumberFormat="1" applyFont="1" applyBorder="1" applyAlignment="1">
      <alignment horizontal="center" vertical="center"/>
    </xf>
    <xf numFmtId="43" fontId="1" fillId="2" borderId="2" xfId="1" applyNumberFormat="1" applyFont="1" applyFill="1" applyBorder="1" applyAlignment="1">
      <alignment horizontal="center" vertical="center"/>
    </xf>
    <xf numFmtId="43" fontId="1" fillId="2" borderId="14" xfId="1" applyNumberFormat="1" applyFont="1" applyFill="1" applyBorder="1" applyAlignment="1">
      <alignment horizontal="center" vertical="center"/>
    </xf>
    <xf numFmtId="43" fontId="1" fillId="2" borderId="1" xfId="1" applyNumberFormat="1" applyFont="1" applyFill="1" applyBorder="1" applyAlignment="1">
      <alignment horizontal="center" vertical="center"/>
    </xf>
    <xf numFmtId="43" fontId="0" fillId="0" borderId="11" xfId="1" applyNumberFormat="1" applyFont="1" applyBorder="1" applyAlignment="1">
      <alignment horizontal="center" vertical="center"/>
    </xf>
    <xf numFmtId="43" fontId="0" fillId="0" borderId="30" xfId="1" applyNumberFormat="1" applyFont="1" applyBorder="1" applyAlignment="1">
      <alignment horizontal="center" vertical="center"/>
    </xf>
    <xf numFmtId="43" fontId="0" fillId="0" borderId="7" xfId="1" applyNumberFormat="1" applyFont="1" applyBorder="1" applyAlignment="1">
      <alignment horizontal="center" vertical="center"/>
    </xf>
    <xf numFmtId="43" fontId="1" fillId="2" borderId="20" xfId="1" applyNumberFormat="1" applyFont="1" applyFill="1" applyBorder="1" applyAlignment="1">
      <alignment horizontal="center" vertical="center"/>
    </xf>
    <xf numFmtId="43" fontId="1" fillId="2" borderId="31" xfId="1" applyNumberFormat="1" applyFont="1" applyFill="1" applyBorder="1" applyAlignment="1">
      <alignment horizontal="center" vertical="center"/>
    </xf>
    <xf numFmtId="43" fontId="1" fillId="2" borderId="21" xfId="1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49" fontId="0" fillId="0" borderId="0" xfId="0" applyNumberFormat="1"/>
    <xf numFmtId="0" fontId="1" fillId="3" borderId="1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64" fontId="0" fillId="0" borderId="8" xfId="1" applyNumberFormat="1" applyFont="1" applyBorder="1"/>
    <xf numFmtId="164" fontId="0" fillId="2" borderId="38" xfId="1" applyNumberFormat="1" applyFont="1" applyFill="1" applyBorder="1"/>
    <xf numFmtId="164" fontId="0" fillId="0" borderId="12" xfId="1" applyNumberFormat="1" applyFont="1" applyBorder="1"/>
    <xf numFmtId="164" fontId="0" fillId="2" borderId="12" xfId="1" applyNumberFormat="1" applyFont="1" applyFill="1" applyBorder="1"/>
    <xf numFmtId="164" fontId="0" fillId="0" borderId="9" xfId="1" applyNumberFormat="1" applyFont="1" applyBorder="1"/>
    <xf numFmtId="164" fontId="0" fillId="2" borderId="9" xfId="1" applyNumberFormat="1" applyFont="1" applyFill="1" applyBorder="1"/>
    <xf numFmtId="0" fontId="1" fillId="3" borderId="19" xfId="0" applyFont="1" applyFill="1" applyBorder="1" applyAlignment="1">
      <alignment horizontal="center" vertical="center" wrapText="1"/>
    </xf>
    <xf numFmtId="49" fontId="1" fillId="3" borderId="19" xfId="0" applyNumberFormat="1" applyFont="1" applyFill="1" applyBorder="1" applyAlignment="1">
      <alignment horizontal="center" vertical="center" wrapText="1"/>
    </xf>
    <xf numFmtId="43" fontId="1" fillId="2" borderId="19" xfId="1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43" fontId="0" fillId="0" borderId="6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3" fontId="3" fillId="0" borderId="8" xfId="1" applyNumberFormat="1" applyFont="1" applyFill="1" applyBorder="1" applyAlignment="1">
      <alignment horizontal="center" vertical="center"/>
    </xf>
    <xf numFmtId="43" fontId="3" fillId="0" borderId="12" xfId="1" applyNumberFormat="1" applyFont="1" applyFill="1" applyBorder="1" applyAlignment="1">
      <alignment horizontal="center" vertical="center"/>
    </xf>
    <xf numFmtId="43" fontId="3" fillId="0" borderId="9" xfId="1" applyNumberFormat="1" applyFont="1" applyFill="1" applyBorder="1" applyAlignment="1">
      <alignment horizontal="center" vertical="center"/>
    </xf>
    <xf numFmtId="164" fontId="3" fillId="0" borderId="8" xfId="1" applyNumberFormat="1" applyFont="1" applyFill="1" applyBorder="1" applyAlignment="1">
      <alignment horizontal="center" vertical="center"/>
    </xf>
    <xf numFmtId="164" fontId="3" fillId="0" borderId="12" xfId="1" applyNumberFormat="1" applyFont="1" applyFill="1" applyBorder="1" applyAlignment="1">
      <alignment horizontal="center" vertical="center"/>
    </xf>
    <xf numFmtId="164" fontId="3" fillId="0" borderId="9" xfId="1" applyNumberFormat="1" applyFont="1" applyFill="1" applyBorder="1" applyAlignment="1">
      <alignment horizontal="center" vertical="center"/>
    </xf>
    <xf numFmtId="43" fontId="3" fillId="0" borderId="5" xfId="1" applyNumberFormat="1" applyFont="1" applyFill="1" applyBorder="1" applyAlignment="1">
      <alignment horizontal="center" vertical="center"/>
    </xf>
    <xf numFmtId="43" fontId="3" fillId="0" borderId="28" xfId="1" applyNumberFormat="1" applyFont="1" applyFill="1" applyBorder="1" applyAlignment="1">
      <alignment horizontal="center" vertical="center"/>
    </xf>
    <xf numFmtId="43" fontId="3" fillId="0" borderId="6" xfId="1" applyNumberFormat="1" applyFont="1" applyFill="1" applyBorder="1" applyAlignment="1">
      <alignment horizontal="center" vertical="center"/>
    </xf>
    <xf numFmtId="43" fontId="3" fillId="0" borderId="2" xfId="1" applyNumberFormat="1" applyFont="1" applyFill="1" applyBorder="1" applyAlignment="1">
      <alignment horizontal="center" vertical="center"/>
    </xf>
    <xf numFmtId="43" fontId="3" fillId="0" borderId="14" xfId="1" applyNumberFormat="1" applyFont="1" applyFill="1" applyBorder="1" applyAlignment="1">
      <alignment horizontal="center" vertical="center"/>
    </xf>
    <xf numFmtId="43" fontId="3" fillId="0" borderId="1" xfId="1" applyNumberFormat="1" applyFont="1" applyFill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/>
    </xf>
    <xf numFmtId="43" fontId="3" fillId="0" borderId="6" xfId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164" fontId="3" fillId="0" borderId="14" xfId="1" applyNumberFormat="1" applyFont="1" applyFill="1" applyBorder="1" applyAlignment="1">
      <alignment horizontal="center" vertical="center"/>
    </xf>
    <xf numFmtId="43" fontId="1" fillId="2" borderId="7" xfId="1" applyNumberFormat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>
      <alignment horizontal="center" vertical="center"/>
    </xf>
    <xf numFmtId="43" fontId="1" fillId="2" borderId="8" xfId="1" applyNumberFormat="1" applyFont="1" applyFill="1" applyBorder="1" applyAlignment="1">
      <alignment horizontal="center" vertical="center"/>
    </xf>
    <xf numFmtId="43" fontId="0" fillId="2" borderId="2" xfId="1" applyNumberFormat="1" applyFont="1" applyFill="1" applyBorder="1" applyAlignment="1">
      <alignment horizontal="center" vertical="center"/>
    </xf>
    <xf numFmtId="43" fontId="0" fillId="2" borderId="12" xfId="1" applyNumberFormat="1" applyFont="1" applyFill="1" applyBorder="1" applyAlignment="1">
      <alignment horizontal="center" vertical="center"/>
    </xf>
    <xf numFmtId="43" fontId="1" fillId="2" borderId="12" xfId="1" applyNumberFormat="1" applyFont="1" applyFill="1" applyBorder="1" applyAlignment="1">
      <alignment horizontal="center" vertical="center"/>
    </xf>
    <xf numFmtId="49" fontId="1" fillId="3" borderId="14" xfId="0" applyNumberFormat="1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164" fontId="1" fillId="2" borderId="42" xfId="1" applyNumberFormat="1" applyFont="1" applyFill="1" applyBorder="1" applyAlignment="1">
      <alignment horizontal="center" vertical="center"/>
    </xf>
    <xf numFmtId="164" fontId="1" fillId="2" borderId="3" xfId="1" applyNumberFormat="1" applyFont="1" applyFill="1" applyBorder="1" applyAlignment="1">
      <alignment horizontal="center" vertical="center"/>
    </xf>
    <xf numFmtId="0" fontId="1" fillId="2" borderId="34" xfId="0" applyFont="1" applyFill="1" applyBorder="1"/>
    <xf numFmtId="0" fontId="1" fillId="2" borderId="33" xfId="0" applyFont="1" applyFill="1" applyBorder="1"/>
    <xf numFmtId="0" fontId="1" fillId="2" borderId="41" xfId="0" applyFont="1" applyFill="1" applyBorder="1"/>
    <xf numFmtId="0" fontId="1" fillId="3" borderId="35" xfId="0" applyFont="1" applyFill="1" applyBorder="1" applyAlignment="1">
      <alignment horizontal="center" vertical="center" wrapText="1"/>
    </xf>
    <xf numFmtId="43" fontId="1" fillId="2" borderId="9" xfId="1" applyNumberFormat="1" applyFont="1" applyFill="1" applyBorder="1" applyAlignment="1">
      <alignment horizontal="center" vertical="center"/>
    </xf>
    <xf numFmtId="43" fontId="1" fillId="2" borderId="43" xfId="1" applyFont="1" applyFill="1" applyBorder="1" applyAlignment="1">
      <alignment horizontal="center" vertical="center"/>
    </xf>
    <xf numFmtId="43" fontId="1" fillId="2" borderId="4" xfId="1" applyFont="1" applyFill="1" applyBorder="1" applyAlignment="1">
      <alignment horizontal="center" vertical="center"/>
    </xf>
    <xf numFmtId="43" fontId="1" fillId="2" borderId="12" xfId="1" applyFont="1" applyFill="1" applyBorder="1" applyAlignment="1">
      <alignment horizontal="center" vertical="center"/>
    </xf>
    <xf numFmtId="164" fontId="1" fillId="2" borderId="8" xfId="1" applyNumberFormat="1" applyFont="1" applyFill="1" applyBorder="1" applyAlignment="1">
      <alignment horizontal="center" vertical="center"/>
    </xf>
    <xf numFmtId="164" fontId="1" fillId="2" borderId="12" xfId="1" applyNumberFormat="1" applyFont="1" applyFill="1" applyBorder="1" applyAlignment="1">
      <alignment horizontal="center" vertical="center"/>
    </xf>
    <xf numFmtId="43" fontId="0" fillId="0" borderId="9" xfId="1" applyFont="1" applyBorder="1"/>
    <xf numFmtId="43" fontId="1" fillId="2" borderId="9" xfId="1" applyFont="1" applyFill="1" applyBorder="1" applyAlignment="1">
      <alignment horizontal="center" vertical="center"/>
    </xf>
    <xf numFmtId="164" fontId="1" fillId="2" borderId="9" xfId="1" applyNumberFormat="1" applyFont="1" applyFill="1" applyBorder="1" applyAlignment="1">
      <alignment horizontal="center" vertical="center"/>
    </xf>
    <xf numFmtId="43" fontId="3" fillId="0" borderId="34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3" fillId="0" borderId="33" xfId="1" applyFont="1" applyFill="1" applyBorder="1" applyAlignment="1">
      <alignment horizontal="center" vertical="center"/>
    </xf>
    <xf numFmtId="164" fontId="3" fillId="0" borderId="8" xfId="1" applyNumberFormat="1" applyFont="1" applyBorder="1"/>
    <xf numFmtId="164" fontId="3" fillId="0" borderId="12" xfId="1" applyNumberFormat="1" applyFont="1" applyBorder="1"/>
    <xf numFmtId="43" fontId="3" fillId="0" borderId="12" xfId="1" applyFont="1" applyBorder="1"/>
    <xf numFmtId="43" fontId="3" fillId="0" borderId="9" xfId="1" applyFont="1" applyBorder="1"/>
    <xf numFmtId="164" fontId="3" fillId="0" borderId="15" xfId="1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43" fontId="3" fillId="0" borderId="42" xfId="1" applyFont="1" applyFill="1" applyBorder="1" applyAlignment="1">
      <alignment horizontal="center" vertical="center"/>
    </xf>
    <xf numFmtId="43" fontId="3" fillId="0" borderId="40" xfId="1" applyFont="1" applyFill="1" applyBorder="1" applyAlignment="1">
      <alignment horizontal="center" vertical="center"/>
    </xf>
    <xf numFmtId="43" fontId="3" fillId="0" borderId="3" xfId="1" applyFont="1" applyFill="1" applyBorder="1" applyAlignment="1">
      <alignment horizontal="center" vertical="center"/>
    </xf>
    <xf numFmtId="43" fontId="3" fillId="0" borderId="18" xfId="1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1" fillId="2" borderId="41" xfId="0" applyFont="1" applyFill="1" applyBorder="1" applyAlignment="1">
      <alignment horizontal="left"/>
    </xf>
    <xf numFmtId="43" fontId="0" fillId="2" borderId="9" xfId="1" applyFont="1" applyFill="1" applyBorder="1"/>
    <xf numFmtId="164" fontId="0" fillId="2" borderId="8" xfId="1" applyNumberFormat="1" applyFont="1" applyFill="1" applyBorder="1"/>
    <xf numFmtId="0" fontId="1" fillId="3" borderId="3" xfId="0" applyFont="1" applyFill="1" applyBorder="1" applyAlignment="1">
      <alignment horizontal="center" vertical="center" wrapText="1"/>
    </xf>
    <xf numFmtId="164" fontId="0" fillId="0" borderId="5" xfId="1" applyNumberFormat="1" applyFont="1" applyBorder="1" applyAlignment="1">
      <alignment horizontal="center" vertical="center"/>
    </xf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4" xfId="1" applyNumberFormat="1" applyFont="1" applyBorder="1"/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/>
    </xf>
    <xf numFmtId="0" fontId="1" fillId="2" borderId="34" xfId="0" applyFont="1" applyFill="1" applyBorder="1"/>
    <xf numFmtId="0" fontId="1" fillId="2" borderId="33" xfId="0" applyFont="1" applyFill="1" applyBorder="1"/>
    <xf numFmtId="0" fontId="1" fillId="2" borderId="41" xfId="0" applyFont="1" applyFill="1" applyBorder="1"/>
    <xf numFmtId="0" fontId="1" fillId="3" borderId="35" xfId="0" applyFont="1" applyFill="1" applyBorder="1" applyAlignment="1">
      <alignment horizontal="center" vertical="center" wrapText="1"/>
    </xf>
    <xf numFmtId="43" fontId="1" fillId="2" borderId="12" xfId="1" applyFont="1" applyFill="1" applyBorder="1" applyAlignment="1">
      <alignment horizontal="center" vertical="center"/>
    </xf>
    <xf numFmtId="164" fontId="1" fillId="2" borderId="8" xfId="1" applyNumberFormat="1" applyFont="1" applyFill="1" applyBorder="1" applyAlignment="1">
      <alignment horizontal="center" vertical="center"/>
    </xf>
    <xf numFmtId="164" fontId="1" fillId="2" borderId="12" xfId="1" applyNumberFormat="1" applyFont="1" applyFill="1" applyBorder="1" applyAlignment="1">
      <alignment horizontal="center" vertical="center"/>
    </xf>
    <xf numFmtId="43" fontId="1" fillId="2" borderId="9" xfId="1" applyFont="1" applyFill="1" applyBorder="1" applyAlignment="1">
      <alignment horizontal="center" vertical="center"/>
    </xf>
    <xf numFmtId="164" fontId="3" fillId="0" borderId="8" xfId="1" applyNumberFormat="1" applyFont="1" applyBorder="1"/>
    <xf numFmtId="164" fontId="3" fillId="0" borderId="12" xfId="1" applyNumberFormat="1" applyFont="1" applyBorder="1"/>
    <xf numFmtId="43" fontId="3" fillId="0" borderId="12" xfId="1" applyFont="1" applyBorder="1"/>
    <xf numFmtId="43" fontId="3" fillId="0" borderId="9" xfId="1" applyFont="1" applyBorder="1"/>
    <xf numFmtId="0" fontId="1" fillId="3" borderId="48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5" fillId="0" borderId="33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5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14" xfId="0" applyFont="1" applyBorder="1"/>
    <xf numFmtId="0" fontId="0" fillId="2" borderId="14" xfId="0" applyFont="1" applyFill="1" applyBorder="1"/>
    <xf numFmtId="43" fontId="0" fillId="2" borderId="14" xfId="0" applyNumberFormat="1" applyFont="1" applyFill="1" applyBorder="1"/>
    <xf numFmtId="43" fontId="0" fillId="4" borderId="14" xfId="0" applyNumberFormat="1" applyFont="1" applyFill="1" applyBorder="1"/>
    <xf numFmtId="0" fontId="0" fillId="4" borderId="14" xfId="0" applyFont="1" applyFill="1" applyBorder="1"/>
    <xf numFmtId="43" fontId="0" fillId="4" borderId="30" xfId="0" applyNumberFormat="1" applyFont="1" applyFill="1" applyBorder="1"/>
    <xf numFmtId="0" fontId="0" fillId="2" borderId="1" xfId="0" applyFont="1" applyFill="1" applyBorder="1"/>
    <xf numFmtId="0" fontId="0" fillId="4" borderId="1" xfId="0" applyFont="1" applyFill="1" applyBorder="1"/>
    <xf numFmtId="0" fontId="0" fillId="4" borderId="4" xfId="0" applyFont="1" applyFill="1" applyBorder="1"/>
    <xf numFmtId="0" fontId="0" fillId="0" borderId="30" xfId="0" applyFont="1" applyBorder="1"/>
    <xf numFmtId="43" fontId="0" fillId="5" borderId="6" xfId="0" applyNumberFormat="1" applyFont="1" applyFill="1" applyBorder="1"/>
    <xf numFmtId="43" fontId="0" fillId="2" borderId="1" xfId="0" applyNumberFormat="1" applyFont="1" applyFill="1" applyBorder="1"/>
    <xf numFmtId="43" fontId="0" fillId="4" borderId="1" xfId="0" applyNumberFormat="1" applyFont="1" applyFill="1" applyBorder="1"/>
    <xf numFmtId="43" fontId="0" fillId="4" borderId="4" xfId="0" applyNumberFormat="1" applyFont="1" applyFill="1" applyBorder="1"/>
    <xf numFmtId="0" fontId="0" fillId="0" borderId="1" xfId="0" applyFont="1" applyBorder="1"/>
    <xf numFmtId="0" fontId="0" fillId="0" borderId="4" xfId="0" applyFont="1" applyBorder="1"/>
    <xf numFmtId="0" fontId="1" fillId="5" borderId="28" xfId="0" applyFont="1" applyFill="1" applyBorder="1"/>
    <xf numFmtId="0" fontId="1" fillId="5" borderId="6" xfId="0" applyFont="1" applyFill="1" applyBorder="1"/>
    <xf numFmtId="0" fontId="1" fillId="3" borderId="52" xfId="0" applyFont="1" applyFill="1" applyBorder="1" applyAlignment="1">
      <alignment horizontal="center" vertical="center"/>
    </xf>
    <xf numFmtId="0" fontId="1" fillId="2" borderId="14" xfId="0" applyFont="1" applyFill="1" applyBorder="1"/>
    <xf numFmtId="0" fontId="1" fillId="2" borderId="14" xfId="0" applyFont="1" applyFill="1" applyBorder="1" applyAlignment="1">
      <alignment horizontal="left"/>
    </xf>
    <xf numFmtId="0" fontId="0" fillId="0" borderId="7" xfId="0" applyFont="1" applyBorder="1"/>
    <xf numFmtId="43" fontId="0" fillId="4" borderId="7" xfId="0" applyNumberFormat="1" applyFont="1" applyFill="1" applyBorder="1"/>
    <xf numFmtId="43" fontId="1" fillId="5" borderId="28" xfId="0" applyNumberFormat="1" applyFont="1" applyFill="1" applyBorder="1"/>
    <xf numFmtId="43" fontId="1" fillId="5" borderId="6" xfId="0" applyNumberFormat="1" applyFont="1" applyFill="1" applyBorder="1"/>
    <xf numFmtId="0" fontId="0" fillId="4" borderId="30" xfId="0" applyFont="1" applyFill="1" applyBorder="1"/>
    <xf numFmtId="0" fontId="0" fillId="4" borderId="7" xfId="0" applyFont="1" applyFill="1" applyBorder="1"/>
    <xf numFmtId="164" fontId="3" fillId="0" borderId="14" xfId="1" applyNumberFormat="1" applyFont="1" applyBorder="1"/>
    <xf numFmtId="164" fontId="3" fillId="0" borderId="1" xfId="1" applyNumberFormat="1" applyFont="1" applyBorder="1"/>
    <xf numFmtId="0" fontId="1" fillId="2" borderId="29" xfId="0" applyFont="1" applyFill="1" applyBorder="1"/>
    <xf numFmtId="164" fontId="3" fillId="0" borderId="29" xfId="1" applyNumberFormat="1" applyFont="1" applyBorder="1"/>
    <xf numFmtId="164" fontId="3" fillId="0" borderId="4" xfId="1" applyNumberFormat="1" applyFont="1" applyBorder="1"/>
    <xf numFmtId="164" fontId="1" fillId="5" borderId="28" xfId="0" applyNumberFormat="1" applyFont="1" applyFill="1" applyBorder="1"/>
    <xf numFmtId="164" fontId="1" fillId="5" borderId="6" xfId="0" applyNumberFormat="1" applyFont="1" applyFill="1" applyBorder="1"/>
    <xf numFmtId="164" fontId="0" fillId="5" borderId="6" xfId="0" applyNumberFormat="1" applyFont="1" applyFill="1" applyBorder="1"/>
    <xf numFmtId="0" fontId="1" fillId="5" borderId="28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64" fontId="0" fillId="4" borderId="14" xfId="1" applyNumberFormat="1" applyFont="1" applyFill="1" applyBorder="1" applyAlignment="1">
      <alignment horizontal="center" vertical="center"/>
    </xf>
    <xf numFmtId="164" fontId="0" fillId="4" borderId="29" xfId="1" applyNumberFormat="1" applyFont="1" applyFill="1" applyBorder="1" applyAlignment="1">
      <alignment horizontal="center" vertical="center"/>
    </xf>
    <xf numFmtId="164" fontId="0" fillId="4" borderId="14" xfId="0" applyNumberFormat="1" applyFill="1" applyBorder="1" applyAlignment="1">
      <alignment horizontal="center" vertical="center"/>
    </xf>
    <xf numFmtId="164" fontId="0" fillId="4" borderId="29" xfId="0" applyNumberFormat="1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vertical="center"/>
    </xf>
    <xf numFmtId="164" fontId="0" fillId="4" borderId="4" xfId="1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43" fontId="0" fillId="4" borderId="14" xfId="0" applyNumberFormat="1" applyFill="1" applyBorder="1" applyAlignment="1">
      <alignment horizontal="center" vertical="center"/>
    </xf>
    <xf numFmtId="43" fontId="0" fillId="4" borderId="29" xfId="0" applyNumberFormat="1" applyFill="1" applyBorder="1" applyAlignment="1">
      <alignment horizontal="center" vertical="center"/>
    </xf>
    <xf numFmtId="43" fontId="0" fillId="4" borderId="1" xfId="0" applyNumberFormat="1" applyFill="1" applyBorder="1" applyAlignment="1">
      <alignment horizontal="center" vertical="center"/>
    </xf>
    <xf numFmtId="43" fontId="0" fillId="4" borderId="4" xfId="0" applyNumberFormat="1" applyFill="1" applyBorder="1" applyAlignment="1">
      <alignment horizontal="center" vertical="center"/>
    </xf>
    <xf numFmtId="164" fontId="0" fillId="4" borderId="30" xfId="0" applyNumberFormat="1" applyFill="1" applyBorder="1" applyAlignment="1">
      <alignment horizontal="center" vertical="center"/>
    </xf>
    <xf numFmtId="164" fontId="0" fillId="4" borderId="7" xfId="0" applyNumberForma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4" borderId="4" xfId="0" applyNumberFormat="1" applyFill="1" applyBorder="1" applyAlignment="1">
      <alignment horizontal="center" vertical="center"/>
    </xf>
    <xf numFmtId="43" fontId="1" fillId="5" borderId="28" xfId="0" applyNumberFormat="1" applyFont="1" applyFill="1" applyBorder="1" applyAlignment="1">
      <alignment horizontal="center" vertical="center"/>
    </xf>
    <xf numFmtId="43" fontId="1" fillId="5" borderId="6" xfId="0" applyNumberFormat="1" applyFont="1" applyFill="1" applyBorder="1" applyAlignment="1">
      <alignment horizontal="center" vertical="center"/>
    </xf>
    <xf numFmtId="0" fontId="1" fillId="5" borderId="6" xfId="0" applyNumberFormat="1" applyFont="1" applyFill="1" applyBorder="1" applyAlignment="1">
      <alignment horizontal="center" vertical="center"/>
    </xf>
    <xf numFmtId="164" fontId="1" fillId="5" borderId="6" xfId="0" applyNumberFormat="1" applyFont="1" applyFill="1" applyBorder="1" applyAlignment="1">
      <alignment horizontal="center" vertical="center"/>
    </xf>
    <xf numFmtId="43" fontId="0" fillId="0" borderId="14" xfId="1" applyFont="1" applyBorder="1"/>
    <xf numFmtId="43" fontId="0" fillId="0" borderId="14" xfId="1" applyNumberFormat="1" applyFont="1" applyBorder="1"/>
    <xf numFmtId="43" fontId="0" fillId="0" borderId="1" xfId="1" applyFont="1" applyBorder="1"/>
    <xf numFmtId="0" fontId="1" fillId="2" borderId="29" xfId="0" applyFont="1" applyFill="1" applyBorder="1" applyAlignment="1">
      <alignment horizontal="left"/>
    </xf>
    <xf numFmtId="43" fontId="0" fillId="0" borderId="29" xfId="1" applyFont="1" applyBorder="1"/>
    <xf numFmtId="43" fontId="0" fillId="0" borderId="4" xfId="1" applyFont="1" applyBorder="1"/>
    <xf numFmtId="43" fontId="0" fillId="0" borderId="1" xfId="1" applyNumberFormat="1" applyFont="1" applyBorder="1"/>
    <xf numFmtId="0" fontId="1" fillId="5" borderId="28" xfId="0" applyFont="1" applyFill="1" applyBorder="1" applyAlignment="1">
      <alignment vertical="center"/>
    </xf>
    <xf numFmtId="43" fontId="1" fillId="5" borderId="28" xfId="1" applyNumberFormat="1" applyFont="1" applyFill="1" applyBorder="1" applyAlignment="1">
      <alignment vertical="center"/>
    </xf>
    <xf numFmtId="43" fontId="1" fillId="5" borderId="6" xfId="1" applyNumberFormat="1" applyFont="1" applyFill="1" applyBorder="1" applyAlignment="1">
      <alignment vertical="center"/>
    </xf>
    <xf numFmtId="0" fontId="1" fillId="5" borderId="6" xfId="0" applyFont="1" applyFill="1" applyBorder="1" applyAlignment="1">
      <alignment vertical="center"/>
    </xf>
    <xf numFmtId="164" fontId="1" fillId="5" borderId="28" xfId="1" applyNumberFormat="1" applyFont="1" applyFill="1" applyBorder="1" applyAlignment="1">
      <alignment horizontal="center" vertical="center"/>
    </xf>
    <xf numFmtId="164" fontId="1" fillId="5" borderId="6" xfId="1" applyNumberFormat="1" applyFont="1" applyFill="1" applyBorder="1" applyAlignment="1">
      <alignment horizontal="center" vertical="center"/>
    </xf>
    <xf numFmtId="164" fontId="0" fillId="4" borderId="30" xfId="1" applyNumberFormat="1" applyFont="1" applyFill="1" applyBorder="1" applyAlignment="1">
      <alignment horizontal="center" vertical="center"/>
    </xf>
    <xf numFmtId="164" fontId="0" fillId="4" borderId="7" xfId="1" applyNumberFormat="1" applyFont="1" applyFill="1" applyBorder="1" applyAlignment="1">
      <alignment horizontal="center" vertical="center"/>
    </xf>
    <xf numFmtId="164" fontId="0" fillId="4" borderId="51" xfId="1" applyNumberFormat="1" applyFont="1" applyFill="1" applyBorder="1" applyAlignment="1">
      <alignment horizontal="center" vertical="center"/>
    </xf>
    <xf numFmtId="164" fontId="0" fillId="4" borderId="26" xfId="1" applyNumberFormat="1" applyFont="1" applyFill="1" applyBorder="1" applyAlignment="1">
      <alignment horizontal="center" vertical="center"/>
    </xf>
    <xf numFmtId="164" fontId="0" fillId="4" borderId="60" xfId="1" applyNumberFormat="1" applyFont="1" applyFill="1" applyBorder="1" applyAlignment="1">
      <alignment horizontal="center" vertical="center"/>
    </xf>
    <xf numFmtId="164" fontId="0" fillId="4" borderId="63" xfId="1" applyNumberFormat="1" applyFont="1" applyFill="1" applyBorder="1" applyAlignment="1">
      <alignment horizontal="center" vertical="center"/>
    </xf>
    <xf numFmtId="0" fontId="0" fillId="4" borderId="14" xfId="1" applyNumberFormat="1" applyFont="1" applyFill="1" applyBorder="1" applyAlignment="1">
      <alignment horizontal="center" vertical="center"/>
    </xf>
    <xf numFmtId="0" fontId="0" fillId="4" borderId="1" xfId="1" applyNumberFormat="1" applyFont="1" applyFill="1" applyBorder="1" applyAlignment="1">
      <alignment horizontal="center" vertical="center"/>
    </xf>
    <xf numFmtId="43" fontId="0" fillId="4" borderId="1" xfId="1" applyNumberFormat="1" applyFont="1" applyFill="1" applyBorder="1" applyAlignment="1">
      <alignment horizontal="center" vertical="center"/>
    </xf>
    <xf numFmtId="0" fontId="0" fillId="4" borderId="30" xfId="1" applyNumberFormat="1" applyFont="1" applyFill="1" applyBorder="1" applyAlignment="1">
      <alignment horizontal="center" vertical="center"/>
    </xf>
    <xf numFmtId="0" fontId="0" fillId="4" borderId="7" xfId="1" applyNumberFormat="1" applyFont="1" applyFill="1" applyBorder="1" applyAlignment="1">
      <alignment horizontal="center" vertical="center"/>
    </xf>
    <xf numFmtId="164" fontId="1" fillId="5" borderId="6" xfId="1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43" fontId="0" fillId="0" borderId="1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0" fontId="1" fillId="0" borderId="0" xfId="0" applyFont="1"/>
    <xf numFmtId="164" fontId="3" fillId="0" borderId="8" xfId="1" applyNumberFormat="1" applyFont="1" applyBorder="1"/>
    <xf numFmtId="164" fontId="3" fillId="0" borderId="12" xfId="1" applyNumberFormat="1" applyFont="1" applyBorder="1"/>
    <xf numFmtId="43" fontId="3" fillId="0" borderId="12" xfId="1" applyFont="1" applyBorder="1"/>
    <xf numFmtId="43" fontId="3" fillId="0" borderId="9" xfId="1" applyFont="1" applyBorder="1"/>
    <xf numFmtId="164" fontId="3" fillId="0" borderId="5" xfId="1" applyNumberFormat="1" applyFont="1" applyFill="1" applyBorder="1" applyAlignment="1">
      <alignment horizontal="center" vertical="center"/>
    </xf>
    <xf numFmtId="43" fontId="3" fillId="0" borderId="42" xfId="1" applyFont="1" applyFill="1" applyBorder="1" applyAlignment="1">
      <alignment horizontal="center" vertical="center"/>
    </xf>
    <xf numFmtId="164" fontId="0" fillId="0" borderId="9" xfId="1" applyNumberFormat="1" applyFont="1" applyBorder="1"/>
    <xf numFmtId="43" fontId="3" fillId="0" borderId="14" xfId="1" applyFont="1" applyBorder="1"/>
    <xf numFmtId="43" fontId="3" fillId="0" borderId="29" xfId="1" applyFont="1" applyBorder="1"/>
    <xf numFmtId="43" fontId="1" fillId="5" borderId="28" xfId="1" applyNumberFormat="1" applyFont="1" applyFill="1" applyBorder="1"/>
    <xf numFmtId="43" fontId="1" fillId="5" borderId="6" xfId="1" applyNumberFormat="1" applyFont="1" applyFill="1" applyBorder="1"/>
    <xf numFmtId="43" fontId="3" fillId="0" borderId="14" xfId="1" applyNumberFormat="1" applyFont="1" applyBorder="1"/>
    <xf numFmtId="43" fontId="3" fillId="0" borderId="1" xfId="1" applyNumberFormat="1" applyFont="1" applyBorder="1"/>
    <xf numFmtId="43" fontId="3" fillId="0" borderId="29" xfId="1" applyNumberFormat="1" applyFont="1" applyBorder="1"/>
    <xf numFmtId="43" fontId="3" fillId="0" borderId="4" xfId="1" applyNumberFormat="1" applyFont="1" applyBorder="1"/>
    <xf numFmtId="43" fontId="0" fillId="5" borderId="28" xfId="1" applyFont="1" applyFill="1" applyBorder="1"/>
    <xf numFmtId="9" fontId="0" fillId="4" borderId="14" xfId="2" applyFont="1" applyFill="1" applyBorder="1"/>
    <xf numFmtId="9" fontId="0" fillId="4" borderId="1" xfId="2" applyFont="1" applyFill="1" applyBorder="1"/>
    <xf numFmtId="43" fontId="0" fillId="0" borderId="1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43" fontId="0" fillId="0" borderId="1" xfId="1" applyFont="1" applyBorder="1" applyAlignment="1" applyProtection="1">
      <alignment horizontal="center" vertical="center"/>
    </xf>
    <xf numFmtId="43" fontId="1" fillId="2" borderId="9" xfId="1" applyNumberFormat="1" applyFont="1" applyFill="1" applyBorder="1" applyAlignment="1">
      <alignment horizontal="center" vertical="center"/>
    </xf>
    <xf numFmtId="43" fontId="3" fillId="0" borderId="9" xfId="1" applyNumberFormat="1" applyFont="1" applyBorder="1"/>
    <xf numFmtId="164" fontId="3" fillId="0" borderId="5" xfId="1" applyNumberFormat="1" applyFont="1" applyFill="1" applyBorder="1" applyAlignment="1">
      <alignment horizontal="center" vertical="center"/>
    </xf>
    <xf numFmtId="43" fontId="3" fillId="0" borderId="42" xfId="1" applyFont="1" applyFill="1" applyBorder="1" applyAlignment="1">
      <alignment horizontal="center" vertical="center"/>
    </xf>
    <xf numFmtId="43" fontId="1" fillId="2" borderId="20" xfId="1" applyNumberFormat="1" applyFont="1" applyFill="1" applyBorder="1" applyAlignment="1">
      <alignment horizontal="center" vertical="center"/>
    </xf>
    <xf numFmtId="43" fontId="1" fillId="2" borderId="31" xfId="1" applyNumberFormat="1" applyFont="1" applyFill="1" applyBorder="1" applyAlignment="1">
      <alignment horizontal="center" vertical="center"/>
    </xf>
    <xf numFmtId="43" fontId="3" fillId="0" borderId="5" xfId="1" applyNumberFormat="1" applyFont="1" applyFill="1" applyBorder="1" applyAlignment="1">
      <alignment horizontal="center" vertical="center"/>
    </xf>
    <xf numFmtId="43" fontId="3" fillId="0" borderId="28" xfId="1" applyNumberFormat="1" applyFont="1" applyFill="1" applyBorder="1" applyAlignment="1">
      <alignment horizontal="center" vertical="center"/>
    </xf>
    <xf numFmtId="43" fontId="3" fillId="0" borderId="6" xfId="1" applyNumberFormat="1" applyFont="1" applyFill="1" applyBorder="1" applyAlignment="1">
      <alignment horizontal="center" vertical="center"/>
    </xf>
    <xf numFmtId="43" fontId="3" fillId="0" borderId="14" xfId="1" applyNumberFormat="1" applyFont="1" applyFill="1" applyBorder="1" applyAlignment="1">
      <alignment horizontal="center" vertical="center"/>
    </xf>
    <xf numFmtId="43" fontId="3" fillId="0" borderId="1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43" fontId="0" fillId="0" borderId="0" xfId="0" applyNumberFormat="1"/>
    <xf numFmtId="43" fontId="1" fillId="2" borderId="31" xfId="1" applyNumberFormat="1" applyFont="1" applyFill="1" applyBorder="1" applyAlignment="1">
      <alignment horizontal="center" vertical="center"/>
    </xf>
    <xf numFmtId="43" fontId="3" fillId="0" borderId="28" xfId="1" applyNumberFormat="1" applyFont="1" applyFill="1" applyBorder="1" applyAlignment="1">
      <alignment horizontal="center" vertical="center"/>
    </xf>
    <xf numFmtId="43" fontId="3" fillId="0" borderId="6" xfId="1" applyNumberFormat="1" applyFont="1" applyFill="1" applyBorder="1" applyAlignment="1">
      <alignment horizontal="center" vertical="center"/>
    </xf>
    <xf numFmtId="43" fontId="3" fillId="0" borderId="14" xfId="1" applyNumberFormat="1" applyFont="1" applyFill="1" applyBorder="1" applyAlignment="1">
      <alignment horizontal="center" vertical="center"/>
    </xf>
    <xf numFmtId="43" fontId="3" fillId="0" borderId="1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164" fontId="0" fillId="0" borderId="8" xfId="1" applyNumberFormat="1" applyFont="1" applyBorder="1"/>
    <xf numFmtId="164" fontId="0" fillId="0" borderId="12" xfId="1" applyNumberFormat="1" applyFont="1" applyBorder="1"/>
    <xf numFmtId="43" fontId="0" fillId="0" borderId="9" xfId="1" applyFont="1" applyBorder="1"/>
    <xf numFmtId="2" fontId="0" fillId="4" borderId="14" xfId="0" applyNumberForma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2" fontId="0" fillId="4" borderId="29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43" fontId="0" fillId="4" borderId="14" xfId="1" applyNumberFormat="1" applyFont="1" applyFill="1" applyBorder="1" applyAlignment="1">
      <alignment horizontal="center" vertical="center"/>
    </xf>
    <xf numFmtId="43" fontId="0" fillId="4" borderId="29" xfId="1" applyNumberFormat="1" applyFont="1" applyFill="1" applyBorder="1" applyAlignment="1">
      <alignment horizontal="center" vertical="center"/>
    </xf>
    <xf numFmtId="43" fontId="0" fillId="4" borderId="4" xfId="1" applyNumberFormat="1" applyFont="1" applyFill="1" applyBorder="1" applyAlignment="1">
      <alignment horizontal="center" vertical="center"/>
    </xf>
    <xf numFmtId="2" fontId="1" fillId="5" borderId="28" xfId="0" applyNumberFormat="1" applyFont="1" applyFill="1" applyBorder="1" applyAlignment="1">
      <alignment horizontal="center" vertical="center"/>
    </xf>
    <xf numFmtId="2" fontId="1" fillId="5" borderId="6" xfId="0" applyNumberFormat="1" applyFont="1" applyFill="1" applyBorder="1" applyAlignment="1">
      <alignment horizontal="center" vertical="center"/>
    </xf>
    <xf numFmtId="43" fontId="0" fillId="4" borderId="30" xfId="0" applyNumberFormat="1" applyFill="1" applyBorder="1" applyAlignment="1">
      <alignment horizontal="center" vertical="center"/>
    </xf>
    <xf numFmtId="43" fontId="0" fillId="4" borderId="7" xfId="0" applyNumberFormat="1" applyFill="1" applyBorder="1" applyAlignment="1">
      <alignment horizontal="center" vertical="center"/>
    </xf>
    <xf numFmtId="43" fontId="0" fillId="4" borderId="30" xfId="1" applyNumberFormat="1" applyFont="1" applyFill="1" applyBorder="1" applyAlignment="1">
      <alignment horizontal="center" vertical="center"/>
    </xf>
    <xf numFmtId="43" fontId="0" fillId="4" borderId="14" xfId="1" applyFont="1" applyFill="1" applyBorder="1" applyAlignment="1">
      <alignment horizontal="center" vertical="center"/>
    </xf>
    <xf numFmtId="164" fontId="9" fillId="0" borderId="5" xfId="3" applyNumberFormat="1" applyFont="1" applyFill="1" applyBorder="1" applyAlignment="1">
      <alignment horizontal="center" vertical="center"/>
    </xf>
    <xf numFmtId="43" fontId="9" fillId="0" borderId="28" xfId="3" applyFont="1" applyFill="1" applyBorder="1" applyAlignment="1">
      <alignment horizontal="center" vertical="center"/>
    </xf>
    <xf numFmtId="164" fontId="9" fillId="0" borderId="5" xfId="4" applyNumberFormat="1" applyFont="1" applyFill="1" applyBorder="1" applyAlignment="1">
      <alignment horizontal="center" vertical="center"/>
    </xf>
    <xf numFmtId="43" fontId="9" fillId="0" borderId="28" xfId="4" applyFont="1" applyFill="1" applyBorder="1" applyAlignment="1">
      <alignment horizontal="center" vertical="center"/>
    </xf>
    <xf numFmtId="43" fontId="0" fillId="4" borderId="29" xfId="1" applyFont="1" applyFill="1" applyBorder="1" applyAlignment="1">
      <alignment horizontal="center" vertical="center"/>
    </xf>
    <xf numFmtId="43" fontId="1" fillId="5" borderId="28" xfId="1" applyFont="1" applyFill="1" applyBorder="1" applyAlignment="1">
      <alignment horizontal="center" vertical="center"/>
    </xf>
    <xf numFmtId="164" fontId="0" fillId="0" borderId="36" xfId="1" applyNumberFormat="1" applyFont="1" applyBorder="1"/>
    <xf numFmtId="0" fontId="1" fillId="2" borderId="51" xfId="0" applyFont="1" applyFill="1" applyBorder="1" applyAlignment="1">
      <alignment vertical="center"/>
    </xf>
    <xf numFmtId="0" fontId="1" fillId="2" borderId="64" xfId="0" applyFont="1" applyFill="1" applyBorder="1" applyAlignment="1">
      <alignment vertical="center"/>
    </xf>
    <xf numFmtId="43" fontId="0" fillId="0" borderId="1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0" fontId="1" fillId="2" borderId="48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164" fontId="9" fillId="0" borderId="5" xfId="5" applyNumberFormat="1" applyFont="1" applyFill="1" applyBorder="1" applyAlignment="1">
      <alignment horizontal="center" vertical="center"/>
    </xf>
    <xf numFmtId="43" fontId="9" fillId="0" borderId="28" xfId="5" applyNumberFormat="1" applyFont="1" applyFill="1" applyBorder="1" applyAlignment="1">
      <alignment horizontal="center" vertical="center"/>
    </xf>
    <xf numFmtId="43" fontId="9" fillId="0" borderId="28" xfId="6" applyNumberFormat="1" applyFont="1" applyFill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3" fillId="0" borderId="12" xfId="1" applyNumberFormat="1" applyFont="1" applyBorder="1"/>
    <xf numFmtId="43" fontId="3" fillId="0" borderId="9" xfId="1" applyNumberFormat="1" applyFont="1" applyBorder="1"/>
    <xf numFmtId="164" fontId="0" fillId="0" borderId="12" xfId="1" applyNumberFormat="1" applyFont="1" applyBorder="1" applyProtection="1"/>
    <xf numFmtId="164" fontId="0" fillId="0" borderId="8" xfId="1" applyNumberFormat="1" applyFont="1" applyBorder="1" applyProtection="1"/>
    <xf numFmtId="164" fontId="3" fillId="0" borderId="2" xfId="1" applyNumberFormat="1" applyFont="1" applyFill="1" applyBorder="1" applyAlignment="1">
      <alignment horizontal="center" vertical="center"/>
    </xf>
    <xf numFmtId="43" fontId="3" fillId="0" borderId="14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43" fontId="3" fillId="0" borderId="14" xfId="1" applyNumberFormat="1" applyFont="1" applyFill="1" applyBorder="1" applyAlignment="1">
      <alignment horizontal="center" vertical="center"/>
    </xf>
    <xf numFmtId="164" fontId="0" fillId="0" borderId="8" xfId="1" applyNumberFormat="1" applyFont="1" applyBorder="1"/>
    <xf numFmtId="164" fontId="0" fillId="0" borderId="12" xfId="1" applyNumberFormat="1" applyFont="1" applyBorder="1"/>
    <xf numFmtId="43" fontId="0" fillId="0" borderId="9" xfId="1" applyFont="1" applyBorder="1"/>
    <xf numFmtId="165" fontId="0" fillId="2" borderId="9" xfId="1" applyNumberFormat="1" applyFont="1" applyFill="1" applyBorder="1"/>
    <xf numFmtId="164" fontId="0" fillId="0" borderId="2" xfId="1" applyNumberFormat="1" applyFont="1" applyBorder="1" applyAlignment="1" applyProtection="1">
      <alignment horizontal="center" vertical="center"/>
    </xf>
    <xf numFmtId="164" fontId="0" fillId="0" borderId="8" xfId="1" applyNumberFormat="1" applyFont="1" applyBorder="1"/>
    <xf numFmtId="164" fontId="0" fillId="0" borderId="12" xfId="1" applyNumberFormat="1" applyFont="1" applyBorder="1"/>
    <xf numFmtId="43" fontId="0" fillId="0" borderId="9" xfId="1" applyFont="1" applyBorder="1"/>
    <xf numFmtId="43" fontId="0" fillId="0" borderId="1" xfId="1" applyFont="1" applyBorder="1" applyAlignment="1" applyProtection="1">
      <alignment horizontal="center" vertical="center"/>
    </xf>
    <xf numFmtId="43" fontId="0" fillId="0" borderId="9" xfId="1" applyFont="1" applyBorder="1" applyProtection="1"/>
    <xf numFmtId="43" fontId="0" fillId="0" borderId="1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3" fillId="0" borderId="12" xfId="1" applyNumberFormat="1" applyFont="1" applyBorder="1"/>
    <xf numFmtId="43" fontId="3" fillId="0" borderId="9" xfId="1" applyNumberFormat="1" applyFont="1" applyBorder="1"/>
    <xf numFmtId="164" fontId="0" fillId="0" borderId="12" xfId="1" applyNumberFormat="1" applyFont="1" applyBorder="1" applyProtection="1"/>
    <xf numFmtId="164" fontId="0" fillId="0" borderId="8" xfId="1" applyNumberFormat="1" applyFont="1" applyBorder="1" applyProtection="1"/>
    <xf numFmtId="43" fontId="3" fillId="0" borderId="14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164" fontId="0" fillId="0" borderId="8" xfId="1" applyNumberFormat="1" applyFont="1" applyBorder="1"/>
    <xf numFmtId="164" fontId="0" fillId="0" borderId="12" xfId="1" applyNumberFormat="1" applyFont="1" applyBorder="1"/>
    <xf numFmtId="43" fontId="0" fillId="0" borderId="9" xfId="1" applyFont="1" applyBorder="1"/>
    <xf numFmtId="43" fontId="0" fillId="0" borderId="1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5" fontId="0" fillId="0" borderId="8" xfId="1" applyNumberFormat="1" applyFont="1" applyBorder="1"/>
    <xf numFmtId="165" fontId="0" fillId="2" borderId="38" xfId="1" applyNumberFormat="1" applyFont="1" applyFill="1" applyBorder="1"/>
    <xf numFmtId="165" fontId="0" fillId="2" borderId="12" xfId="1" applyNumberFormat="1" applyFont="1" applyFill="1" applyBorder="1"/>
    <xf numFmtId="164" fontId="3" fillId="0" borderId="8" xfId="1" applyNumberFormat="1" applyFont="1" applyBorder="1"/>
    <xf numFmtId="164" fontId="3" fillId="0" borderId="12" xfId="1" applyNumberFormat="1" applyFont="1" applyBorder="1"/>
    <xf numFmtId="43" fontId="3" fillId="0" borderId="12" xfId="1" applyFont="1" applyBorder="1"/>
    <xf numFmtId="43" fontId="3" fillId="0" borderId="9" xfId="1" applyFont="1" applyBorder="1"/>
    <xf numFmtId="164" fontId="0" fillId="0" borderId="8" xfId="1" applyNumberFormat="1" applyFont="1" applyBorder="1"/>
    <xf numFmtId="164" fontId="0" fillId="0" borderId="12" xfId="1" applyNumberFormat="1" applyFont="1" applyBorder="1"/>
    <xf numFmtId="43" fontId="9" fillId="0" borderId="28" xfId="7" applyNumberFormat="1" applyFont="1" applyFill="1" applyBorder="1" applyAlignment="1">
      <alignment horizontal="center" vertical="center"/>
    </xf>
    <xf numFmtId="43" fontId="9" fillId="0" borderId="14" xfId="7" applyNumberFormat="1" applyFont="1" applyFill="1" applyBorder="1" applyAlignment="1">
      <alignment horizontal="center" vertical="center"/>
    </xf>
    <xf numFmtId="164" fontId="9" fillId="0" borderId="5" xfId="7" applyNumberFormat="1" applyFont="1" applyFill="1" applyBorder="1" applyAlignment="1">
      <alignment horizontal="center" vertical="center"/>
    </xf>
    <xf numFmtId="164" fontId="9" fillId="0" borderId="2" xfId="7" applyNumberFormat="1" applyFont="1" applyFill="1" applyBorder="1" applyAlignment="1">
      <alignment horizontal="center" vertical="center"/>
    </xf>
    <xf numFmtId="43" fontId="9" fillId="0" borderId="28" xfId="8" applyNumberFormat="1" applyFont="1" applyFill="1" applyBorder="1" applyAlignment="1">
      <alignment horizontal="center" vertical="center"/>
    </xf>
    <xf numFmtId="43" fontId="9" fillId="0" borderId="14" xfId="8" applyNumberFormat="1" applyFont="1" applyFill="1" applyBorder="1" applyAlignment="1">
      <alignment horizontal="center" vertical="center"/>
    </xf>
    <xf numFmtId="164" fontId="9" fillId="0" borderId="5" xfId="8" applyNumberFormat="1" applyFont="1" applyFill="1" applyBorder="1" applyAlignment="1">
      <alignment horizontal="center" vertical="center"/>
    </xf>
    <xf numFmtId="164" fontId="9" fillId="0" borderId="2" xfId="8" applyNumberFormat="1" applyFont="1" applyFill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43" fontId="3" fillId="0" borderId="9" xfId="1" applyNumberFormat="1" applyFont="1" applyBorder="1"/>
    <xf numFmtId="164" fontId="0" fillId="0" borderId="12" xfId="1" applyNumberFormat="1" applyFont="1" applyBorder="1" applyProtection="1"/>
    <xf numFmtId="164" fontId="0" fillId="0" borderId="9" xfId="1" applyNumberFormat="1" applyFont="1" applyBorder="1" applyProtection="1"/>
    <xf numFmtId="164" fontId="0" fillId="0" borderId="8" xfId="1" applyNumberFormat="1" applyFont="1" applyBorder="1" applyProtection="1"/>
    <xf numFmtId="164" fontId="0" fillId="0" borderId="8" xfId="1" applyNumberFormat="1" applyFont="1" applyBorder="1"/>
    <xf numFmtId="164" fontId="0" fillId="0" borderId="12" xfId="1" applyNumberFormat="1" applyFont="1" applyBorder="1"/>
    <xf numFmtId="43" fontId="0" fillId="0" borderId="9" xfId="1" applyFont="1" applyBorder="1"/>
    <xf numFmtId="164" fontId="0" fillId="0" borderId="12" xfId="1" applyNumberFormat="1" applyFont="1" applyBorder="1" applyProtection="1"/>
    <xf numFmtId="164" fontId="0" fillId="0" borderId="8" xfId="1" applyNumberFormat="1" applyFont="1" applyBorder="1" applyProtection="1"/>
    <xf numFmtId="43" fontId="0" fillId="0" borderId="9" xfId="1" applyFont="1" applyBorder="1" applyProtection="1"/>
    <xf numFmtId="43" fontId="0" fillId="0" borderId="1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5" fontId="0" fillId="0" borderId="8" xfId="1" applyNumberFormat="1" applyFont="1" applyBorder="1" applyProtection="1"/>
    <xf numFmtId="164" fontId="3" fillId="0" borderId="8" xfId="1" applyNumberFormat="1" applyFont="1" applyBorder="1"/>
    <xf numFmtId="164" fontId="3" fillId="0" borderId="12" xfId="1" applyNumberFormat="1" applyFont="1" applyBorder="1"/>
    <xf numFmtId="43" fontId="3" fillId="0" borderId="12" xfId="1" applyFont="1" applyBorder="1"/>
    <xf numFmtId="43" fontId="3" fillId="0" borderId="9" xfId="1" applyFont="1" applyBorder="1"/>
    <xf numFmtId="164" fontId="0" fillId="0" borderId="8" xfId="1" applyNumberFormat="1" applyFont="1" applyBorder="1"/>
    <xf numFmtId="164" fontId="0" fillId="0" borderId="12" xfId="1" applyNumberFormat="1" applyFont="1" applyBorder="1"/>
    <xf numFmtId="164" fontId="3" fillId="0" borderId="5" xfId="1" applyNumberFormat="1" applyFont="1" applyFill="1" applyBorder="1" applyAlignment="1">
      <alignment horizontal="center" vertical="center"/>
    </xf>
    <xf numFmtId="43" fontId="3" fillId="0" borderId="42" xfId="1" applyFont="1" applyFill="1" applyBorder="1" applyAlignment="1">
      <alignment horizontal="center" vertical="center"/>
    </xf>
    <xf numFmtId="43" fontId="0" fillId="5" borderId="28" xfId="0" applyNumberFormat="1" applyFont="1" applyFill="1" applyBorder="1"/>
    <xf numFmtId="9" fontId="1" fillId="5" borderId="28" xfId="0" applyNumberFormat="1" applyFont="1" applyFill="1" applyBorder="1"/>
    <xf numFmtId="165" fontId="0" fillId="4" borderId="14" xfId="0" applyNumberForma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1" fillId="5" borderId="28" xfId="0" applyNumberFormat="1" applyFont="1" applyFill="1" applyBorder="1"/>
    <xf numFmtId="165" fontId="1" fillId="5" borderId="6" xfId="0" applyNumberFormat="1" applyFont="1" applyFill="1" applyBorder="1"/>
    <xf numFmtId="165" fontId="0" fillId="4" borderId="29" xfId="0" applyNumberFormat="1" applyFill="1" applyBorder="1" applyAlignment="1">
      <alignment horizontal="center" vertical="center"/>
    </xf>
    <xf numFmtId="165" fontId="0" fillId="4" borderId="4" xfId="0" applyNumberFormat="1" applyFill="1" applyBorder="1" applyAlignment="1">
      <alignment horizontal="center" vertical="center"/>
    </xf>
    <xf numFmtId="43" fontId="3" fillId="0" borderId="28" xfId="1" applyNumberFormat="1" applyFont="1" applyFill="1" applyBorder="1" applyAlignment="1">
      <alignment horizontal="center" vertical="center"/>
    </xf>
    <xf numFmtId="43" fontId="3" fillId="0" borderId="14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43" fontId="3" fillId="0" borderId="28" xfId="1" applyNumberFormat="1" applyFont="1" applyFill="1" applyBorder="1" applyAlignment="1">
      <alignment horizontal="center" vertical="center"/>
    </xf>
    <xf numFmtId="43" fontId="3" fillId="0" borderId="14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/>
    </xf>
    <xf numFmtId="164" fontId="3" fillId="0" borderId="2" xfId="1" applyNumberFormat="1" applyFont="1" applyFill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 applyProtection="1">
      <alignment horizontal="center" vertical="center"/>
    </xf>
    <xf numFmtId="43" fontId="0" fillId="0" borderId="4" xfId="1" applyFont="1" applyBorder="1" applyAlignment="1" applyProtection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</xf>
    <xf numFmtId="43" fontId="3" fillId="0" borderId="42" xfId="1" applyFont="1" applyFill="1" applyBorder="1" applyAlignment="1" applyProtection="1">
      <alignment horizontal="center" vertical="center"/>
    </xf>
    <xf numFmtId="165" fontId="0" fillId="0" borderId="9" xfId="1" applyNumberFormat="1" applyFont="1" applyBorder="1" applyAlignment="1" applyProtection="1">
      <alignment horizontal="right"/>
    </xf>
    <xf numFmtId="0" fontId="1" fillId="2" borderId="15" xfId="0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left" vertical="center" indent="1"/>
    </xf>
    <xf numFmtId="164" fontId="1" fillId="2" borderId="1" xfId="1" applyNumberFormat="1" applyFont="1" applyFill="1" applyBorder="1" applyAlignment="1">
      <alignment horizontal="left" vertical="center" indent="2"/>
    </xf>
    <xf numFmtId="164" fontId="0" fillId="0" borderId="1" xfId="1" applyNumberFormat="1" applyFont="1" applyBorder="1" applyAlignment="1">
      <alignment horizontal="left" vertical="center"/>
    </xf>
    <xf numFmtId="164" fontId="1" fillId="2" borderId="1" xfId="1" applyNumberFormat="1" applyFont="1" applyFill="1" applyBorder="1" applyAlignment="1">
      <alignment horizontal="left" vertical="center"/>
    </xf>
    <xf numFmtId="164" fontId="0" fillId="0" borderId="4" xfId="1" applyNumberFormat="1" applyFont="1" applyBorder="1" applyAlignment="1">
      <alignment horizontal="left" vertical="center"/>
    </xf>
    <xf numFmtId="164" fontId="1" fillId="2" borderId="21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164" fontId="0" fillId="2" borderId="1" xfId="1" applyNumberFormat="1" applyFont="1" applyFill="1" applyBorder="1" applyAlignment="1">
      <alignment horizontal="center" vertical="center"/>
    </xf>
    <xf numFmtId="164" fontId="0" fillId="0" borderId="0" xfId="0" applyNumberFormat="1"/>
    <xf numFmtId="166" fontId="0" fillId="2" borderId="9" xfId="1" applyNumberFormat="1" applyFont="1" applyFill="1" applyBorder="1"/>
    <xf numFmtId="2" fontId="0" fillId="0" borderId="0" xfId="0" applyNumberFormat="1"/>
    <xf numFmtId="49" fontId="1" fillId="3" borderId="15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17" fontId="1" fillId="3" borderId="35" xfId="0" applyNumberFormat="1" applyFont="1" applyFill="1" applyBorder="1" applyAlignment="1">
      <alignment horizontal="center" vertical="center"/>
    </xf>
    <xf numFmtId="17" fontId="1" fillId="3" borderId="37" xfId="0" applyNumberFormat="1" applyFont="1" applyFill="1" applyBorder="1" applyAlignment="1">
      <alignment horizontal="center" vertical="center"/>
    </xf>
    <xf numFmtId="17" fontId="1" fillId="3" borderId="39" xfId="0" applyNumberFormat="1" applyFont="1" applyFill="1" applyBorder="1" applyAlignment="1">
      <alignment horizontal="center" vertical="center"/>
    </xf>
    <xf numFmtId="17" fontId="1" fillId="3" borderId="48" xfId="0" applyNumberFormat="1" applyFont="1" applyFill="1" applyBorder="1" applyAlignment="1">
      <alignment horizontal="center" vertical="center"/>
    </xf>
    <xf numFmtId="17" fontId="1" fillId="3" borderId="19" xfId="0" applyNumberFormat="1" applyFont="1" applyFill="1" applyBorder="1" applyAlignment="1">
      <alignment horizontal="center" vertical="center"/>
    </xf>
    <xf numFmtId="17" fontId="1" fillId="3" borderId="52" xfId="0" applyNumberFormat="1" applyFont="1" applyFill="1" applyBorder="1" applyAlignment="1">
      <alignment horizontal="center" vertical="center"/>
    </xf>
    <xf numFmtId="17" fontId="1" fillId="3" borderId="53" xfId="0" applyNumberFormat="1" applyFont="1" applyFill="1" applyBorder="1" applyAlignment="1">
      <alignment horizontal="center" vertical="center"/>
    </xf>
    <xf numFmtId="165" fontId="0" fillId="0" borderId="12" xfId="1" applyNumberFormat="1" applyFont="1" applyBorder="1" applyProtection="1"/>
    <xf numFmtId="165" fontId="0" fillId="0" borderId="9" xfId="1" applyNumberFormat="1" applyFont="1" applyBorder="1" applyProtection="1"/>
    <xf numFmtId="43" fontId="3" fillId="0" borderId="9" xfId="1" applyNumberFormat="1" applyFont="1" applyBorder="1" applyProtection="1"/>
    <xf numFmtId="164" fontId="3" fillId="0" borderId="8" xfId="1" applyNumberFormat="1" applyFont="1" applyBorder="1" applyProtection="1"/>
    <xf numFmtId="167" fontId="0" fillId="0" borderId="0" xfId="0" applyNumberFormat="1"/>
    <xf numFmtId="49" fontId="1" fillId="3" borderId="5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" fontId="1" fillId="3" borderId="5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49" fontId="1" fillId="3" borderId="27" xfId="0" applyNumberFormat="1" applyFont="1" applyFill="1" applyBorder="1" applyAlignment="1">
      <alignment horizontal="center" vertical="center" wrapText="1"/>
    </xf>
    <xf numFmtId="49" fontId="1" fillId="3" borderId="24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7" fontId="1" fillId="3" borderId="15" xfId="0" applyNumberFormat="1" applyFont="1" applyFill="1" applyBorder="1" applyAlignment="1">
      <alignment horizontal="center" vertical="center"/>
    </xf>
    <xf numFmtId="49" fontId="1" fillId="3" borderId="27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24" xfId="0" applyNumberFormat="1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49" fontId="1" fillId="3" borderId="2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center" wrapText="1"/>
    </xf>
    <xf numFmtId="0" fontId="1" fillId="5" borderId="54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left" indent="3"/>
    </xf>
    <xf numFmtId="0" fontId="1" fillId="2" borderId="57" xfId="0" applyFont="1" applyFill="1" applyBorder="1" applyAlignment="1">
      <alignment horizontal="left" indent="3"/>
    </xf>
    <xf numFmtId="0" fontId="0" fillId="2" borderId="33" xfId="0" applyFill="1" applyBorder="1" applyAlignment="1">
      <alignment horizontal="left" indent="3"/>
    </xf>
    <xf numFmtId="0" fontId="0" fillId="2" borderId="57" xfId="0" applyFill="1" applyBorder="1" applyAlignment="1">
      <alignment horizontal="left" indent="3"/>
    </xf>
    <xf numFmtId="0" fontId="0" fillId="2" borderId="41" xfId="0" applyFill="1" applyBorder="1" applyAlignment="1">
      <alignment horizontal="left" indent="3"/>
    </xf>
    <xf numFmtId="0" fontId="0" fillId="2" borderId="58" xfId="0" applyFill="1" applyBorder="1" applyAlignment="1">
      <alignment horizontal="left" indent="3"/>
    </xf>
    <xf numFmtId="0" fontId="0" fillId="0" borderId="4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indent="3"/>
    </xf>
    <xf numFmtId="0" fontId="1" fillId="2" borderId="49" xfId="0" applyFont="1" applyFill="1" applyBorder="1" applyAlignment="1">
      <alignment horizontal="left" indent="3"/>
    </xf>
    <xf numFmtId="0" fontId="1" fillId="2" borderId="50" xfId="0" applyFont="1" applyFill="1" applyBorder="1" applyAlignment="1">
      <alignment horizontal="left" indent="3"/>
    </xf>
    <xf numFmtId="0" fontId="1" fillId="2" borderId="29" xfId="0" applyFont="1" applyFill="1" applyBorder="1" applyAlignment="1">
      <alignment horizontal="left" indent="3"/>
    </xf>
    <xf numFmtId="0" fontId="0" fillId="0" borderId="60" xfId="0" applyFont="1" applyBorder="1" applyAlignment="1">
      <alignment horizontal="center" vertical="center" wrapText="1"/>
    </xf>
    <xf numFmtId="0" fontId="1" fillId="5" borderId="44" xfId="0" applyFont="1" applyFill="1" applyBorder="1" applyAlignment="1">
      <alignment horizontal="center" vertical="center" wrapText="1"/>
    </xf>
    <xf numFmtId="0" fontId="1" fillId="5" borderId="5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left" indent="3"/>
    </xf>
    <xf numFmtId="0" fontId="8" fillId="5" borderId="34" xfId="0" applyFont="1" applyFill="1" applyBorder="1" applyAlignment="1">
      <alignment horizontal="center" vertical="center" wrapText="1"/>
    </xf>
    <xf numFmtId="0" fontId="8" fillId="5" borderId="54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indent="3"/>
    </xf>
    <xf numFmtId="0" fontId="1" fillId="2" borderId="3" xfId="0" applyFont="1" applyFill="1" applyBorder="1" applyAlignment="1">
      <alignment horizontal="left" indent="3"/>
    </xf>
    <xf numFmtId="0" fontId="1" fillId="5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left" indent="3"/>
    </xf>
    <xf numFmtId="0" fontId="1" fillId="2" borderId="59" xfId="0" applyFont="1" applyFill="1" applyBorder="1" applyAlignment="1">
      <alignment horizontal="left" indent="3"/>
    </xf>
    <xf numFmtId="0" fontId="0" fillId="4" borderId="14" xfId="0" applyFill="1" applyBorder="1" applyAlignment="1">
      <alignment horizontal="left" indent="3"/>
    </xf>
    <xf numFmtId="0" fontId="1" fillId="3" borderId="62" xfId="0" applyFont="1" applyFill="1" applyBorder="1" applyAlignment="1">
      <alignment horizontal="center" vertical="center"/>
    </xf>
    <xf numFmtId="0" fontId="1" fillId="3" borderId="61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left" indent="3"/>
    </xf>
    <xf numFmtId="0" fontId="0" fillId="4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5" borderId="28" xfId="0" applyFont="1" applyFill="1" applyBorder="1" applyAlignment="1">
      <alignment horizontal="center" vertical="center" wrapText="1"/>
    </xf>
  </cellXfs>
  <cellStyles count="9">
    <cellStyle name="Normal" xfId="0" builtinId="0"/>
    <cellStyle name="Porcentagem" xfId="2" builtinId="5"/>
    <cellStyle name="Separador de milhares" xfId="1" builtinId="3"/>
    <cellStyle name="Separador de milhares 2" xfId="3"/>
    <cellStyle name="Separador de milhares 3" xfId="4"/>
    <cellStyle name="Separador de milhares 4" xfId="5"/>
    <cellStyle name="Separador de milhares 5" xfId="6"/>
    <cellStyle name="Separador de milhares 6" xfId="7"/>
    <cellStyle name="Separador de milhares 7" xfId="8"/>
  </cellStyles>
  <dxfs count="0"/>
  <tableStyles count="0" defaultTableStyle="TableStyleMedium2" defaultPivotStyle="PivotStyleLight16"/>
  <colors>
    <mruColors>
      <color rgb="FFE8FFD1"/>
      <color rgb="FFCCFF99"/>
      <color rgb="FF87F995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448236</xdr:colOff>
      <xdr:row>0</xdr:row>
      <xdr:rowOff>0</xdr:rowOff>
    </xdr:from>
    <xdr:to>
      <xdr:col>26</xdr:col>
      <xdr:colOff>832597</xdr:colOff>
      <xdr:row>3</xdr:row>
      <xdr:rowOff>190499</xdr:rowOff>
    </xdr:to>
    <xdr:pic>
      <xdr:nvPicPr>
        <xdr:cNvPr id="2" name="Picture 7" descr="http://www.tjrs.jus.br/programa_de_logistica_sustentavel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26736" y="0"/>
          <a:ext cx="3555626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87967</xdr:colOff>
      <xdr:row>3</xdr:row>
      <xdr:rowOff>172485</xdr:rowOff>
    </xdr:to>
    <xdr:pic>
      <xdr:nvPicPr>
        <xdr:cNvPr id="3" name="Imagem 2" descr="Logomarca da JF - SJT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"/>
          <a:ext cx="2047874" cy="74398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1075766</xdr:colOff>
      <xdr:row>0</xdr:row>
      <xdr:rowOff>0</xdr:rowOff>
    </xdr:from>
    <xdr:to>
      <xdr:col>7</xdr:col>
      <xdr:colOff>806825</xdr:colOff>
      <xdr:row>2</xdr:row>
      <xdr:rowOff>171449</xdr:rowOff>
    </xdr:to>
    <xdr:pic>
      <xdr:nvPicPr>
        <xdr:cNvPr id="2" name="Picture 7" descr="http://www.tjrs.jus.br/programa_de_logistica_sustentavel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12325" y="0"/>
          <a:ext cx="3260912" cy="754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347382</xdr:colOff>
      <xdr:row>2</xdr:row>
      <xdr:rowOff>153435</xdr:rowOff>
    </xdr:to>
    <xdr:pic>
      <xdr:nvPicPr>
        <xdr:cNvPr id="3" name="Imagem 2" descr="Logomarca da JF - SJT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2454088" cy="73614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1064560</xdr:colOff>
      <xdr:row>0</xdr:row>
      <xdr:rowOff>0</xdr:rowOff>
    </xdr:from>
    <xdr:to>
      <xdr:col>7</xdr:col>
      <xdr:colOff>806823</xdr:colOff>
      <xdr:row>2</xdr:row>
      <xdr:rowOff>171449</xdr:rowOff>
    </xdr:to>
    <xdr:pic>
      <xdr:nvPicPr>
        <xdr:cNvPr id="2" name="Picture 7" descr="http://www.tjrs.jus.br/programa_de_logistica_sustentavel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01119" y="0"/>
          <a:ext cx="3272116" cy="754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403412</xdr:colOff>
      <xdr:row>2</xdr:row>
      <xdr:rowOff>153435</xdr:rowOff>
    </xdr:to>
    <xdr:pic>
      <xdr:nvPicPr>
        <xdr:cNvPr id="3" name="Imagem 2" descr="Logomarca da JF - SJT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2510118" cy="73614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1086972</xdr:colOff>
      <xdr:row>0</xdr:row>
      <xdr:rowOff>0</xdr:rowOff>
    </xdr:from>
    <xdr:to>
      <xdr:col>7</xdr:col>
      <xdr:colOff>806824</xdr:colOff>
      <xdr:row>2</xdr:row>
      <xdr:rowOff>171449</xdr:rowOff>
    </xdr:to>
    <xdr:pic>
      <xdr:nvPicPr>
        <xdr:cNvPr id="2" name="Picture 7" descr="http://www.tjrs.jus.br/programa_de_logistica_sustentavel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23531" y="0"/>
          <a:ext cx="3249705" cy="754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302558</xdr:colOff>
      <xdr:row>2</xdr:row>
      <xdr:rowOff>153435</xdr:rowOff>
    </xdr:to>
    <xdr:pic>
      <xdr:nvPicPr>
        <xdr:cNvPr id="3" name="Imagem 2" descr="Logomarca da JF - SJT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2409264" cy="73614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12</xdr:col>
      <xdr:colOff>313765</xdr:colOff>
      <xdr:row>2</xdr:row>
      <xdr:rowOff>171449</xdr:rowOff>
    </xdr:to>
    <xdr:pic>
      <xdr:nvPicPr>
        <xdr:cNvPr id="2" name="Picture 7" descr="http://www.tjrs.jus.br/programa_de_logistica_sustentavel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35383" y="0"/>
          <a:ext cx="3843618" cy="754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1</xdr:col>
      <xdr:colOff>347384</xdr:colOff>
      <xdr:row>2</xdr:row>
      <xdr:rowOff>153435</xdr:rowOff>
    </xdr:to>
    <xdr:pic>
      <xdr:nvPicPr>
        <xdr:cNvPr id="3" name="Imagem 2" descr="Logomarca da JF - SJT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"/>
          <a:ext cx="2308412" cy="73614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851648</xdr:colOff>
      <xdr:row>0</xdr:row>
      <xdr:rowOff>0</xdr:rowOff>
    </xdr:from>
    <xdr:to>
      <xdr:col>8</xdr:col>
      <xdr:colOff>829235</xdr:colOff>
      <xdr:row>2</xdr:row>
      <xdr:rowOff>171449</xdr:rowOff>
    </xdr:to>
    <xdr:pic>
      <xdr:nvPicPr>
        <xdr:cNvPr id="2" name="Picture 7" descr="http://www.tjrs.jus.br/programa_de_logistica_sustentavel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64824" y="0"/>
          <a:ext cx="3171264" cy="754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201706</xdr:colOff>
      <xdr:row>2</xdr:row>
      <xdr:rowOff>153435</xdr:rowOff>
    </xdr:to>
    <xdr:pic>
      <xdr:nvPicPr>
        <xdr:cNvPr id="3" name="Imagem 2" descr="Logomarca da JF - SJT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2308412" cy="73614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781050</xdr:colOff>
      <xdr:row>0</xdr:row>
      <xdr:rowOff>0</xdr:rowOff>
    </xdr:from>
    <xdr:to>
      <xdr:col>14</xdr:col>
      <xdr:colOff>1016373</xdr:colOff>
      <xdr:row>2</xdr:row>
      <xdr:rowOff>171449</xdr:rowOff>
    </xdr:to>
    <xdr:pic>
      <xdr:nvPicPr>
        <xdr:cNvPr id="2" name="Picture 7" descr="http://www.tjrs.jus.br/programa_de_logistica_sustentavel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439900" y="0"/>
          <a:ext cx="3378573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495300</xdr:colOff>
      <xdr:row>2</xdr:row>
      <xdr:rowOff>153435</xdr:rowOff>
    </xdr:to>
    <xdr:pic>
      <xdr:nvPicPr>
        <xdr:cNvPr id="3" name="Imagem 2" descr="Logomarca da JF - SJT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2276475" cy="74398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962025</xdr:colOff>
      <xdr:row>0</xdr:row>
      <xdr:rowOff>0</xdr:rowOff>
    </xdr:from>
    <xdr:to>
      <xdr:col>6</xdr:col>
      <xdr:colOff>578223</xdr:colOff>
      <xdr:row>2</xdr:row>
      <xdr:rowOff>104775</xdr:rowOff>
    </xdr:to>
    <xdr:pic>
      <xdr:nvPicPr>
        <xdr:cNvPr id="2" name="Picture 7" descr="http://www.tjrs.jus.br/programa_de_logistica_sustentavel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72200" y="0"/>
          <a:ext cx="2988048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495300</xdr:colOff>
      <xdr:row>2</xdr:row>
      <xdr:rowOff>104775</xdr:rowOff>
    </xdr:to>
    <xdr:pic>
      <xdr:nvPicPr>
        <xdr:cNvPr id="3" name="Imagem 2" descr="Logomarca da JF - SJT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2209800" cy="6953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628651</xdr:colOff>
      <xdr:row>0</xdr:row>
      <xdr:rowOff>0</xdr:rowOff>
    </xdr:from>
    <xdr:to>
      <xdr:col>6</xdr:col>
      <xdr:colOff>578224</xdr:colOff>
      <xdr:row>2</xdr:row>
      <xdr:rowOff>104775</xdr:rowOff>
    </xdr:to>
    <xdr:pic>
      <xdr:nvPicPr>
        <xdr:cNvPr id="2" name="Picture 7" descr="http://www.tjrs.jus.br/programa_de_logistica_sustentavel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38826" y="0"/>
          <a:ext cx="2549898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495300</xdr:colOff>
      <xdr:row>2</xdr:row>
      <xdr:rowOff>104775</xdr:rowOff>
    </xdr:to>
    <xdr:pic>
      <xdr:nvPicPr>
        <xdr:cNvPr id="3" name="Imagem 2" descr="Logomarca da JF - SJT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2209800" cy="695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1165412</xdr:colOff>
      <xdr:row>0</xdr:row>
      <xdr:rowOff>0</xdr:rowOff>
    </xdr:from>
    <xdr:to>
      <xdr:col>7</xdr:col>
      <xdr:colOff>683558</xdr:colOff>
      <xdr:row>3</xdr:row>
      <xdr:rowOff>190499</xdr:rowOff>
    </xdr:to>
    <xdr:pic>
      <xdr:nvPicPr>
        <xdr:cNvPr id="4" name="Picture 7" descr="http://www.tjrs.jus.br/programa_de_logistica_sustentavel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6294" y="0"/>
          <a:ext cx="3047999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134471</xdr:colOff>
      <xdr:row>3</xdr:row>
      <xdr:rowOff>172485</xdr:rowOff>
    </xdr:to>
    <xdr:pic>
      <xdr:nvPicPr>
        <xdr:cNvPr id="5" name="Imagem 4" descr="Logomarca da JF - SJT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2095500" cy="7439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1165413</xdr:colOff>
      <xdr:row>0</xdr:row>
      <xdr:rowOff>0</xdr:rowOff>
    </xdr:from>
    <xdr:to>
      <xdr:col>7</xdr:col>
      <xdr:colOff>694764</xdr:colOff>
      <xdr:row>3</xdr:row>
      <xdr:rowOff>190499</xdr:rowOff>
    </xdr:to>
    <xdr:pic>
      <xdr:nvPicPr>
        <xdr:cNvPr id="2" name="Picture 7" descr="http://www.tjrs.jus.br/programa_de_logistica_sustentavel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6295" y="0"/>
          <a:ext cx="3059204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134471</xdr:colOff>
      <xdr:row>3</xdr:row>
      <xdr:rowOff>172485</xdr:rowOff>
    </xdr:to>
    <xdr:pic>
      <xdr:nvPicPr>
        <xdr:cNvPr id="3" name="Imagem 2" descr="Logomarca da JF - SJT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2095500" cy="7439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1154206</xdr:colOff>
      <xdr:row>0</xdr:row>
      <xdr:rowOff>0</xdr:rowOff>
    </xdr:from>
    <xdr:to>
      <xdr:col>7</xdr:col>
      <xdr:colOff>818029</xdr:colOff>
      <xdr:row>3</xdr:row>
      <xdr:rowOff>190499</xdr:rowOff>
    </xdr:to>
    <xdr:pic>
      <xdr:nvPicPr>
        <xdr:cNvPr id="2" name="Picture 7" descr="http://www.tjrs.jus.br/programa_de_logistica_sustentavel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7853" y="0"/>
          <a:ext cx="3193676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224118</xdr:colOff>
      <xdr:row>3</xdr:row>
      <xdr:rowOff>172485</xdr:rowOff>
    </xdr:to>
    <xdr:pic>
      <xdr:nvPicPr>
        <xdr:cNvPr id="3" name="Imagem 2" descr="Logomarca da JF - SJT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2117912" cy="7439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134470</xdr:colOff>
      <xdr:row>0</xdr:row>
      <xdr:rowOff>0</xdr:rowOff>
    </xdr:from>
    <xdr:to>
      <xdr:col>15</xdr:col>
      <xdr:colOff>1299881</xdr:colOff>
      <xdr:row>3</xdr:row>
      <xdr:rowOff>190499</xdr:rowOff>
    </xdr:to>
    <xdr:pic>
      <xdr:nvPicPr>
        <xdr:cNvPr id="4" name="Picture 7" descr="http://www.tjrs.jus.br/programa_de_logistica_sustentavel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07970" y="0"/>
          <a:ext cx="3653117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168088</xdr:colOff>
      <xdr:row>3</xdr:row>
      <xdr:rowOff>172485</xdr:rowOff>
    </xdr:to>
    <xdr:pic>
      <xdr:nvPicPr>
        <xdr:cNvPr id="5" name="Imagem 4" descr="Logomarca da JF - SJT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2129117" cy="7439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1143000</xdr:colOff>
      <xdr:row>0</xdr:row>
      <xdr:rowOff>0</xdr:rowOff>
    </xdr:from>
    <xdr:to>
      <xdr:col>14</xdr:col>
      <xdr:colOff>1255059</xdr:colOff>
      <xdr:row>3</xdr:row>
      <xdr:rowOff>190499</xdr:rowOff>
    </xdr:to>
    <xdr:pic>
      <xdr:nvPicPr>
        <xdr:cNvPr id="2" name="Picture 7" descr="http://www.tjrs.jus.br/programa_de_logistica_sustentavel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027088" y="0"/>
          <a:ext cx="3641912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246529</xdr:colOff>
      <xdr:row>3</xdr:row>
      <xdr:rowOff>172485</xdr:rowOff>
    </xdr:to>
    <xdr:pic>
      <xdr:nvPicPr>
        <xdr:cNvPr id="3" name="Imagem 2" descr="Logomarca da JF - SJT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2207558" cy="7439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90663</xdr:colOff>
      <xdr:row>0</xdr:row>
      <xdr:rowOff>0</xdr:rowOff>
    </xdr:from>
    <xdr:to>
      <xdr:col>15</xdr:col>
      <xdr:colOff>1131794</xdr:colOff>
      <xdr:row>3</xdr:row>
      <xdr:rowOff>190499</xdr:rowOff>
    </xdr:to>
    <xdr:pic>
      <xdr:nvPicPr>
        <xdr:cNvPr id="4" name="Picture 7" descr="http://www.tjrs.jus.br/programa_de_logistica_sustentavel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33957" y="0"/>
          <a:ext cx="3416778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493058</xdr:colOff>
      <xdr:row>3</xdr:row>
      <xdr:rowOff>172485</xdr:rowOff>
    </xdr:to>
    <xdr:pic>
      <xdr:nvPicPr>
        <xdr:cNvPr id="5" name="Imagem 4" descr="Logomarca da JF - SJT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2431676" cy="74398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146693</xdr:colOff>
      <xdr:row>0</xdr:row>
      <xdr:rowOff>0</xdr:rowOff>
    </xdr:from>
    <xdr:to>
      <xdr:col>11</xdr:col>
      <xdr:colOff>990599</xdr:colOff>
      <xdr:row>2</xdr:row>
      <xdr:rowOff>171449</xdr:rowOff>
    </xdr:to>
    <xdr:pic>
      <xdr:nvPicPr>
        <xdr:cNvPr id="2" name="Picture 7" descr="http://www.tjrs.jus.br/programa_de_logistica_sustentavel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33743" y="0"/>
          <a:ext cx="2720331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133349</xdr:colOff>
      <xdr:row>2</xdr:row>
      <xdr:rowOff>153435</xdr:rowOff>
    </xdr:to>
    <xdr:pic>
      <xdr:nvPicPr>
        <xdr:cNvPr id="3" name="Imagem 2" descr="Logomarca da JF - SJT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2238374" cy="74398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44823</xdr:colOff>
      <xdr:row>0</xdr:row>
      <xdr:rowOff>1</xdr:rowOff>
    </xdr:from>
    <xdr:to>
      <xdr:col>14</xdr:col>
      <xdr:colOff>862853</xdr:colOff>
      <xdr:row>3</xdr:row>
      <xdr:rowOff>162875</xdr:rowOff>
    </xdr:to>
    <xdr:pic>
      <xdr:nvPicPr>
        <xdr:cNvPr id="2" name="Picture 7" descr="http://www.tjrs.jus.br/programa_de_logistica_sustentavel/images/logo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94676" y="1"/>
          <a:ext cx="3574677" cy="73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</xdr:col>
      <xdr:colOff>268941</xdr:colOff>
      <xdr:row>3</xdr:row>
      <xdr:rowOff>172485</xdr:rowOff>
    </xdr:to>
    <xdr:pic>
      <xdr:nvPicPr>
        <xdr:cNvPr id="3" name="Imagem 2" descr="Logomarca da JF - SJT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"/>
          <a:ext cx="2229970" cy="743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56"/>
  <sheetViews>
    <sheetView tabSelected="1" topLeftCell="A16" zoomScale="85" zoomScaleNormal="85" workbookViewId="0">
      <selection activeCell="I48" sqref="I48"/>
    </sheetView>
  </sheetViews>
  <sheetFormatPr defaultRowHeight="15"/>
  <cols>
    <col min="1" max="1" width="29.42578125" customWidth="1"/>
    <col min="2" max="2" width="10.7109375" customWidth="1"/>
    <col min="3" max="3" width="13" customWidth="1"/>
    <col min="4" max="4" width="10.7109375" customWidth="1"/>
    <col min="5" max="5" width="13" customWidth="1"/>
    <col min="6" max="6" width="10.7109375" customWidth="1"/>
    <col min="7" max="7" width="13" customWidth="1"/>
    <col min="8" max="8" width="10.7109375" customWidth="1"/>
    <col min="9" max="9" width="13" customWidth="1"/>
    <col min="10" max="10" width="10.7109375" customWidth="1"/>
    <col min="11" max="11" width="13" customWidth="1"/>
    <col min="12" max="12" width="10.7109375" customWidth="1"/>
    <col min="13" max="13" width="13" customWidth="1"/>
    <col min="14" max="14" width="10.7109375" customWidth="1"/>
    <col min="15" max="15" width="13" customWidth="1"/>
    <col min="16" max="16" width="10.7109375" customWidth="1"/>
    <col min="17" max="17" width="13" customWidth="1"/>
    <col min="18" max="18" width="10.7109375" customWidth="1"/>
    <col min="19" max="19" width="13" customWidth="1"/>
    <col min="20" max="20" width="10.7109375" customWidth="1"/>
    <col min="21" max="21" width="13" customWidth="1"/>
    <col min="22" max="22" width="10.7109375" customWidth="1"/>
    <col min="23" max="23" width="13" customWidth="1"/>
    <col min="24" max="24" width="10.7109375" customWidth="1"/>
    <col min="25" max="25" width="13" customWidth="1"/>
    <col min="26" max="26" width="10.85546875" customWidth="1"/>
    <col min="27" max="27" width="13" customWidth="1"/>
  </cols>
  <sheetData>
    <row r="1" spans="1:27" ht="15" customHeight="1">
      <c r="C1" s="496" t="s">
        <v>0</v>
      </c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</row>
    <row r="2" spans="1:27" ht="15" customHeight="1"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</row>
    <row r="3" spans="1:27">
      <c r="C3" s="497" t="s">
        <v>25</v>
      </c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</row>
    <row r="4" spans="1:27"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</row>
    <row r="5" spans="1:27" ht="6.75" customHeight="1"/>
    <row r="6" spans="1:27">
      <c r="A6" s="31" t="s">
        <v>1</v>
      </c>
    </row>
    <row r="7" spans="1:27">
      <c r="A7" s="31" t="s">
        <v>2</v>
      </c>
    </row>
    <row r="8" spans="1:27" ht="15.75" thickBot="1">
      <c r="A8" s="31" t="s">
        <v>3</v>
      </c>
    </row>
    <row r="9" spans="1:27">
      <c r="A9" s="499" t="s">
        <v>4</v>
      </c>
      <c r="B9" s="498">
        <v>42736</v>
      </c>
      <c r="C9" s="495"/>
      <c r="D9" s="498">
        <v>42767</v>
      </c>
      <c r="E9" s="495"/>
      <c r="F9" s="498">
        <v>42795</v>
      </c>
      <c r="G9" s="495"/>
      <c r="H9" s="498">
        <v>42826</v>
      </c>
      <c r="I9" s="495"/>
      <c r="J9" s="498">
        <v>42856</v>
      </c>
      <c r="K9" s="495"/>
      <c r="L9" s="498">
        <v>42887</v>
      </c>
      <c r="M9" s="495"/>
      <c r="N9" s="498">
        <v>42917</v>
      </c>
      <c r="O9" s="495"/>
      <c r="P9" s="498">
        <v>42948</v>
      </c>
      <c r="Q9" s="495"/>
      <c r="R9" s="498">
        <v>42979</v>
      </c>
      <c r="S9" s="495"/>
      <c r="T9" s="498">
        <v>43009</v>
      </c>
      <c r="U9" s="495"/>
      <c r="V9" s="498">
        <v>43040</v>
      </c>
      <c r="W9" s="495"/>
      <c r="X9" s="498">
        <v>43070</v>
      </c>
      <c r="Y9" s="495"/>
      <c r="Z9" s="494" t="s">
        <v>292</v>
      </c>
      <c r="AA9" s="495"/>
    </row>
    <row r="10" spans="1:27" ht="15.75" thickBot="1">
      <c r="A10" s="500"/>
      <c r="B10" s="7" t="s">
        <v>5</v>
      </c>
      <c r="C10" s="8" t="s">
        <v>149</v>
      </c>
      <c r="D10" s="7" t="s">
        <v>5</v>
      </c>
      <c r="E10" s="8" t="s">
        <v>149</v>
      </c>
      <c r="F10" s="7" t="s">
        <v>5</v>
      </c>
      <c r="G10" s="8" t="s">
        <v>149</v>
      </c>
      <c r="H10" s="7" t="s">
        <v>5</v>
      </c>
      <c r="I10" s="8" t="s">
        <v>149</v>
      </c>
      <c r="J10" s="7" t="s">
        <v>5</v>
      </c>
      <c r="K10" s="8" t="s">
        <v>149</v>
      </c>
      <c r="L10" s="7" t="s">
        <v>5</v>
      </c>
      <c r="M10" s="8" t="s">
        <v>149</v>
      </c>
      <c r="N10" s="7" t="s">
        <v>5</v>
      </c>
      <c r="O10" s="8" t="s">
        <v>149</v>
      </c>
      <c r="P10" s="7" t="s">
        <v>5</v>
      </c>
      <c r="Q10" s="8" t="s">
        <v>149</v>
      </c>
      <c r="R10" s="7" t="s">
        <v>5</v>
      </c>
      <c r="S10" s="8" t="s">
        <v>149</v>
      </c>
      <c r="T10" s="7" t="s">
        <v>5</v>
      </c>
      <c r="U10" s="8" t="s">
        <v>149</v>
      </c>
      <c r="V10" s="7" t="s">
        <v>5</v>
      </c>
      <c r="W10" s="8" t="s">
        <v>149</v>
      </c>
      <c r="X10" s="7" t="s">
        <v>5</v>
      </c>
      <c r="Y10" s="8" t="s">
        <v>149</v>
      </c>
      <c r="Z10" s="7" t="s">
        <v>5</v>
      </c>
      <c r="AA10" s="8" t="s">
        <v>149</v>
      </c>
    </row>
    <row r="11" spans="1:27">
      <c r="A11" s="4" t="s">
        <v>6</v>
      </c>
      <c r="B11" s="14">
        <f>SUM(B12:B19)</f>
        <v>8</v>
      </c>
      <c r="C11" s="9">
        <f t="shared" ref="C11:Y11" si="0">SUM(C12:C19)</f>
        <v>95.12</v>
      </c>
      <c r="D11" s="14">
        <f t="shared" si="0"/>
        <v>1</v>
      </c>
      <c r="E11" s="9">
        <f t="shared" si="0"/>
        <v>11.89</v>
      </c>
      <c r="F11" s="14">
        <f t="shared" si="0"/>
        <v>4</v>
      </c>
      <c r="G11" s="9">
        <f t="shared" si="0"/>
        <v>59.4</v>
      </c>
      <c r="H11" s="14">
        <f t="shared" si="0"/>
        <v>5</v>
      </c>
      <c r="I11" s="9">
        <f t="shared" si="0"/>
        <v>74.25</v>
      </c>
      <c r="J11" s="14">
        <f t="shared" si="0"/>
        <v>0</v>
      </c>
      <c r="K11" s="9">
        <f t="shared" si="0"/>
        <v>0</v>
      </c>
      <c r="L11" s="14">
        <f t="shared" si="0"/>
        <v>0</v>
      </c>
      <c r="M11" s="9">
        <f t="shared" si="0"/>
        <v>0</v>
      </c>
      <c r="N11" s="14">
        <f t="shared" si="0"/>
        <v>0</v>
      </c>
      <c r="O11" s="9">
        <f t="shared" si="0"/>
        <v>0</v>
      </c>
      <c r="P11" s="14">
        <f t="shared" si="0"/>
        <v>0</v>
      </c>
      <c r="Q11" s="9">
        <f t="shared" si="0"/>
        <v>0</v>
      </c>
      <c r="R11" s="14">
        <f t="shared" si="0"/>
        <v>0</v>
      </c>
      <c r="S11" s="9">
        <f t="shared" si="0"/>
        <v>0</v>
      </c>
      <c r="T11" s="14">
        <f>SUM(T12:T19)</f>
        <v>0</v>
      </c>
      <c r="U11" s="9">
        <f t="shared" si="0"/>
        <v>0</v>
      </c>
      <c r="V11" s="14">
        <f t="shared" si="0"/>
        <v>0</v>
      </c>
      <c r="W11" s="9">
        <f t="shared" si="0"/>
        <v>0</v>
      </c>
      <c r="X11" s="14">
        <f t="shared" si="0"/>
        <v>0</v>
      </c>
      <c r="Y11" s="9">
        <f t="shared" si="0"/>
        <v>0</v>
      </c>
      <c r="Z11" s="14">
        <f>SUM(Z12:Z19)</f>
        <v>18</v>
      </c>
      <c r="AA11" s="9">
        <f>SUM(AA12:AA19)</f>
        <v>240.66000000000003</v>
      </c>
    </row>
    <row r="12" spans="1:27">
      <c r="A12" s="27" t="s">
        <v>7</v>
      </c>
      <c r="B12" s="268">
        <v>2</v>
      </c>
      <c r="C12" s="267">
        <v>23.78</v>
      </c>
      <c r="D12" s="459">
        <v>0</v>
      </c>
      <c r="E12" s="458">
        <v>0</v>
      </c>
      <c r="F12" s="459">
        <v>3</v>
      </c>
      <c r="G12" s="458">
        <v>44.55</v>
      </c>
      <c r="H12" s="15">
        <v>0</v>
      </c>
      <c r="I12" s="10">
        <v>0</v>
      </c>
      <c r="J12" s="426"/>
      <c r="K12" s="425"/>
      <c r="L12" s="15"/>
      <c r="M12" s="10"/>
      <c r="N12" s="457"/>
      <c r="O12" s="456"/>
      <c r="P12" s="15"/>
      <c r="Q12" s="10"/>
      <c r="R12" s="15"/>
      <c r="S12" s="10"/>
      <c r="T12" s="365"/>
      <c r="U12" s="369"/>
      <c r="V12" s="15"/>
      <c r="W12" s="10"/>
      <c r="X12" s="15"/>
      <c r="Y12" s="10"/>
      <c r="Z12" s="42">
        <f>B12+D12+F12+H12+J12+L12+N12+P12+R12+T12+V12+X12</f>
        <v>5</v>
      </c>
      <c r="AA12" s="43">
        <f>C12+E12+G12+I12+K12+M12+O12+Q12+S12+U12+W12+Y12</f>
        <v>68.33</v>
      </c>
    </row>
    <row r="13" spans="1:27">
      <c r="A13" s="27" t="s">
        <v>8</v>
      </c>
      <c r="B13" s="268">
        <v>2</v>
      </c>
      <c r="C13" s="267">
        <v>23.78</v>
      </c>
      <c r="D13" s="459">
        <v>1</v>
      </c>
      <c r="E13" s="458">
        <v>11.89</v>
      </c>
      <c r="F13" s="459">
        <v>0</v>
      </c>
      <c r="G13" s="458">
        <v>0</v>
      </c>
      <c r="H13" s="387">
        <v>0</v>
      </c>
      <c r="I13" s="386">
        <v>0</v>
      </c>
      <c r="J13" s="426"/>
      <c r="K13" s="425"/>
      <c r="L13" s="15"/>
      <c r="M13" s="10"/>
      <c r="N13" s="457"/>
      <c r="O13" s="456"/>
      <c r="P13" s="15"/>
      <c r="Q13" s="10"/>
      <c r="R13" s="15"/>
      <c r="S13" s="10"/>
      <c r="T13" s="365"/>
      <c r="U13" s="369"/>
      <c r="V13" s="15"/>
      <c r="W13" s="10"/>
      <c r="X13" s="15"/>
      <c r="Y13" s="10"/>
      <c r="Z13" s="42">
        <f t="shared" ref="Z13:Z19" si="1">B13+D13+F13+H13+J13+L13+N13+P13+R13+T13+V13+X13</f>
        <v>3</v>
      </c>
      <c r="AA13" s="43">
        <f t="shared" ref="AA13:AA19" si="2">C13+E13+G13+I13+K13+M13+O13+Q13+S13+U13+W13+Y13</f>
        <v>35.67</v>
      </c>
    </row>
    <row r="14" spans="1:27">
      <c r="A14" s="27" t="s">
        <v>9</v>
      </c>
      <c r="B14" s="268">
        <v>0</v>
      </c>
      <c r="C14" s="267">
        <v>0</v>
      </c>
      <c r="D14" s="459">
        <v>0</v>
      </c>
      <c r="E14" s="458">
        <v>0</v>
      </c>
      <c r="F14" s="459">
        <v>0</v>
      </c>
      <c r="G14" s="458">
        <v>0</v>
      </c>
      <c r="H14" s="15">
        <v>0</v>
      </c>
      <c r="I14" s="10">
        <v>0</v>
      </c>
      <c r="J14" s="426"/>
      <c r="K14" s="425"/>
      <c r="L14" s="15"/>
      <c r="M14" s="10"/>
      <c r="N14" s="457"/>
      <c r="O14" s="456"/>
      <c r="P14" s="15"/>
      <c r="Q14" s="10"/>
      <c r="R14" s="15"/>
      <c r="S14" s="10"/>
      <c r="T14" s="365"/>
      <c r="U14" s="369"/>
      <c r="V14" s="15"/>
      <c r="W14" s="10"/>
      <c r="X14" s="15"/>
      <c r="Y14" s="10"/>
      <c r="Z14" s="42">
        <f t="shared" si="1"/>
        <v>0</v>
      </c>
      <c r="AA14" s="43">
        <f t="shared" si="2"/>
        <v>0</v>
      </c>
    </row>
    <row r="15" spans="1:27">
      <c r="A15" s="27" t="s">
        <v>10</v>
      </c>
      <c r="B15" s="268">
        <v>1</v>
      </c>
      <c r="C15" s="267">
        <v>11.89</v>
      </c>
      <c r="D15" s="459">
        <v>0</v>
      </c>
      <c r="E15" s="458">
        <v>0</v>
      </c>
      <c r="F15" s="459">
        <v>0</v>
      </c>
      <c r="G15" s="458">
        <v>0</v>
      </c>
      <c r="H15" s="15">
        <v>2</v>
      </c>
      <c r="I15" s="10">
        <v>29.7</v>
      </c>
      <c r="J15" s="15"/>
      <c r="K15" s="10"/>
      <c r="L15" s="15"/>
      <c r="M15" s="10"/>
      <c r="N15" s="457"/>
      <c r="O15" s="456"/>
      <c r="P15" s="15"/>
      <c r="Q15" s="10"/>
      <c r="R15" s="15"/>
      <c r="S15" s="10"/>
      <c r="T15" s="15"/>
      <c r="U15" s="10"/>
      <c r="V15" s="15"/>
      <c r="W15" s="10"/>
      <c r="X15" s="15"/>
      <c r="Y15" s="10"/>
      <c r="Z15" s="42">
        <f t="shared" si="1"/>
        <v>3</v>
      </c>
      <c r="AA15" s="43">
        <f t="shared" si="2"/>
        <v>41.59</v>
      </c>
    </row>
    <row r="16" spans="1:27">
      <c r="A16" s="27" t="s">
        <v>11</v>
      </c>
      <c r="B16" s="268">
        <v>2</v>
      </c>
      <c r="C16" s="267">
        <v>23.78</v>
      </c>
      <c r="D16" s="459">
        <v>0</v>
      </c>
      <c r="E16" s="458">
        <v>0</v>
      </c>
      <c r="F16" s="459">
        <v>1</v>
      </c>
      <c r="G16" s="458">
        <v>14.85</v>
      </c>
      <c r="H16" s="15">
        <v>2</v>
      </c>
      <c r="I16" s="10">
        <v>29.7</v>
      </c>
      <c r="J16" s="15"/>
      <c r="K16" s="10"/>
      <c r="L16" s="15"/>
      <c r="M16" s="10"/>
      <c r="N16" s="457"/>
      <c r="O16" s="456"/>
      <c r="P16" s="15"/>
      <c r="Q16" s="10"/>
      <c r="R16" s="15"/>
      <c r="S16" s="10"/>
      <c r="T16" s="15"/>
      <c r="U16" s="10"/>
      <c r="V16" s="15"/>
      <c r="W16" s="10"/>
      <c r="X16" s="15"/>
      <c r="Y16" s="10"/>
      <c r="Z16" s="42">
        <f t="shared" si="1"/>
        <v>5</v>
      </c>
      <c r="AA16" s="43">
        <f t="shared" si="2"/>
        <v>68.33</v>
      </c>
    </row>
    <row r="17" spans="1:27">
      <c r="A17" s="27" t="s">
        <v>12</v>
      </c>
      <c r="B17" s="268">
        <v>0</v>
      </c>
      <c r="C17" s="267">
        <v>0</v>
      </c>
      <c r="D17" s="459">
        <v>0</v>
      </c>
      <c r="E17" s="458">
        <v>0</v>
      </c>
      <c r="F17" s="459">
        <v>0</v>
      </c>
      <c r="G17" s="458">
        <v>0</v>
      </c>
      <c r="H17" s="15">
        <v>0</v>
      </c>
      <c r="I17" s="10">
        <v>0</v>
      </c>
      <c r="J17" s="15"/>
      <c r="K17" s="10"/>
      <c r="L17" s="15"/>
      <c r="M17" s="10"/>
      <c r="N17" s="457"/>
      <c r="O17" s="456"/>
      <c r="P17" s="15"/>
      <c r="Q17" s="10"/>
      <c r="R17" s="15"/>
      <c r="S17" s="10"/>
      <c r="T17" s="15"/>
      <c r="U17" s="10"/>
      <c r="V17" s="15"/>
      <c r="W17" s="10"/>
      <c r="X17" s="15"/>
      <c r="Y17" s="10"/>
      <c r="Z17" s="42">
        <f t="shared" si="1"/>
        <v>0</v>
      </c>
      <c r="AA17" s="43">
        <f t="shared" si="2"/>
        <v>0</v>
      </c>
    </row>
    <row r="18" spans="1:27" s="155" customFormat="1">
      <c r="A18" s="27" t="s">
        <v>290</v>
      </c>
      <c r="B18" s="459">
        <v>0</v>
      </c>
      <c r="C18" s="458">
        <v>0</v>
      </c>
      <c r="D18" s="459">
        <v>0</v>
      </c>
      <c r="E18" s="458">
        <v>0</v>
      </c>
      <c r="F18" s="459">
        <v>0</v>
      </c>
      <c r="G18" s="458">
        <v>0</v>
      </c>
      <c r="H18" s="459">
        <v>1</v>
      </c>
      <c r="I18" s="458">
        <v>14.85</v>
      </c>
      <c r="J18" s="459"/>
      <c r="K18" s="458"/>
      <c r="L18" s="459"/>
      <c r="M18" s="458"/>
      <c r="N18" s="459"/>
      <c r="O18" s="458"/>
      <c r="P18" s="459"/>
      <c r="Q18" s="458"/>
      <c r="R18" s="459"/>
      <c r="S18" s="458"/>
      <c r="T18" s="459"/>
      <c r="U18" s="458"/>
      <c r="V18" s="459"/>
      <c r="W18" s="458"/>
      <c r="X18" s="459"/>
      <c r="Y18" s="458"/>
      <c r="Z18" s="42">
        <f t="shared" si="1"/>
        <v>1</v>
      </c>
      <c r="AA18" s="43">
        <f t="shared" si="2"/>
        <v>14.85</v>
      </c>
    </row>
    <row r="19" spans="1:27">
      <c r="A19" s="27" t="s">
        <v>13</v>
      </c>
      <c r="B19" s="268">
        <v>1</v>
      </c>
      <c r="C19" s="267">
        <v>11.89</v>
      </c>
      <c r="D19" s="459">
        <v>0</v>
      </c>
      <c r="E19" s="458">
        <v>0</v>
      </c>
      <c r="F19" s="459">
        <v>0</v>
      </c>
      <c r="G19" s="458">
        <v>0</v>
      </c>
      <c r="H19" s="15">
        <v>0</v>
      </c>
      <c r="I19" s="10">
        <v>0</v>
      </c>
      <c r="J19" s="15"/>
      <c r="K19" s="10"/>
      <c r="L19" s="15"/>
      <c r="M19" s="10"/>
      <c r="N19" s="457"/>
      <c r="O19" s="456"/>
      <c r="P19" s="15"/>
      <c r="Q19" s="10"/>
      <c r="R19" s="15"/>
      <c r="S19" s="10"/>
      <c r="T19" s="15"/>
      <c r="U19" s="10"/>
      <c r="V19" s="15"/>
      <c r="W19" s="10"/>
      <c r="X19" s="15"/>
      <c r="Y19" s="10"/>
      <c r="Z19" s="42">
        <f t="shared" si="1"/>
        <v>1</v>
      </c>
      <c r="AA19" s="43">
        <f t="shared" si="2"/>
        <v>11.89</v>
      </c>
    </row>
    <row r="20" spans="1:27">
      <c r="A20" s="5" t="s">
        <v>14</v>
      </c>
      <c r="B20" s="16">
        <f>SUM(B21:B22)</f>
        <v>0</v>
      </c>
      <c r="C20" s="11">
        <f t="shared" ref="C20:Y20" si="3">SUM(C21:C22)</f>
        <v>0</v>
      </c>
      <c r="D20" s="16">
        <f>SUM(D21:D22)</f>
        <v>0</v>
      </c>
      <c r="E20" s="11">
        <f t="shared" si="3"/>
        <v>0</v>
      </c>
      <c r="F20" s="16">
        <f t="shared" si="3"/>
        <v>0</v>
      </c>
      <c r="G20" s="11">
        <f t="shared" si="3"/>
        <v>0</v>
      </c>
      <c r="H20" s="16">
        <f t="shared" si="3"/>
        <v>0</v>
      </c>
      <c r="I20" s="11">
        <f t="shared" si="3"/>
        <v>0</v>
      </c>
      <c r="J20" s="16">
        <f t="shared" si="3"/>
        <v>0</v>
      </c>
      <c r="K20" s="11">
        <f t="shared" si="3"/>
        <v>0</v>
      </c>
      <c r="L20" s="16">
        <f t="shared" si="3"/>
        <v>0</v>
      </c>
      <c r="M20" s="11">
        <f t="shared" si="3"/>
        <v>0</v>
      </c>
      <c r="N20" s="16">
        <f t="shared" si="3"/>
        <v>0</v>
      </c>
      <c r="O20" s="11">
        <f t="shared" si="3"/>
        <v>0</v>
      </c>
      <c r="P20" s="16">
        <f t="shared" si="3"/>
        <v>0</v>
      </c>
      <c r="Q20" s="11">
        <f t="shared" si="3"/>
        <v>0</v>
      </c>
      <c r="R20" s="16">
        <f t="shared" si="3"/>
        <v>0</v>
      </c>
      <c r="S20" s="11">
        <f t="shared" si="3"/>
        <v>0</v>
      </c>
      <c r="T20" s="16">
        <f t="shared" si="3"/>
        <v>0</v>
      </c>
      <c r="U20" s="11">
        <f t="shared" si="3"/>
        <v>0</v>
      </c>
      <c r="V20" s="16">
        <f t="shared" si="3"/>
        <v>0</v>
      </c>
      <c r="W20" s="11">
        <f t="shared" si="3"/>
        <v>0</v>
      </c>
      <c r="X20" s="16">
        <f t="shared" si="3"/>
        <v>0</v>
      </c>
      <c r="Y20" s="11">
        <f t="shared" si="3"/>
        <v>0</v>
      </c>
      <c r="Z20" s="16">
        <f>SUM(Z21:Z22)</f>
        <v>0</v>
      </c>
      <c r="AA20" s="11">
        <f>SUM(AA21:AA22)</f>
        <v>0</v>
      </c>
    </row>
    <row r="21" spans="1:27" s="1" customFormat="1">
      <c r="A21" s="28" t="s">
        <v>17</v>
      </c>
      <c r="B21" s="15">
        <v>0</v>
      </c>
      <c r="C21" s="10">
        <v>0</v>
      </c>
      <c r="D21" s="15">
        <v>0</v>
      </c>
      <c r="E21" s="10">
        <v>0</v>
      </c>
      <c r="F21" s="339">
        <v>0</v>
      </c>
      <c r="G21" s="338">
        <v>0</v>
      </c>
      <c r="H21" s="15">
        <v>0</v>
      </c>
      <c r="I21" s="10">
        <v>0</v>
      </c>
      <c r="J21" s="15"/>
      <c r="K21" s="10"/>
      <c r="L21" s="15"/>
      <c r="M21" s="10"/>
      <c r="N21" s="15"/>
      <c r="O21" s="10"/>
      <c r="P21" s="15"/>
      <c r="Q21" s="10"/>
      <c r="R21" s="15"/>
      <c r="S21" s="10"/>
      <c r="T21" s="15"/>
      <c r="U21" s="10"/>
      <c r="V21" s="15"/>
      <c r="W21" s="10"/>
      <c r="X21" s="15"/>
      <c r="Y21" s="10"/>
      <c r="Z21" s="42">
        <f t="shared" ref="Z21:Z22" si="4">B21+D21+F21+H21+J21+L21+N21+P21+R21+T21+V21+X21</f>
        <v>0</v>
      </c>
      <c r="AA21" s="43">
        <f t="shared" ref="AA21:AA22" si="5">C21+E21+G21+I21+K21+M21+O21+Q21+S21+U21+W21+Y21</f>
        <v>0</v>
      </c>
    </row>
    <row r="22" spans="1:27" s="1" customFormat="1">
      <c r="A22" s="28" t="s">
        <v>18</v>
      </c>
      <c r="B22" s="15">
        <v>0</v>
      </c>
      <c r="C22" s="10">
        <v>0</v>
      </c>
      <c r="D22" s="15">
        <v>0</v>
      </c>
      <c r="E22" s="10">
        <v>0</v>
      </c>
      <c r="F22" s="339">
        <v>0</v>
      </c>
      <c r="G22" s="338">
        <v>0</v>
      </c>
      <c r="H22" s="15">
        <v>0</v>
      </c>
      <c r="I22" s="10">
        <v>0</v>
      </c>
      <c r="J22" s="15"/>
      <c r="K22" s="10"/>
      <c r="L22" s="15"/>
      <c r="M22" s="10"/>
      <c r="N22" s="15"/>
      <c r="O22" s="10"/>
      <c r="P22" s="15"/>
      <c r="Q22" s="10"/>
      <c r="R22" s="15"/>
      <c r="S22" s="10"/>
      <c r="T22" s="15"/>
      <c r="U22" s="10"/>
      <c r="V22" s="15"/>
      <c r="W22" s="10"/>
      <c r="X22" s="15"/>
      <c r="Y22" s="10"/>
      <c r="Z22" s="42">
        <f t="shared" si="4"/>
        <v>0</v>
      </c>
      <c r="AA22" s="43">
        <f t="shared" si="5"/>
        <v>0</v>
      </c>
    </row>
    <row r="23" spans="1:27" s="1" customFormat="1">
      <c r="A23" s="6" t="s">
        <v>15</v>
      </c>
      <c r="B23" s="16">
        <f>SUM(B24:B25)</f>
        <v>0</v>
      </c>
      <c r="C23" s="11">
        <f t="shared" ref="C23:Y23" si="6">SUM(C24:C25)</f>
        <v>0</v>
      </c>
      <c r="D23" s="16">
        <f t="shared" si="6"/>
        <v>0</v>
      </c>
      <c r="E23" s="11">
        <f t="shared" si="6"/>
        <v>0</v>
      </c>
      <c r="F23" s="16">
        <f t="shared" si="6"/>
        <v>0</v>
      </c>
      <c r="G23" s="11">
        <f t="shared" si="6"/>
        <v>0</v>
      </c>
      <c r="H23" s="16">
        <f t="shared" si="6"/>
        <v>0</v>
      </c>
      <c r="I23" s="11">
        <f t="shared" si="6"/>
        <v>0</v>
      </c>
      <c r="J23" s="16">
        <f t="shared" si="6"/>
        <v>0</v>
      </c>
      <c r="K23" s="11">
        <f t="shared" si="6"/>
        <v>0</v>
      </c>
      <c r="L23" s="16">
        <f t="shared" si="6"/>
        <v>0</v>
      </c>
      <c r="M23" s="11">
        <f t="shared" si="6"/>
        <v>0</v>
      </c>
      <c r="N23" s="16">
        <f t="shared" si="6"/>
        <v>0</v>
      </c>
      <c r="O23" s="11">
        <f t="shared" si="6"/>
        <v>0</v>
      </c>
      <c r="P23" s="16">
        <f t="shared" si="6"/>
        <v>0</v>
      </c>
      <c r="Q23" s="11">
        <f t="shared" si="6"/>
        <v>0</v>
      </c>
      <c r="R23" s="16">
        <f t="shared" si="6"/>
        <v>0</v>
      </c>
      <c r="S23" s="11">
        <f t="shared" si="6"/>
        <v>0</v>
      </c>
      <c r="T23" s="16">
        <f t="shared" si="6"/>
        <v>0</v>
      </c>
      <c r="U23" s="11">
        <f t="shared" si="6"/>
        <v>0</v>
      </c>
      <c r="V23" s="16">
        <f t="shared" si="6"/>
        <v>0</v>
      </c>
      <c r="W23" s="11">
        <f t="shared" si="6"/>
        <v>0</v>
      </c>
      <c r="X23" s="16">
        <f t="shared" si="6"/>
        <v>0</v>
      </c>
      <c r="Y23" s="11">
        <f t="shared" si="6"/>
        <v>0</v>
      </c>
      <c r="Z23" s="16">
        <f>SUM(Z24:Z25)</f>
        <v>0</v>
      </c>
      <c r="AA23" s="11">
        <f>SUM(AA24:AA25)</f>
        <v>0</v>
      </c>
    </row>
    <row r="24" spans="1:27" s="1" customFormat="1">
      <c r="A24" s="28" t="s">
        <v>17</v>
      </c>
      <c r="B24" s="291">
        <v>0</v>
      </c>
      <c r="C24" s="290">
        <v>0</v>
      </c>
      <c r="D24" s="291">
        <v>0</v>
      </c>
      <c r="E24" s="293">
        <v>0</v>
      </c>
      <c r="F24" s="351">
        <v>0</v>
      </c>
      <c r="G24" s="349">
        <v>0</v>
      </c>
      <c r="H24" s="372">
        <v>0</v>
      </c>
      <c r="I24" s="371">
        <v>0</v>
      </c>
      <c r="J24" s="409"/>
      <c r="K24" s="407"/>
      <c r="L24" s="15"/>
      <c r="M24" s="10"/>
      <c r="N24" s="365"/>
      <c r="O24" s="369"/>
      <c r="P24" s="365"/>
      <c r="Q24" s="369"/>
      <c r="R24" s="15"/>
      <c r="S24" s="10"/>
      <c r="T24" s="365"/>
      <c r="U24" s="369"/>
      <c r="V24" s="15"/>
      <c r="W24" s="10"/>
      <c r="X24" s="15"/>
      <c r="Y24" s="10"/>
      <c r="Z24" s="42">
        <f t="shared" ref="Z24:Z25" si="7">B24+D24+F24+H24+J24+L24+N24+P24+R24+T24+V24+X24</f>
        <v>0</v>
      </c>
      <c r="AA24" s="43">
        <f t="shared" ref="AA24:AA25" si="8">C24+E24+G24+I24+K24+M24+O24+Q24+S24+U24+W24+Y24</f>
        <v>0</v>
      </c>
    </row>
    <row r="25" spans="1:27" ht="15.75" thickBot="1">
      <c r="A25" s="29" t="s">
        <v>16</v>
      </c>
      <c r="B25" s="292">
        <v>0</v>
      </c>
      <c r="C25" s="293">
        <v>0</v>
      </c>
      <c r="D25" s="292">
        <v>0</v>
      </c>
      <c r="E25" s="293">
        <v>0</v>
      </c>
      <c r="F25" s="352">
        <v>0</v>
      </c>
      <c r="G25" s="350">
        <v>0</v>
      </c>
      <c r="H25" s="17">
        <v>0</v>
      </c>
      <c r="I25" s="12">
        <v>0</v>
      </c>
      <c r="J25" s="410"/>
      <c r="K25" s="408"/>
      <c r="L25" s="17"/>
      <c r="M25" s="12"/>
      <c r="N25" s="460"/>
      <c r="O25" s="461"/>
      <c r="P25" s="460"/>
      <c r="Q25" s="461"/>
      <c r="R25" s="17"/>
      <c r="S25" s="12"/>
      <c r="T25" s="460"/>
      <c r="U25" s="461"/>
      <c r="V25" s="17"/>
      <c r="W25" s="12"/>
      <c r="X25" s="17"/>
      <c r="Y25" s="12"/>
      <c r="Z25" s="42">
        <f t="shared" si="7"/>
        <v>0</v>
      </c>
      <c r="AA25" s="43">
        <f t="shared" si="8"/>
        <v>0</v>
      </c>
    </row>
    <row r="26" spans="1:27" s="1" customFormat="1" ht="15.75" thickBot="1">
      <c r="A26" s="19" t="s">
        <v>22</v>
      </c>
      <c r="B26" s="18">
        <f t="shared" ref="B26:AA26" si="9">B11+B20+B23</f>
        <v>8</v>
      </c>
      <c r="C26" s="13">
        <f t="shared" si="9"/>
        <v>95.12</v>
      </c>
      <c r="D26" s="18">
        <f t="shared" si="9"/>
        <v>1</v>
      </c>
      <c r="E26" s="13">
        <f t="shared" si="9"/>
        <v>11.89</v>
      </c>
      <c r="F26" s="18">
        <f t="shared" si="9"/>
        <v>4</v>
      </c>
      <c r="G26" s="13">
        <f t="shared" si="9"/>
        <v>59.4</v>
      </c>
      <c r="H26" s="18">
        <f t="shared" si="9"/>
        <v>5</v>
      </c>
      <c r="I26" s="13">
        <f t="shared" si="9"/>
        <v>74.25</v>
      </c>
      <c r="J26" s="18">
        <f t="shared" si="9"/>
        <v>0</v>
      </c>
      <c r="K26" s="13">
        <f t="shared" si="9"/>
        <v>0</v>
      </c>
      <c r="L26" s="18">
        <f t="shared" si="9"/>
        <v>0</v>
      </c>
      <c r="M26" s="13">
        <f t="shared" si="9"/>
        <v>0</v>
      </c>
      <c r="N26" s="18">
        <f t="shared" si="9"/>
        <v>0</v>
      </c>
      <c r="O26" s="13">
        <f t="shared" si="9"/>
        <v>0</v>
      </c>
      <c r="P26" s="18">
        <f t="shared" si="9"/>
        <v>0</v>
      </c>
      <c r="Q26" s="13">
        <f t="shared" si="9"/>
        <v>0</v>
      </c>
      <c r="R26" s="18">
        <f t="shared" si="9"/>
        <v>0</v>
      </c>
      <c r="S26" s="13">
        <f t="shared" si="9"/>
        <v>0</v>
      </c>
      <c r="T26" s="18">
        <f t="shared" si="9"/>
        <v>0</v>
      </c>
      <c r="U26" s="13">
        <f t="shared" si="9"/>
        <v>0</v>
      </c>
      <c r="V26" s="18">
        <f t="shared" si="9"/>
        <v>0</v>
      </c>
      <c r="W26" s="13">
        <f t="shared" si="9"/>
        <v>0</v>
      </c>
      <c r="X26" s="18">
        <f t="shared" si="9"/>
        <v>0</v>
      </c>
      <c r="Y26" s="13">
        <f t="shared" si="9"/>
        <v>0</v>
      </c>
      <c r="Z26" s="18">
        <f>Z11+Z20+Z23</f>
        <v>18</v>
      </c>
      <c r="AA26" s="13">
        <f t="shared" si="9"/>
        <v>240.66000000000003</v>
      </c>
    </row>
    <row r="27" spans="1:27" ht="6" customHeight="1"/>
    <row r="28" spans="1:27" s="1" customFormat="1">
      <c r="A28" s="31" t="s">
        <v>1</v>
      </c>
    </row>
    <row r="29" spans="1:27" s="1" customFormat="1">
      <c r="A29" s="31" t="s">
        <v>19</v>
      </c>
    </row>
    <row r="30" spans="1:27" s="1" customFormat="1" ht="15.75" thickBot="1">
      <c r="A30" s="31" t="s">
        <v>20</v>
      </c>
    </row>
    <row r="31" spans="1:27" s="1" customFormat="1">
      <c r="A31" s="499" t="s">
        <v>4</v>
      </c>
      <c r="B31" s="498">
        <v>42736</v>
      </c>
      <c r="C31" s="495"/>
      <c r="D31" s="498">
        <v>42767</v>
      </c>
      <c r="E31" s="495"/>
      <c r="F31" s="498">
        <v>42795</v>
      </c>
      <c r="G31" s="495"/>
      <c r="H31" s="498">
        <v>42826</v>
      </c>
      <c r="I31" s="495"/>
      <c r="J31" s="498">
        <v>42856</v>
      </c>
      <c r="K31" s="495"/>
      <c r="L31" s="498">
        <v>42887</v>
      </c>
      <c r="M31" s="495"/>
      <c r="N31" s="498">
        <v>42917</v>
      </c>
      <c r="O31" s="495"/>
      <c r="P31" s="498">
        <v>42948</v>
      </c>
      <c r="Q31" s="495"/>
      <c r="R31" s="498">
        <v>42979</v>
      </c>
      <c r="S31" s="495"/>
      <c r="T31" s="498">
        <v>43009</v>
      </c>
      <c r="U31" s="495"/>
      <c r="V31" s="498">
        <v>43040</v>
      </c>
      <c r="W31" s="495"/>
      <c r="X31" s="498">
        <v>43070</v>
      </c>
      <c r="Y31" s="495"/>
      <c r="Z31" s="494" t="s">
        <v>292</v>
      </c>
      <c r="AA31" s="495"/>
    </row>
    <row r="32" spans="1:27" s="1" customFormat="1" ht="15.75" thickBot="1">
      <c r="A32" s="500"/>
      <c r="B32" s="7" t="s">
        <v>5</v>
      </c>
      <c r="C32" s="8" t="s">
        <v>149</v>
      </c>
      <c r="D32" s="7" t="s">
        <v>5</v>
      </c>
      <c r="E32" s="8" t="s">
        <v>149</v>
      </c>
      <c r="F32" s="7" t="s">
        <v>5</v>
      </c>
      <c r="G32" s="8" t="s">
        <v>149</v>
      </c>
      <c r="H32" s="7" t="s">
        <v>5</v>
      </c>
      <c r="I32" s="8" t="s">
        <v>149</v>
      </c>
      <c r="J32" s="7" t="s">
        <v>5</v>
      </c>
      <c r="K32" s="8" t="s">
        <v>149</v>
      </c>
      <c r="L32" s="7" t="s">
        <v>5</v>
      </c>
      <c r="M32" s="8" t="s">
        <v>149</v>
      </c>
      <c r="N32" s="7" t="s">
        <v>5</v>
      </c>
      <c r="O32" s="8" t="s">
        <v>149</v>
      </c>
      <c r="P32" s="7" t="s">
        <v>5</v>
      </c>
      <c r="Q32" s="8" t="s">
        <v>149</v>
      </c>
      <c r="R32" s="7" t="s">
        <v>5</v>
      </c>
      <c r="S32" s="8" t="s">
        <v>149</v>
      </c>
      <c r="T32" s="7" t="s">
        <v>5</v>
      </c>
      <c r="U32" s="8" t="s">
        <v>149</v>
      </c>
      <c r="V32" s="7" t="s">
        <v>5</v>
      </c>
      <c r="W32" s="8" t="s">
        <v>149</v>
      </c>
      <c r="X32" s="7" t="s">
        <v>5</v>
      </c>
      <c r="Y32" s="8" t="s">
        <v>149</v>
      </c>
      <c r="Z32" s="7" t="s">
        <v>5</v>
      </c>
      <c r="AA32" s="8" t="s">
        <v>149</v>
      </c>
    </row>
    <row r="33" spans="1:27" s="1" customFormat="1">
      <c r="A33" s="4" t="s">
        <v>6</v>
      </c>
      <c r="B33" s="14">
        <f>SUM(B34:B41)</f>
        <v>103</v>
      </c>
      <c r="C33" s="9">
        <f t="shared" ref="C33:Y33" si="10">SUM(C34:C41)</f>
        <v>1318.3999999999999</v>
      </c>
      <c r="D33" s="14">
        <f t="shared" si="10"/>
        <v>195</v>
      </c>
      <c r="E33" s="9">
        <f t="shared" si="10"/>
        <v>2496</v>
      </c>
      <c r="F33" s="14">
        <f t="shared" si="10"/>
        <v>180</v>
      </c>
      <c r="G33" s="9">
        <f t="shared" si="10"/>
        <v>2304</v>
      </c>
      <c r="H33" s="14">
        <f t="shared" si="10"/>
        <v>116</v>
      </c>
      <c r="I33" s="9">
        <f t="shared" si="10"/>
        <v>1929.08</v>
      </c>
      <c r="J33" s="14">
        <f t="shared" si="10"/>
        <v>0</v>
      </c>
      <c r="K33" s="9">
        <f t="shared" si="10"/>
        <v>0</v>
      </c>
      <c r="L33" s="14">
        <f t="shared" si="10"/>
        <v>0</v>
      </c>
      <c r="M33" s="9">
        <f t="shared" si="10"/>
        <v>0</v>
      </c>
      <c r="N33" s="14">
        <f t="shared" si="10"/>
        <v>0</v>
      </c>
      <c r="O33" s="9">
        <f t="shared" si="10"/>
        <v>0</v>
      </c>
      <c r="P33" s="14">
        <f t="shared" si="10"/>
        <v>0</v>
      </c>
      <c r="Q33" s="9">
        <f t="shared" si="10"/>
        <v>0</v>
      </c>
      <c r="R33" s="14">
        <f t="shared" si="10"/>
        <v>0</v>
      </c>
      <c r="S33" s="9">
        <f t="shared" si="10"/>
        <v>0</v>
      </c>
      <c r="T33" s="14">
        <f>SUM(T34:T41)</f>
        <v>0</v>
      </c>
      <c r="U33" s="9">
        <f t="shared" si="10"/>
        <v>0</v>
      </c>
      <c r="V33" s="14">
        <f t="shared" si="10"/>
        <v>0</v>
      </c>
      <c r="W33" s="9">
        <f t="shared" si="10"/>
        <v>0</v>
      </c>
      <c r="X33" s="14">
        <f t="shared" si="10"/>
        <v>0</v>
      </c>
      <c r="Y33" s="9">
        <f t="shared" si="10"/>
        <v>0</v>
      </c>
      <c r="Z33" s="14">
        <f>SUM(Z34:Z41)</f>
        <v>594</v>
      </c>
      <c r="AA33" s="9">
        <f>SUM(AA34:AA41)</f>
        <v>8047.48</v>
      </c>
    </row>
    <row r="34" spans="1:27" s="1" customFormat="1">
      <c r="A34" s="27" t="s">
        <v>7</v>
      </c>
      <c r="B34" s="270">
        <v>5</v>
      </c>
      <c r="C34" s="269">
        <v>64</v>
      </c>
      <c r="D34" s="459">
        <v>5</v>
      </c>
      <c r="E34" s="458">
        <v>64</v>
      </c>
      <c r="F34" s="459">
        <v>5</v>
      </c>
      <c r="G34" s="458">
        <v>64</v>
      </c>
      <c r="H34" s="389">
        <v>15</v>
      </c>
      <c r="I34" s="388">
        <v>249.45</v>
      </c>
      <c r="J34" s="428"/>
      <c r="K34" s="427"/>
      <c r="L34" s="15"/>
      <c r="M34" s="10"/>
      <c r="N34" s="459"/>
      <c r="O34" s="458"/>
      <c r="P34" s="365"/>
      <c r="Q34" s="369"/>
      <c r="R34" s="15"/>
      <c r="S34" s="10"/>
      <c r="T34" s="459"/>
      <c r="U34" s="458"/>
      <c r="V34" s="15"/>
      <c r="W34" s="10"/>
      <c r="X34" s="15"/>
      <c r="Y34" s="10"/>
      <c r="Z34" s="42">
        <f>B34+D34+F34+H34+J34+L34+N34+P34+R34+T34+V34+X34</f>
        <v>30</v>
      </c>
      <c r="AA34" s="43">
        <f>C34+E34+G34+I34+K34+M34+O34+Q34+S34+U34+W34+Y34</f>
        <v>441.45</v>
      </c>
    </row>
    <row r="35" spans="1:27" s="1" customFormat="1">
      <c r="A35" s="27" t="s">
        <v>8</v>
      </c>
      <c r="B35" s="270">
        <v>21</v>
      </c>
      <c r="C35" s="269">
        <v>268.8</v>
      </c>
      <c r="D35" s="459">
        <v>45</v>
      </c>
      <c r="E35" s="458">
        <v>576</v>
      </c>
      <c r="F35" s="459">
        <v>28</v>
      </c>
      <c r="G35" s="458">
        <v>358.4</v>
      </c>
      <c r="H35" s="389">
        <v>16</v>
      </c>
      <c r="I35" s="388">
        <v>266.08</v>
      </c>
      <c r="J35" s="428"/>
      <c r="K35" s="427"/>
      <c r="L35" s="15"/>
      <c r="M35" s="10"/>
      <c r="N35" s="459"/>
      <c r="O35" s="458"/>
      <c r="P35" s="365"/>
      <c r="Q35" s="369"/>
      <c r="R35" s="15"/>
      <c r="S35" s="10"/>
      <c r="T35" s="459"/>
      <c r="U35" s="458"/>
      <c r="V35" s="15"/>
      <c r="W35" s="10"/>
      <c r="X35" s="15"/>
      <c r="Y35" s="10"/>
      <c r="Z35" s="42">
        <f t="shared" ref="Z35:Z41" si="11">B35+D35+F35+H35+J35+L35+N35+P35+R35+T35+V35+X35</f>
        <v>110</v>
      </c>
      <c r="AA35" s="43">
        <f t="shared" ref="AA35:AA41" si="12">C35+E35+G35+I35+K35+M35+O35+Q35+S35+U35+W35+Y35</f>
        <v>1469.2799999999997</v>
      </c>
    </row>
    <row r="36" spans="1:27" s="1" customFormat="1">
      <c r="A36" s="27" t="s">
        <v>9</v>
      </c>
      <c r="B36" s="270">
        <v>20</v>
      </c>
      <c r="C36" s="269">
        <v>256</v>
      </c>
      <c r="D36" s="459">
        <v>30</v>
      </c>
      <c r="E36" s="458">
        <v>384</v>
      </c>
      <c r="F36" s="459">
        <v>15</v>
      </c>
      <c r="G36" s="458">
        <v>192</v>
      </c>
      <c r="H36" s="389">
        <v>5</v>
      </c>
      <c r="I36" s="388">
        <v>83.15</v>
      </c>
      <c r="J36" s="428"/>
      <c r="K36" s="427"/>
      <c r="L36" s="15"/>
      <c r="M36" s="10"/>
      <c r="N36" s="459"/>
      <c r="O36" s="458"/>
      <c r="P36" s="365"/>
      <c r="Q36" s="369"/>
      <c r="R36" s="15"/>
      <c r="S36" s="10"/>
      <c r="T36" s="459"/>
      <c r="U36" s="458"/>
      <c r="V36" s="15"/>
      <c r="W36" s="10"/>
      <c r="X36" s="15"/>
      <c r="Y36" s="10"/>
      <c r="Z36" s="42">
        <f t="shared" si="11"/>
        <v>70</v>
      </c>
      <c r="AA36" s="43">
        <f t="shared" si="12"/>
        <v>915.15</v>
      </c>
    </row>
    <row r="37" spans="1:27" s="1" customFormat="1">
      <c r="A37" s="27" t="s">
        <v>10</v>
      </c>
      <c r="B37" s="270">
        <v>10</v>
      </c>
      <c r="C37" s="269">
        <v>128</v>
      </c>
      <c r="D37" s="459">
        <v>35</v>
      </c>
      <c r="E37" s="458">
        <v>448</v>
      </c>
      <c r="F37" s="459">
        <v>35</v>
      </c>
      <c r="G37" s="458">
        <v>448</v>
      </c>
      <c r="H37" s="389">
        <v>30</v>
      </c>
      <c r="I37" s="388">
        <v>498.9</v>
      </c>
      <c r="J37" s="428"/>
      <c r="K37" s="427"/>
      <c r="L37" s="15"/>
      <c r="M37" s="10"/>
      <c r="N37" s="459"/>
      <c r="O37" s="458"/>
      <c r="P37" s="365"/>
      <c r="Q37" s="369"/>
      <c r="R37" s="15"/>
      <c r="S37" s="10"/>
      <c r="T37" s="459"/>
      <c r="U37" s="458"/>
      <c r="V37" s="15"/>
      <c r="W37" s="10"/>
      <c r="X37" s="15"/>
      <c r="Y37" s="10"/>
      <c r="Z37" s="42">
        <f t="shared" si="11"/>
        <v>110</v>
      </c>
      <c r="AA37" s="43">
        <f t="shared" si="12"/>
        <v>1522.9</v>
      </c>
    </row>
    <row r="38" spans="1:27" s="1" customFormat="1">
      <c r="A38" s="27" t="s">
        <v>11</v>
      </c>
      <c r="B38" s="270">
        <v>15</v>
      </c>
      <c r="C38" s="269">
        <v>192</v>
      </c>
      <c r="D38" s="459">
        <v>20</v>
      </c>
      <c r="E38" s="458">
        <v>256</v>
      </c>
      <c r="F38" s="459">
        <v>40</v>
      </c>
      <c r="G38" s="458">
        <v>512</v>
      </c>
      <c r="H38" s="389">
        <v>20</v>
      </c>
      <c r="I38" s="388">
        <v>332.6</v>
      </c>
      <c r="J38" s="428"/>
      <c r="K38" s="427"/>
      <c r="L38" s="15"/>
      <c r="M38" s="10"/>
      <c r="N38" s="459"/>
      <c r="O38" s="458"/>
      <c r="P38" s="365"/>
      <c r="Q38" s="369"/>
      <c r="R38" s="15"/>
      <c r="S38" s="10"/>
      <c r="T38" s="459"/>
      <c r="U38" s="458"/>
      <c r="V38" s="15"/>
      <c r="W38" s="10"/>
      <c r="X38" s="15"/>
      <c r="Y38" s="10"/>
      <c r="Z38" s="42">
        <f t="shared" si="11"/>
        <v>95</v>
      </c>
      <c r="AA38" s="43">
        <f t="shared" si="12"/>
        <v>1292.5999999999999</v>
      </c>
    </row>
    <row r="39" spans="1:27" s="1" customFormat="1">
      <c r="A39" s="27" t="s">
        <v>12</v>
      </c>
      <c r="B39" s="270">
        <v>20</v>
      </c>
      <c r="C39" s="269">
        <v>256</v>
      </c>
      <c r="D39" s="459">
        <v>25</v>
      </c>
      <c r="E39" s="458">
        <v>320</v>
      </c>
      <c r="F39" s="459">
        <v>30</v>
      </c>
      <c r="G39" s="458">
        <v>384</v>
      </c>
      <c r="H39" s="389">
        <v>0</v>
      </c>
      <c r="I39" s="388">
        <v>0</v>
      </c>
      <c r="J39" s="428"/>
      <c r="K39" s="427"/>
      <c r="L39" s="15"/>
      <c r="M39" s="10"/>
      <c r="N39" s="459"/>
      <c r="O39" s="458"/>
      <c r="P39" s="365"/>
      <c r="Q39" s="369"/>
      <c r="R39" s="15"/>
      <c r="S39" s="10"/>
      <c r="T39" s="459"/>
      <c r="U39" s="458"/>
      <c r="V39" s="15"/>
      <c r="W39" s="10"/>
      <c r="X39" s="15"/>
      <c r="Y39" s="10"/>
      <c r="Z39" s="42">
        <f t="shared" si="11"/>
        <v>75</v>
      </c>
      <c r="AA39" s="43">
        <f t="shared" si="12"/>
        <v>960</v>
      </c>
    </row>
    <row r="40" spans="1:27" s="155" customFormat="1">
      <c r="A40" s="27" t="s">
        <v>290</v>
      </c>
      <c r="B40" s="459">
        <v>10</v>
      </c>
      <c r="C40" s="458">
        <v>128</v>
      </c>
      <c r="D40" s="459">
        <v>15</v>
      </c>
      <c r="E40" s="458">
        <v>192</v>
      </c>
      <c r="F40" s="459">
        <v>12</v>
      </c>
      <c r="G40" s="458">
        <v>153.6</v>
      </c>
      <c r="H40" s="459">
        <v>15</v>
      </c>
      <c r="I40" s="458">
        <v>249.45</v>
      </c>
      <c r="J40" s="459"/>
      <c r="K40" s="458"/>
      <c r="L40" s="459"/>
      <c r="M40" s="458"/>
      <c r="N40" s="459"/>
      <c r="O40" s="458"/>
      <c r="P40" s="365"/>
      <c r="Q40" s="369"/>
      <c r="R40" s="459"/>
      <c r="S40" s="458"/>
      <c r="T40" s="459"/>
      <c r="U40" s="458"/>
      <c r="V40" s="459"/>
      <c r="W40" s="458"/>
      <c r="X40" s="459"/>
      <c r="Y40" s="458"/>
      <c r="Z40" s="42">
        <f t="shared" si="11"/>
        <v>52</v>
      </c>
      <c r="AA40" s="43">
        <f t="shared" si="12"/>
        <v>723.05</v>
      </c>
    </row>
    <row r="41" spans="1:27" s="1" customFormat="1">
      <c r="A41" s="27" t="s">
        <v>13</v>
      </c>
      <c r="B41" s="15">
        <v>2</v>
      </c>
      <c r="C41" s="10">
        <v>25.6</v>
      </c>
      <c r="D41" s="459">
        <v>20</v>
      </c>
      <c r="E41" s="458">
        <v>256</v>
      </c>
      <c r="F41" s="459">
        <v>15</v>
      </c>
      <c r="G41" s="458">
        <v>192</v>
      </c>
      <c r="H41" s="389">
        <v>15</v>
      </c>
      <c r="I41" s="388">
        <v>249.45</v>
      </c>
      <c r="J41" s="428"/>
      <c r="K41" s="427"/>
      <c r="L41" s="15"/>
      <c r="M41" s="10"/>
      <c r="N41" s="459"/>
      <c r="O41" s="458"/>
      <c r="P41" s="365"/>
      <c r="Q41" s="369"/>
      <c r="R41" s="15"/>
      <c r="S41" s="10"/>
      <c r="T41" s="459"/>
      <c r="U41" s="458"/>
      <c r="V41" s="15"/>
      <c r="W41" s="10"/>
      <c r="X41" s="15"/>
      <c r="Y41" s="10"/>
      <c r="Z41" s="42">
        <f t="shared" si="11"/>
        <v>52</v>
      </c>
      <c r="AA41" s="43">
        <f t="shared" si="12"/>
        <v>723.05</v>
      </c>
    </row>
    <row r="42" spans="1:27" s="1" customFormat="1">
      <c r="A42" s="5" t="s">
        <v>14</v>
      </c>
      <c r="B42" s="16">
        <f>SUM(B43:B44)</f>
        <v>56</v>
      </c>
      <c r="C42" s="11">
        <f t="shared" ref="C42" si="13">SUM(C43:C44)</f>
        <v>716.8</v>
      </c>
      <c r="D42" s="16">
        <f>SUM(D43:D44)</f>
        <v>24</v>
      </c>
      <c r="E42" s="11">
        <f t="shared" ref="E42" si="14">SUM(E43:E44)</f>
        <v>307.20000000000005</v>
      </c>
      <c r="F42" s="16">
        <f t="shared" ref="F42" si="15">SUM(F43:F44)</f>
        <v>38</v>
      </c>
      <c r="G42" s="11">
        <f t="shared" ref="G42" si="16">SUM(G43:G44)</f>
        <v>486.4</v>
      </c>
      <c r="H42" s="16">
        <f t="shared" ref="H42" si="17">SUM(H43:H44)</f>
        <v>22</v>
      </c>
      <c r="I42" s="11">
        <f t="shared" ref="I42" si="18">SUM(I43:I44)</f>
        <v>365.86</v>
      </c>
      <c r="J42" s="16">
        <f t="shared" ref="J42" si="19">SUM(J43:J44)</f>
        <v>0</v>
      </c>
      <c r="K42" s="11">
        <f t="shared" ref="K42" si="20">SUM(K43:K44)</f>
        <v>0</v>
      </c>
      <c r="L42" s="16">
        <f t="shared" ref="L42" si="21">SUM(L43:L44)</f>
        <v>0</v>
      </c>
      <c r="M42" s="11">
        <f t="shared" ref="M42" si="22">SUM(M43:M44)</f>
        <v>0</v>
      </c>
      <c r="N42" s="16">
        <f t="shared" ref="N42" si="23">SUM(N43:N44)</f>
        <v>0</v>
      </c>
      <c r="O42" s="11">
        <f t="shared" ref="O42" si="24">SUM(O43:O44)</f>
        <v>0</v>
      </c>
      <c r="P42" s="16">
        <f t="shared" ref="P42" si="25">SUM(P43:P44)</f>
        <v>0</v>
      </c>
      <c r="Q42" s="11">
        <f t="shared" ref="Q42" si="26">SUM(Q43:Q44)</f>
        <v>0</v>
      </c>
      <c r="R42" s="16">
        <f t="shared" ref="R42" si="27">SUM(R43:R44)</f>
        <v>0</v>
      </c>
      <c r="S42" s="11">
        <f t="shared" ref="S42" si="28">SUM(S43:S44)</f>
        <v>0</v>
      </c>
      <c r="T42" s="16">
        <f t="shared" ref="T42" si="29">SUM(T43:T44)</f>
        <v>0</v>
      </c>
      <c r="U42" s="11">
        <f t="shared" ref="U42" si="30">SUM(U43:U44)</f>
        <v>0</v>
      </c>
      <c r="V42" s="16">
        <f t="shared" ref="V42" si="31">SUM(V43:V44)</f>
        <v>0</v>
      </c>
      <c r="W42" s="11">
        <f t="shared" ref="W42" si="32">SUM(W43:W44)</f>
        <v>0</v>
      </c>
      <c r="X42" s="16">
        <f t="shared" ref="X42" si="33">SUM(X43:X44)</f>
        <v>0</v>
      </c>
      <c r="Y42" s="11">
        <f t="shared" ref="Y42" si="34">SUM(Y43:Y44)</f>
        <v>0</v>
      </c>
      <c r="Z42" s="16">
        <f>SUM(Z43:Z44)</f>
        <v>140</v>
      </c>
      <c r="AA42" s="11">
        <f>SUM(AA43:AA44)</f>
        <v>1876.2599999999998</v>
      </c>
    </row>
    <row r="43" spans="1:27" s="1" customFormat="1">
      <c r="A43" s="28" t="s">
        <v>17</v>
      </c>
      <c r="B43" s="365">
        <v>6</v>
      </c>
      <c r="C43" s="369">
        <v>76.8</v>
      </c>
      <c r="D43" s="365">
        <v>2</v>
      </c>
      <c r="E43" s="369">
        <f>2*12.8</f>
        <v>25.6</v>
      </c>
      <c r="F43" s="365">
        <v>3</v>
      </c>
      <c r="G43" s="369">
        <v>38.4</v>
      </c>
      <c r="H43" s="15">
        <v>2</v>
      </c>
      <c r="I43" s="10">
        <v>33.26</v>
      </c>
      <c r="J43" s="15"/>
      <c r="K43" s="10"/>
      <c r="L43" s="15"/>
      <c r="M43" s="10"/>
      <c r="N43" s="365"/>
      <c r="O43" s="369"/>
      <c r="P43" s="15"/>
      <c r="Q43" s="10"/>
      <c r="R43" s="365"/>
      <c r="S43" s="369"/>
      <c r="T43" s="459"/>
      <c r="U43" s="458"/>
      <c r="V43" s="15"/>
      <c r="W43" s="10"/>
      <c r="X43" s="15"/>
      <c r="Y43" s="10"/>
      <c r="Z43" s="42">
        <f t="shared" ref="Z43:Z44" si="35">B43+D43+F43+H43+J43+L43+N43+P43+R43+T43+V43+X43</f>
        <v>13</v>
      </c>
      <c r="AA43" s="43">
        <f t="shared" ref="AA43:AA44" si="36">C43+E43+G43+I43+K43+M43+O43+Q43+S43+U43+W43+Y43</f>
        <v>174.06</v>
      </c>
    </row>
    <row r="44" spans="1:27" s="1" customFormat="1">
      <c r="A44" s="28" t="s">
        <v>18</v>
      </c>
      <c r="B44" s="365">
        <v>50</v>
      </c>
      <c r="C44" s="369">
        <v>640</v>
      </c>
      <c r="D44" s="365">
        <v>22</v>
      </c>
      <c r="E44" s="369">
        <f>22*12.8</f>
        <v>281.60000000000002</v>
      </c>
      <c r="F44" s="365">
        <v>35</v>
      </c>
      <c r="G44" s="369">
        <v>448</v>
      </c>
      <c r="H44" s="15">
        <v>20</v>
      </c>
      <c r="I44" s="10">
        <v>332.6</v>
      </c>
      <c r="J44" s="430"/>
      <c r="K44" s="429"/>
      <c r="L44" s="15"/>
      <c r="M44" s="10"/>
      <c r="N44" s="365"/>
      <c r="O44" s="369"/>
      <c r="P44" s="15"/>
      <c r="Q44" s="10"/>
      <c r="R44" s="365"/>
      <c r="S44" s="369"/>
      <c r="T44" s="15"/>
      <c r="U44" s="10"/>
      <c r="V44" s="15"/>
      <c r="W44" s="10"/>
      <c r="X44" s="15"/>
      <c r="Y44" s="10"/>
      <c r="Z44" s="42">
        <f t="shared" si="35"/>
        <v>127</v>
      </c>
      <c r="AA44" s="43">
        <f t="shared" si="36"/>
        <v>1702.1999999999998</v>
      </c>
    </row>
    <row r="45" spans="1:27" s="1" customFormat="1">
      <c r="A45" s="6" t="s">
        <v>15</v>
      </c>
      <c r="B45" s="16">
        <f>SUM(B46:B47)</f>
        <v>13</v>
      </c>
      <c r="C45" s="11">
        <f t="shared" ref="C45" si="37">SUM(C46:C47)</f>
        <v>166.4</v>
      </c>
      <c r="D45" s="16">
        <f t="shared" ref="D45" si="38">SUM(D46:D47)</f>
        <v>11</v>
      </c>
      <c r="E45" s="11">
        <f t="shared" ref="E45" si="39">SUM(E46:E47)</f>
        <v>140.80000000000001</v>
      </c>
      <c r="F45" s="16">
        <f t="shared" ref="F45" si="40">SUM(F46:F47)</f>
        <v>19</v>
      </c>
      <c r="G45" s="11">
        <f t="shared" ref="G45" si="41">SUM(G46:G47)</f>
        <v>243.2</v>
      </c>
      <c r="H45" s="16">
        <f t="shared" ref="H45" si="42">SUM(H46:H47)</f>
        <v>27</v>
      </c>
      <c r="I45" s="11">
        <f t="shared" ref="I45" si="43">SUM(I46:I47)</f>
        <v>345.6</v>
      </c>
      <c r="J45" s="16">
        <f t="shared" ref="J45" si="44">SUM(J46:J47)</f>
        <v>0</v>
      </c>
      <c r="K45" s="11">
        <f t="shared" ref="K45" si="45">SUM(K46:K47)</f>
        <v>0</v>
      </c>
      <c r="L45" s="16">
        <f t="shared" ref="L45" si="46">SUM(L46:L47)</f>
        <v>0</v>
      </c>
      <c r="M45" s="11">
        <f t="shared" ref="M45" si="47">SUM(M46:M47)</f>
        <v>0</v>
      </c>
      <c r="N45" s="16">
        <f t="shared" ref="N45" si="48">SUM(N46:N47)</f>
        <v>0</v>
      </c>
      <c r="O45" s="11">
        <f t="shared" ref="O45" si="49">SUM(O46:O47)</f>
        <v>0</v>
      </c>
      <c r="P45" s="16">
        <f t="shared" ref="P45" si="50">SUM(P46:P47)</f>
        <v>0</v>
      </c>
      <c r="Q45" s="11">
        <f t="shared" ref="Q45" si="51">SUM(Q46:Q47)</f>
        <v>0</v>
      </c>
      <c r="R45" s="16">
        <f t="shared" ref="R45" si="52">SUM(R46:R47)</f>
        <v>0</v>
      </c>
      <c r="S45" s="11">
        <f t="shared" ref="S45" si="53">SUM(S46:S47)</f>
        <v>0</v>
      </c>
      <c r="T45" s="16">
        <f t="shared" ref="T45" si="54">SUM(T46:T47)</f>
        <v>0</v>
      </c>
      <c r="U45" s="11">
        <f t="shared" ref="U45" si="55">SUM(U46:U47)</f>
        <v>0</v>
      </c>
      <c r="V45" s="16">
        <f t="shared" ref="V45" si="56">SUM(V46:V47)</f>
        <v>0</v>
      </c>
      <c r="W45" s="11">
        <f t="shared" ref="W45" si="57">SUM(W46:W47)</f>
        <v>0</v>
      </c>
      <c r="X45" s="16">
        <f t="shared" ref="X45" si="58">SUM(X46:X47)</f>
        <v>0</v>
      </c>
      <c r="Y45" s="11">
        <f t="shared" ref="Y45" si="59">SUM(Y46:Y47)</f>
        <v>0</v>
      </c>
      <c r="Z45" s="16">
        <f>SUM(Z46:Z47)</f>
        <v>70</v>
      </c>
      <c r="AA45" s="11">
        <f>SUM(AA46:AA47)</f>
        <v>896</v>
      </c>
    </row>
    <row r="46" spans="1:27" s="1" customFormat="1">
      <c r="A46" s="28" t="s">
        <v>17</v>
      </c>
      <c r="B46" s="15">
        <v>4</v>
      </c>
      <c r="C46" s="10">
        <v>51.2</v>
      </c>
      <c r="D46" s="459">
        <v>0</v>
      </c>
      <c r="E46" s="10">
        <v>0</v>
      </c>
      <c r="F46" s="342">
        <v>6</v>
      </c>
      <c r="G46" s="340">
        <v>76.8</v>
      </c>
      <c r="H46" s="375">
        <v>10</v>
      </c>
      <c r="I46" s="373">
        <v>128</v>
      </c>
      <c r="J46" s="413"/>
      <c r="K46" s="411"/>
      <c r="L46" s="15"/>
      <c r="M46" s="10"/>
      <c r="N46" s="365"/>
      <c r="O46" s="369"/>
      <c r="P46" s="365"/>
      <c r="Q46" s="369"/>
      <c r="R46" s="365"/>
      <c r="S46" s="369"/>
      <c r="T46" s="365"/>
      <c r="U46" s="369"/>
      <c r="V46" s="15"/>
      <c r="W46" s="10"/>
      <c r="X46" s="15"/>
      <c r="Y46" s="10"/>
      <c r="Z46" s="42">
        <f t="shared" ref="Z46:Z47" si="60">B46+D46+F46+H46+J46+L46+N46+P46+R46+T46+V46+X46</f>
        <v>20</v>
      </c>
      <c r="AA46" s="43">
        <f t="shared" ref="AA46:AA47" si="61">C46+E46+G46+I46+K46+M46+O46+Q46+S46+U46+W46+Y46</f>
        <v>256</v>
      </c>
    </row>
    <row r="47" spans="1:27" s="1" customFormat="1" ht="15.75" thickBot="1">
      <c r="A47" s="29" t="s">
        <v>16</v>
      </c>
      <c r="B47" s="17">
        <v>9</v>
      </c>
      <c r="C47" s="12">
        <v>115.2</v>
      </c>
      <c r="D47" s="17">
        <v>11</v>
      </c>
      <c r="E47" s="12">
        <v>140.80000000000001</v>
      </c>
      <c r="F47" s="343">
        <v>13</v>
      </c>
      <c r="G47" s="341">
        <v>166.4</v>
      </c>
      <c r="H47" s="376">
        <v>17</v>
      </c>
      <c r="I47" s="374">
        <v>217.6</v>
      </c>
      <c r="J47" s="414"/>
      <c r="K47" s="412"/>
      <c r="L47" s="17"/>
      <c r="M47" s="12"/>
      <c r="N47" s="460"/>
      <c r="O47" s="461"/>
      <c r="P47" s="460"/>
      <c r="Q47" s="461"/>
      <c r="R47" s="460"/>
      <c r="S47" s="461"/>
      <c r="T47" s="460"/>
      <c r="U47" s="461"/>
      <c r="V47" s="17"/>
      <c r="W47" s="12"/>
      <c r="X47" s="17"/>
      <c r="Y47" s="12"/>
      <c r="Z47" s="42">
        <f t="shared" si="60"/>
        <v>50</v>
      </c>
      <c r="AA47" s="43">
        <f t="shared" si="61"/>
        <v>640</v>
      </c>
    </row>
    <row r="48" spans="1:27" s="1" customFormat="1" ht="15.75" thickBot="1">
      <c r="A48" s="19" t="s">
        <v>23</v>
      </c>
      <c r="B48" s="18">
        <f t="shared" ref="B48:AA48" si="62">B33+B42+B45</f>
        <v>172</v>
      </c>
      <c r="C48" s="13">
        <f t="shared" si="62"/>
        <v>2201.6</v>
      </c>
      <c r="D48" s="18">
        <f t="shared" si="62"/>
        <v>230</v>
      </c>
      <c r="E48" s="13">
        <f t="shared" si="62"/>
        <v>2944</v>
      </c>
      <c r="F48" s="18">
        <f t="shared" si="62"/>
        <v>237</v>
      </c>
      <c r="G48" s="13">
        <f t="shared" si="62"/>
        <v>3033.6</v>
      </c>
      <c r="H48" s="18">
        <f t="shared" si="62"/>
        <v>165</v>
      </c>
      <c r="I48" s="13">
        <f t="shared" si="62"/>
        <v>2640.54</v>
      </c>
      <c r="J48" s="18">
        <f t="shared" si="62"/>
        <v>0</v>
      </c>
      <c r="K48" s="13">
        <f t="shared" si="62"/>
        <v>0</v>
      </c>
      <c r="L48" s="18">
        <f t="shared" si="62"/>
        <v>0</v>
      </c>
      <c r="M48" s="13">
        <f t="shared" si="62"/>
        <v>0</v>
      </c>
      <c r="N48" s="18">
        <f t="shared" si="62"/>
        <v>0</v>
      </c>
      <c r="O48" s="13">
        <f t="shared" si="62"/>
        <v>0</v>
      </c>
      <c r="P48" s="18">
        <f t="shared" si="62"/>
        <v>0</v>
      </c>
      <c r="Q48" s="13">
        <f t="shared" si="62"/>
        <v>0</v>
      </c>
      <c r="R48" s="18">
        <f t="shared" si="62"/>
        <v>0</v>
      </c>
      <c r="S48" s="13">
        <f t="shared" si="62"/>
        <v>0</v>
      </c>
      <c r="T48" s="18">
        <f t="shared" si="62"/>
        <v>0</v>
      </c>
      <c r="U48" s="13">
        <f t="shared" si="62"/>
        <v>0</v>
      </c>
      <c r="V48" s="18">
        <f t="shared" si="62"/>
        <v>0</v>
      </c>
      <c r="W48" s="13">
        <f t="shared" si="62"/>
        <v>0</v>
      </c>
      <c r="X48" s="18">
        <f t="shared" si="62"/>
        <v>0</v>
      </c>
      <c r="Y48" s="13">
        <f t="shared" si="62"/>
        <v>0</v>
      </c>
      <c r="Z48" s="18">
        <f t="shared" si="62"/>
        <v>804</v>
      </c>
      <c r="AA48" s="13">
        <f t="shared" si="62"/>
        <v>10819.74</v>
      </c>
    </row>
    <row r="49" spans="1:27" s="1" customFormat="1" ht="4.5" customHeight="1"/>
    <row r="50" spans="1:27" s="1" customFormat="1">
      <c r="A50" s="31" t="s">
        <v>1</v>
      </c>
    </row>
    <row r="51" spans="1:27" s="1" customFormat="1" ht="15.75" thickBot="1">
      <c r="A51" s="31" t="s">
        <v>21</v>
      </c>
    </row>
    <row r="52" spans="1:27" s="1" customFormat="1">
      <c r="A52" s="499" t="s">
        <v>4</v>
      </c>
      <c r="B52" s="498">
        <v>42736</v>
      </c>
      <c r="C52" s="495"/>
      <c r="D52" s="498">
        <v>42767</v>
      </c>
      <c r="E52" s="495"/>
      <c r="F52" s="498">
        <v>42795</v>
      </c>
      <c r="G52" s="495"/>
      <c r="H52" s="498">
        <v>42826</v>
      </c>
      <c r="I52" s="495"/>
      <c r="J52" s="498">
        <v>42856</v>
      </c>
      <c r="K52" s="495"/>
      <c r="L52" s="498">
        <v>42887</v>
      </c>
      <c r="M52" s="495"/>
      <c r="N52" s="498">
        <v>42917</v>
      </c>
      <c r="O52" s="495"/>
      <c r="P52" s="498">
        <v>42948</v>
      </c>
      <c r="Q52" s="495"/>
      <c r="R52" s="498">
        <v>42979</v>
      </c>
      <c r="S52" s="495"/>
      <c r="T52" s="498">
        <v>43009</v>
      </c>
      <c r="U52" s="495"/>
      <c r="V52" s="498">
        <v>43040</v>
      </c>
      <c r="W52" s="495"/>
      <c r="X52" s="498">
        <v>43070</v>
      </c>
      <c r="Y52" s="495"/>
      <c r="Z52" s="494" t="s">
        <v>292</v>
      </c>
      <c r="AA52" s="495"/>
    </row>
    <row r="53" spans="1:27" s="1" customFormat="1" ht="15.75" thickBot="1">
      <c r="A53" s="500"/>
      <c r="B53" s="7" t="s">
        <v>5</v>
      </c>
      <c r="C53" s="8" t="s">
        <v>149</v>
      </c>
      <c r="D53" s="7" t="s">
        <v>5</v>
      </c>
      <c r="E53" s="8" t="s">
        <v>149</v>
      </c>
      <c r="F53" s="7" t="s">
        <v>5</v>
      </c>
      <c r="G53" s="8" t="s">
        <v>149</v>
      </c>
      <c r="H53" s="7" t="s">
        <v>5</v>
      </c>
      <c r="I53" s="8" t="s">
        <v>149</v>
      </c>
      <c r="J53" s="7" t="s">
        <v>5</v>
      </c>
      <c r="K53" s="8" t="s">
        <v>149</v>
      </c>
      <c r="L53" s="7" t="s">
        <v>5</v>
      </c>
      <c r="M53" s="8" t="s">
        <v>149</v>
      </c>
      <c r="N53" s="7" t="s">
        <v>5</v>
      </c>
      <c r="O53" s="8" t="s">
        <v>149</v>
      </c>
      <c r="P53" s="7" t="s">
        <v>5</v>
      </c>
      <c r="Q53" s="8" t="s">
        <v>149</v>
      </c>
      <c r="R53" s="7" t="s">
        <v>5</v>
      </c>
      <c r="S53" s="8" t="s">
        <v>149</v>
      </c>
      <c r="T53" s="7" t="s">
        <v>5</v>
      </c>
      <c r="U53" s="8" t="s">
        <v>149</v>
      </c>
      <c r="V53" s="7" t="s">
        <v>5</v>
      </c>
      <c r="W53" s="8" t="s">
        <v>149</v>
      </c>
      <c r="X53" s="7" t="s">
        <v>5</v>
      </c>
      <c r="Y53" s="8" t="s">
        <v>149</v>
      </c>
      <c r="Z53" s="7" t="s">
        <v>5</v>
      </c>
      <c r="AA53" s="8" t="s">
        <v>149</v>
      </c>
    </row>
    <row r="54" spans="1:27" s="1" customFormat="1">
      <c r="A54" s="21" t="s">
        <v>22</v>
      </c>
      <c r="B54" s="23">
        <f t="shared" ref="B54:Y54" si="63">B26</f>
        <v>8</v>
      </c>
      <c r="C54" s="24">
        <f t="shared" si="63"/>
        <v>95.12</v>
      </c>
      <c r="D54" s="23">
        <f t="shared" si="63"/>
        <v>1</v>
      </c>
      <c r="E54" s="24">
        <f t="shared" si="63"/>
        <v>11.89</v>
      </c>
      <c r="F54" s="23">
        <f t="shared" si="63"/>
        <v>4</v>
      </c>
      <c r="G54" s="24">
        <f t="shared" si="63"/>
        <v>59.4</v>
      </c>
      <c r="H54" s="23">
        <f t="shared" si="63"/>
        <v>5</v>
      </c>
      <c r="I54" s="24">
        <f t="shared" si="63"/>
        <v>74.25</v>
      </c>
      <c r="J54" s="23">
        <f t="shared" si="63"/>
        <v>0</v>
      </c>
      <c r="K54" s="24">
        <f t="shared" si="63"/>
        <v>0</v>
      </c>
      <c r="L54" s="23">
        <f t="shared" si="63"/>
        <v>0</v>
      </c>
      <c r="M54" s="24">
        <f t="shared" si="63"/>
        <v>0</v>
      </c>
      <c r="N54" s="23">
        <f t="shared" si="63"/>
        <v>0</v>
      </c>
      <c r="O54" s="24">
        <f t="shared" si="63"/>
        <v>0</v>
      </c>
      <c r="P54" s="23">
        <f t="shared" si="63"/>
        <v>0</v>
      </c>
      <c r="Q54" s="24">
        <f t="shared" si="63"/>
        <v>0</v>
      </c>
      <c r="R54" s="23">
        <f t="shared" si="63"/>
        <v>0</v>
      </c>
      <c r="S54" s="24">
        <f t="shared" si="63"/>
        <v>0</v>
      </c>
      <c r="T54" s="23">
        <f t="shared" si="63"/>
        <v>0</v>
      </c>
      <c r="U54" s="24">
        <f t="shared" si="63"/>
        <v>0</v>
      </c>
      <c r="V54" s="23">
        <f t="shared" si="63"/>
        <v>0</v>
      </c>
      <c r="W54" s="24">
        <f t="shared" si="63"/>
        <v>0</v>
      </c>
      <c r="X54" s="23">
        <f t="shared" si="63"/>
        <v>0</v>
      </c>
      <c r="Y54" s="24">
        <f t="shared" si="63"/>
        <v>0</v>
      </c>
      <c r="Z54" s="46">
        <f>B54+D54+F54+H54+J54+L54+N54+P54+R54+T54+V54+X54</f>
        <v>18</v>
      </c>
      <c r="AA54" s="47">
        <f>C54+E54+G54+I54+K54+M54+O54+Q54+S54+U54+W54+Y54</f>
        <v>240.66</v>
      </c>
    </row>
    <row r="55" spans="1:27" s="1" customFormat="1" ht="15.75" thickBot="1">
      <c r="A55" s="22" t="s">
        <v>23</v>
      </c>
      <c r="B55" s="25">
        <f t="shared" ref="B55:Y55" si="64">B48</f>
        <v>172</v>
      </c>
      <c r="C55" s="26">
        <f t="shared" si="64"/>
        <v>2201.6</v>
      </c>
      <c r="D55" s="25">
        <f t="shared" si="64"/>
        <v>230</v>
      </c>
      <c r="E55" s="26">
        <f t="shared" si="64"/>
        <v>2944</v>
      </c>
      <c r="F55" s="25">
        <f t="shared" si="64"/>
        <v>237</v>
      </c>
      <c r="G55" s="26">
        <f t="shared" si="64"/>
        <v>3033.6</v>
      </c>
      <c r="H55" s="25">
        <f t="shared" si="64"/>
        <v>165</v>
      </c>
      <c r="I55" s="26">
        <f t="shared" si="64"/>
        <v>2640.54</v>
      </c>
      <c r="J55" s="25">
        <f t="shared" si="64"/>
        <v>0</v>
      </c>
      <c r="K55" s="26">
        <f t="shared" si="64"/>
        <v>0</v>
      </c>
      <c r="L55" s="25">
        <f t="shared" si="64"/>
        <v>0</v>
      </c>
      <c r="M55" s="26">
        <f t="shared" si="64"/>
        <v>0</v>
      </c>
      <c r="N55" s="25">
        <f t="shared" si="64"/>
        <v>0</v>
      </c>
      <c r="O55" s="26">
        <f t="shared" si="64"/>
        <v>0</v>
      </c>
      <c r="P55" s="25">
        <f t="shared" si="64"/>
        <v>0</v>
      </c>
      <c r="Q55" s="26">
        <f t="shared" si="64"/>
        <v>0</v>
      </c>
      <c r="R55" s="25">
        <f t="shared" si="64"/>
        <v>0</v>
      </c>
      <c r="S55" s="26">
        <f t="shared" si="64"/>
        <v>0</v>
      </c>
      <c r="T55" s="25">
        <f t="shared" si="64"/>
        <v>0</v>
      </c>
      <c r="U55" s="26">
        <f t="shared" si="64"/>
        <v>0</v>
      </c>
      <c r="V55" s="25">
        <f t="shared" si="64"/>
        <v>0</v>
      </c>
      <c r="W55" s="26">
        <f t="shared" si="64"/>
        <v>0</v>
      </c>
      <c r="X55" s="25">
        <f t="shared" si="64"/>
        <v>0</v>
      </c>
      <c r="Y55" s="26">
        <f t="shared" si="64"/>
        <v>0</v>
      </c>
      <c r="Z55" s="48">
        <f t="shared" ref="Z55" si="65">B55+D55+F55+H55+J55+L55+N55+P55+R55+T55+V55+X55</f>
        <v>804</v>
      </c>
      <c r="AA55" s="49">
        <f t="shared" ref="AA55" si="66">C55+E55+G55+I55+K55+M55+O55+Q55+S55+U55+W55+Y55</f>
        <v>10819.740000000002</v>
      </c>
    </row>
    <row r="56" spans="1:27" s="1" customFormat="1" ht="15.75" thickBot="1">
      <c r="A56" s="19" t="s">
        <v>24</v>
      </c>
      <c r="B56" s="18">
        <f t="shared" ref="B56:AA56" si="67">SUM(B54:B55)</f>
        <v>180</v>
      </c>
      <c r="C56" s="13">
        <f t="shared" si="67"/>
        <v>2296.7199999999998</v>
      </c>
      <c r="D56" s="18">
        <f t="shared" si="67"/>
        <v>231</v>
      </c>
      <c r="E56" s="13">
        <f t="shared" si="67"/>
        <v>2955.89</v>
      </c>
      <c r="F56" s="18">
        <f t="shared" si="67"/>
        <v>241</v>
      </c>
      <c r="G56" s="13">
        <f t="shared" si="67"/>
        <v>3093</v>
      </c>
      <c r="H56" s="18">
        <f t="shared" si="67"/>
        <v>170</v>
      </c>
      <c r="I56" s="13">
        <f t="shared" si="67"/>
        <v>2714.79</v>
      </c>
      <c r="J56" s="18">
        <f t="shared" si="67"/>
        <v>0</v>
      </c>
      <c r="K56" s="13">
        <f t="shared" si="67"/>
        <v>0</v>
      </c>
      <c r="L56" s="18">
        <f t="shared" si="67"/>
        <v>0</v>
      </c>
      <c r="M56" s="13">
        <f t="shared" si="67"/>
        <v>0</v>
      </c>
      <c r="N56" s="18">
        <f t="shared" si="67"/>
        <v>0</v>
      </c>
      <c r="O56" s="13">
        <f t="shared" si="67"/>
        <v>0</v>
      </c>
      <c r="P56" s="18">
        <f t="shared" si="67"/>
        <v>0</v>
      </c>
      <c r="Q56" s="13">
        <f t="shared" si="67"/>
        <v>0</v>
      </c>
      <c r="R56" s="18">
        <f t="shared" si="67"/>
        <v>0</v>
      </c>
      <c r="S56" s="13">
        <f t="shared" si="67"/>
        <v>0</v>
      </c>
      <c r="T56" s="18">
        <f t="shared" si="67"/>
        <v>0</v>
      </c>
      <c r="U56" s="13">
        <f t="shared" si="67"/>
        <v>0</v>
      </c>
      <c r="V56" s="18">
        <f t="shared" si="67"/>
        <v>0</v>
      </c>
      <c r="W56" s="13">
        <f t="shared" si="67"/>
        <v>0</v>
      </c>
      <c r="X56" s="18">
        <f t="shared" si="67"/>
        <v>0</v>
      </c>
      <c r="Y56" s="13">
        <f t="shared" si="67"/>
        <v>0</v>
      </c>
      <c r="Z56" s="18">
        <f t="shared" si="67"/>
        <v>822</v>
      </c>
      <c r="AA56" s="13">
        <f t="shared" si="67"/>
        <v>11060.400000000001</v>
      </c>
    </row>
  </sheetData>
  <protectedRanges>
    <protectedRange sqref="B12:C19 B21:Y22 B24:Y25 B34:C41 B46:Y47 V34:Y41 B43:S43 V43:Y43 B44:Y44 H12:Y19 H34:S41" name="Intervalo1" securityDescriptor="O:WDG:WDD:(A;;CC;;;WD)"/>
    <protectedRange sqref="T34:U41" name="Intervalo1_1" securityDescriptor="O:WDG:WDD:(A;;CC;;;WD)"/>
    <protectedRange sqref="T43:U43" name="Intervalo1_2" securityDescriptor="O:WDG:WDD:(A;;CC;;;WD)"/>
    <protectedRange sqref="D12:G19" name="Intervalo1_3" securityDescriptor="O:WDG:WDD:(A;;CC;;;WD)"/>
    <protectedRange sqref="D34:G41" name="Intervalo1_4" securityDescriptor="O:WDG:WDD:(A;;CC;;;WD)"/>
  </protectedRanges>
  <customSheetViews>
    <customSheetView guid="{DFED14A5-FC7F-4CB0-A970-C00E731629C6}" scale="85" showPageBreaks="1" fitToPage="1">
      <selection activeCell="G8" sqref="G8"/>
      <pageMargins left="0.39370078740157483" right="0.39370078740157483" top="0.39370078740157483" bottom="0.39370078740157483" header="0.31496062992125984" footer="0.31496062992125984"/>
      <pageSetup paperSize="9" scale="41" orientation="landscape" verticalDpi="0" r:id="rId1"/>
    </customSheetView>
  </customSheetViews>
  <mergeCells count="44">
    <mergeCell ref="V9:W9"/>
    <mergeCell ref="X9:Y9"/>
    <mergeCell ref="A9:A10"/>
    <mergeCell ref="L9:M9"/>
    <mergeCell ref="N9:O9"/>
    <mergeCell ref="P9:Q9"/>
    <mergeCell ref="R9:S9"/>
    <mergeCell ref="T9:U9"/>
    <mergeCell ref="B9:C9"/>
    <mergeCell ref="D9:E9"/>
    <mergeCell ref="F9:G9"/>
    <mergeCell ref="H9:I9"/>
    <mergeCell ref="J9:K9"/>
    <mergeCell ref="A31:A32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A52:A53"/>
    <mergeCell ref="B52:C52"/>
    <mergeCell ref="D52:E52"/>
    <mergeCell ref="F52:G52"/>
    <mergeCell ref="H52:I52"/>
    <mergeCell ref="Z9:AA9"/>
    <mergeCell ref="Z31:AA31"/>
    <mergeCell ref="Z52:AA52"/>
    <mergeCell ref="C1:W2"/>
    <mergeCell ref="C3:W4"/>
    <mergeCell ref="T31:U31"/>
    <mergeCell ref="V31:W31"/>
    <mergeCell ref="X31:Y31"/>
    <mergeCell ref="J52:K52"/>
    <mergeCell ref="L52:M52"/>
    <mergeCell ref="N52:O52"/>
    <mergeCell ref="P52:Q52"/>
    <mergeCell ref="R52:S52"/>
    <mergeCell ref="T52:U52"/>
    <mergeCell ref="V52:W52"/>
    <mergeCell ref="X52:Y52"/>
  </mergeCells>
  <pageMargins left="0.39370078740157483" right="0.39370078740157483" top="0.39370078740157483" bottom="0.39370078740157483" header="0.31496062992125984" footer="0.31496062992125984"/>
  <pageSetup paperSize="9" scale="41" orientation="landscape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U14"/>
  <sheetViews>
    <sheetView zoomScale="85" zoomScaleNormal="85" workbookViewId="0">
      <selection activeCell="C21" sqref="C21"/>
    </sheetView>
  </sheetViews>
  <sheetFormatPr defaultColWidth="9.140625" defaultRowHeight="15"/>
  <cols>
    <col min="1" max="1" width="31.5703125" style="1" customWidth="1"/>
    <col min="2" max="7" width="17.7109375" style="1" customWidth="1"/>
    <col min="8" max="8" width="12.5703125" style="1" bestFit="1" customWidth="1"/>
    <col min="9" max="9" width="13" style="1" customWidth="1"/>
    <col min="10" max="10" width="14.7109375" style="1" customWidth="1"/>
    <col min="11" max="11" width="13.42578125" style="1" bestFit="1" customWidth="1"/>
    <col min="12" max="12" width="15.5703125" style="1" bestFit="1" customWidth="1"/>
    <col min="13" max="13" width="15.28515625" style="1" bestFit="1" customWidth="1"/>
    <col min="14" max="14" width="10.7109375" style="1" customWidth="1"/>
    <col min="15" max="15" width="13" style="1" customWidth="1"/>
    <col min="16" max="16" width="10.7109375" style="1" customWidth="1"/>
    <col min="17" max="17" width="13" style="1" customWidth="1"/>
    <col min="18" max="18" width="10.7109375" style="1" customWidth="1"/>
    <col min="19" max="19" width="13" style="1" customWidth="1"/>
    <col min="20" max="20" width="10.7109375" style="1" customWidth="1"/>
    <col min="21" max="21" width="13" style="1" customWidth="1"/>
    <col min="22" max="22" width="10.7109375" style="1" customWidth="1"/>
    <col min="23" max="23" width="13" style="1" customWidth="1"/>
    <col min="24" max="24" width="10.7109375" style="1" customWidth="1"/>
    <col min="25" max="25" width="13" style="1" customWidth="1"/>
    <col min="26" max="16384" width="9.140625" style="1"/>
  </cols>
  <sheetData>
    <row r="1" spans="1:21" ht="23.25">
      <c r="B1" s="496" t="s">
        <v>0</v>
      </c>
      <c r="C1" s="496"/>
      <c r="D1" s="496"/>
      <c r="E1" s="496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23.25">
      <c r="B2" s="496"/>
      <c r="C2" s="496"/>
      <c r="D2" s="496"/>
      <c r="E2" s="496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>
      <c r="B3" s="533" t="s">
        <v>112</v>
      </c>
      <c r="C3" s="533"/>
      <c r="D3" s="533"/>
      <c r="E3" s="533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>
      <c r="B4" s="533"/>
      <c r="C4" s="533"/>
      <c r="D4" s="533"/>
      <c r="E4" s="533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6" spans="1:21">
      <c r="A6" s="31" t="s">
        <v>1</v>
      </c>
    </row>
    <row r="7" spans="1:21">
      <c r="A7" s="31" t="s">
        <v>113</v>
      </c>
    </row>
    <row r="8" spans="1:21" ht="15.75" thickBot="1">
      <c r="A8" s="31" t="s">
        <v>114</v>
      </c>
    </row>
    <row r="9" spans="1:21" ht="31.5" customHeight="1">
      <c r="A9" s="499" t="s">
        <v>4</v>
      </c>
      <c r="B9" s="503" t="s">
        <v>291</v>
      </c>
      <c r="C9" s="504"/>
      <c r="D9" s="505"/>
    </row>
    <row r="10" spans="1:21" ht="30.75" thickBot="1">
      <c r="A10" s="500"/>
      <c r="B10" s="114" t="s">
        <v>150</v>
      </c>
      <c r="C10" s="114" t="s">
        <v>151</v>
      </c>
      <c r="D10" s="36" t="s">
        <v>115</v>
      </c>
    </row>
    <row r="11" spans="1:21">
      <c r="A11" s="4" t="s">
        <v>6</v>
      </c>
      <c r="B11" s="94"/>
      <c r="C11" s="95"/>
      <c r="D11" s="100"/>
    </row>
    <row r="12" spans="1:21">
      <c r="A12" s="5" t="s">
        <v>14</v>
      </c>
      <c r="B12" s="97"/>
      <c r="C12" s="98"/>
      <c r="D12" s="101"/>
    </row>
    <row r="13" spans="1:21" ht="15.75" thickBot="1">
      <c r="A13" s="6" t="s">
        <v>15</v>
      </c>
      <c r="B13" s="97"/>
      <c r="C13" s="98"/>
      <c r="D13" s="101"/>
    </row>
    <row r="14" spans="1:21" ht="15.75" thickBot="1">
      <c r="A14" s="38" t="s">
        <v>47</v>
      </c>
      <c r="B14" s="67">
        <f>B11+B12+B13</f>
        <v>0</v>
      </c>
      <c r="C14" s="68">
        <f>C11+C12+C13</f>
        <v>0</v>
      </c>
      <c r="D14" s="54">
        <f>D11+D12+D13</f>
        <v>0</v>
      </c>
    </row>
  </sheetData>
  <protectedRanges>
    <protectedRange sqref="B11:D13" name="Intervalo1" securityDescriptor="O:WDG:WDD:(A;;CC;;;WD)"/>
  </protectedRanges>
  <customSheetViews>
    <customSheetView guid="{DFED14A5-FC7F-4CB0-A970-C00E731629C6}" scale="85">
      <selection activeCell="B11" sqref="B11"/>
      <pageMargins left="0.511811024" right="0.511811024" top="0.78740157499999996" bottom="0.78740157499999996" header="0.31496062000000002" footer="0.31496062000000002"/>
    </customSheetView>
  </customSheetViews>
  <mergeCells count="4">
    <mergeCell ref="A9:A10"/>
    <mergeCell ref="B9:D9"/>
    <mergeCell ref="B1:E2"/>
    <mergeCell ref="B3:E4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U18"/>
  <sheetViews>
    <sheetView zoomScale="85" zoomScaleNormal="85" workbookViewId="0">
      <selection activeCell="B12" sqref="B12:D14"/>
    </sheetView>
  </sheetViews>
  <sheetFormatPr defaultColWidth="9.140625" defaultRowHeight="15"/>
  <cols>
    <col min="1" max="1" width="31.5703125" style="1" customWidth="1"/>
    <col min="2" max="7" width="17.7109375" style="1" customWidth="1"/>
    <col min="8" max="8" width="12.5703125" style="1" bestFit="1" customWidth="1"/>
    <col min="9" max="9" width="13" style="1" customWidth="1"/>
    <col min="10" max="10" width="14.7109375" style="1" customWidth="1"/>
    <col min="11" max="11" width="13.42578125" style="1" bestFit="1" customWidth="1"/>
    <col min="12" max="12" width="15.5703125" style="1" bestFit="1" customWidth="1"/>
    <col min="13" max="13" width="15.28515625" style="1" bestFit="1" customWidth="1"/>
    <col min="14" max="14" width="10.7109375" style="1" customWidth="1"/>
    <col min="15" max="15" width="13" style="1" customWidth="1"/>
    <col min="16" max="16" width="10.7109375" style="1" customWidth="1"/>
    <col min="17" max="17" width="13" style="1" customWidth="1"/>
    <col min="18" max="18" width="10.7109375" style="1" customWidth="1"/>
    <col min="19" max="19" width="13" style="1" customWidth="1"/>
    <col min="20" max="20" width="10.7109375" style="1" customWidth="1"/>
    <col min="21" max="21" width="13" style="1" customWidth="1"/>
    <col min="22" max="22" width="10.7109375" style="1" customWidth="1"/>
    <col min="23" max="23" width="13" style="1" customWidth="1"/>
    <col min="24" max="24" width="10.7109375" style="1" customWidth="1"/>
    <col min="25" max="25" width="13" style="1" customWidth="1"/>
    <col min="26" max="16384" width="9.140625" style="1"/>
  </cols>
  <sheetData>
    <row r="1" spans="1:21" ht="23.25">
      <c r="B1" s="496" t="s">
        <v>0</v>
      </c>
      <c r="C1" s="496"/>
      <c r="D1" s="496"/>
      <c r="E1" s="496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23.25">
      <c r="B2" s="496"/>
      <c r="C2" s="496"/>
      <c r="D2" s="496"/>
      <c r="E2" s="496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>
      <c r="B3" s="533" t="s">
        <v>116</v>
      </c>
      <c r="C3" s="533"/>
      <c r="D3" s="533"/>
      <c r="E3" s="533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>
      <c r="B4" s="533"/>
      <c r="C4" s="533"/>
      <c r="D4" s="533"/>
      <c r="E4" s="533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6" spans="1:21">
      <c r="A6" s="31" t="s">
        <v>1</v>
      </c>
    </row>
    <row r="7" spans="1:21">
      <c r="A7" s="31" t="s">
        <v>117</v>
      </c>
    </row>
    <row r="8" spans="1:21">
      <c r="A8" s="31" t="s">
        <v>118</v>
      </c>
    </row>
    <row r="9" spans="1:21" ht="15.75" thickBot="1">
      <c r="A9" s="31" t="s">
        <v>119</v>
      </c>
    </row>
    <row r="10" spans="1:21">
      <c r="A10" s="499" t="s">
        <v>4</v>
      </c>
      <c r="B10" s="503" t="s">
        <v>291</v>
      </c>
      <c r="C10" s="504"/>
      <c r="D10" s="505"/>
    </row>
    <row r="11" spans="1:21" ht="30.75" thickBot="1">
      <c r="A11" s="500"/>
      <c r="B11" s="114" t="s">
        <v>150</v>
      </c>
      <c r="C11" s="114" t="s">
        <v>151</v>
      </c>
      <c r="D11" s="36" t="s">
        <v>120</v>
      </c>
    </row>
    <row r="12" spans="1:21">
      <c r="A12" s="4" t="s">
        <v>6</v>
      </c>
      <c r="B12" s="94"/>
      <c r="C12" s="95"/>
      <c r="D12" s="96"/>
    </row>
    <row r="13" spans="1:21">
      <c r="A13" s="5" t="s">
        <v>14</v>
      </c>
      <c r="B13" s="97"/>
      <c r="C13" s="98"/>
      <c r="D13" s="99"/>
    </row>
    <row r="14" spans="1:21" ht="15.75" thickBot="1">
      <c r="A14" s="6" t="s">
        <v>15</v>
      </c>
      <c r="B14" s="97"/>
      <c r="C14" s="98"/>
      <c r="D14" s="99"/>
    </row>
    <row r="15" spans="1:21" ht="15.75" thickBot="1">
      <c r="A15" s="38" t="s">
        <v>47</v>
      </c>
      <c r="B15" s="67">
        <f>B12+B13+B14</f>
        <v>0</v>
      </c>
      <c r="C15" s="68">
        <f>C12+C13+C14</f>
        <v>0</v>
      </c>
      <c r="D15" s="69">
        <f>D12+D13+D14</f>
        <v>0</v>
      </c>
    </row>
    <row r="18" spans="5:5">
      <c r="E18" s="479"/>
    </row>
  </sheetData>
  <protectedRanges>
    <protectedRange sqref="B12:D14" name="Intervalo1" securityDescriptor="O:WDG:WDD:(A;;CC;;;WD)"/>
  </protectedRanges>
  <customSheetViews>
    <customSheetView guid="{DFED14A5-FC7F-4CB0-A970-C00E731629C6}" scale="85">
      <selection activeCell="B14" sqref="B14"/>
      <pageMargins left="0.511811024" right="0.511811024" top="0.78740157499999996" bottom="0.78740157499999996" header="0.31496062000000002" footer="0.31496062000000002"/>
    </customSheetView>
  </customSheetViews>
  <mergeCells count="4">
    <mergeCell ref="A10:A11"/>
    <mergeCell ref="B10:D10"/>
    <mergeCell ref="B1:E2"/>
    <mergeCell ref="B3:E4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U13"/>
  <sheetViews>
    <sheetView zoomScale="85" zoomScaleNormal="85" workbookViewId="0">
      <selection activeCell="D13" sqref="D13"/>
    </sheetView>
  </sheetViews>
  <sheetFormatPr defaultColWidth="9.140625" defaultRowHeight="15"/>
  <cols>
    <col min="1" max="1" width="31.5703125" style="1" customWidth="1"/>
    <col min="2" max="2" width="23.5703125" style="1" customWidth="1"/>
    <col min="3" max="7" width="17.7109375" style="1" customWidth="1"/>
    <col min="8" max="8" width="12.5703125" style="1" bestFit="1" customWidth="1"/>
    <col min="9" max="9" width="13" style="1" customWidth="1"/>
    <col min="10" max="10" width="14.7109375" style="1" customWidth="1"/>
    <col min="11" max="11" width="13.42578125" style="1" bestFit="1" customWidth="1"/>
    <col min="12" max="12" width="15.5703125" style="1" bestFit="1" customWidth="1"/>
    <col min="13" max="13" width="15.28515625" style="1" bestFit="1" customWidth="1"/>
    <col min="14" max="14" width="10.7109375" style="1" customWidth="1"/>
    <col min="15" max="15" width="13" style="1" customWidth="1"/>
    <col min="16" max="16" width="10.7109375" style="1" customWidth="1"/>
    <col min="17" max="17" width="13" style="1" customWidth="1"/>
    <col min="18" max="18" width="10.7109375" style="1" customWidth="1"/>
    <col min="19" max="19" width="13" style="1" customWidth="1"/>
    <col min="20" max="20" width="10.7109375" style="1" customWidth="1"/>
    <col min="21" max="21" width="13" style="1" customWidth="1"/>
    <col min="22" max="22" width="10.7109375" style="1" customWidth="1"/>
    <col min="23" max="23" width="13" style="1" customWidth="1"/>
    <col min="24" max="24" width="10.7109375" style="1" customWidth="1"/>
    <col min="25" max="25" width="13" style="1" customWidth="1"/>
    <col min="26" max="16384" width="9.140625" style="1"/>
  </cols>
  <sheetData>
    <row r="1" spans="1:21" ht="23.25">
      <c r="B1" s="496" t="s">
        <v>0</v>
      </c>
      <c r="C1" s="496"/>
      <c r="D1" s="496"/>
      <c r="E1" s="496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23.25">
      <c r="B2" s="496"/>
      <c r="C2" s="496"/>
      <c r="D2" s="496"/>
      <c r="E2" s="496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>
      <c r="B3" s="533" t="s">
        <v>116</v>
      </c>
      <c r="C3" s="533"/>
      <c r="D3" s="533"/>
      <c r="E3" s="533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>
      <c r="B4" s="533"/>
      <c r="C4" s="533"/>
      <c r="D4" s="533"/>
      <c r="E4" s="533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6" spans="1:21">
      <c r="A6" s="31" t="s">
        <v>1</v>
      </c>
    </row>
    <row r="7" spans="1:21" ht="15.75" thickBot="1">
      <c r="A7" s="31" t="s">
        <v>121</v>
      </c>
    </row>
    <row r="8" spans="1:21" ht="15" customHeight="1" thickBot="1">
      <c r="A8" s="499" t="s">
        <v>4</v>
      </c>
      <c r="B8" s="83" t="s">
        <v>291</v>
      </c>
    </row>
    <row r="9" spans="1:21" ht="15.75" thickBot="1">
      <c r="A9" s="500"/>
      <c r="B9" s="82" t="s">
        <v>152</v>
      </c>
    </row>
    <row r="10" spans="1:21">
      <c r="A10" s="4" t="s">
        <v>6</v>
      </c>
      <c r="B10" s="88"/>
    </row>
    <row r="11" spans="1:21">
      <c r="A11" s="5" t="s">
        <v>14</v>
      </c>
      <c r="B11" s="89"/>
    </row>
    <row r="12" spans="1:21" ht="15.75" thickBot="1">
      <c r="A12" s="6" t="s">
        <v>15</v>
      </c>
      <c r="B12" s="90"/>
    </row>
    <row r="13" spans="1:21" ht="15.75" thickBot="1">
      <c r="A13" s="38" t="s">
        <v>47</v>
      </c>
      <c r="B13" s="84">
        <f>B10+B11+B12</f>
        <v>0</v>
      </c>
    </row>
  </sheetData>
  <protectedRanges>
    <protectedRange sqref="B10:B12" name="Intervalo1" securityDescriptor="O:WDG:WDD:(A;;CC;;;WD)"/>
  </protectedRanges>
  <customSheetViews>
    <customSheetView guid="{DFED14A5-FC7F-4CB0-A970-C00E731629C6}" scale="85">
      <selection activeCell="B10" sqref="B10"/>
      <pageMargins left="0.511811024" right="0.511811024" top="0.78740157499999996" bottom="0.78740157499999996" header="0.31496062000000002" footer="0.31496062000000002"/>
    </customSheetView>
  </customSheetViews>
  <mergeCells count="3">
    <mergeCell ref="A8:A9"/>
    <mergeCell ref="B1:E2"/>
    <mergeCell ref="B3:E4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I59"/>
  <sheetViews>
    <sheetView zoomScale="85" zoomScaleNormal="85" workbookViewId="0">
      <selection activeCell="G38" sqref="G38"/>
    </sheetView>
  </sheetViews>
  <sheetFormatPr defaultColWidth="9.140625" defaultRowHeight="15"/>
  <cols>
    <col min="1" max="1" width="29.42578125" style="1" customWidth="1"/>
    <col min="2" max="3" width="19" style="1" customWidth="1"/>
    <col min="4" max="15" width="17.7109375" style="1" customWidth="1"/>
    <col min="16" max="16" width="21.140625" style="1" customWidth="1"/>
    <col min="17" max="25" width="13.85546875" style="1" customWidth="1"/>
    <col min="26" max="27" width="19.28515625" style="1" customWidth="1"/>
    <col min="28" max="39" width="13.85546875" style="1" customWidth="1"/>
    <col min="40" max="16384" width="9.140625" style="1"/>
  </cols>
  <sheetData>
    <row r="1" spans="1:35" ht="23.25">
      <c r="B1" s="496" t="s">
        <v>0</v>
      </c>
      <c r="C1" s="496"/>
      <c r="D1" s="496"/>
      <c r="E1" s="496"/>
      <c r="F1" s="496"/>
      <c r="G1" s="496"/>
      <c r="H1" s="496"/>
      <c r="I1" s="496"/>
      <c r="J1" s="30"/>
      <c r="K1" s="30"/>
      <c r="L1" s="30"/>
      <c r="M1" s="30"/>
      <c r="N1" s="30"/>
      <c r="O1" s="30"/>
      <c r="P1" s="30"/>
      <c r="Q1" s="30"/>
      <c r="R1" s="2"/>
      <c r="S1" s="2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</row>
    <row r="2" spans="1:35" ht="23.25">
      <c r="B2" s="496"/>
      <c r="C2" s="496"/>
      <c r="D2" s="496"/>
      <c r="E2" s="496"/>
      <c r="F2" s="496"/>
      <c r="G2" s="496"/>
      <c r="H2" s="496"/>
      <c r="I2" s="496"/>
      <c r="J2" s="30"/>
      <c r="K2" s="30"/>
      <c r="L2" s="30"/>
      <c r="M2" s="30"/>
      <c r="N2" s="30"/>
      <c r="O2" s="30"/>
      <c r="P2" s="30"/>
      <c r="Q2" s="30"/>
      <c r="R2" s="2"/>
      <c r="S2" s="2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35">
      <c r="B3" s="497" t="s">
        <v>122</v>
      </c>
      <c r="C3" s="497"/>
      <c r="D3" s="497"/>
      <c r="E3" s="497"/>
      <c r="F3" s="497"/>
      <c r="G3" s="497"/>
      <c r="H3" s="497"/>
      <c r="I3" s="497"/>
      <c r="J3" s="50"/>
      <c r="K3" s="50"/>
      <c r="L3" s="50"/>
      <c r="M3" s="50"/>
      <c r="N3" s="50"/>
      <c r="O3" s="50"/>
      <c r="P3" s="50"/>
      <c r="Q3" s="50"/>
      <c r="R3" s="32"/>
      <c r="S3" s="32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</row>
    <row r="4" spans="1:35">
      <c r="B4" s="497"/>
      <c r="C4" s="497"/>
      <c r="D4" s="497"/>
      <c r="E4" s="497"/>
      <c r="F4" s="497"/>
      <c r="G4" s="497"/>
      <c r="H4" s="497"/>
      <c r="I4" s="497"/>
      <c r="J4" s="50"/>
      <c r="K4" s="50"/>
      <c r="L4" s="50"/>
      <c r="M4" s="50"/>
      <c r="N4" s="50"/>
      <c r="O4" s="50"/>
      <c r="P4" s="50"/>
      <c r="Q4" s="50"/>
      <c r="R4" s="32"/>
      <c r="S4" s="32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</row>
    <row r="6" spans="1:35">
      <c r="A6" s="31" t="s">
        <v>1</v>
      </c>
    </row>
    <row r="7" spans="1:35">
      <c r="A7" s="31" t="s">
        <v>123</v>
      </c>
    </row>
    <row r="8" spans="1:35">
      <c r="A8" s="31" t="s">
        <v>124</v>
      </c>
    </row>
    <row r="9" spans="1:35" ht="15.75" thickBot="1">
      <c r="A9" s="31" t="s">
        <v>125</v>
      </c>
    </row>
    <row r="10" spans="1:35" ht="30.75" thickBot="1">
      <c r="A10" s="113" t="s">
        <v>4</v>
      </c>
      <c r="B10" s="521" t="s">
        <v>135</v>
      </c>
      <c r="C10" s="522"/>
      <c r="D10" s="484">
        <v>42736</v>
      </c>
      <c r="E10" s="484">
        <v>42767</v>
      </c>
      <c r="F10" s="484">
        <v>42795</v>
      </c>
      <c r="G10" s="484">
        <v>42826</v>
      </c>
      <c r="H10" s="484">
        <v>42856</v>
      </c>
      <c r="I10" s="484">
        <v>42887</v>
      </c>
      <c r="J10" s="484">
        <v>42917</v>
      </c>
      <c r="K10" s="484">
        <v>42948</v>
      </c>
      <c r="L10" s="484">
        <v>42979</v>
      </c>
      <c r="M10" s="484">
        <v>43009</v>
      </c>
      <c r="N10" s="484">
        <v>43040</v>
      </c>
      <c r="O10" s="484">
        <v>43070</v>
      </c>
      <c r="P10" s="144" t="s">
        <v>129</v>
      </c>
    </row>
    <row r="11" spans="1:35">
      <c r="A11" s="518" t="s">
        <v>6</v>
      </c>
      <c r="B11" s="537" t="s">
        <v>126</v>
      </c>
      <c r="C11" s="145" t="s">
        <v>130</v>
      </c>
      <c r="D11" s="436">
        <v>1187</v>
      </c>
      <c r="E11" s="436">
        <v>1356</v>
      </c>
      <c r="F11" s="356"/>
      <c r="G11" s="356"/>
      <c r="H11" s="423"/>
      <c r="I11" s="423"/>
      <c r="J11" s="423"/>
      <c r="K11" s="423"/>
      <c r="L11" s="423"/>
      <c r="M11" s="423"/>
      <c r="N11" s="76"/>
      <c r="O11" s="76"/>
      <c r="P11" s="149">
        <f>SUM(D11:O11)</f>
        <v>2543</v>
      </c>
    </row>
    <row r="12" spans="1:35">
      <c r="A12" s="539"/>
      <c r="B12" s="538"/>
      <c r="C12" s="146" t="s">
        <v>131</v>
      </c>
      <c r="D12" s="437">
        <v>38.5</v>
      </c>
      <c r="E12" s="437">
        <v>168</v>
      </c>
      <c r="F12" s="355"/>
      <c r="G12" s="355"/>
      <c r="H12" s="422"/>
      <c r="I12" s="422"/>
      <c r="J12" s="422"/>
      <c r="K12" s="422"/>
      <c r="L12" s="422"/>
      <c r="M12" s="422"/>
      <c r="N12" s="78"/>
      <c r="O12" s="78"/>
      <c r="P12" s="79">
        <f t="shared" ref="P12:P19" si="0">SUM(D12:O12)</f>
        <v>206.5</v>
      </c>
    </row>
    <row r="13" spans="1:35" ht="15.75" thickBot="1">
      <c r="A13" s="539"/>
      <c r="B13" s="534"/>
      <c r="C13" s="147" t="s">
        <v>149</v>
      </c>
      <c r="D13" s="421">
        <v>146.29</v>
      </c>
      <c r="E13" s="421">
        <v>632.12</v>
      </c>
      <c r="F13" s="370"/>
      <c r="G13" s="370"/>
      <c r="H13" s="424"/>
      <c r="I13" s="424"/>
      <c r="J13" s="424"/>
      <c r="K13" s="424"/>
      <c r="L13" s="424"/>
      <c r="M13" s="424"/>
      <c r="N13" s="127"/>
      <c r="O13" s="127"/>
      <c r="P13" s="148">
        <f t="shared" si="0"/>
        <v>778.41</v>
      </c>
    </row>
    <row r="14" spans="1:35">
      <c r="A14" s="539"/>
      <c r="B14" s="537" t="s">
        <v>127</v>
      </c>
      <c r="C14" s="145" t="s">
        <v>130</v>
      </c>
      <c r="D14" s="436">
        <v>0</v>
      </c>
      <c r="E14" s="436">
        <v>0</v>
      </c>
      <c r="F14" s="356">
        <v>0</v>
      </c>
      <c r="G14" s="356">
        <v>0</v>
      </c>
      <c r="H14" s="423"/>
      <c r="I14" s="76"/>
      <c r="J14" s="423"/>
      <c r="K14" s="423"/>
      <c r="L14" s="423"/>
      <c r="M14" s="423"/>
      <c r="N14" s="76"/>
      <c r="O14" s="76"/>
      <c r="P14" s="149">
        <f t="shared" si="0"/>
        <v>0</v>
      </c>
    </row>
    <row r="15" spans="1:35">
      <c r="A15" s="539"/>
      <c r="B15" s="538"/>
      <c r="C15" s="146" t="s">
        <v>131</v>
      </c>
      <c r="D15" s="437">
        <v>0</v>
      </c>
      <c r="E15" s="437">
        <v>0</v>
      </c>
      <c r="F15" s="355">
        <v>0</v>
      </c>
      <c r="G15" s="355">
        <v>0</v>
      </c>
      <c r="H15" s="422"/>
      <c r="I15" s="78"/>
      <c r="J15" s="422"/>
      <c r="K15" s="422"/>
      <c r="L15" s="422"/>
      <c r="M15" s="422"/>
      <c r="N15" s="78"/>
      <c r="O15" s="78"/>
      <c r="P15" s="79">
        <f t="shared" si="0"/>
        <v>0</v>
      </c>
    </row>
    <row r="16" spans="1:35" ht="15.75" thickBot="1">
      <c r="A16" s="539"/>
      <c r="B16" s="534"/>
      <c r="C16" s="147" t="s">
        <v>149</v>
      </c>
      <c r="D16" s="421">
        <v>0</v>
      </c>
      <c r="E16" s="421">
        <v>0</v>
      </c>
      <c r="F16" s="370">
        <v>0</v>
      </c>
      <c r="G16" s="370">
        <v>0</v>
      </c>
      <c r="H16" s="424"/>
      <c r="I16" s="127"/>
      <c r="J16" s="424"/>
      <c r="K16" s="424"/>
      <c r="L16" s="424"/>
      <c r="M16" s="424"/>
      <c r="N16" s="127"/>
      <c r="O16" s="127"/>
      <c r="P16" s="148">
        <f t="shared" si="0"/>
        <v>0</v>
      </c>
    </row>
    <row r="17" spans="1:16">
      <c r="A17" s="539"/>
      <c r="B17" s="537" t="s">
        <v>128</v>
      </c>
      <c r="C17" s="145" t="s">
        <v>130</v>
      </c>
      <c r="D17" s="436">
        <v>967</v>
      </c>
      <c r="E17" s="436">
        <v>1637</v>
      </c>
      <c r="F17" s="356"/>
      <c r="G17" s="356"/>
      <c r="H17" s="423"/>
      <c r="I17" s="423"/>
      <c r="J17" s="423"/>
      <c r="K17" s="423"/>
      <c r="L17" s="423"/>
      <c r="M17" s="423"/>
      <c r="N17" s="76"/>
      <c r="O17" s="76"/>
      <c r="P17" s="149">
        <f t="shared" si="0"/>
        <v>2604</v>
      </c>
    </row>
    <row r="18" spans="1:16">
      <c r="A18" s="539"/>
      <c r="B18" s="538"/>
      <c r="C18" s="146" t="s">
        <v>131</v>
      </c>
      <c r="D18" s="437">
        <v>384</v>
      </c>
      <c r="E18" s="437">
        <v>917</v>
      </c>
      <c r="F18" s="355"/>
      <c r="G18" s="355"/>
      <c r="H18" s="422"/>
      <c r="I18" s="422"/>
      <c r="J18" s="422"/>
      <c r="K18" s="422"/>
      <c r="L18" s="422"/>
      <c r="M18" s="422"/>
      <c r="N18" s="78"/>
      <c r="O18" s="78"/>
      <c r="P18" s="79">
        <f t="shared" si="0"/>
        <v>1301</v>
      </c>
    </row>
    <row r="19" spans="1:16" ht="15.75" thickBot="1">
      <c r="A19" s="519"/>
      <c r="B19" s="534"/>
      <c r="C19" s="147" t="s">
        <v>149</v>
      </c>
      <c r="D19" s="421">
        <v>1175.5899999999999</v>
      </c>
      <c r="E19" s="421">
        <v>2810.79</v>
      </c>
      <c r="F19" s="370"/>
      <c r="G19" s="370"/>
      <c r="H19" s="424"/>
      <c r="I19" s="424"/>
      <c r="J19" s="424"/>
      <c r="K19" s="424"/>
      <c r="L19" s="424"/>
      <c r="M19" s="424"/>
      <c r="N19" s="127"/>
      <c r="O19" s="127"/>
      <c r="P19" s="148">
        <f t="shared" si="0"/>
        <v>3986.38</v>
      </c>
    </row>
    <row r="20" spans="1:16">
      <c r="A20" s="518" t="s">
        <v>14</v>
      </c>
      <c r="B20" s="537" t="s">
        <v>126</v>
      </c>
      <c r="C20" s="145" t="s">
        <v>130</v>
      </c>
      <c r="D20" s="76">
        <v>0</v>
      </c>
      <c r="E20" s="76">
        <v>0</v>
      </c>
      <c r="F20" s="76">
        <v>0</v>
      </c>
      <c r="G20" s="380">
        <v>0</v>
      </c>
      <c r="H20" s="423"/>
      <c r="I20" s="76"/>
      <c r="J20" s="423"/>
      <c r="K20" s="76"/>
      <c r="L20" s="76"/>
      <c r="M20" s="423"/>
      <c r="N20" s="76"/>
      <c r="O20" s="76"/>
      <c r="P20" s="149">
        <f>SUM(D20:O20)</f>
        <v>0</v>
      </c>
    </row>
    <row r="21" spans="1:16">
      <c r="A21" s="539"/>
      <c r="B21" s="538"/>
      <c r="C21" s="146" t="s">
        <v>131</v>
      </c>
      <c r="D21" s="78">
        <v>0</v>
      </c>
      <c r="E21" s="78">
        <v>0</v>
      </c>
      <c r="F21" s="78">
        <v>0</v>
      </c>
      <c r="G21" s="379">
        <v>0</v>
      </c>
      <c r="H21" s="422"/>
      <c r="I21" s="78"/>
      <c r="J21" s="422"/>
      <c r="K21" s="78"/>
      <c r="L21" s="78"/>
      <c r="M21" s="422"/>
      <c r="N21" s="78"/>
      <c r="O21" s="78"/>
      <c r="P21" s="79">
        <f t="shared" ref="P21:P28" si="1">SUM(D21:O21)</f>
        <v>0</v>
      </c>
    </row>
    <row r="22" spans="1:16" ht="15.75" thickBot="1">
      <c r="A22" s="539"/>
      <c r="B22" s="534"/>
      <c r="C22" s="147" t="s">
        <v>149</v>
      </c>
      <c r="D22" s="127">
        <v>0</v>
      </c>
      <c r="E22" s="127">
        <v>0</v>
      </c>
      <c r="F22" s="127">
        <v>0</v>
      </c>
      <c r="G22" s="370">
        <v>0</v>
      </c>
      <c r="H22" s="424"/>
      <c r="I22" s="127"/>
      <c r="J22" s="424"/>
      <c r="K22" s="127"/>
      <c r="L22" s="127"/>
      <c r="M22" s="424"/>
      <c r="N22" s="127"/>
      <c r="O22" s="127"/>
      <c r="P22" s="148">
        <f t="shared" si="1"/>
        <v>0</v>
      </c>
    </row>
    <row r="23" spans="1:16">
      <c r="A23" s="539"/>
      <c r="B23" s="537" t="s">
        <v>127</v>
      </c>
      <c r="C23" s="145" t="s">
        <v>130</v>
      </c>
      <c r="D23" s="76">
        <v>0</v>
      </c>
      <c r="E23" s="76">
        <v>0</v>
      </c>
      <c r="F23" s="76">
        <v>0</v>
      </c>
      <c r="G23" s="380">
        <v>0</v>
      </c>
      <c r="H23" s="423"/>
      <c r="I23" s="76"/>
      <c r="J23" s="423"/>
      <c r="K23" s="76"/>
      <c r="L23" s="76"/>
      <c r="M23" s="423"/>
      <c r="N23" s="76"/>
      <c r="O23" s="76"/>
      <c r="P23" s="149">
        <f t="shared" si="1"/>
        <v>0</v>
      </c>
    </row>
    <row r="24" spans="1:16">
      <c r="A24" s="539"/>
      <c r="B24" s="538"/>
      <c r="C24" s="146" t="s">
        <v>131</v>
      </c>
      <c r="D24" s="78">
        <v>0</v>
      </c>
      <c r="E24" s="78">
        <v>0</v>
      </c>
      <c r="F24" s="78">
        <v>0</v>
      </c>
      <c r="G24" s="379">
        <v>0</v>
      </c>
      <c r="H24" s="422"/>
      <c r="I24" s="78"/>
      <c r="J24" s="422"/>
      <c r="K24" s="78"/>
      <c r="L24" s="78"/>
      <c r="M24" s="422"/>
      <c r="N24" s="78"/>
      <c r="O24" s="78"/>
      <c r="P24" s="79">
        <f t="shared" si="1"/>
        <v>0</v>
      </c>
    </row>
    <row r="25" spans="1:16" ht="15.75" thickBot="1">
      <c r="A25" s="539"/>
      <c r="B25" s="534"/>
      <c r="C25" s="147" t="s">
        <v>149</v>
      </c>
      <c r="D25" s="127">
        <v>0</v>
      </c>
      <c r="E25" s="127">
        <v>0</v>
      </c>
      <c r="F25" s="127">
        <v>0</v>
      </c>
      <c r="G25" s="370">
        <v>0</v>
      </c>
      <c r="H25" s="424"/>
      <c r="I25" s="127"/>
      <c r="J25" s="424"/>
      <c r="K25" s="127"/>
      <c r="L25" s="127"/>
      <c r="M25" s="424"/>
      <c r="N25" s="127"/>
      <c r="O25" s="127"/>
      <c r="P25" s="148">
        <f t="shared" si="1"/>
        <v>0</v>
      </c>
    </row>
    <row r="26" spans="1:16">
      <c r="A26" s="539"/>
      <c r="B26" s="537" t="s">
        <v>128</v>
      </c>
      <c r="C26" s="145" t="s">
        <v>130</v>
      </c>
      <c r="D26" s="366">
        <v>46</v>
      </c>
      <c r="E26" s="366">
        <v>35</v>
      </c>
      <c r="F26" s="366">
        <v>81</v>
      </c>
      <c r="G26" s="76">
        <v>24</v>
      </c>
      <c r="H26" s="76"/>
      <c r="I26" s="76"/>
      <c r="J26" s="423"/>
      <c r="K26" s="76"/>
      <c r="L26" s="76"/>
      <c r="M26" s="423"/>
      <c r="N26" s="76"/>
      <c r="O26" s="76"/>
      <c r="P26" s="149">
        <f t="shared" si="1"/>
        <v>186</v>
      </c>
    </row>
    <row r="27" spans="1:16">
      <c r="A27" s="539"/>
      <c r="B27" s="538"/>
      <c r="C27" s="146" t="s">
        <v>131</v>
      </c>
      <c r="D27" s="367">
        <v>9</v>
      </c>
      <c r="E27" s="367">
        <v>7</v>
      </c>
      <c r="F27" s="367">
        <v>16</v>
      </c>
      <c r="G27" s="78">
        <v>5</v>
      </c>
      <c r="H27" s="78"/>
      <c r="I27" s="78"/>
      <c r="J27" s="422"/>
      <c r="K27" s="78"/>
      <c r="L27" s="78"/>
      <c r="M27" s="422"/>
      <c r="N27" s="78"/>
      <c r="O27" s="78"/>
      <c r="P27" s="79">
        <f t="shared" si="1"/>
        <v>37</v>
      </c>
    </row>
    <row r="28" spans="1:16" ht="15.75" thickBot="1">
      <c r="A28" s="519"/>
      <c r="B28" s="534"/>
      <c r="C28" s="147" t="s">
        <v>149</v>
      </c>
      <c r="D28" s="368">
        <v>28.17</v>
      </c>
      <c r="E28" s="368">
        <v>21.91</v>
      </c>
      <c r="F28" s="368">
        <v>49.76</v>
      </c>
      <c r="G28" s="127">
        <v>15.02</v>
      </c>
      <c r="H28" s="127"/>
      <c r="I28" s="127"/>
      <c r="J28" s="424"/>
      <c r="K28" s="127"/>
      <c r="L28" s="127"/>
      <c r="M28" s="424"/>
      <c r="N28" s="127"/>
      <c r="O28" s="127"/>
      <c r="P28" s="148">
        <f t="shared" si="1"/>
        <v>114.86</v>
      </c>
    </row>
    <row r="29" spans="1:16">
      <c r="A29" s="518" t="s">
        <v>15</v>
      </c>
      <c r="B29" s="537" t="s">
        <v>126</v>
      </c>
      <c r="C29" s="145" t="s">
        <v>130</v>
      </c>
      <c r="D29" s="76">
        <v>0</v>
      </c>
      <c r="E29" s="76">
        <v>0</v>
      </c>
      <c r="F29" s="76">
        <v>0</v>
      </c>
      <c r="G29" s="76">
        <v>0</v>
      </c>
      <c r="H29" s="423"/>
      <c r="I29" s="76"/>
      <c r="J29" s="423"/>
      <c r="K29" s="76"/>
      <c r="L29" s="76"/>
      <c r="M29" s="423"/>
      <c r="N29" s="76"/>
      <c r="O29" s="76"/>
      <c r="P29" s="149">
        <f>SUM(D29:O29)</f>
        <v>0</v>
      </c>
    </row>
    <row r="30" spans="1:16">
      <c r="A30" s="539"/>
      <c r="B30" s="538"/>
      <c r="C30" s="146" t="s">
        <v>131</v>
      </c>
      <c r="D30" s="78">
        <v>0</v>
      </c>
      <c r="E30" s="78">
        <v>0</v>
      </c>
      <c r="F30" s="78">
        <v>0</v>
      </c>
      <c r="G30" s="78">
        <v>0</v>
      </c>
      <c r="H30" s="422"/>
      <c r="I30" s="78"/>
      <c r="J30" s="422"/>
      <c r="K30" s="78"/>
      <c r="L30" s="78"/>
      <c r="M30" s="422"/>
      <c r="N30" s="78"/>
      <c r="O30" s="78"/>
      <c r="P30" s="79">
        <f t="shared" ref="P30:P37" si="2">SUM(D30:O30)</f>
        <v>0</v>
      </c>
    </row>
    <row r="31" spans="1:16" ht="15.75" thickBot="1">
      <c r="A31" s="539"/>
      <c r="B31" s="534"/>
      <c r="C31" s="147" t="s">
        <v>149</v>
      </c>
      <c r="D31" s="127">
        <v>0</v>
      </c>
      <c r="E31" s="127">
        <v>0</v>
      </c>
      <c r="F31" s="127">
        <v>0</v>
      </c>
      <c r="G31" s="127">
        <v>0</v>
      </c>
      <c r="H31" s="424"/>
      <c r="I31" s="127"/>
      <c r="J31" s="424"/>
      <c r="K31" s="127"/>
      <c r="L31" s="127"/>
      <c r="M31" s="424"/>
      <c r="N31" s="127"/>
      <c r="O31" s="127"/>
      <c r="P31" s="148">
        <f t="shared" si="2"/>
        <v>0</v>
      </c>
    </row>
    <row r="32" spans="1:16">
      <c r="A32" s="539"/>
      <c r="B32" s="537" t="s">
        <v>127</v>
      </c>
      <c r="C32" s="145" t="s">
        <v>130</v>
      </c>
      <c r="D32" s="76">
        <v>0</v>
      </c>
      <c r="E32" s="76">
        <v>0</v>
      </c>
      <c r="F32" s="76">
        <v>0</v>
      </c>
      <c r="G32" s="76">
        <v>0</v>
      </c>
      <c r="H32" s="423"/>
      <c r="I32" s="76"/>
      <c r="J32" s="423"/>
      <c r="K32" s="76"/>
      <c r="L32" s="76"/>
      <c r="M32" s="423"/>
      <c r="N32" s="76"/>
      <c r="O32" s="76"/>
      <c r="P32" s="149">
        <f t="shared" si="2"/>
        <v>0</v>
      </c>
    </row>
    <row r="33" spans="1:16">
      <c r="A33" s="539"/>
      <c r="B33" s="538"/>
      <c r="C33" s="146" t="s">
        <v>131</v>
      </c>
      <c r="D33" s="78">
        <v>0</v>
      </c>
      <c r="E33" s="78">
        <v>0</v>
      </c>
      <c r="F33" s="78">
        <v>0</v>
      </c>
      <c r="G33" s="78">
        <v>0</v>
      </c>
      <c r="H33" s="422"/>
      <c r="I33" s="78"/>
      <c r="J33" s="422"/>
      <c r="K33" s="78"/>
      <c r="L33" s="78"/>
      <c r="M33" s="422"/>
      <c r="N33" s="78"/>
      <c r="O33" s="78"/>
      <c r="P33" s="79">
        <f t="shared" si="2"/>
        <v>0</v>
      </c>
    </row>
    <row r="34" spans="1:16" ht="15.75" thickBot="1">
      <c r="A34" s="539"/>
      <c r="B34" s="534"/>
      <c r="C34" s="147" t="s">
        <v>149</v>
      </c>
      <c r="D34" s="127">
        <v>0</v>
      </c>
      <c r="E34" s="127">
        <v>0</v>
      </c>
      <c r="F34" s="127">
        <v>0</v>
      </c>
      <c r="G34" s="127">
        <v>0</v>
      </c>
      <c r="H34" s="424"/>
      <c r="I34" s="127"/>
      <c r="J34" s="424"/>
      <c r="K34" s="127"/>
      <c r="L34" s="127"/>
      <c r="M34" s="424"/>
      <c r="N34" s="127"/>
      <c r="O34" s="127"/>
      <c r="P34" s="148">
        <f t="shared" si="2"/>
        <v>0</v>
      </c>
    </row>
    <row r="35" spans="1:16">
      <c r="A35" s="539"/>
      <c r="B35" s="537" t="s">
        <v>128</v>
      </c>
      <c r="C35" s="145" t="s">
        <v>130</v>
      </c>
      <c r="D35" s="313">
        <v>29</v>
      </c>
      <c r="E35" s="313">
        <v>74</v>
      </c>
      <c r="F35" s="361">
        <v>89</v>
      </c>
      <c r="G35" s="383">
        <v>55</v>
      </c>
      <c r="H35" s="419"/>
      <c r="I35" s="76"/>
      <c r="J35" s="423"/>
      <c r="K35" s="423"/>
      <c r="L35" s="423"/>
      <c r="M35" s="423"/>
      <c r="N35" s="76"/>
      <c r="O35" s="76"/>
      <c r="P35" s="149">
        <f t="shared" si="2"/>
        <v>247</v>
      </c>
    </row>
    <row r="36" spans="1:16">
      <c r="A36" s="539"/>
      <c r="B36" s="538"/>
      <c r="C36" s="146" t="s">
        <v>131</v>
      </c>
      <c r="D36" s="314">
        <v>3</v>
      </c>
      <c r="E36" s="314">
        <v>9</v>
      </c>
      <c r="F36" s="362">
        <v>11</v>
      </c>
      <c r="G36" s="384">
        <v>5</v>
      </c>
      <c r="H36" s="420"/>
      <c r="I36" s="78"/>
      <c r="J36" s="422"/>
      <c r="K36" s="422"/>
      <c r="L36" s="422"/>
      <c r="M36" s="422"/>
      <c r="N36" s="78"/>
      <c r="O36" s="78"/>
      <c r="P36" s="79">
        <f t="shared" si="2"/>
        <v>28</v>
      </c>
    </row>
    <row r="37" spans="1:16" ht="15.75" thickBot="1">
      <c r="A37" s="519"/>
      <c r="B37" s="534"/>
      <c r="C37" s="147" t="s">
        <v>149</v>
      </c>
      <c r="D37" s="315">
        <v>8.86</v>
      </c>
      <c r="E37" s="315">
        <v>29.6</v>
      </c>
      <c r="F37" s="363">
        <v>34.71</v>
      </c>
      <c r="G37" s="385">
        <v>19</v>
      </c>
      <c r="H37" s="421"/>
      <c r="I37" s="127"/>
      <c r="J37" s="424"/>
      <c r="K37" s="424"/>
      <c r="L37" s="424"/>
      <c r="M37" s="424"/>
      <c r="N37" s="127"/>
      <c r="O37" s="127"/>
      <c r="P37" s="148">
        <f t="shared" si="2"/>
        <v>92.17</v>
      </c>
    </row>
    <row r="38" spans="1:16">
      <c r="D38" s="477">
        <f>D12+D21+D30</f>
        <v>38.5</v>
      </c>
      <c r="E38" s="477">
        <f t="shared" ref="E38:P38" si="3">E12+E21+E30</f>
        <v>168</v>
      </c>
      <c r="F38" s="477">
        <f t="shared" si="3"/>
        <v>0</v>
      </c>
      <c r="G38" s="477">
        <f t="shared" si="3"/>
        <v>0</v>
      </c>
      <c r="H38" s="477">
        <f t="shared" si="3"/>
        <v>0</v>
      </c>
      <c r="I38" s="477">
        <f t="shared" si="3"/>
        <v>0</v>
      </c>
      <c r="J38" s="477">
        <f t="shared" si="3"/>
        <v>0</v>
      </c>
      <c r="K38" s="477">
        <f t="shared" si="3"/>
        <v>0</v>
      </c>
      <c r="L38" s="477">
        <f t="shared" si="3"/>
        <v>0</v>
      </c>
      <c r="M38" s="477">
        <f t="shared" si="3"/>
        <v>0</v>
      </c>
      <c r="N38" s="477">
        <f t="shared" si="3"/>
        <v>0</v>
      </c>
      <c r="O38" s="477">
        <f>O12+O21+O30</f>
        <v>0</v>
      </c>
      <c r="P38" s="477">
        <f t="shared" si="3"/>
        <v>206.5</v>
      </c>
    </row>
    <row r="39" spans="1:16">
      <c r="D39" s="477">
        <f>D15+D24+D33</f>
        <v>0</v>
      </c>
      <c r="E39" s="477">
        <f t="shared" ref="E39:P39" si="4">E15+E24+E33</f>
        <v>0</v>
      </c>
      <c r="F39" s="477">
        <f t="shared" si="4"/>
        <v>0</v>
      </c>
      <c r="G39" s="477">
        <f t="shared" si="4"/>
        <v>0</v>
      </c>
      <c r="H39" s="477">
        <f t="shared" si="4"/>
        <v>0</v>
      </c>
      <c r="I39" s="477">
        <f t="shared" si="4"/>
        <v>0</v>
      </c>
      <c r="J39" s="477">
        <f t="shared" si="4"/>
        <v>0</v>
      </c>
      <c r="K39" s="477">
        <f t="shared" si="4"/>
        <v>0</v>
      </c>
      <c r="L39" s="477">
        <f t="shared" si="4"/>
        <v>0</v>
      </c>
      <c r="M39" s="477">
        <f t="shared" si="4"/>
        <v>0</v>
      </c>
      <c r="N39" s="477">
        <f t="shared" si="4"/>
        <v>0</v>
      </c>
      <c r="O39" s="477">
        <f>O15+O24+O33</f>
        <v>0</v>
      </c>
      <c r="P39" s="477">
        <f t="shared" si="4"/>
        <v>0</v>
      </c>
    </row>
    <row r="40" spans="1:16">
      <c r="A40" s="31" t="s">
        <v>1</v>
      </c>
      <c r="D40" s="477">
        <f>D18+D27+D36</f>
        <v>396</v>
      </c>
      <c r="E40" s="477">
        <f t="shared" ref="E40:P40" si="5">E18+E27+E36</f>
        <v>933</v>
      </c>
      <c r="F40" s="477">
        <f t="shared" si="5"/>
        <v>27</v>
      </c>
      <c r="G40" s="477">
        <f t="shared" si="5"/>
        <v>10</v>
      </c>
      <c r="H40" s="477">
        <f t="shared" si="5"/>
        <v>0</v>
      </c>
      <c r="I40" s="477">
        <f t="shared" si="5"/>
        <v>0</v>
      </c>
      <c r="J40" s="477">
        <f t="shared" si="5"/>
        <v>0</v>
      </c>
      <c r="K40" s="477">
        <f t="shared" si="5"/>
        <v>0</v>
      </c>
      <c r="L40" s="477">
        <f t="shared" si="5"/>
        <v>0</v>
      </c>
      <c r="M40" s="477">
        <f t="shared" si="5"/>
        <v>0</v>
      </c>
      <c r="N40" s="477">
        <f t="shared" si="5"/>
        <v>0</v>
      </c>
      <c r="O40" s="477">
        <f>O18+O27+O36</f>
        <v>0</v>
      </c>
      <c r="P40" s="477">
        <f t="shared" si="5"/>
        <v>1366</v>
      </c>
    </row>
    <row r="41" spans="1:16">
      <c r="A41" s="31" t="s">
        <v>132</v>
      </c>
      <c r="D41" s="477">
        <f>D11+D14+D17+D20+D23+D26+D29+D32+D35</f>
        <v>2229</v>
      </c>
      <c r="E41" s="477">
        <f t="shared" ref="E41:P41" si="6">E11+E14+E17+E20+E23+E26+E29+E32+E35</f>
        <v>3102</v>
      </c>
      <c r="F41" s="477">
        <f t="shared" si="6"/>
        <v>170</v>
      </c>
      <c r="G41" s="477">
        <f t="shared" si="6"/>
        <v>79</v>
      </c>
      <c r="H41" s="477">
        <f t="shared" si="6"/>
        <v>0</v>
      </c>
      <c r="I41" s="477">
        <f t="shared" si="6"/>
        <v>0</v>
      </c>
      <c r="J41" s="477">
        <f t="shared" si="6"/>
        <v>0</v>
      </c>
      <c r="K41" s="477">
        <f t="shared" si="6"/>
        <v>0</v>
      </c>
      <c r="L41" s="477">
        <f t="shared" si="6"/>
        <v>0</v>
      </c>
      <c r="M41" s="477">
        <f t="shared" si="6"/>
        <v>0</v>
      </c>
      <c r="N41" s="477">
        <f t="shared" si="6"/>
        <v>0</v>
      </c>
      <c r="O41" s="477">
        <f t="shared" si="6"/>
        <v>0</v>
      </c>
      <c r="P41" s="477">
        <f t="shared" si="6"/>
        <v>5580</v>
      </c>
    </row>
    <row r="42" spans="1:16" ht="15.75" thickBot="1">
      <c r="A42" s="31" t="s">
        <v>133</v>
      </c>
    </row>
    <row r="43" spans="1:16" ht="33.75" customHeight="1">
      <c r="A43" s="521" t="s">
        <v>4</v>
      </c>
      <c r="B43" s="540" t="s">
        <v>291</v>
      </c>
      <c r="C43" s="550"/>
      <c r="D43" s="550"/>
      <c r="E43" s="541"/>
    </row>
    <row r="44" spans="1:16" ht="15.75" thickBot="1">
      <c r="A44" s="536"/>
      <c r="B44" s="548" t="s">
        <v>137</v>
      </c>
      <c r="C44" s="549"/>
      <c r="D44" s="549"/>
      <c r="E44" s="36" t="s">
        <v>153</v>
      </c>
    </row>
    <row r="45" spans="1:16" ht="32.25" customHeight="1">
      <c r="A45" s="542" t="s">
        <v>6</v>
      </c>
      <c r="B45" s="545" t="s">
        <v>138</v>
      </c>
      <c r="C45" s="546"/>
      <c r="D45" s="546"/>
      <c r="E45" s="152"/>
    </row>
    <row r="46" spans="1:16" ht="33.75" customHeight="1" thickBot="1">
      <c r="A46" s="543"/>
      <c r="B46" s="513" t="s">
        <v>139</v>
      </c>
      <c r="C46" s="547"/>
      <c r="D46" s="547"/>
      <c r="E46" s="153"/>
    </row>
    <row r="47" spans="1:16" ht="30.75" customHeight="1">
      <c r="A47" s="542" t="s">
        <v>14</v>
      </c>
      <c r="B47" s="545" t="s">
        <v>138</v>
      </c>
      <c r="C47" s="546"/>
      <c r="D47" s="546"/>
      <c r="E47" s="152"/>
    </row>
    <row r="48" spans="1:16" ht="33.75" customHeight="1" thickBot="1">
      <c r="A48" s="543"/>
      <c r="B48" s="513" t="s">
        <v>139</v>
      </c>
      <c r="C48" s="547"/>
      <c r="D48" s="547"/>
      <c r="E48" s="153"/>
    </row>
    <row r="49" spans="1:5" ht="30.75" customHeight="1">
      <c r="A49" s="542" t="s">
        <v>15</v>
      </c>
      <c r="B49" s="545" t="s">
        <v>138</v>
      </c>
      <c r="C49" s="546"/>
      <c r="D49" s="546"/>
      <c r="E49" s="152">
        <v>1</v>
      </c>
    </row>
    <row r="50" spans="1:5" ht="35.25" customHeight="1" thickBot="1">
      <c r="A50" s="544"/>
      <c r="B50" s="534" t="s">
        <v>139</v>
      </c>
      <c r="C50" s="535"/>
      <c r="D50" s="535"/>
      <c r="E50" s="154"/>
    </row>
    <row r="53" spans="1:5">
      <c r="A53" s="31" t="s">
        <v>1</v>
      </c>
    </row>
    <row r="54" spans="1:5" ht="15.75" thickBot="1">
      <c r="A54" s="31" t="s">
        <v>134</v>
      </c>
    </row>
    <row r="55" spans="1:5" ht="33.75" customHeight="1">
      <c r="A55" s="521" t="s">
        <v>4</v>
      </c>
      <c r="B55" s="540" t="s">
        <v>291</v>
      </c>
      <c r="C55" s="541"/>
    </row>
    <row r="56" spans="1:5" ht="33.75" customHeight="1" thickBot="1">
      <c r="A56" s="536"/>
      <c r="B56" s="150" t="s">
        <v>136</v>
      </c>
      <c r="C56" s="85" t="s">
        <v>154</v>
      </c>
    </row>
    <row r="57" spans="1:5" ht="15.75" thickBot="1">
      <c r="A57" s="465" t="s">
        <v>6</v>
      </c>
      <c r="B57" s="151"/>
      <c r="C57" s="86"/>
    </row>
    <row r="58" spans="1:5" ht="15.75" thickBot="1">
      <c r="A58" s="465" t="s">
        <v>14</v>
      </c>
      <c r="B58" s="151"/>
      <c r="C58" s="86"/>
    </row>
    <row r="59" spans="1:5">
      <c r="A59" s="465" t="s">
        <v>15</v>
      </c>
      <c r="B59" s="151"/>
      <c r="C59" s="86"/>
    </row>
  </sheetData>
  <protectedRanges>
    <protectedRange sqref="D20:O37 E45:E50 B57:C59 F11:O19" name="Intervalo1" securityDescriptor="O:WDG:WDD:(A;;CC;;;WD)"/>
    <protectedRange sqref="D11:E19" name="Intervalo1_1" securityDescriptor="O:WDG:WDD:(A;;CC;;;WD)"/>
  </protectedRanges>
  <customSheetViews>
    <customSheetView guid="{DFED14A5-FC7F-4CB0-A970-C00E731629C6}" scale="85" topLeftCell="A28">
      <selection activeCell="C12" sqref="C12"/>
      <pageMargins left="0.511811024" right="0.511811024" top="0.78740157499999996" bottom="0.78740157499999996" header="0.31496062000000002" footer="0.31496062000000002"/>
    </customSheetView>
  </customSheetViews>
  <mergeCells count="29">
    <mergeCell ref="B1:I2"/>
    <mergeCell ref="B3:I4"/>
    <mergeCell ref="B47:D47"/>
    <mergeCell ref="B48:D48"/>
    <mergeCell ref="B49:D49"/>
    <mergeCell ref="B26:B28"/>
    <mergeCell ref="B29:B31"/>
    <mergeCell ref="B32:B34"/>
    <mergeCell ref="B45:D45"/>
    <mergeCell ref="B46:D46"/>
    <mergeCell ref="B23:B25"/>
    <mergeCell ref="B44:D44"/>
    <mergeCell ref="B35:B37"/>
    <mergeCell ref="B43:E43"/>
    <mergeCell ref="B50:D50"/>
    <mergeCell ref="A55:A56"/>
    <mergeCell ref="B10:C10"/>
    <mergeCell ref="B11:B13"/>
    <mergeCell ref="B14:B16"/>
    <mergeCell ref="B17:B19"/>
    <mergeCell ref="B20:B22"/>
    <mergeCell ref="A11:A19"/>
    <mergeCell ref="B55:C55"/>
    <mergeCell ref="A47:A48"/>
    <mergeCell ref="A49:A50"/>
    <mergeCell ref="A20:A28"/>
    <mergeCell ref="A45:A46"/>
    <mergeCell ref="A43:A44"/>
    <mergeCell ref="A29:A37"/>
  </mergeCell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U14"/>
  <sheetViews>
    <sheetView zoomScale="85" zoomScaleNormal="85" workbookViewId="0">
      <selection activeCell="D13" sqref="D13"/>
    </sheetView>
  </sheetViews>
  <sheetFormatPr defaultColWidth="9.140625" defaultRowHeight="15"/>
  <cols>
    <col min="1" max="1" width="31.5703125" style="1" customWidth="1"/>
    <col min="2" max="7" width="17.7109375" style="1" customWidth="1"/>
    <col min="8" max="8" width="12.5703125" style="1" bestFit="1" customWidth="1"/>
    <col min="9" max="9" width="13" style="1" customWidth="1"/>
    <col min="10" max="10" width="14.7109375" style="1" customWidth="1"/>
    <col min="11" max="11" width="13.42578125" style="1" bestFit="1" customWidth="1"/>
    <col min="12" max="12" width="15.5703125" style="1" bestFit="1" customWidth="1"/>
    <col min="13" max="13" width="15.28515625" style="1" bestFit="1" customWidth="1"/>
    <col min="14" max="14" width="10.7109375" style="1" customWidth="1"/>
    <col min="15" max="15" width="13" style="1" customWidth="1"/>
    <col min="16" max="16" width="10.7109375" style="1" customWidth="1"/>
    <col min="17" max="17" width="13" style="1" customWidth="1"/>
    <col min="18" max="18" width="10.7109375" style="1" customWidth="1"/>
    <col min="19" max="19" width="13" style="1" customWidth="1"/>
    <col min="20" max="20" width="10.7109375" style="1" customWidth="1"/>
    <col min="21" max="21" width="13" style="1" customWidth="1"/>
    <col min="22" max="22" width="10.7109375" style="1" customWidth="1"/>
    <col min="23" max="23" width="13" style="1" customWidth="1"/>
    <col min="24" max="24" width="10.7109375" style="1" customWidth="1"/>
    <col min="25" max="25" width="13" style="1" customWidth="1"/>
    <col min="26" max="16384" width="9.140625" style="1"/>
  </cols>
  <sheetData>
    <row r="1" spans="1:21" ht="23.25">
      <c r="B1" s="496" t="s">
        <v>0</v>
      </c>
      <c r="C1" s="496"/>
      <c r="D1" s="496"/>
      <c r="E1" s="496"/>
      <c r="F1" s="496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23.25">
      <c r="B2" s="496"/>
      <c r="C2" s="496"/>
      <c r="D2" s="496"/>
      <c r="E2" s="496"/>
      <c r="F2" s="496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>
      <c r="B3" s="533" t="s">
        <v>140</v>
      </c>
      <c r="C3" s="533"/>
      <c r="D3" s="533"/>
      <c r="E3" s="533"/>
      <c r="F3" s="533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>
      <c r="B4" s="533"/>
      <c r="C4" s="533"/>
      <c r="D4" s="533"/>
      <c r="E4" s="533"/>
      <c r="F4" s="533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>
      <c r="B5" s="87"/>
      <c r="C5" s="87"/>
      <c r="D5" s="87"/>
      <c r="E5" s="87"/>
      <c r="F5" s="87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7" spans="1:21">
      <c r="A7" s="31" t="s">
        <v>1</v>
      </c>
    </row>
    <row r="8" spans="1:21" ht="15.75" thickBot="1">
      <c r="A8" s="31" t="s">
        <v>141</v>
      </c>
    </row>
    <row r="9" spans="1:21" ht="15" customHeight="1" thickBot="1">
      <c r="A9" s="499" t="s">
        <v>4</v>
      </c>
      <c r="B9" s="83" t="s">
        <v>291</v>
      </c>
    </row>
    <row r="10" spans="1:21" ht="30.75" thickBot="1">
      <c r="A10" s="500"/>
      <c r="B10" s="82" t="s">
        <v>142</v>
      </c>
    </row>
    <row r="11" spans="1:21">
      <c r="A11" s="4" t="s">
        <v>6</v>
      </c>
      <c r="B11" s="91"/>
    </row>
    <row r="12" spans="1:21">
      <c r="A12" s="5" t="s">
        <v>14</v>
      </c>
      <c r="B12" s="92"/>
    </row>
    <row r="13" spans="1:21" ht="15.75" thickBot="1">
      <c r="A13" s="6" t="s">
        <v>15</v>
      </c>
      <c r="B13" s="93"/>
    </row>
    <row r="14" spans="1:21" ht="15.75" thickBot="1">
      <c r="A14" s="38" t="s">
        <v>47</v>
      </c>
      <c r="B14" s="41">
        <f>B11+B12+B13</f>
        <v>0</v>
      </c>
    </row>
  </sheetData>
  <protectedRanges>
    <protectedRange sqref="B11:B13" name="Intervalo1" securityDescriptor="O:WDG:WDD:(A;;CC;;;WD)"/>
  </protectedRanges>
  <customSheetViews>
    <customSheetView guid="{DFED14A5-FC7F-4CB0-A970-C00E731629C6}" scale="85">
      <selection activeCell="B11" sqref="B11"/>
      <pageMargins left="0.511811024" right="0.511811024" top="0.78740157499999996" bottom="0.78740157499999996" header="0.31496062000000002" footer="0.31496062000000002"/>
    </customSheetView>
  </customSheetViews>
  <mergeCells count="3">
    <mergeCell ref="A9:A10"/>
    <mergeCell ref="B1:F2"/>
    <mergeCell ref="B3:F4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3"/>
  <sheetViews>
    <sheetView topLeftCell="A202" workbookViewId="0">
      <selection activeCell="H230" sqref="H230"/>
    </sheetView>
  </sheetViews>
  <sheetFormatPr defaultColWidth="9.140625" defaultRowHeight="15"/>
  <cols>
    <col min="1" max="1" width="26.7109375" style="179" customWidth="1"/>
    <col min="2" max="2" width="36.7109375" style="179" customWidth="1"/>
    <col min="3" max="15" width="15.7109375" style="178" customWidth="1"/>
    <col min="16" max="16384" width="9.140625" style="178"/>
  </cols>
  <sheetData>
    <row r="1" spans="1:21" s="155" customFormat="1" ht="23.25">
      <c r="B1" s="496" t="s">
        <v>0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156"/>
      <c r="N1" s="156"/>
      <c r="O1" s="156"/>
      <c r="P1" s="156"/>
      <c r="Q1" s="156"/>
      <c r="R1" s="156"/>
      <c r="S1" s="156"/>
      <c r="T1" s="156"/>
      <c r="U1" s="156"/>
    </row>
    <row r="2" spans="1:21" s="155" customFormat="1" ht="23.25"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156"/>
      <c r="N2" s="156"/>
      <c r="O2" s="156"/>
      <c r="P2" s="156"/>
      <c r="Q2" s="156"/>
      <c r="R2" s="156"/>
      <c r="S2" s="156"/>
      <c r="T2" s="156"/>
      <c r="U2" s="156"/>
    </row>
    <row r="3" spans="1:21" s="155" customFormat="1">
      <c r="B3" s="533" t="s">
        <v>278</v>
      </c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158"/>
      <c r="N3" s="158"/>
      <c r="O3" s="158"/>
      <c r="P3" s="158"/>
      <c r="Q3" s="158"/>
      <c r="R3" s="158"/>
      <c r="S3" s="158"/>
      <c r="T3" s="158"/>
      <c r="U3" s="158"/>
    </row>
    <row r="4" spans="1:21" s="155" customFormat="1"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158"/>
      <c r="N4" s="158"/>
      <c r="O4" s="158"/>
      <c r="P4" s="158"/>
      <c r="Q4" s="158"/>
      <c r="R4" s="158"/>
      <c r="S4" s="158"/>
      <c r="T4" s="158"/>
      <c r="U4" s="158"/>
    </row>
    <row r="5" spans="1:21" s="155" customFormat="1"/>
    <row r="6" spans="1:21" ht="15.75" thickBot="1"/>
    <row r="7" spans="1:21" ht="15.75" thickBot="1">
      <c r="A7" s="198" t="s">
        <v>255</v>
      </c>
      <c r="B7" s="584" t="s">
        <v>256</v>
      </c>
      <c r="C7" s="585"/>
      <c r="D7" s="487">
        <v>42736</v>
      </c>
      <c r="E7" s="487">
        <v>42767</v>
      </c>
      <c r="F7" s="487">
        <v>42795</v>
      </c>
      <c r="G7" s="487">
        <v>42826</v>
      </c>
      <c r="H7" s="487">
        <v>42856</v>
      </c>
      <c r="I7" s="487">
        <v>42887</v>
      </c>
      <c r="J7" s="487">
        <v>42917</v>
      </c>
      <c r="K7" s="487">
        <v>42948</v>
      </c>
      <c r="L7" s="487">
        <v>42979</v>
      </c>
      <c r="M7" s="487">
        <v>43009</v>
      </c>
      <c r="N7" s="487">
        <v>43040</v>
      </c>
      <c r="O7" s="488">
        <v>43070</v>
      </c>
    </row>
    <row r="8" spans="1:21">
      <c r="A8" s="551" t="s">
        <v>2</v>
      </c>
      <c r="B8" s="558" t="s">
        <v>224</v>
      </c>
      <c r="C8" s="559"/>
      <c r="D8" s="196">
        <f>Papel!B26</f>
        <v>8</v>
      </c>
      <c r="E8" s="196">
        <f>Papel!D26</f>
        <v>1</v>
      </c>
      <c r="F8" s="196">
        <f>Papel!F26</f>
        <v>4</v>
      </c>
      <c r="G8" s="196">
        <f>Papel!H26</f>
        <v>5</v>
      </c>
      <c r="H8" s="196">
        <f>Papel!J26</f>
        <v>0</v>
      </c>
      <c r="I8" s="196">
        <f>Papel!L26</f>
        <v>0</v>
      </c>
      <c r="J8" s="196">
        <f>Papel!N26</f>
        <v>0</v>
      </c>
      <c r="K8" s="196">
        <f>Papel!P26</f>
        <v>0</v>
      </c>
      <c r="L8" s="196">
        <f>Papel!R26</f>
        <v>0</v>
      </c>
      <c r="M8" s="196">
        <f>Papel!T26</f>
        <v>0</v>
      </c>
      <c r="N8" s="196">
        <f>Papel!V26</f>
        <v>0</v>
      </c>
      <c r="O8" s="197">
        <f>Papel!X26</f>
        <v>0</v>
      </c>
    </row>
    <row r="9" spans="1:21" s="155" customFormat="1">
      <c r="A9" s="552"/>
      <c r="B9" s="560" t="s">
        <v>6</v>
      </c>
      <c r="C9" s="561"/>
      <c r="D9" s="181">
        <f>Papel!B11</f>
        <v>8</v>
      </c>
      <c r="E9" s="181">
        <f>Papel!D11</f>
        <v>1</v>
      </c>
      <c r="F9" s="181">
        <f>Papel!F11</f>
        <v>4</v>
      </c>
      <c r="G9" s="181">
        <f>Papel!H11</f>
        <v>5</v>
      </c>
      <c r="H9" s="181">
        <f>Papel!J11</f>
        <v>0</v>
      </c>
      <c r="I9" s="181">
        <f>Papel!L11</f>
        <v>0</v>
      </c>
      <c r="J9" s="181">
        <f>Papel!N11</f>
        <v>0</v>
      </c>
      <c r="K9" s="181">
        <f>Papel!P11</f>
        <v>0</v>
      </c>
      <c r="L9" s="181">
        <f>Papel!R11</f>
        <v>0</v>
      </c>
      <c r="M9" s="181">
        <f>Papel!T11</f>
        <v>0</v>
      </c>
      <c r="N9" s="181">
        <f>Papel!V11</f>
        <v>0</v>
      </c>
      <c r="O9" s="186">
        <f>Papel!X11</f>
        <v>0</v>
      </c>
    </row>
    <row r="10" spans="1:21" s="155" customFormat="1">
      <c r="A10" s="552"/>
      <c r="B10" s="562" t="s">
        <v>7</v>
      </c>
      <c r="C10" s="563"/>
      <c r="D10" s="180">
        <f>Papel!B12</f>
        <v>2</v>
      </c>
      <c r="E10" s="180">
        <f>Papel!D12</f>
        <v>0</v>
      </c>
      <c r="F10" s="180">
        <f>Papel!F12</f>
        <v>3</v>
      </c>
      <c r="G10" s="180">
        <f>Papel!H12</f>
        <v>0</v>
      </c>
      <c r="H10" s="180">
        <f>Papel!J12</f>
        <v>0</v>
      </c>
      <c r="I10" s="180">
        <f>Papel!L12</f>
        <v>0</v>
      </c>
      <c r="J10" s="180">
        <f>Papel!N12</f>
        <v>0</v>
      </c>
      <c r="K10" s="180">
        <f>Papel!P12</f>
        <v>0</v>
      </c>
      <c r="L10" s="180">
        <f>Papel!R12</f>
        <v>0</v>
      </c>
      <c r="M10" s="180">
        <f>Papel!T12</f>
        <v>0</v>
      </c>
      <c r="N10" s="180">
        <f>Papel!V12</f>
        <v>0</v>
      </c>
      <c r="O10" s="194">
        <f>Papel!X12</f>
        <v>0</v>
      </c>
    </row>
    <row r="11" spans="1:21" s="155" customFormat="1">
      <c r="A11" s="552"/>
      <c r="B11" s="562" t="s">
        <v>8</v>
      </c>
      <c r="C11" s="563"/>
      <c r="D11" s="180">
        <f>Papel!B13</f>
        <v>2</v>
      </c>
      <c r="E11" s="180">
        <f>Papel!D13</f>
        <v>1</v>
      </c>
      <c r="F11" s="180">
        <f>Papel!F13</f>
        <v>0</v>
      </c>
      <c r="G11" s="180">
        <f>Papel!H13</f>
        <v>0</v>
      </c>
      <c r="H11" s="180">
        <f>Papel!J13</f>
        <v>0</v>
      </c>
      <c r="I11" s="180">
        <f>Papel!L13</f>
        <v>0</v>
      </c>
      <c r="J11" s="180">
        <f>Papel!N13</f>
        <v>0</v>
      </c>
      <c r="K11" s="180">
        <f>Papel!P13</f>
        <v>0</v>
      </c>
      <c r="L11" s="180">
        <f>Papel!R13</f>
        <v>0</v>
      </c>
      <c r="M11" s="180">
        <f>Papel!T13</f>
        <v>0</v>
      </c>
      <c r="N11" s="180">
        <f>Papel!V13</f>
        <v>0</v>
      </c>
      <c r="O11" s="194">
        <f>Papel!X13</f>
        <v>0</v>
      </c>
    </row>
    <row r="12" spans="1:21" s="155" customFormat="1">
      <c r="A12" s="552"/>
      <c r="B12" s="562" t="s">
        <v>9</v>
      </c>
      <c r="C12" s="563"/>
      <c r="D12" s="180">
        <f>Papel!B14</f>
        <v>0</v>
      </c>
      <c r="E12" s="180">
        <f>Papel!D14</f>
        <v>0</v>
      </c>
      <c r="F12" s="180">
        <f>Papel!F14</f>
        <v>0</v>
      </c>
      <c r="G12" s="180">
        <f>Papel!H14</f>
        <v>0</v>
      </c>
      <c r="H12" s="180">
        <f>Papel!J14</f>
        <v>0</v>
      </c>
      <c r="I12" s="180">
        <f>Papel!L14</f>
        <v>0</v>
      </c>
      <c r="J12" s="180">
        <f>Papel!N14</f>
        <v>0</v>
      </c>
      <c r="K12" s="180">
        <f>Papel!P14</f>
        <v>0</v>
      </c>
      <c r="L12" s="180">
        <f>Papel!R14</f>
        <v>0</v>
      </c>
      <c r="M12" s="180">
        <f>Papel!T14</f>
        <v>0</v>
      </c>
      <c r="N12" s="180">
        <f>Papel!V14</f>
        <v>0</v>
      </c>
      <c r="O12" s="194">
        <f>Papel!X14</f>
        <v>0</v>
      </c>
    </row>
    <row r="13" spans="1:21" s="155" customFormat="1">
      <c r="A13" s="552"/>
      <c r="B13" s="562" t="s">
        <v>10</v>
      </c>
      <c r="C13" s="563"/>
      <c r="D13" s="180">
        <f>Papel!B15</f>
        <v>1</v>
      </c>
      <c r="E13" s="180">
        <f>Papel!D15</f>
        <v>0</v>
      </c>
      <c r="F13" s="180">
        <f>Papel!F15</f>
        <v>0</v>
      </c>
      <c r="G13" s="180">
        <f>Papel!H15</f>
        <v>2</v>
      </c>
      <c r="H13" s="180">
        <f>Papel!J15</f>
        <v>0</v>
      </c>
      <c r="I13" s="180">
        <f>Papel!L15</f>
        <v>0</v>
      </c>
      <c r="J13" s="180">
        <f>Papel!N15</f>
        <v>0</v>
      </c>
      <c r="K13" s="180">
        <f>Papel!P15</f>
        <v>0</v>
      </c>
      <c r="L13" s="180">
        <f>Papel!R15</f>
        <v>0</v>
      </c>
      <c r="M13" s="180">
        <f>Papel!T15</f>
        <v>0</v>
      </c>
      <c r="N13" s="180">
        <f>Papel!V15</f>
        <v>0</v>
      </c>
      <c r="O13" s="194">
        <f>Papel!X15</f>
        <v>0</v>
      </c>
    </row>
    <row r="14" spans="1:21" s="155" customFormat="1">
      <c r="A14" s="552"/>
      <c r="B14" s="562" t="s">
        <v>11</v>
      </c>
      <c r="C14" s="563"/>
      <c r="D14" s="180">
        <f>Papel!B16</f>
        <v>2</v>
      </c>
      <c r="E14" s="180">
        <f>Papel!D16</f>
        <v>0</v>
      </c>
      <c r="F14" s="180">
        <f>Papel!F16</f>
        <v>1</v>
      </c>
      <c r="G14" s="180">
        <f>Papel!H16</f>
        <v>2</v>
      </c>
      <c r="H14" s="180">
        <f>Papel!J16</f>
        <v>0</v>
      </c>
      <c r="I14" s="180">
        <f>Papel!L16</f>
        <v>0</v>
      </c>
      <c r="J14" s="180">
        <f>Papel!N16</f>
        <v>0</v>
      </c>
      <c r="K14" s="180">
        <f>Papel!P16</f>
        <v>0</v>
      </c>
      <c r="L14" s="180">
        <f>Papel!R16</f>
        <v>0</v>
      </c>
      <c r="M14" s="180">
        <f>Papel!T16</f>
        <v>0</v>
      </c>
      <c r="N14" s="180">
        <f>Papel!V16</f>
        <v>0</v>
      </c>
      <c r="O14" s="194">
        <f>Papel!X16</f>
        <v>0</v>
      </c>
    </row>
    <row r="15" spans="1:21" s="155" customFormat="1">
      <c r="A15" s="552"/>
      <c r="B15" s="562" t="s">
        <v>12</v>
      </c>
      <c r="C15" s="563"/>
      <c r="D15" s="180">
        <f>Papel!B17</f>
        <v>0</v>
      </c>
      <c r="E15" s="180">
        <f>Papel!D17</f>
        <v>0</v>
      </c>
      <c r="F15" s="180">
        <f>Papel!F17</f>
        <v>0</v>
      </c>
      <c r="G15" s="180">
        <f>Papel!H17</f>
        <v>0</v>
      </c>
      <c r="H15" s="180">
        <f>Papel!J17</f>
        <v>0</v>
      </c>
      <c r="I15" s="180">
        <f>Papel!L17</f>
        <v>0</v>
      </c>
      <c r="J15" s="180">
        <f>Papel!N17</f>
        <v>0</v>
      </c>
      <c r="K15" s="180">
        <f>Papel!P17</f>
        <v>0</v>
      </c>
      <c r="L15" s="180">
        <f>Papel!R17</f>
        <v>0</v>
      </c>
      <c r="M15" s="180">
        <f>Papel!T17</f>
        <v>0</v>
      </c>
      <c r="N15" s="180">
        <f>Papel!V17</f>
        <v>0</v>
      </c>
      <c r="O15" s="194">
        <f>Papel!X17</f>
        <v>0</v>
      </c>
    </row>
    <row r="16" spans="1:21" s="155" customFormat="1">
      <c r="A16" s="552"/>
      <c r="B16" s="562" t="s">
        <v>13</v>
      </c>
      <c r="C16" s="563"/>
      <c r="D16" s="180">
        <f>Papel!B19</f>
        <v>1</v>
      </c>
      <c r="E16" s="180">
        <f>Papel!D19</f>
        <v>0</v>
      </c>
      <c r="F16" s="180">
        <f>Papel!F19</f>
        <v>0</v>
      </c>
      <c r="G16" s="180">
        <f>Papel!H19</f>
        <v>0</v>
      </c>
      <c r="H16" s="180">
        <f>Papel!J19</f>
        <v>0</v>
      </c>
      <c r="I16" s="180">
        <f>Papel!L19</f>
        <v>0</v>
      </c>
      <c r="J16" s="180">
        <f>Papel!N19</f>
        <v>0</v>
      </c>
      <c r="K16" s="180">
        <f>Papel!P19</f>
        <v>0</v>
      </c>
      <c r="L16" s="180">
        <f>Papel!R19</f>
        <v>0</v>
      </c>
      <c r="M16" s="180">
        <f>Papel!T19</f>
        <v>0</v>
      </c>
      <c r="N16" s="180">
        <f>Papel!V19</f>
        <v>0</v>
      </c>
      <c r="O16" s="194">
        <f>Papel!X19</f>
        <v>0</v>
      </c>
    </row>
    <row r="17" spans="1:15" s="155" customFormat="1">
      <c r="A17" s="552"/>
      <c r="B17" s="560" t="s">
        <v>14</v>
      </c>
      <c r="C17" s="561"/>
      <c r="D17" s="181">
        <f>Papel!B20</f>
        <v>0</v>
      </c>
      <c r="E17" s="181">
        <f>Papel!D20</f>
        <v>0</v>
      </c>
      <c r="F17" s="181">
        <f>Papel!F20</f>
        <v>0</v>
      </c>
      <c r="G17" s="181">
        <f>Papel!H20</f>
        <v>0</v>
      </c>
      <c r="H17" s="181">
        <f>Papel!J20</f>
        <v>0</v>
      </c>
      <c r="I17" s="181">
        <f>Papel!L20</f>
        <v>0</v>
      </c>
      <c r="J17" s="181">
        <f>Papel!N20</f>
        <v>0</v>
      </c>
      <c r="K17" s="181">
        <f>Papel!P20</f>
        <v>0</v>
      </c>
      <c r="L17" s="181">
        <f>Papel!R20</f>
        <v>0</v>
      </c>
      <c r="M17" s="181">
        <f>Papel!T20</f>
        <v>0</v>
      </c>
      <c r="N17" s="181">
        <f>Papel!V20</f>
        <v>0</v>
      </c>
      <c r="O17" s="186">
        <f>Papel!X20</f>
        <v>0</v>
      </c>
    </row>
    <row r="18" spans="1:15" s="155" customFormat="1">
      <c r="A18" s="552"/>
      <c r="B18" s="562" t="s">
        <v>17</v>
      </c>
      <c r="C18" s="563"/>
      <c r="D18" s="180">
        <f>Papel!B21</f>
        <v>0</v>
      </c>
      <c r="E18" s="180">
        <f>Papel!D21</f>
        <v>0</v>
      </c>
      <c r="F18" s="180">
        <f>Papel!F21</f>
        <v>0</v>
      </c>
      <c r="G18" s="180">
        <f>Papel!H21</f>
        <v>0</v>
      </c>
      <c r="H18" s="180">
        <f>Papel!J21</f>
        <v>0</v>
      </c>
      <c r="I18" s="180">
        <f>Papel!L21</f>
        <v>0</v>
      </c>
      <c r="J18" s="180">
        <f>Papel!N21</f>
        <v>0</v>
      </c>
      <c r="K18" s="180">
        <f>Papel!P21</f>
        <v>0</v>
      </c>
      <c r="L18" s="180">
        <f>Papel!R21</f>
        <v>0</v>
      </c>
      <c r="M18" s="180">
        <f>Papel!T21</f>
        <v>0</v>
      </c>
      <c r="N18" s="180">
        <f>Papel!V21</f>
        <v>0</v>
      </c>
      <c r="O18" s="194">
        <f>Papel!X21</f>
        <v>0</v>
      </c>
    </row>
    <row r="19" spans="1:15" s="155" customFormat="1">
      <c r="A19" s="552"/>
      <c r="B19" s="562" t="s">
        <v>18</v>
      </c>
      <c r="C19" s="563"/>
      <c r="D19" s="180">
        <f>Papel!B22</f>
        <v>0</v>
      </c>
      <c r="E19" s="180">
        <f>Papel!D22</f>
        <v>0</v>
      </c>
      <c r="F19" s="180">
        <f>Papel!F22</f>
        <v>0</v>
      </c>
      <c r="G19" s="180">
        <f>Papel!H22</f>
        <v>0</v>
      </c>
      <c r="H19" s="180">
        <f>Papel!J22</f>
        <v>0</v>
      </c>
      <c r="I19" s="180">
        <f>Papel!L22</f>
        <v>0</v>
      </c>
      <c r="J19" s="180">
        <f>Papel!N22</f>
        <v>0</v>
      </c>
      <c r="K19" s="180">
        <f>Papel!P22</f>
        <v>0</v>
      </c>
      <c r="L19" s="180">
        <f>Papel!R22</f>
        <v>0</v>
      </c>
      <c r="M19" s="180">
        <f>Papel!T22</f>
        <v>0</v>
      </c>
      <c r="N19" s="180">
        <f>Papel!V22</f>
        <v>0</v>
      </c>
      <c r="O19" s="194">
        <f>Papel!X22</f>
        <v>0</v>
      </c>
    </row>
    <row r="20" spans="1:15" s="155" customFormat="1">
      <c r="A20" s="552"/>
      <c r="B20" s="560" t="s">
        <v>15</v>
      </c>
      <c r="C20" s="561"/>
      <c r="D20" s="181">
        <f>Papel!B23</f>
        <v>0</v>
      </c>
      <c r="E20" s="181">
        <f>Papel!D23</f>
        <v>0</v>
      </c>
      <c r="F20" s="181">
        <f>Papel!F23</f>
        <v>0</v>
      </c>
      <c r="G20" s="181">
        <f>Papel!H23</f>
        <v>0</v>
      </c>
      <c r="H20" s="181">
        <f>Papel!J23</f>
        <v>0</v>
      </c>
      <c r="I20" s="181">
        <f>Papel!L23</f>
        <v>0</v>
      </c>
      <c r="J20" s="181">
        <f>Papel!N23</f>
        <v>0</v>
      </c>
      <c r="K20" s="181">
        <f>Papel!P23</f>
        <v>0</v>
      </c>
      <c r="L20" s="181">
        <f>Papel!R23</f>
        <v>0</v>
      </c>
      <c r="M20" s="181">
        <f>Papel!T23</f>
        <v>0</v>
      </c>
      <c r="N20" s="181">
        <f>Papel!V23</f>
        <v>0</v>
      </c>
      <c r="O20" s="186">
        <f>Papel!X23</f>
        <v>0</v>
      </c>
    </row>
    <row r="21" spans="1:15" s="155" customFormat="1">
      <c r="A21" s="552"/>
      <c r="B21" s="562" t="s">
        <v>17</v>
      </c>
      <c r="C21" s="563"/>
      <c r="D21" s="180">
        <f>Papel!B24</f>
        <v>0</v>
      </c>
      <c r="E21" s="180">
        <f>Papel!D24</f>
        <v>0</v>
      </c>
      <c r="F21" s="180">
        <f>Papel!F24</f>
        <v>0</v>
      </c>
      <c r="G21" s="180">
        <f>Papel!H24</f>
        <v>0</v>
      </c>
      <c r="H21" s="180">
        <f>Papel!J24</f>
        <v>0</v>
      </c>
      <c r="I21" s="180">
        <f>Papel!L24</f>
        <v>0</v>
      </c>
      <c r="J21" s="180">
        <f>Papel!N24</f>
        <v>0</v>
      </c>
      <c r="K21" s="180">
        <f>Papel!P24</f>
        <v>0</v>
      </c>
      <c r="L21" s="180">
        <f>Papel!R24</f>
        <v>0</v>
      </c>
      <c r="M21" s="180">
        <f>Papel!T24</f>
        <v>0</v>
      </c>
      <c r="N21" s="180">
        <f>Papel!V24</f>
        <v>0</v>
      </c>
      <c r="O21" s="194">
        <f>Papel!X24</f>
        <v>0</v>
      </c>
    </row>
    <row r="22" spans="1:15" s="155" customFormat="1" ht="15.75" thickBot="1">
      <c r="A22" s="552"/>
      <c r="B22" s="564" t="s">
        <v>16</v>
      </c>
      <c r="C22" s="565"/>
      <c r="D22" s="189">
        <f>Papel!B25</f>
        <v>0</v>
      </c>
      <c r="E22" s="189">
        <f>Papel!D25</f>
        <v>0</v>
      </c>
      <c r="F22" s="189">
        <f>Papel!F25</f>
        <v>0</v>
      </c>
      <c r="G22" s="189">
        <f>Papel!H25</f>
        <v>0</v>
      </c>
      <c r="H22" s="189">
        <f>Papel!J25</f>
        <v>0</v>
      </c>
      <c r="I22" s="189">
        <f>Papel!L25</f>
        <v>0</v>
      </c>
      <c r="J22" s="189">
        <f>Papel!N25</f>
        <v>0</v>
      </c>
      <c r="K22" s="189">
        <f>Papel!P25</f>
        <v>0</v>
      </c>
      <c r="L22" s="189">
        <f>Papel!R25</f>
        <v>0</v>
      </c>
      <c r="M22" s="189">
        <f>Papel!T25</f>
        <v>0</v>
      </c>
      <c r="N22" s="189">
        <f>Papel!V25</f>
        <v>0</v>
      </c>
      <c r="O22" s="201">
        <f>Papel!X25</f>
        <v>0</v>
      </c>
    </row>
    <row r="23" spans="1:15" s="157" customFormat="1">
      <c r="A23" s="553" t="s">
        <v>3</v>
      </c>
      <c r="B23" s="558" t="s">
        <v>225</v>
      </c>
      <c r="C23" s="559"/>
      <c r="D23" s="203">
        <f>Papel!C26</f>
        <v>95.12</v>
      </c>
      <c r="E23" s="203">
        <f>Papel!E26</f>
        <v>11.89</v>
      </c>
      <c r="F23" s="203">
        <f>Papel!G26</f>
        <v>59.4</v>
      </c>
      <c r="G23" s="203">
        <f>Papel!I26</f>
        <v>74.25</v>
      </c>
      <c r="H23" s="203">
        <f>Papel!K26</f>
        <v>0</v>
      </c>
      <c r="I23" s="203">
        <f>Papel!M26</f>
        <v>0</v>
      </c>
      <c r="J23" s="203">
        <f>Papel!O26</f>
        <v>0</v>
      </c>
      <c r="K23" s="203">
        <f>Papel!Q26</f>
        <v>0</v>
      </c>
      <c r="L23" s="203">
        <f>Papel!S26</f>
        <v>0</v>
      </c>
      <c r="M23" s="203">
        <f>Papel!U26</f>
        <v>0</v>
      </c>
      <c r="N23" s="203">
        <f>Papel!W26</f>
        <v>0</v>
      </c>
      <c r="O23" s="204">
        <f>Papel!Y26</f>
        <v>0</v>
      </c>
    </row>
    <row r="24" spans="1:15" s="155" customFormat="1">
      <c r="A24" s="554"/>
      <c r="B24" s="560" t="s">
        <v>6</v>
      </c>
      <c r="C24" s="561"/>
      <c r="D24" s="182">
        <f>Papel!C11</f>
        <v>95.12</v>
      </c>
      <c r="E24" s="182">
        <f>Papel!E11</f>
        <v>11.89</v>
      </c>
      <c r="F24" s="182">
        <f>Papel!G11</f>
        <v>59.4</v>
      </c>
      <c r="G24" s="182">
        <f>Papel!I11</f>
        <v>74.25</v>
      </c>
      <c r="H24" s="182">
        <f>Papel!K11</f>
        <v>0</v>
      </c>
      <c r="I24" s="182">
        <f>Papel!M11</f>
        <v>0</v>
      </c>
      <c r="J24" s="182">
        <f>Papel!O11</f>
        <v>0</v>
      </c>
      <c r="K24" s="182">
        <f>Papel!Q11</f>
        <v>0</v>
      </c>
      <c r="L24" s="182">
        <f>Papel!S11</f>
        <v>0</v>
      </c>
      <c r="M24" s="182">
        <f>Papel!U11</f>
        <v>0</v>
      </c>
      <c r="N24" s="182">
        <f>Papel!W11</f>
        <v>0</v>
      </c>
      <c r="O24" s="191">
        <f>Papel!Y11</f>
        <v>0</v>
      </c>
    </row>
    <row r="25" spans="1:15" s="155" customFormat="1">
      <c r="A25" s="554"/>
      <c r="B25" s="562" t="s">
        <v>7</v>
      </c>
      <c r="C25" s="563"/>
      <c r="D25" s="183">
        <f>Papel!C12</f>
        <v>23.78</v>
      </c>
      <c r="E25" s="183">
        <f>Papel!E12</f>
        <v>0</v>
      </c>
      <c r="F25" s="183">
        <f>Papel!G12</f>
        <v>44.55</v>
      </c>
      <c r="G25" s="183">
        <f>Papel!I12</f>
        <v>0</v>
      </c>
      <c r="H25" s="183">
        <f>Papel!K12</f>
        <v>0</v>
      </c>
      <c r="I25" s="183">
        <f>Papel!M12</f>
        <v>0</v>
      </c>
      <c r="J25" s="183">
        <f>Papel!O12</f>
        <v>0</v>
      </c>
      <c r="K25" s="183">
        <f>Papel!Q12</f>
        <v>0</v>
      </c>
      <c r="L25" s="183">
        <f>Papel!S12</f>
        <v>0</v>
      </c>
      <c r="M25" s="183">
        <f>Papel!U12</f>
        <v>0</v>
      </c>
      <c r="N25" s="183">
        <f>Papel!W12</f>
        <v>0</v>
      </c>
      <c r="O25" s="192">
        <f>Papel!Y12</f>
        <v>0</v>
      </c>
    </row>
    <row r="26" spans="1:15" s="155" customFormat="1">
      <c r="A26" s="554"/>
      <c r="B26" s="562" t="s">
        <v>8</v>
      </c>
      <c r="C26" s="563"/>
      <c r="D26" s="183">
        <f>Papel!C13</f>
        <v>23.78</v>
      </c>
      <c r="E26" s="183">
        <f>Papel!E13</f>
        <v>11.89</v>
      </c>
      <c r="F26" s="183">
        <f>Papel!G13</f>
        <v>0</v>
      </c>
      <c r="G26" s="183">
        <f>Papel!I13</f>
        <v>0</v>
      </c>
      <c r="H26" s="183">
        <f>Papel!K13</f>
        <v>0</v>
      </c>
      <c r="I26" s="183">
        <f>Papel!M13</f>
        <v>0</v>
      </c>
      <c r="J26" s="183">
        <f>Papel!O13</f>
        <v>0</v>
      </c>
      <c r="K26" s="183">
        <f>Papel!Q13</f>
        <v>0</v>
      </c>
      <c r="L26" s="183">
        <f>Papel!S13</f>
        <v>0</v>
      </c>
      <c r="M26" s="183">
        <f>Papel!U13</f>
        <v>0</v>
      </c>
      <c r="N26" s="183">
        <f>Papel!W13</f>
        <v>0</v>
      </c>
      <c r="O26" s="192">
        <f>Papel!Y13</f>
        <v>0</v>
      </c>
    </row>
    <row r="27" spans="1:15" s="155" customFormat="1">
      <c r="A27" s="554"/>
      <c r="B27" s="562" t="s">
        <v>9</v>
      </c>
      <c r="C27" s="563"/>
      <c r="D27" s="183">
        <f>Papel!C14</f>
        <v>0</v>
      </c>
      <c r="E27" s="183">
        <f>Papel!E14</f>
        <v>0</v>
      </c>
      <c r="F27" s="183">
        <f>Papel!G14</f>
        <v>0</v>
      </c>
      <c r="G27" s="183">
        <f>Papel!I14</f>
        <v>0</v>
      </c>
      <c r="H27" s="183">
        <f>Papel!K14</f>
        <v>0</v>
      </c>
      <c r="I27" s="183">
        <f>Papel!M14</f>
        <v>0</v>
      </c>
      <c r="J27" s="183">
        <f>Papel!O14</f>
        <v>0</v>
      </c>
      <c r="K27" s="183">
        <f>Papel!Q14</f>
        <v>0</v>
      </c>
      <c r="L27" s="183">
        <f>Papel!S14</f>
        <v>0</v>
      </c>
      <c r="M27" s="183">
        <f>Papel!U14</f>
        <v>0</v>
      </c>
      <c r="N27" s="183">
        <f>Papel!W14</f>
        <v>0</v>
      </c>
      <c r="O27" s="192">
        <f>Papel!Y14</f>
        <v>0</v>
      </c>
    </row>
    <row r="28" spans="1:15" s="155" customFormat="1">
      <c r="A28" s="554"/>
      <c r="B28" s="562" t="s">
        <v>10</v>
      </c>
      <c r="C28" s="563"/>
      <c r="D28" s="183">
        <f>Papel!C15</f>
        <v>11.89</v>
      </c>
      <c r="E28" s="183">
        <f>Papel!E15</f>
        <v>0</v>
      </c>
      <c r="F28" s="183">
        <f>Papel!G15</f>
        <v>0</v>
      </c>
      <c r="G28" s="183">
        <f>Papel!I15</f>
        <v>29.7</v>
      </c>
      <c r="H28" s="183">
        <f>Papel!K15</f>
        <v>0</v>
      </c>
      <c r="I28" s="183">
        <f>Papel!M15</f>
        <v>0</v>
      </c>
      <c r="J28" s="183">
        <f>Papel!O15</f>
        <v>0</v>
      </c>
      <c r="K28" s="183">
        <f>Papel!Q15</f>
        <v>0</v>
      </c>
      <c r="L28" s="183">
        <f>Papel!S15</f>
        <v>0</v>
      </c>
      <c r="M28" s="183">
        <f>Papel!U15</f>
        <v>0</v>
      </c>
      <c r="N28" s="183">
        <f>Papel!W15</f>
        <v>0</v>
      </c>
      <c r="O28" s="192">
        <f>Papel!Y15</f>
        <v>0</v>
      </c>
    </row>
    <row r="29" spans="1:15" s="155" customFormat="1">
      <c r="A29" s="554"/>
      <c r="B29" s="562" t="s">
        <v>11</v>
      </c>
      <c r="C29" s="563"/>
      <c r="D29" s="183">
        <f>Papel!C16</f>
        <v>23.78</v>
      </c>
      <c r="E29" s="183">
        <f>Papel!E16</f>
        <v>0</v>
      </c>
      <c r="F29" s="183">
        <f>Papel!G16</f>
        <v>14.85</v>
      </c>
      <c r="G29" s="183">
        <f>Papel!I16</f>
        <v>29.7</v>
      </c>
      <c r="H29" s="183">
        <f>Papel!K16</f>
        <v>0</v>
      </c>
      <c r="I29" s="183">
        <f>Papel!M16</f>
        <v>0</v>
      </c>
      <c r="J29" s="183">
        <f>Papel!O16</f>
        <v>0</v>
      </c>
      <c r="K29" s="183">
        <f>Papel!Q16</f>
        <v>0</v>
      </c>
      <c r="L29" s="183">
        <f>Papel!S16</f>
        <v>0</v>
      </c>
      <c r="M29" s="183">
        <f>Papel!U16</f>
        <v>0</v>
      </c>
      <c r="N29" s="183">
        <f>Papel!W16</f>
        <v>0</v>
      </c>
      <c r="O29" s="192">
        <f>Papel!Y16</f>
        <v>0</v>
      </c>
    </row>
    <row r="30" spans="1:15" s="155" customFormat="1">
      <c r="A30" s="554"/>
      <c r="B30" s="562" t="s">
        <v>12</v>
      </c>
      <c r="C30" s="563"/>
      <c r="D30" s="183">
        <f>Papel!C17</f>
        <v>0</v>
      </c>
      <c r="E30" s="183">
        <f>Papel!E17</f>
        <v>0</v>
      </c>
      <c r="F30" s="183">
        <f>Papel!G17</f>
        <v>0</v>
      </c>
      <c r="G30" s="183">
        <f>Papel!I17</f>
        <v>0</v>
      </c>
      <c r="H30" s="183">
        <f>Papel!K17</f>
        <v>0</v>
      </c>
      <c r="I30" s="183">
        <f>Papel!M17</f>
        <v>0</v>
      </c>
      <c r="J30" s="183">
        <f>Papel!O17</f>
        <v>0</v>
      </c>
      <c r="K30" s="183">
        <f>Papel!Q17</f>
        <v>0</v>
      </c>
      <c r="L30" s="183">
        <f>Papel!S17</f>
        <v>0</v>
      </c>
      <c r="M30" s="183">
        <f>Papel!U17</f>
        <v>0</v>
      </c>
      <c r="N30" s="183">
        <f>Papel!W17</f>
        <v>0</v>
      </c>
      <c r="O30" s="192">
        <f>Papel!Y17</f>
        <v>0</v>
      </c>
    </row>
    <row r="31" spans="1:15" s="155" customFormat="1">
      <c r="A31" s="554"/>
      <c r="B31" s="562" t="s">
        <v>13</v>
      </c>
      <c r="C31" s="563"/>
      <c r="D31" s="183">
        <f>Papel!C19</f>
        <v>11.89</v>
      </c>
      <c r="E31" s="183">
        <f>Papel!E19</f>
        <v>0</v>
      </c>
      <c r="F31" s="183">
        <f>Papel!G19</f>
        <v>0</v>
      </c>
      <c r="G31" s="183">
        <f>Papel!I19</f>
        <v>0</v>
      </c>
      <c r="H31" s="183">
        <f>Papel!K19</f>
        <v>0</v>
      </c>
      <c r="I31" s="183">
        <f>Papel!M19</f>
        <v>0</v>
      </c>
      <c r="J31" s="183">
        <f>Papel!O19</f>
        <v>0</v>
      </c>
      <c r="K31" s="183">
        <f>Papel!Q19</f>
        <v>0</v>
      </c>
      <c r="L31" s="183">
        <f>Papel!S19</f>
        <v>0</v>
      </c>
      <c r="M31" s="183">
        <f>Papel!U19</f>
        <v>0</v>
      </c>
      <c r="N31" s="183">
        <f>Papel!W19</f>
        <v>0</v>
      </c>
      <c r="O31" s="192">
        <f>Papel!Y19</f>
        <v>0</v>
      </c>
    </row>
    <row r="32" spans="1:15" s="155" customFormat="1">
      <c r="A32" s="554"/>
      <c r="B32" s="560" t="s">
        <v>14</v>
      </c>
      <c r="C32" s="561"/>
      <c r="D32" s="182">
        <f>Papel!C20</f>
        <v>0</v>
      </c>
      <c r="E32" s="182">
        <f>Papel!E20</f>
        <v>0</v>
      </c>
      <c r="F32" s="182">
        <f>Papel!G20</f>
        <v>0</v>
      </c>
      <c r="G32" s="182">
        <f>Papel!I20</f>
        <v>0</v>
      </c>
      <c r="H32" s="182">
        <f>Papel!K20</f>
        <v>0</v>
      </c>
      <c r="I32" s="182">
        <f>Papel!M20</f>
        <v>0</v>
      </c>
      <c r="J32" s="182">
        <f>Papel!O20</f>
        <v>0</v>
      </c>
      <c r="K32" s="182">
        <f>Papel!Q20</f>
        <v>0</v>
      </c>
      <c r="L32" s="182">
        <f>Papel!S20</f>
        <v>0</v>
      </c>
      <c r="M32" s="182">
        <f>Papel!U20</f>
        <v>0</v>
      </c>
      <c r="N32" s="182">
        <f>Papel!W20</f>
        <v>0</v>
      </c>
      <c r="O32" s="191">
        <f>Papel!Y20</f>
        <v>0</v>
      </c>
    </row>
    <row r="33" spans="1:15" s="155" customFormat="1">
      <c r="A33" s="554"/>
      <c r="B33" s="562" t="s">
        <v>17</v>
      </c>
      <c r="C33" s="563"/>
      <c r="D33" s="183">
        <f>Papel!C21</f>
        <v>0</v>
      </c>
      <c r="E33" s="183">
        <f>Papel!E21</f>
        <v>0</v>
      </c>
      <c r="F33" s="183">
        <f>Papel!G21</f>
        <v>0</v>
      </c>
      <c r="G33" s="183">
        <f>Papel!I21</f>
        <v>0</v>
      </c>
      <c r="H33" s="183">
        <f>Papel!K21</f>
        <v>0</v>
      </c>
      <c r="I33" s="183">
        <f>Papel!M21</f>
        <v>0</v>
      </c>
      <c r="J33" s="183">
        <f>Papel!O21</f>
        <v>0</v>
      </c>
      <c r="K33" s="183">
        <f>Papel!Q21</f>
        <v>0</v>
      </c>
      <c r="L33" s="183">
        <f>Papel!S21</f>
        <v>0</v>
      </c>
      <c r="M33" s="183">
        <f>Papel!U21</f>
        <v>0</v>
      </c>
      <c r="N33" s="183">
        <f>Papel!W21</f>
        <v>0</v>
      </c>
      <c r="O33" s="192">
        <f>Papel!Y21</f>
        <v>0</v>
      </c>
    </row>
    <row r="34" spans="1:15" s="155" customFormat="1">
      <c r="A34" s="554"/>
      <c r="B34" s="562" t="s">
        <v>18</v>
      </c>
      <c r="C34" s="563"/>
      <c r="D34" s="183">
        <f>Papel!C22</f>
        <v>0</v>
      </c>
      <c r="E34" s="183">
        <f>Papel!E22</f>
        <v>0</v>
      </c>
      <c r="F34" s="183">
        <f>Papel!G22</f>
        <v>0</v>
      </c>
      <c r="G34" s="183">
        <f>Papel!I22</f>
        <v>0</v>
      </c>
      <c r="H34" s="183">
        <f>Papel!K22</f>
        <v>0</v>
      </c>
      <c r="I34" s="183">
        <f>Papel!M22</f>
        <v>0</v>
      </c>
      <c r="J34" s="183">
        <f>Papel!O22</f>
        <v>0</v>
      </c>
      <c r="K34" s="183">
        <f>Papel!Q22</f>
        <v>0</v>
      </c>
      <c r="L34" s="183">
        <f>Papel!S22</f>
        <v>0</v>
      </c>
      <c r="M34" s="183">
        <f>Papel!U22</f>
        <v>0</v>
      </c>
      <c r="N34" s="183">
        <f>Papel!W22</f>
        <v>0</v>
      </c>
      <c r="O34" s="192">
        <f>Papel!Y22</f>
        <v>0</v>
      </c>
    </row>
    <row r="35" spans="1:15" s="155" customFormat="1">
      <c r="A35" s="554"/>
      <c r="B35" s="560" t="s">
        <v>15</v>
      </c>
      <c r="C35" s="561"/>
      <c r="D35" s="182">
        <f>Papel!C23</f>
        <v>0</v>
      </c>
      <c r="E35" s="182">
        <f>Papel!E23</f>
        <v>0</v>
      </c>
      <c r="F35" s="182">
        <f>Papel!G23</f>
        <v>0</v>
      </c>
      <c r="G35" s="182">
        <f>Papel!I23</f>
        <v>0</v>
      </c>
      <c r="H35" s="182">
        <f>Papel!K23</f>
        <v>0</v>
      </c>
      <c r="I35" s="182">
        <f>Papel!M23</f>
        <v>0</v>
      </c>
      <c r="J35" s="182">
        <f>Papel!O23</f>
        <v>0</v>
      </c>
      <c r="K35" s="182">
        <f>Papel!Q23</f>
        <v>0</v>
      </c>
      <c r="L35" s="182">
        <f>Papel!S23</f>
        <v>0</v>
      </c>
      <c r="M35" s="182">
        <f>Papel!U23</f>
        <v>0</v>
      </c>
      <c r="N35" s="182">
        <f>Papel!W23</f>
        <v>0</v>
      </c>
      <c r="O35" s="191">
        <f>Papel!Y23</f>
        <v>0</v>
      </c>
    </row>
    <row r="36" spans="1:15" s="155" customFormat="1">
      <c r="A36" s="554"/>
      <c r="B36" s="562" t="s">
        <v>17</v>
      </c>
      <c r="C36" s="563"/>
      <c r="D36" s="183">
        <f>Papel!C24</f>
        <v>0</v>
      </c>
      <c r="E36" s="183">
        <f>Papel!E24</f>
        <v>0</v>
      </c>
      <c r="F36" s="183">
        <f>Papel!G24</f>
        <v>0</v>
      </c>
      <c r="G36" s="183">
        <f>Papel!I24</f>
        <v>0</v>
      </c>
      <c r="H36" s="183">
        <f>Papel!K24</f>
        <v>0</v>
      </c>
      <c r="I36" s="183">
        <f>Papel!M24</f>
        <v>0</v>
      </c>
      <c r="J36" s="183">
        <f>Papel!O24</f>
        <v>0</v>
      </c>
      <c r="K36" s="183">
        <f>Papel!Q24</f>
        <v>0</v>
      </c>
      <c r="L36" s="183">
        <f>Papel!S24</f>
        <v>0</v>
      </c>
      <c r="M36" s="183">
        <f>Papel!U24</f>
        <v>0</v>
      </c>
      <c r="N36" s="183">
        <f>Papel!W24</f>
        <v>0</v>
      </c>
      <c r="O36" s="192">
        <f>Papel!Y24</f>
        <v>0</v>
      </c>
    </row>
    <row r="37" spans="1:15" s="155" customFormat="1" ht="15.75" thickBot="1">
      <c r="A37" s="555"/>
      <c r="B37" s="564" t="s">
        <v>16</v>
      </c>
      <c r="C37" s="565"/>
      <c r="D37" s="185">
        <f>Papel!C25</f>
        <v>0</v>
      </c>
      <c r="E37" s="185">
        <f>Papel!E25</f>
        <v>0</v>
      </c>
      <c r="F37" s="185">
        <f>Papel!G25</f>
        <v>0</v>
      </c>
      <c r="G37" s="185">
        <f>Papel!I25</f>
        <v>0</v>
      </c>
      <c r="H37" s="185">
        <f>Papel!K25</f>
        <v>0</v>
      </c>
      <c r="I37" s="185">
        <f>Papel!M25</f>
        <v>0</v>
      </c>
      <c r="J37" s="185">
        <f>Papel!O25</f>
        <v>0</v>
      </c>
      <c r="K37" s="185">
        <f>Papel!Q25</f>
        <v>0</v>
      </c>
      <c r="L37" s="185">
        <f>Papel!S25</f>
        <v>0</v>
      </c>
      <c r="M37" s="185">
        <f>Papel!U25</f>
        <v>0</v>
      </c>
      <c r="N37" s="185">
        <f>Papel!W25</f>
        <v>0</v>
      </c>
      <c r="O37" s="202">
        <f>Papel!Y25</f>
        <v>0</v>
      </c>
    </row>
    <row r="38" spans="1:15" s="157" customFormat="1">
      <c r="A38" s="553" t="s">
        <v>19</v>
      </c>
      <c r="B38" s="558" t="s">
        <v>226</v>
      </c>
      <c r="C38" s="559"/>
      <c r="D38" s="196">
        <f>Papel!B48</f>
        <v>172</v>
      </c>
      <c r="E38" s="196">
        <f>Papel!D48</f>
        <v>230</v>
      </c>
      <c r="F38" s="196">
        <f>Papel!F48</f>
        <v>237</v>
      </c>
      <c r="G38" s="196">
        <f>Papel!H48</f>
        <v>165</v>
      </c>
      <c r="H38" s="196">
        <f>Papel!J48</f>
        <v>0</v>
      </c>
      <c r="I38" s="196">
        <f>Papel!L48</f>
        <v>0</v>
      </c>
      <c r="J38" s="196">
        <f>Papel!N48</f>
        <v>0</v>
      </c>
      <c r="K38" s="196">
        <f>Papel!P48</f>
        <v>0</v>
      </c>
      <c r="L38" s="196">
        <f>Papel!R48</f>
        <v>0</v>
      </c>
      <c r="M38" s="196">
        <f>Papel!T48</f>
        <v>0</v>
      </c>
      <c r="N38" s="196">
        <f>Papel!V48</f>
        <v>0</v>
      </c>
      <c r="O38" s="197">
        <f>Papel!X48</f>
        <v>0</v>
      </c>
    </row>
    <row r="39" spans="1:15" s="155" customFormat="1">
      <c r="A39" s="554"/>
      <c r="B39" s="560" t="s">
        <v>6</v>
      </c>
      <c r="C39" s="561"/>
      <c r="D39" s="181">
        <f>Papel!B33</f>
        <v>103</v>
      </c>
      <c r="E39" s="181">
        <f>Papel!D33</f>
        <v>195</v>
      </c>
      <c r="F39" s="181">
        <f>Papel!F33</f>
        <v>180</v>
      </c>
      <c r="G39" s="181">
        <f>Papel!H33</f>
        <v>116</v>
      </c>
      <c r="H39" s="181">
        <f>Papel!J33</f>
        <v>0</v>
      </c>
      <c r="I39" s="181">
        <f>Papel!L33</f>
        <v>0</v>
      </c>
      <c r="J39" s="181">
        <f>Papel!N33</f>
        <v>0</v>
      </c>
      <c r="K39" s="181">
        <f>Papel!P33</f>
        <v>0</v>
      </c>
      <c r="L39" s="181">
        <f>Papel!R33</f>
        <v>0</v>
      </c>
      <c r="M39" s="181">
        <f>Papel!T33</f>
        <v>0</v>
      </c>
      <c r="N39" s="181">
        <f>Papel!V33</f>
        <v>0</v>
      </c>
      <c r="O39" s="186">
        <f>Papel!X33</f>
        <v>0</v>
      </c>
    </row>
    <row r="40" spans="1:15" s="155" customFormat="1">
      <c r="A40" s="554"/>
      <c r="B40" s="562" t="s">
        <v>7</v>
      </c>
      <c r="C40" s="563"/>
      <c r="D40" s="180">
        <f>Papel!B34</f>
        <v>5</v>
      </c>
      <c r="E40" s="180">
        <f>Papel!D34</f>
        <v>5</v>
      </c>
      <c r="F40" s="180">
        <f>Papel!F34</f>
        <v>5</v>
      </c>
      <c r="G40" s="180">
        <f>Papel!H34</f>
        <v>15</v>
      </c>
      <c r="H40" s="180">
        <f>Papel!J34</f>
        <v>0</v>
      </c>
      <c r="I40" s="180">
        <f>Papel!L34</f>
        <v>0</v>
      </c>
      <c r="J40" s="180">
        <f>Papel!N34</f>
        <v>0</v>
      </c>
      <c r="K40" s="180">
        <f>Papel!P34</f>
        <v>0</v>
      </c>
      <c r="L40" s="180">
        <f>Papel!R34</f>
        <v>0</v>
      </c>
      <c r="M40" s="180">
        <f>Papel!T34</f>
        <v>0</v>
      </c>
      <c r="N40" s="180">
        <f>Papel!V34</f>
        <v>0</v>
      </c>
      <c r="O40" s="194">
        <f>Papel!X34</f>
        <v>0</v>
      </c>
    </row>
    <row r="41" spans="1:15" s="155" customFormat="1">
      <c r="A41" s="554"/>
      <c r="B41" s="562" t="s">
        <v>8</v>
      </c>
      <c r="C41" s="563"/>
      <c r="D41" s="180">
        <f>Papel!B35</f>
        <v>21</v>
      </c>
      <c r="E41" s="180">
        <f>Papel!D35</f>
        <v>45</v>
      </c>
      <c r="F41" s="180">
        <f>Papel!F35</f>
        <v>28</v>
      </c>
      <c r="G41" s="180">
        <f>Papel!H35</f>
        <v>16</v>
      </c>
      <c r="H41" s="180">
        <f>Papel!J35</f>
        <v>0</v>
      </c>
      <c r="I41" s="180">
        <f>Papel!L35</f>
        <v>0</v>
      </c>
      <c r="J41" s="180">
        <f>Papel!N35</f>
        <v>0</v>
      </c>
      <c r="K41" s="180">
        <f>Papel!P35</f>
        <v>0</v>
      </c>
      <c r="L41" s="180">
        <f>Papel!R35</f>
        <v>0</v>
      </c>
      <c r="M41" s="180">
        <f>Papel!T35</f>
        <v>0</v>
      </c>
      <c r="N41" s="180">
        <f>Papel!V35</f>
        <v>0</v>
      </c>
      <c r="O41" s="194">
        <f>Papel!X35</f>
        <v>0</v>
      </c>
    </row>
    <row r="42" spans="1:15" s="155" customFormat="1">
      <c r="A42" s="554"/>
      <c r="B42" s="562" t="s">
        <v>9</v>
      </c>
      <c r="C42" s="563"/>
      <c r="D42" s="180">
        <f>Papel!B36</f>
        <v>20</v>
      </c>
      <c r="E42" s="180">
        <f>Papel!D36</f>
        <v>30</v>
      </c>
      <c r="F42" s="180">
        <f>Papel!F36</f>
        <v>15</v>
      </c>
      <c r="G42" s="180">
        <f>Papel!H36</f>
        <v>5</v>
      </c>
      <c r="H42" s="180">
        <f>Papel!J36</f>
        <v>0</v>
      </c>
      <c r="I42" s="180">
        <f>Papel!L36</f>
        <v>0</v>
      </c>
      <c r="J42" s="180">
        <f>Papel!N36</f>
        <v>0</v>
      </c>
      <c r="K42" s="180">
        <f>Papel!P36</f>
        <v>0</v>
      </c>
      <c r="L42" s="180">
        <f>Papel!R36</f>
        <v>0</v>
      </c>
      <c r="M42" s="180">
        <f>Papel!T36</f>
        <v>0</v>
      </c>
      <c r="N42" s="180">
        <f>Papel!V36</f>
        <v>0</v>
      </c>
      <c r="O42" s="194">
        <f>Papel!X36</f>
        <v>0</v>
      </c>
    </row>
    <row r="43" spans="1:15" s="155" customFormat="1">
      <c r="A43" s="554"/>
      <c r="B43" s="562" t="s">
        <v>10</v>
      </c>
      <c r="C43" s="563"/>
      <c r="D43" s="180">
        <f>Papel!B37</f>
        <v>10</v>
      </c>
      <c r="E43" s="180">
        <f>Papel!D37</f>
        <v>35</v>
      </c>
      <c r="F43" s="180">
        <f>Papel!F37</f>
        <v>35</v>
      </c>
      <c r="G43" s="180">
        <f>Papel!H37</f>
        <v>30</v>
      </c>
      <c r="H43" s="180">
        <f>Papel!J37</f>
        <v>0</v>
      </c>
      <c r="I43" s="180">
        <f>Papel!L37</f>
        <v>0</v>
      </c>
      <c r="J43" s="180">
        <f>Papel!N37</f>
        <v>0</v>
      </c>
      <c r="K43" s="180">
        <f>Papel!P37</f>
        <v>0</v>
      </c>
      <c r="L43" s="180">
        <f>Papel!R37</f>
        <v>0</v>
      </c>
      <c r="M43" s="180">
        <f>Papel!T37</f>
        <v>0</v>
      </c>
      <c r="N43" s="180">
        <f>Papel!V37</f>
        <v>0</v>
      </c>
      <c r="O43" s="194">
        <f>Papel!X37</f>
        <v>0</v>
      </c>
    </row>
    <row r="44" spans="1:15" s="155" customFormat="1">
      <c r="A44" s="554"/>
      <c r="B44" s="562" t="s">
        <v>11</v>
      </c>
      <c r="C44" s="563"/>
      <c r="D44" s="180">
        <f>Papel!B38</f>
        <v>15</v>
      </c>
      <c r="E44" s="180">
        <f>Papel!D38</f>
        <v>20</v>
      </c>
      <c r="F44" s="180">
        <f>Papel!F38</f>
        <v>40</v>
      </c>
      <c r="G44" s="180">
        <f>Papel!H38</f>
        <v>20</v>
      </c>
      <c r="H44" s="180">
        <f>Papel!J38</f>
        <v>0</v>
      </c>
      <c r="I44" s="180">
        <f>Papel!L38</f>
        <v>0</v>
      </c>
      <c r="J44" s="180">
        <f>Papel!N38</f>
        <v>0</v>
      </c>
      <c r="K44" s="180">
        <f>Papel!P38</f>
        <v>0</v>
      </c>
      <c r="L44" s="180">
        <f>Papel!R38</f>
        <v>0</v>
      </c>
      <c r="M44" s="180">
        <f>Papel!T38</f>
        <v>0</v>
      </c>
      <c r="N44" s="180">
        <f>Papel!V38</f>
        <v>0</v>
      </c>
      <c r="O44" s="194">
        <f>Papel!X38</f>
        <v>0</v>
      </c>
    </row>
    <row r="45" spans="1:15" s="155" customFormat="1">
      <c r="A45" s="554"/>
      <c r="B45" s="562" t="s">
        <v>12</v>
      </c>
      <c r="C45" s="563"/>
      <c r="D45" s="180">
        <f>Papel!B39</f>
        <v>20</v>
      </c>
      <c r="E45" s="180">
        <f>Papel!D39</f>
        <v>25</v>
      </c>
      <c r="F45" s="180">
        <f>Papel!F39</f>
        <v>30</v>
      </c>
      <c r="G45" s="180">
        <f>Papel!H39</f>
        <v>0</v>
      </c>
      <c r="H45" s="180">
        <f>Papel!J39</f>
        <v>0</v>
      </c>
      <c r="I45" s="180">
        <f>Papel!L39</f>
        <v>0</v>
      </c>
      <c r="J45" s="180">
        <f>Papel!N39</f>
        <v>0</v>
      </c>
      <c r="K45" s="180">
        <f>Papel!P39</f>
        <v>0</v>
      </c>
      <c r="L45" s="180">
        <f>Papel!R39</f>
        <v>0</v>
      </c>
      <c r="M45" s="180">
        <f>Papel!T39</f>
        <v>0</v>
      </c>
      <c r="N45" s="180">
        <f>Papel!V39</f>
        <v>0</v>
      </c>
      <c r="O45" s="194">
        <f>Papel!X39</f>
        <v>0</v>
      </c>
    </row>
    <row r="46" spans="1:15" s="155" customFormat="1">
      <c r="A46" s="554"/>
      <c r="B46" s="562" t="s">
        <v>13</v>
      </c>
      <c r="C46" s="563"/>
      <c r="D46" s="180">
        <f>Papel!B41</f>
        <v>2</v>
      </c>
      <c r="E46" s="180">
        <f>Papel!D41</f>
        <v>20</v>
      </c>
      <c r="F46" s="180">
        <f>Papel!F41</f>
        <v>15</v>
      </c>
      <c r="G46" s="180">
        <f>Papel!H41</f>
        <v>15</v>
      </c>
      <c r="H46" s="180">
        <f>Papel!J41</f>
        <v>0</v>
      </c>
      <c r="I46" s="180">
        <f>Papel!L41</f>
        <v>0</v>
      </c>
      <c r="J46" s="180">
        <f>Papel!N41</f>
        <v>0</v>
      </c>
      <c r="K46" s="180">
        <f>Papel!P41</f>
        <v>0</v>
      </c>
      <c r="L46" s="180">
        <f>Papel!R41</f>
        <v>0</v>
      </c>
      <c r="M46" s="180">
        <f>Papel!T41</f>
        <v>0</v>
      </c>
      <c r="N46" s="180">
        <f>Papel!V41</f>
        <v>0</v>
      </c>
      <c r="O46" s="194">
        <f>Papel!X41</f>
        <v>0</v>
      </c>
    </row>
    <row r="47" spans="1:15" s="155" customFormat="1">
      <c r="A47" s="554"/>
      <c r="B47" s="560" t="s">
        <v>14</v>
      </c>
      <c r="C47" s="561"/>
      <c r="D47" s="181">
        <f>Papel!B42</f>
        <v>56</v>
      </c>
      <c r="E47" s="181">
        <f>Papel!D42</f>
        <v>24</v>
      </c>
      <c r="F47" s="181">
        <f>Papel!F42</f>
        <v>38</v>
      </c>
      <c r="G47" s="181">
        <f>Papel!H42</f>
        <v>22</v>
      </c>
      <c r="H47" s="181">
        <f>Papel!J42</f>
        <v>0</v>
      </c>
      <c r="I47" s="181">
        <f>Papel!L42</f>
        <v>0</v>
      </c>
      <c r="J47" s="181">
        <f>Papel!N42</f>
        <v>0</v>
      </c>
      <c r="K47" s="181">
        <f>Papel!P42</f>
        <v>0</v>
      </c>
      <c r="L47" s="181">
        <f>Papel!R42</f>
        <v>0</v>
      </c>
      <c r="M47" s="181">
        <f>Papel!T42</f>
        <v>0</v>
      </c>
      <c r="N47" s="181">
        <f>Papel!V42</f>
        <v>0</v>
      </c>
      <c r="O47" s="186">
        <f>Papel!X42</f>
        <v>0</v>
      </c>
    </row>
    <row r="48" spans="1:15" s="155" customFormat="1">
      <c r="A48" s="554"/>
      <c r="B48" s="562" t="s">
        <v>17</v>
      </c>
      <c r="C48" s="563"/>
      <c r="D48" s="180">
        <f>Papel!B43</f>
        <v>6</v>
      </c>
      <c r="E48" s="180">
        <f>Papel!D43</f>
        <v>2</v>
      </c>
      <c r="F48" s="180">
        <f>Papel!F43</f>
        <v>3</v>
      </c>
      <c r="G48" s="180">
        <f>Papel!H43</f>
        <v>2</v>
      </c>
      <c r="H48" s="180">
        <f>Papel!J43</f>
        <v>0</v>
      </c>
      <c r="I48" s="180">
        <f>Papel!L43</f>
        <v>0</v>
      </c>
      <c r="J48" s="180">
        <f>Papel!N43</f>
        <v>0</v>
      </c>
      <c r="K48" s="180">
        <f>Papel!P43</f>
        <v>0</v>
      </c>
      <c r="L48" s="180">
        <f>Papel!R43</f>
        <v>0</v>
      </c>
      <c r="M48" s="180">
        <f>Papel!T43</f>
        <v>0</v>
      </c>
      <c r="N48" s="180">
        <f>Papel!V43</f>
        <v>0</v>
      </c>
      <c r="O48" s="194">
        <f>Papel!X43</f>
        <v>0</v>
      </c>
    </row>
    <row r="49" spans="1:15" s="155" customFormat="1">
      <c r="A49" s="554"/>
      <c r="B49" s="562" t="s">
        <v>18</v>
      </c>
      <c r="C49" s="563"/>
      <c r="D49" s="180">
        <f>Papel!B44</f>
        <v>50</v>
      </c>
      <c r="E49" s="180">
        <f>Papel!D44</f>
        <v>22</v>
      </c>
      <c r="F49" s="180">
        <f>Papel!F44</f>
        <v>35</v>
      </c>
      <c r="G49" s="180">
        <f>Papel!H44</f>
        <v>20</v>
      </c>
      <c r="H49" s="180">
        <f>Papel!J44</f>
        <v>0</v>
      </c>
      <c r="I49" s="180">
        <f>Papel!L44</f>
        <v>0</v>
      </c>
      <c r="J49" s="180">
        <f>Papel!N44</f>
        <v>0</v>
      </c>
      <c r="K49" s="180">
        <f>Papel!P44</f>
        <v>0</v>
      </c>
      <c r="L49" s="180">
        <f>Papel!R44</f>
        <v>0</v>
      </c>
      <c r="M49" s="180">
        <f>Papel!T44</f>
        <v>0</v>
      </c>
      <c r="N49" s="180">
        <f>Papel!V44</f>
        <v>0</v>
      </c>
      <c r="O49" s="194">
        <f>Papel!X44</f>
        <v>0</v>
      </c>
    </row>
    <row r="50" spans="1:15" s="155" customFormat="1">
      <c r="A50" s="554"/>
      <c r="B50" s="560" t="s">
        <v>15</v>
      </c>
      <c r="C50" s="561"/>
      <c r="D50" s="181">
        <f>Papel!B45</f>
        <v>13</v>
      </c>
      <c r="E50" s="181">
        <f>Papel!D45</f>
        <v>11</v>
      </c>
      <c r="F50" s="181">
        <f>Papel!F45</f>
        <v>19</v>
      </c>
      <c r="G50" s="181">
        <f>Papel!H45</f>
        <v>27</v>
      </c>
      <c r="H50" s="181">
        <f>Papel!J45</f>
        <v>0</v>
      </c>
      <c r="I50" s="181">
        <f>Papel!L45</f>
        <v>0</v>
      </c>
      <c r="J50" s="181">
        <f>Papel!N45</f>
        <v>0</v>
      </c>
      <c r="K50" s="181">
        <f>Papel!P45</f>
        <v>0</v>
      </c>
      <c r="L50" s="181">
        <f>Papel!R45</f>
        <v>0</v>
      </c>
      <c r="M50" s="181">
        <f>Papel!T45</f>
        <v>0</v>
      </c>
      <c r="N50" s="181">
        <f>Papel!V45</f>
        <v>0</v>
      </c>
      <c r="O50" s="186">
        <f>Papel!X45</f>
        <v>0</v>
      </c>
    </row>
    <row r="51" spans="1:15" s="155" customFormat="1">
      <c r="A51" s="554"/>
      <c r="B51" s="562" t="s">
        <v>17</v>
      </c>
      <c r="C51" s="563"/>
      <c r="D51" s="180">
        <f>Papel!B46</f>
        <v>4</v>
      </c>
      <c r="E51" s="180">
        <f>Papel!D46</f>
        <v>0</v>
      </c>
      <c r="F51" s="180">
        <f>Papel!F46</f>
        <v>6</v>
      </c>
      <c r="G51" s="180">
        <f>Papel!H46</f>
        <v>10</v>
      </c>
      <c r="H51" s="180">
        <f>Papel!J46</f>
        <v>0</v>
      </c>
      <c r="I51" s="180">
        <f>Papel!L46</f>
        <v>0</v>
      </c>
      <c r="J51" s="180">
        <f>Papel!N46</f>
        <v>0</v>
      </c>
      <c r="K51" s="180">
        <f>Papel!P46</f>
        <v>0</v>
      </c>
      <c r="L51" s="180">
        <f>Papel!R46</f>
        <v>0</v>
      </c>
      <c r="M51" s="180">
        <f>Papel!T46</f>
        <v>0</v>
      </c>
      <c r="N51" s="180">
        <f>Papel!V46</f>
        <v>0</v>
      </c>
      <c r="O51" s="194">
        <f>Papel!X46</f>
        <v>0</v>
      </c>
    </row>
    <row r="52" spans="1:15" s="155" customFormat="1" ht="15.75" thickBot="1">
      <c r="A52" s="555"/>
      <c r="B52" s="564" t="s">
        <v>16</v>
      </c>
      <c r="C52" s="565"/>
      <c r="D52" s="189">
        <f>Papel!B47</f>
        <v>9</v>
      </c>
      <c r="E52" s="189">
        <f>Papel!D47</f>
        <v>11</v>
      </c>
      <c r="F52" s="189">
        <f>Papel!F47</f>
        <v>13</v>
      </c>
      <c r="G52" s="189">
        <f>Papel!H47</f>
        <v>17</v>
      </c>
      <c r="H52" s="189">
        <f>Papel!J47</f>
        <v>0</v>
      </c>
      <c r="I52" s="189">
        <f>Papel!L47</f>
        <v>0</v>
      </c>
      <c r="J52" s="189">
        <f>Papel!N47</f>
        <v>0</v>
      </c>
      <c r="K52" s="189">
        <f>Papel!P47</f>
        <v>0</v>
      </c>
      <c r="L52" s="189">
        <f>Papel!R47</f>
        <v>0</v>
      </c>
      <c r="M52" s="189">
        <f>Papel!T47</f>
        <v>0</v>
      </c>
      <c r="N52" s="189">
        <f>Papel!V47</f>
        <v>0</v>
      </c>
      <c r="O52" s="201">
        <f>Papel!X47</f>
        <v>0</v>
      </c>
    </row>
    <row r="53" spans="1:15" s="271" customFormat="1">
      <c r="A53" s="553" t="s">
        <v>20</v>
      </c>
      <c r="B53" s="558" t="s">
        <v>227</v>
      </c>
      <c r="C53" s="559"/>
      <c r="D53" s="203">
        <f>Papel!C48</f>
        <v>2201.6</v>
      </c>
      <c r="E53" s="203">
        <f>Papel!E48</f>
        <v>2944</v>
      </c>
      <c r="F53" s="203">
        <f>Papel!G48</f>
        <v>3033.6</v>
      </c>
      <c r="G53" s="203">
        <f>Papel!I48</f>
        <v>2640.54</v>
      </c>
      <c r="H53" s="203">
        <f>Papel!K48</f>
        <v>0</v>
      </c>
      <c r="I53" s="203">
        <f>Papel!M48</f>
        <v>0</v>
      </c>
      <c r="J53" s="203">
        <f>Papel!O48</f>
        <v>0</v>
      </c>
      <c r="K53" s="203">
        <f>Papel!Q48</f>
        <v>0</v>
      </c>
      <c r="L53" s="203">
        <f>Papel!S48</f>
        <v>0</v>
      </c>
      <c r="M53" s="203">
        <f>Papel!U48</f>
        <v>0</v>
      </c>
      <c r="N53" s="203">
        <f>Papel!W48</f>
        <v>0</v>
      </c>
      <c r="O53" s="204">
        <f>Papel!Y48</f>
        <v>0</v>
      </c>
    </row>
    <row r="54" spans="1:15" s="155" customFormat="1">
      <c r="A54" s="554"/>
      <c r="B54" s="560" t="s">
        <v>6</v>
      </c>
      <c r="C54" s="561"/>
      <c r="D54" s="182">
        <f>Papel!C33</f>
        <v>1318.3999999999999</v>
      </c>
      <c r="E54" s="182">
        <f>Papel!E33</f>
        <v>2496</v>
      </c>
      <c r="F54" s="182">
        <f>Papel!G33</f>
        <v>2304</v>
      </c>
      <c r="G54" s="182">
        <f>Papel!I33</f>
        <v>1929.08</v>
      </c>
      <c r="H54" s="182">
        <f>Papel!K33</f>
        <v>0</v>
      </c>
      <c r="I54" s="182">
        <f>Papel!M33</f>
        <v>0</v>
      </c>
      <c r="J54" s="182">
        <f>Papel!O33</f>
        <v>0</v>
      </c>
      <c r="K54" s="182">
        <f>Papel!Q33</f>
        <v>0</v>
      </c>
      <c r="L54" s="182">
        <f>Papel!S33</f>
        <v>0</v>
      </c>
      <c r="M54" s="182">
        <f>Papel!U33</f>
        <v>0</v>
      </c>
      <c r="N54" s="182">
        <f>Papel!W33</f>
        <v>0</v>
      </c>
      <c r="O54" s="191">
        <f>Papel!Y33</f>
        <v>0</v>
      </c>
    </row>
    <row r="55" spans="1:15" s="155" customFormat="1">
      <c r="A55" s="554"/>
      <c r="B55" s="562" t="s">
        <v>7</v>
      </c>
      <c r="C55" s="563"/>
      <c r="D55" s="183">
        <f>Papel!C34</f>
        <v>64</v>
      </c>
      <c r="E55" s="183">
        <f>Papel!E34</f>
        <v>64</v>
      </c>
      <c r="F55" s="183">
        <f>Papel!G34</f>
        <v>64</v>
      </c>
      <c r="G55" s="183">
        <f>Papel!I34</f>
        <v>249.45</v>
      </c>
      <c r="H55" s="183">
        <f>Papel!K34</f>
        <v>0</v>
      </c>
      <c r="I55" s="183">
        <f>Papel!M34</f>
        <v>0</v>
      </c>
      <c r="J55" s="183">
        <f>Papel!O34</f>
        <v>0</v>
      </c>
      <c r="K55" s="183">
        <f>Papel!Q34</f>
        <v>0</v>
      </c>
      <c r="L55" s="183">
        <f>Papel!S34</f>
        <v>0</v>
      </c>
      <c r="M55" s="183">
        <f>Papel!U34</f>
        <v>0</v>
      </c>
      <c r="N55" s="183">
        <f>Papel!W34</f>
        <v>0</v>
      </c>
      <c r="O55" s="192">
        <f>Papel!Y34</f>
        <v>0</v>
      </c>
    </row>
    <row r="56" spans="1:15" s="155" customFormat="1">
      <c r="A56" s="554"/>
      <c r="B56" s="562" t="s">
        <v>8</v>
      </c>
      <c r="C56" s="563"/>
      <c r="D56" s="183">
        <f>Papel!C35</f>
        <v>268.8</v>
      </c>
      <c r="E56" s="183">
        <f>Papel!E35</f>
        <v>576</v>
      </c>
      <c r="F56" s="183">
        <f>Papel!G35</f>
        <v>358.4</v>
      </c>
      <c r="G56" s="183">
        <f>Papel!I35</f>
        <v>266.08</v>
      </c>
      <c r="H56" s="183">
        <f>Papel!K35</f>
        <v>0</v>
      </c>
      <c r="I56" s="183">
        <f>Papel!M35</f>
        <v>0</v>
      </c>
      <c r="J56" s="183">
        <f>Papel!O35</f>
        <v>0</v>
      </c>
      <c r="K56" s="183">
        <f>Papel!Q35</f>
        <v>0</v>
      </c>
      <c r="L56" s="183">
        <f>Papel!S35</f>
        <v>0</v>
      </c>
      <c r="M56" s="183">
        <f>Papel!U35</f>
        <v>0</v>
      </c>
      <c r="N56" s="183">
        <f>Papel!W35</f>
        <v>0</v>
      </c>
      <c r="O56" s="192">
        <f>Papel!Y35</f>
        <v>0</v>
      </c>
    </row>
    <row r="57" spans="1:15" s="155" customFormat="1">
      <c r="A57" s="554"/>
      <c r="B57" s="562" t="s">
        <v>9</v>
      </c>
      <c r="C57" s="563"/>
      <c r="D57" s="183">
        <f>Papel!C36</f>
        <v>256</v>
      </c>
      <c r="E57" s="183">
        <f>Papel!E36</f>
        <v>384</v>
      </c>
      <c r="F57" s="183">
        <f>Papel!G36</f>
        <v>192</v>
      </c>
      <c r="G57" s="183">
        <f>Papel!I36</f>
        <v>83.15</v>
      </c>
      <c r="H57" s="183">
        <f>Papel!K36</f>
        <v>0</v>
      </c>
      <c r="I57" s="183">
        <f>Papel!M36</f>
        <v>0</v>
      </c>
      <c r="J57" s="183">
        <f>Papel!O36</f>
        <v>0</v>
      </c>
      <c r="K57" s="183">
        <f>Papel!Q36</f>
        <v>0</v>
      </c>
      <c r="L57" s="183">
        <f>Papel!S36</f>
        <v>0</v>
      </c>
      <c r="M57" s="183">
        <f>Papel!U36</f>
        <v>0</v>
      </c>
      <c r="N57" s="183">
        <f>Papel!W36</f>
        <v>0</v>
      </c>
      <c r="O57" s="192">
        <f>Papel!Y36</f>
        <v>0</v>
      </c>
    </row>
    <row r="58" spans="1:15" s="155" customFormat="1">
      <c r="A58" s="554"/>
      <c r="B58" s="562" t="s">
        <v>10</v>
      </c>
      <c r="C58" s="563"/>
      <c r="D58" s="183">
        <f>Papel!C37</f>
        <v>128</v>
      </c>
      <c r="E58" s="183">
        <f>Papel!E37</f>
        <v>448</v>
      </c>
      <c r="F58" s="183">
        <f>Papel!G37</f>
        <v>448</v>
      </c>
      <c r="G58" s="183">
        <f>Papel!I37</f>
        <v>498.9</v>
      </c>
      <c r="H58" s="183">
        <f>Papel!K37</f>
        <v>0</v>
      </c>
      <c r="I58" s="183">
        <f>Papel!M37</f>
        <v>0</v>
      </c>
      <c r="J58" s="183">
        <f>Papel!O37</f>
        <v>0</v>
      </c>
      <c r="K58" s="183">
        <f>Papel!Q37</f>
        <v>0</v>
      </c>
      <c r="L58" s="183">
        <f>Papel!S37</f>
        <v>0</v>
      </c>
      <c r="M58" s="183">
        <f>Papel!U37</f>
        <v>0</v>
      </c>
      <c r="N58" s="183">
        <f>Papel!W37</f>
        <v>0</v>
      </c>
      <c r="O58" s="192">
        <f>Papel!Y37</f>
        <v>0</v>
      </c>
    </row>
    <row r="59" spans="1:15" s="155" customFormat="1">
      <c r="A59" s="554"/>
      <c r="B59" s="562" t="s">
        <v>11</v>
      </c>
      <c r="C59" s="563"/>
      <c r="D59" s="183">
        <f>Papel!C38</f>
        <v>192</v>
      </c>
      <c r="E59" s="183">
        <f>Papel!E38</f>
        <v>256</v>
      </c>
      <c r="F59" s="183">
        <f>Papel!G38</f>
        <v>512</v>
      </c>
      <c r="G59" s="183">
        <f>Papel!I38</f>
        <v>332.6</v>
      </c>
      <c r="H59" s="183">
        <f>Papel!K38</f>
        <v>0</v>
      </c>
      <c r="I59" s="183">
        <f>Papel!M38</f>
        <v>0</v>
      </c>
      <c r="J59" s="183">
        <f>Papel!O38</f>
        <v>0</v>
      </c>
      <c r="K59" s="183">
        <f>Papel!Q38</f>
        <v>0</v>
      </c>
      <c r="L59" s="183">
        <f>Papel!S38</f>
        <v>0</v>
      </c>
      <c r="M59" s="183">
        <f>Papel!U38</f>
        <v>0</v>
      </c>
      <c r="N59" s="183">
        <f>Papel!W38</f>
        <v>0</v>
      </c>
      <c r="O59" s="192">
        <f>Papel!Y38</f>
        <v>0</v>
      </c>
    </row>
    <row r="60" spans="1:15" s="155" customFormat="1">
      <c r="A60" s="554"/>
      <c r="B60" s="562" t="s">
        <v>12</v>
      </c>
      <c r="C60" s="563"/>
      <c r="D60" s="183">
        <f>Papel!C39</f>
        <v>256</v>
      </c>
      <c r="E60" s="183">
        <f>Papel!E39</f>
        <v>320</v>
      </c>
      <c r="F60" s="183">
        <f>Papel!G39</f>
        <v>384</v>
      </c>
      <c r="G60" s="183">
        <f>Papel!I39</f>
        <v>0</v>
      </c>
      <c r="H60" s="183">
        <f>Papel!K39</f>
        <v>0</v>
      </c>
      <c r="I60" s="183">
        <f>Papel!M39</f>
        <v>0</v>
      </c>
      <c r="J60" s="183">
        <f>Papel!O39</f>
        <v>0</v>
      </c>
      <c r="K60" s="183">
        <f>Papel!Q39</f>
        <v>0</v>
      </c>
      <c r="L60" s="183">
        <f>Papel!S39</f>
        <v>0</v>
      </c>
      <c r="M60" s="183">
        <f>Papel!U39</f>
        <v>0</v>
      </c>
      <c r="N60" s="183">
        <f>Papel!W39</f>
        <v>0</v>
      </c>
      <c r="O60" s="192">
        <f>Papel!Y39</f>
        <v>0</v>
      </c>
    </row>
    <row r="61" spans="1:15" s="155" customFormat="1">
      <c r="A61" s="554"/>
      <c r="B61" s="562" t="s">
        <v>13</v>
      </c>
      <c r="C61" s="563"/>
      <c r="D61" s="183">
        <f>Papel!C41</f>
        <v>25.6</v>
      </c>
      <c r="E61" s="183">
        <f>Papel!E41</f>
        <v>256</v>
      </c>
      <c r="F61" s="183">
        <f>Papel!G41</f>
        <v>192</v>
      </c>
      <c r="G61" s="183">
        <f>Papel!I41</f>
        <v>249.45</v>
      </c>
      <c r="H61" s="183">
        <f>Papel!K41</f>
        <v>0</v>
      </c>
      <c r="I61" s="183">
        <f>Papel!M41</f>
        <v>0</v>
      </c>
      <c r="J61" s="183">
        <f>Papel!O41</f>
        <v>0</v>
      </c>
      <c r="K61" s="183">
        <f>Papel!Q41</f>
        <v>0</v>
      </c>
      <c r="L61" s="183">
        <f>Papel!S41</f>
        <v>0</v>
      </c>
      <c r="M61" s="183">
        <f>Papel!U41</f>
        <v>0</v>
      </c>
      <c r="N61" s="183">
        <f>Papel!W41</f>
        <v>0</v>
      </c>
      <c r="O61" s="192">
        <f>Papel!Y41</f>
        <v>0</v>
      </c>
    </row>
    <row r="62" spans="1:15" s="155" customFormat="1">
      <c r="A62" s="554"/>
      <c r="B62" s="560" t="s">
        <v>14</v>
      </c>
      <c r="C62" s="561"/>
      <c r="D62" s="182">
        <f>Papel!C42</f>
        <v>716.8</v>
      </c>
      <c r="E62" s="182">
        <f>Papel!E42</f>
        <v>307.20000000000005</v>
      </c>
      <c r="F62" s="182">
        <f>Papel!G42</f>
        <v>486.4</v>
      </c>
      <c r="G62" s="182">
        <f>Papel!I42</f>
        <v>365.86</v>
      </c>
      <c r="H62" s="182">
        <f>Papel!K42</f>
        <v>0</v>
      </c>
      <c r="I62" s="182">
        <f>Papel!M42</f>
        <v>0</v>
      </c>
      <c r="J62" s="182">
        <f>Papel!O42</f>
        <v>0</v>
      </c>
      <c r="K62" s="182">
        <f>Papel!Q42</f>
        <v>0</v>
      </c>
      <c r="L62" s="182">
        <f>Papel!S42</f>
        <v>0</v>
      </c>
      <c r="M62" s="182">
        <f>Papel!U42</f>
        <v>0</v>
      </c>
      <c r="N62" s="182">
        <f>Papel!W42</f>
        <v>0</v>
      </c>
      <c r="O62" s="191">
        <f>Papel!Y42</f>
        <v>0</v>
      </c>
    </row>
    <row r="63" spans="1:15" s="155" customFormat="1">
      <c r="A63" s="554"/>
      <c r="B63" s="562" t="s">
        <v>17</v>
      </c>
      <c r="C63" s="563"/>
      <c r="D63" s="183">
        <f>Papel!C43</f>
        <v>76.8</v>
      </c>
      <c r="E63" s="183">
        <f>Papel!E43</f>
        <v>25.6</v>
      </c>
      <c r="F63" s="183">
        <f>Papel!G43</f>
        <v>38.4</v>
      </c>
      <c r="G63" s="183">
        <f>Papel!I43</f>
        <v>33.26</v>
      </c>
      <c r="H63" s="183">
        <f>Papel!K43</f>
        <v>0</v>
      </c>
      <c r="I63" s="183">
        <f>Papel!M43</f>
        <v>0</v>
      </c>
      <c r="J63" s="183">
        <f>Papel!O43</f>
        <v>0</v>
      </c>
      <c r="K63" s="183">
        <f>Papel!Q43</f>
        <v>0</v>
      </c>
      <c r="L63" s="183">
        <f>Papel!S43</f>
        <v>0</v>
      </c>
      <c r="M63" s="183">
        <f>Papel!U43</f>
        <v>0</v>
      </c>
      <c r="N63" s="183">
        <f>Papel!W43</f>
        <v>0</v>
      </c>
      <c r="O63" s="192">
        <f>Papel!Y43</f>
        <v>0</v>
      </c>
    </row>
    <row r="64" spans="1:15" s="155" customFormat="1">
      <c r="A64" s="554"/>
      <c r="B64" s="562" t="s">
        <v>18</v>
      </c>
      <c r="C64" s="563"/>
      <c r="D64" s="183">
        <f>Papel!C44</f>
        <v>640</v>
      </c>
      <c r="E64" s="183">
        <f>Papel!E44</f>
        <v>281.60000000000002</v>
      </c>
      <c r="F64" s="183">
        <f>Papel!G44</f>
        <v>448</v>
      </c>
      <c r="G64" s="183">
        <f>Papel!I44</f>
        <v>332.6</v>
      </c>
      <c r="H64" s="183">
        <f>Papel!K44</f>
        <v>0</v>
      </c>
      <c r="I64" s="183">
        <f>Papel!M44</f>
        <v>0</v>
      </c>
      <c r="J64" s="183">
        <f>Papel!O44</f>
        <v>0</v>
      </c>
      <c r="K64" s="183">
        <f>Papel!Q44</f>
        <v>0</v>
      </c>
      <c r="L64" s="183">
        <f>Papel!S44</f>
        <v>0</v>
      </c>
      <c r="M64" s="183">
        <f>Papel!U44</f>
        <v>0</v>
      </c>
      <c r="N64" s="183">
        <f>Papel!W44</f>
        <v>0</v>
      </c>
      <c r="O64" s="192">
        <f>Papel!Y44</f>
        <v>0</v>
      </c>
    </row>
    <row r="65" spans="1:15" s="155" customFormat="1">
      <c r="A65" s="554"/>
      <c r="B65" s="560" t="s">
        <v>15</v>
      </c>
      <c r="C65" s="561"/>
      <c r="D65" s="182">
        <f>Papel!C45</f>
        <v>166.4</v>
      </c>
      <c r="E65" s="182">
        <f>Papel!E45</f>
        <v>140.80000000000001</v>
      </c>
      <c r="F65" s="182">
        <f>Papel!G45</f>
        <v>243.2</v>
      </c>
      <c r="G65" s="182">
        <f>Papel!I45</f>
        <v>345.6</v>
      </c>
      <c r="H65" s="182">
        <f>Papel!K45</f>
        <v>0</v>
      </c>
      <c r="I65" s="182">
        <f>Papel!M45</f>
        <v>0</v>
      </c>
      <c r="J65" s="182">
        <f>Papel!O45</f>
        <v>0</v>
      </c>
      <c r="K65" s="182">
        <f>Papel!Q45</f>
        <v>0</v>
      </c>
      <c r="L65" s="182">
        <f>Papel!S45</f>
        <v>0</v>
      </c>
      <c r="M65" s="182">
        <f>Papel!U45</f>
        <v>0</v>
      </c>
      <c r="N65" s="182">
        <f>Papel!W45</f>
        <v>0</v>
      </c>
      <c r="O65" s="191">
        <f>Papel!Y45</f>
        <v>0</v>
      </c>
    </row>
    <row r="66" spans="1:15" s="155" customFormat="1">
      <c r="A66" s="554"/>
      <c r="B66" s="562" t="s">
        <v>17</v>
      </c>
      <c r="C66" s="563"/>
      <c r="D66" s="183">
        <f>Papel!C46</f>
        <v>51.2</v>
      </c>
      <c r="E66" s="183">
        <f>Papel!E46</f>
        <v>0</v>
      </c>
      <c r="F66" s="183">
        <f>Papel!G46</f>
        <v>76.8</v>
      </c>
      <c r="G66" s="183">
        <f>Papel!I46</f>
        <v>128</v>
      </c>
      <c r="H66" s="183">
        <f>Papel!K46</f>
        <v>0</v>
      </c>
      <c r="I66" s="183">
        <f>Papel!M46</f>
        <v>0</v>
      </c>
      <c r="J66" s="183">
        <f>Papel!O46</f>
        <v>0</v>
      </c>
      <c r="K66" s="183">
        <f>Papel!Q46</f>
        <v>0</v>
      </c>
      <c r="L66" s="183">
        <f>Papel!S46</f>
        <v>0</v>
      </c>
      <c r="M66" s="183">
        <f>Papel!U46</f>
        <v>0</v>
      </c>
      <c r="N66" s="183">
        <f>Papel!W46</f>
        <v>0</v>
      </c>
      <c r="O66" s="192">
        <f>Papel!Y46</f>
        <v>0</v>
      </c>
    </row>
    <row r="67" spans="1:15" s="155" customFormat="1" ht="15.75" thickBot="1">
      <c r="A67" s="555"/>
      <c r="B67" s="564" t="s">
        <v>16</v>
      </c>
      <c r="C67" s="565"/>
      <c r="D67" s="185">
        <f>Papel!C47</f>
        <v>115.2</v>
      </c>
      <c r="E67" s="185">
        <f>Papel!E47</f>
        <v>140.80000000000001</v>
      </c>
      <c r="F67" s="185">
        <f>Papel!G47</f>
        <v>166.4</v>
      </c>
      <c r="G67" s="185">
        <f>Papel!I47</f>
        <v>217.6</v>
      </c>
      <c r="H67" s="185">
        <f>Papel!K47</f>
        <v>0</v>
      </c>
      <c r="I67" s="185">
        <f>Papel!M47</f>
        <v>0</v>
      </c>
      <c r="J67" s="185">
        <f>Papel!O47</f>
        <v>0</v>
      </c>
      <c r="K67" s="185">
        <f>Papel!Q47</f>
        <v>0</v>
      </c>
      <c r="L67" s="185">
        <f>Papel!S47</f>
        <v>0</v>
      </c>
      <c r="M67" s="185">
        <f>Papel!U47</f>
        <v>0</v>
      </c>
      <c r="N67" s="185">
        <f>Papel!W47</f>
        <v>0</v>
      </c>
      <c r="O67" s="202">
        <f>Papel!Y47</f>
        <v>0</v>
      </c>
    </row>
    <row r="68" spans="1:15" s="157" customFormat="1">
      <c r="A68" s="553" t="s">
        <v>21</v>
      </c>
      <c r="B68" s="558" t="s">
        <v>228</v>
      </c>
      <c r="C68" s="559"/>
      <c r="D68" s="196">
        <f>D8+D38</f>
        <v>180</v>
      </c>
      <c r="E68" s="196">
        <f t="shared" ref="E68:O69" si="0">E8+E38</f>
        <v>231</v>
      </c>
      <c r="F68" s="196">
        <f t="shared" si="0"/>
        <v>241</v>
      </c>
      <c r="G68" s="196">
        <f t="shared" si="0"/>
        <v>170</v>
      </c>
      <c r="H68" s="196">
        <f t="shared" si="0"/>
        <v>0</v>
      </c>
      <c r="I68" s="196">
        <f t="shared" si="0"/>
        <v>0</v>
      </c>
      <c r="J68" s="196">
        <f t="shared" si="0"/>
        <v>0</v>
      </c>
      <c r="K68" s="196">
        <f t="shared" si="0"/>
        <v>0</v>
      </c>
      <c r="L68" s="196">
        <f t="shared" si="0"/>
        <v>0</v>
      </c>
      <c r="M68" s="196">
        <f t="shared" si="0"/>
        <v>0</v>
      </c>
      <c r="N68" s="196">
        <f t="shared" si="0"/>
        <v>0</v>
      </c>
      <c r="O68" s="197">
        <f t="shared" si="0"/>
        <v>0</v>
      </c>
    </row>
    <row r="69" spans="1:15" s="155" customFormat="1">
      <c r="A69" s="554"/>
      <c r="B69" s="560" t="s">
        <v>6</v>
      </c>
      <c r="C69" s="561"/>
      <c r="D69" s="181">
        <f>D9+D39</f>
        <v>111</v>
      </c>
      <c r="E69" s="181">
        <f t="shared" si="0"/>
        <v>196</v>
      </c>
      <c r="F69" s="181">
        <f t="shared" si="0"/>
        <v>184</v>
      </c>
      <c r="G69" s="181">
        <f t="shared" si="0"/>
        <v>121</v>
      </c>
      <c r="H69" s="181">
        <f t="shared" si="0"/>
        <v>0</v>
      </c>
      <c r="I69" s="181">
        <f t="shared" si="0"/>
        <v>0</v>
      </c>
      <c r="J69" s="181">
        <f t="shared" si="0"/>
        <v>0</v>
      </c>
      <c r="K69" s="181">
        <f t="shared" si="0"/>
        <v>0</v>
      </c>
      <c r="L69" s="181">
        <f t="shared" si="0"/>
        <v>0</v>
      </c>
      <c r="M69" s="181">
        <f t="shared" si="0"/>
        <v>0</v>
      </c>
      <c r="N69" s="181">
        <f t="shared" si="0"/>
        <v>0</v>
      </c>
      <c r="O69" s="186">
        <f t="shared" si="0"/>
        <v>0</v>
      </c>
    </row>
    <row r="70" spans="1:15" s="155" customFormat="1">
      <c r="A70" s="554"/>
      <c r="B70" s="562" t="s">
        <v>7</v>
      </c>
      <c r="C70" s="563"/>
      <c r="D70" s="184">
        <f t="shared" ref="D70:O70" si="1">D10+D40</f>
        <v>7</v>
      </c>
      <c r="E70" s="184">
        <f t="shared" si="1"/>
        <v>5</v>
      </c>
      <c r="F70" s="184">
        <f t="shared" si="1"/>
        <v>8</v>
      </c>
      <c r="G70" s="184">
        <f t="shared" si="1"/>
        <v>15</v>
      </c>
      <c r="H70" s="184">
        <f t="shared" si="1"/>
        <v>0</v>
      </c>
      <c r="I70" s="184">
        <f t="shared" si="1"/>
        <v>0</v>
      </c>
      <c r="J70" s="184">
        <f t="shared" si="1"/>
        <v>0</v>
      </c>
      <c r="K70" s="184">
        <f t="shared" si="1"/>
        <v>0</v>
      </c>
      <c r="L70" s="184">
        <f t="shared" si="1"/>
        <v>0</v>
      </c>
      <c r="M70" s="184">
        <f t="shared" si="1"/>
        <v>0</v>
      </c>
      <c r="N70" s="184">
        <f t="shared" si="1"/>
        <v>0</v>
      </c>
      <c r="O70" s="187">
        <f t="shared" si="1"/>
        <v>0</v>
      </c>
    </row>
    <row r="71" spans="1:15" s="155" customFormat="1">
      <c r="A71" s="554"/>
      <c r="B71" s="562" t="s">
        <v>8</v>
      </c>
      <c r="C71" s="563"/>
      <c r="D71" s="184">
        <f t="shared" ref="D71:O71" si="2">D11+D41</f>
        <v>23</v>
      </c>
      <c r="E71" s="184">
        <f t="shared" si="2"/>
        <v>46</v>
      </c>
      <c r="F71" s="184">
        <f t="shared" si="2"/>
        <v>28</v>
      </c>
      <c r="G71" s="184">
        <f t="shared" si="2"/>
        <v>16</v>
      </c>
      <c r="H71" s="184">
        <f t="shared" si="2"/>
        <v>0</v>
      </c>
      <c r="I71" s="184">
        <f t="shared" si="2"/>
        <v>0</v>
      </c>
      <c r="J71" s="184">
        <f t="shared" si="2"/>
        <v>0</v>
      </c>
      <c r="K71" s="184">
        <f t="shared" si="2"/>
        <v>0</v>
      </c>
      <c r="L71" s="184">
        <f t="shared" si="2"/>
        <v>0</v>
      </c>
      <c r="M71" s="184">
        <f t="shared" si="2"/>
        <v>0</v>
      </c>
      <c r="N71" s="184">
        <f t="shared" si="2"/>
        <v>0</v>
      </c>
      <c r="O71" s="187">
        <f t="shared" si="2"/>
        <v>0</v>
      </c>
    </row>
    <row r="72" spans="1:15" s="155" customFormat="1">
      <c r="A72" s="554"/>
      <c r="B72" s="562" t="s">
        <v>9</v>
      </c>
      <c r="C72" s="563"/>
      <c r="D72" s="184">
        <f t="shared" ref="D72:O72" si="3">D12+D42</f>
        <v>20</v>
      </c>
      <c r="E72" s="184">
        <f t="shared" si="3"/>
        <v>30</v>
      </c>
      <c r="F72" s="184">
        <f t="shared" si="3"/>
        <v>15</v>
      </c>
      <c r="G72" s="184">
        <f t="shared" si="3"/>
        <v>5</v>
      </c>
      <c r="H72" s="184">
        <f t="shared" si="3"/>
        <v>0</v>
      </c>
      <c r="I72" s="184">
        <f t="shared" si="3"/>
        <v>0</v>
      </c>
      <c r="J72" s="184">
        <f t="shared" si="3"/>
        <v>0</v>
      </c>
      <c r="K72" s="184">
        <f t="shared" si="3"/>
        <v>0</v>
      </c>
      <c r="L72" s="184">
        <f t="shared" si="3"/>
        <v>0</v>
      </c>
      <c r="M72" s="184">
        <f t="shared" si="3"/>
        <v>0</v>
      </c>
      <c r="N72" s="184">
        <f t="shared" si="3"/>
        <v>0</v>
      </c>
      <c r="O72" s="187">
        <f t="shared" si="3"/>
        <v>0</v>
      </c>
    </row>
    <row r="73" spans="1:15" s="155" customFormat="1">
      <c r="A73" s="554"/>
      <c r="B73" s="562" t="s">
        <v>10</v>
      </c>
      <c r="C73" s="563"/>
      <c r="D73" s="184">
        <f t="shared" ref="D73:O73" si="4">D13+D43</f>
        <v>11</v>
      </c>
      <c r="E73" s="184">
        <f t="shared" si="4"/>
        <v>35</v>
      </c>
      <c r="F73" s="184">
        <f t="shared" si="4"/>
        <v>35</v>
      </c>
      <c r="G73" s="184">
        <f t="shared" si="4"/>
        <v>32</v>
      </c>
      <c r="H73" s="184">
        <f t="shared" si="4"/>
        <v>0</v>
      </c>
      <c r="I73" s="184">
        <f t="shared" si="4"/>
        <v>0</v>
      </c>
      <c r="J73" s="184">
        <f t="shared" si="4"/>
        <v>0</v>
      </c>
      <c r="K73" s="184">
        <f t="shared" si="4"/>
        <v>0</v>
      </c>
      <c r="L73" s="184">
        <f t="shared" si="4"/>
        <v>0</v>
      </c>
      <c r="M73" s="184">
        <f t="shared" si="4"/>
        <v>0</v>
      </c>
      <c r="N73" s="184">
        <f t="shared" si="4"/>
        <v>0</v>
      </c>
      <c r="O73" s="187">
        <f t="shared" si="4"/>
        <v>0</v>
      </c>
    </row>
    <row r="74" spans="1:15" s="155" customFormat="1">
      <c r="A74" s="554"/>
      <c r="B74" s="562" t="s">
        <v>11</v>
      </c>
      <c r="C74" s="563"/>
      <c r="D74" s="184">
        <f t="shared" ref="D74:O74" si="5">D14+D44</f>
        <v>17</v>
      </c>
      <c r="E74" s="184">
        <f t="shared" si="5"/>
        <v>20</v>
      </c>
      <c r="F74" s="184">
        <f t="shared" si="5"/>
        <v>41</v>
      </c>
      <c r="G74" s="184">
        <f t="shared" si="5"/>
        <v>22</v>
      </c>
      <c r="H74" s="184">
        <f t="shared" si="5"/>
        <v>0</v>
      </c>
      <c r="I74" s="184">
        <f t="shared" si="5"/>
        <v>0</v>
      </c>
      <c r="J74" s="184">
        <f t="shared" si="5"/>
        <v>0</v>
      </c>
      <c r="K74" s="184">
        <f t="shared" si="5"/>
        <v>0</v>
      </c>
      <c r="L74" s="184">
        <f t="shared" si="5"/>
        <v>0</v>
      </c>
      <c r="M74" s="184">
        <f t="shared" si="5"/>
        <v>0</v>
      </c>
      <c r="N74" s="184">
        <f t="shared" si="5"/>
        <v>0</v>
      </c>
      <c r="O74" s="187">
        <f t="shared" si="5"/>
        <v>0</v>
      </c>
    </row>
    <row r="75" spans="1:15" s="155" customFormat="1">
      <c r="A75" s="554"/>
      <c r="B75" s="562" t="s">
        <v>12</v>
      </c>
      <c r="C75" s="563"/>
      <c r="D75" s="184">
        <f t="shared" ref="D75:O75" si="6">D15+D45</f>
        <v>20</v>
      </c>
      <c r="E75" s="184">
        <f t="shared" si="6"/>
        <v>25</v>
      </c>
      <c r="F75" s="184">
        <f t="shared" si="6"/>
        <v>30</v>
      </c>
      <c r="G75" s="184">
        <f t="shared" si="6"/>
        <v>0</v>
      </c>
      <c r="H75" s="184">
        <f t="shared" si="6"/>
        <v>0</v>
      </c>
      <c r="I75" s="184">
        <f t="shared" si="6"/>
        <v>0</v>
      </c>
      <c r="J75" s="184">
        <f t="shared" si="6"/>
        <v>0</v>
      </c>
      <c r="K75" s="184">
        <f t="shared" si="6"/>
        <v>0</v>
      </c>
      <c r="L75" s="184">
        <f t="shared" si="6"/>
        <v>0</v>
      </c>
      <c r="M75" s="184">
        <f t="shared" si="6"/>
        <v>0</v>
      </c>
      <c r="N75" s="184">
        <f t="shared" si="6"/>
        <v>0</v>
      </c>
      <c r="O75" s="187">
        <f t="shared" si="6"/>
        <v>0</v>
      </c>
    </row>
    <row r="76" spans="1:15" s="155" customFormat="1">
      <c r="A76" s="554"/>
      <c r="B76" s="562" t="s">
        <v>13</v>
      </c>
      <c r="C76" s="563"/>
      <c r="D76" s="184">
        <f t="shared" ref="D76:O76" si="7">D16+D46</f>
        <v>3</v>
      </c>
      <c r="E76" s="184">
        <f t="shared" si="7"/>
        <v>20</v>
      </c>
      <c r="F76" s="184">
        <f t="shared" si="7"/>
        <v>15</v>
      </c>
      <c r="G76" s="184">
        <f t="shared" si="7"/>
        <v>15</v>
      </c>
      <c r="H76" s="184">
        <f t="shared" si="7"/>
        <v>0</v>
      </c>
      <c r="I76" s="184">
        <f t="shared" si="7"/>
        <v>0</v>
      </c>
      <c r="J76" s="184">
        <f t="shared" si="7"/>
        <v>0</v>
      </c>
      <c r="K76" s="184">
        <f t="shared" si="7"/>
        <v>0</v>
      </c>
      <c r="L76" s="184">
        <f t="shared" si="7"/>
        <v>0</v>
      </c>
      <c r="M76" s="184">
        <f t="shared" si="7"/>
        <v>0</v>
      </c>
      <c r="N76" s="184">
        <f t="shared" si="7"/>
        <v>0</v>
      </c>
      <c r="O76" s="187">
        <f t="shared" si="7"/>
        <v>0</v>
      </c>
    </row>
    <row r="77" spans="1:15" s="155" customFormat="1">
      <c r="A77" s="554"/>
      <c r="B77" s="560" t="s">
        <v>14</v>
      </c>
      <c r="C77" s="561"/>
      <c r="D77" s="181">
        <f t="shared" ref="D77:O77" si="8">D17+D47</f>
        <v>56</v>
      </c>
      <c r="E77" s="181">
        <f t="shared" si="8"/>
        <v>24</v>
      </c>
      <c r="F77" s="181">
        <f t="shared" si="8"/>
        <v>38</v>
      </c>
      <c r="G77" s="181">
        <f t="shared" si="8"/>
        <v>22</v>
      </c>
      <c r="H77" s="181">
        <f t="shared" si="8"/>
        <v>0</v>
      </c>
      <c r="I77" s="181">
        <f t="shared" si="8"/>
        <v>0</v>
      </c>
      <c r="J77" s="181">
        <f t="shared" si="8"/>
        <v>0</v>
      </c>
      <c r="K77" s="181">
        <f t="shared" si="8"/>
        <v>0</v>
      </c>
      <c r="L77" s="181">
        <f t="shared" si="8"/>
        <v>0</v>
      </c>
      <c r="M77" s="181">
        <f t="shared" si="8"/>
        <v>0</v>
      </c>
      <c r="N77" s="181">
        <f t="shared" si="8"/>
        <v>0</v>
      </c>
      <c r="O77" s="186">
        <f t="shared" si="8"/>
        <v>0</v>
      </c>
    </row>
    <row r="78" spans="1:15" s="155" customFormat="1">
      <c r="A78" s="554"/>
      <c r="B78" s="562" t="s">
        <v>17</v>
      </c>
      <c r="C78" s="563"/>
      <c r="D78" s="184">
        <f t="shared" ref="D78:O78" si="9">D18+D48</f>
        <v>6</v>
      </c>
      <c r="E78" s="184">
        <f t="shared" si="9"/>
        <v>2</v>
      </c>
      <c r="F78" s="184">
        <f t="shared" si="9"/>
        <v>3</v>
      </c>
      <c r="G78" s="184">
        <f t="shared" si="9"/>
        <v>2</v>
      </c>
      <c r="H78" s="184">
        <f t="shared" si="9"/>
        <v>0</v>
      </c>
      <c r="I78" s="184">
        <f t="shared" si="9"/>
        <v>0</v>
      </c>
      <c r="J78" s="184">
        <f t="shared" si="9"/>
        <v>0</v>
      </c>
      <c r="K78" s="184">
        <f t="shared" si="9"/>
        <v>0</v>
      </c>
      <c r="L78" s="184">
        <f t="shared" si="9"/>
        <v>0</v>
      </c>
      <c r="M78" s="184">
        <f t="shared" si="9"/>
        <v>0</v>
      </c>
      <c r="N78" s="184">
        <f t="shared" si="9"/>
        <v>0</v>
      </c>
      <c r="O78" s="187">
        <f t="shared" si="9"/>
        <v>0</v>
      </c>
    </row>
    <row r="79" spans="1:15" s="155" customFormat="1">
      <c r="A79" s="554"/>
      <c r="B79" s="562" t="s">
        <v>18</v>
      </c>
      <c r="C79" s="563"/>
      <c r="D79" s="184">
        <f t="shared" ref="D79:O79" si="10">D19+D49</f>
        <v>50</v>
      </c>
      <c r="E79" s="184">
        <f t="shared" si="10"/>
        <v>22</v>
      </c>
      <c r="F79" s="184">
        <f t="shared" si="10"/>
        <v>35</v>
      </c>
      <c r="G79" s="184">
        <f t="shared" si="10"/>
        <v>20</v>
      </c>
      <c r="H79" s="184">
        <f t="shared" si="10"/>
        <v>0</v>
      </c>
      <c r="I79" s="184">
        <f t="shared" si="10"/>
        <v>0</v>
      </c>
      <c r="J79" s="184">
        <f t="shared" si="10"/>
        <v>0</v>
      </c>
      <c r="K79" s="184">
        <f t="shared" si="10"/>
        <v>0</v>
      </c>
      <c r="L79" s="184">
        <f t="shared" si="10"/>
        <v>0</v>
      </c>
      <c r="M79" s="184">
        <f t="shared" si="10"/>
        <v>0</v>
      </c>
      <c r="N79" s="184">
        <f t="shared" si="10"/>
        <v>0</v>
      </c>
      <c r="O79" s="187">
        <f t="shared" si="10"/>
        <v>0</v>
      </c>
    </row>
    <row r="80" spans="1:15" s="155" customFormat="1">
      <c r="A80" s="554"/>
      <c r="B80" s="560" t="s">
        <v>15</v>
      </c>
      <c r="C80" s="561"/>
      <c r="D80" s="181">
        <f t="shared" ref="D80:O80" si="11">D20+D50</f>
        <v>13</v>
      </c>
      <c r="E80" s="181">
        <f t="shared" si="11"/>
        <v>11</v>
      </c>
      <c r="F80" s="181">
        <f t="shared" si="11"/>
        <v>19</v>
      </c>
      <c r="G80" s="181">
        <f t="shared" si="11"/>
        <v>27</v>
      </c>
      <c r="H80" s="181">
        <f t="shared" si="11"/>
        <v>0</v>
      </c>
      <c r="I80" s="181">
        <f t="shared" si="11"/>
        <v>0</v>
      </c>
      <c r="J80" s="181">
        <f t="shared" si="11"/>
        <v>0</v>
      </c>
      <c r="K80" s="181">
        <f t="shared" si="11"/>
        <v>0</v>
      </c>
      <c r="L80" s="181">
        <f t="shared" si="11"/>
        <v>0</v>
      </c>
      <c r="M80" s="181">
        <f t="shared" si="11"/>
        <v>0</v>
      </c>
      <c r="N80" s="181">
        <f t="shared" si="11"/>
        <v>0</v>
      </c>
      <c r="O80" s="186">
        <f t="shared" si="11"/>
        <v>0</v>
      </c>
    </row>
    <row r="81" spans="1:15" s="155" customFormat="1">
      <c r="A81" s="554"/>
      <c r="B81" s="562" t="s">
        <v>17</v>
      </c>
      <c r="C81" s="563"/>
      <c r="D81" s="184">
        <f t="shared" ref="D81:O81" si="12">D21+D51</f>
        <v>4</v>
      </c>
      <c r="E81" s="184">
        <f t="shared" si="12"/>
        <v>0</v>
      </c>
      <c r="F81" s="184">
        <f t="shared" si="12"/>
        <v>6</v>
      </c>
      <c r="G81" s="184">
        <f t="shared" si="12"/>
        <v>10</v>
      </c>
      <c r="H81" s="184">
        <f t="shared" si="12"/>
        <v>0</v>
      </c>
      <c r="I81" s="184">
        <f t="shared" si="12"/>
        <v>0</v>
      </c>
      <c r="J81" s="184">
        <f t="shared" si="12"/>
        <v>0</v>
      </c>
      <c r="K81" s="184">
        <f t="shared" si="12"/>
        <v>0</v>
      </c>
      <c r="L81" s="184">
        <f t="shared" si="12"/>
        <v>0</v>
      </c>
      <c r="M81" s="184">
        <f t="shared" si="12"/>
        <v>0</v>
      </c>
      <c r="N81" s="184">
        <f t="shared" si="12"/>
        <v>0</v>
      </c>
      <c r="O81" s="187">
        <f t="shared" si="12"/>
        <v>0</v>
      </c>
    </row>
    <row r="82" spans="1:15" s="155" customFormat="1" ht="15.75" thickBot="1">
      <c r="A82" s="555"/>
      <c r="B82" s="564" t="s">
        <v>16</v>
      </c>
      <c r="C82" s="565"/>
      <c r="D82" s="205">
        <f t="shared" ref="D82:O82" si="13">D22+D52</f>
        <v>9</v>
      </c>
      <c r="E82" s="205">
        <f t="shared" si="13"/>
        <v>11</v>
      </c>
      <c r="F82" s="205">
        <f t="shared" si="13"/>
        <v>13</v>
      </c>
      <c r="G82" s="205">
        <f t="shared" si="13"/>
        <v>17</v>
      </c>
      <c r="H82" s="205">
        <f t="shared" si="13"/>
        <v>0</v>
      </c>
      <c r="I82" s="205">
        <f t="shared" si="13"/>
        <v>0</v>
      </c>
      <c r="J82" s="205">
        <f t="shared" si="13"/>
        <v>0</v>
      </c>
      <c r="K82" s="205">
        <f t="shared" si="13"/>
        <v>0</v>
      </c>
      <c r="L82" s="205">
        <f t="shared" si="13"/>
        <v>0</v>
      </c>
      <c r="M82" s="205">
        <f t="shared" si="13"/>
        <v>0</v>
      </c>
      <c r="N82" s="205">
        <f t="shared" si="13"/>
        <v>0</v>
      </c>
      <c r="O82" s="206">
        <f t="shared" si="13"/>
        <v>0</v>
      </c>
    </row>
    <row r="83" spans="1:15" s="157" customFormat="1">
      <c r="A83" s="553" t="s">
        <v>56</v>
      </c>
      <c r="B83" s="569" t="s">
        <v>229</v>
      </c>
      <c r="C83" s="569"/>
      <c r="D83" s="212">
        <f t="shared" ref="D83:O83" si="14">D86+D89+D90+D91</f>
        <v>84763</v>
      </c>
      <c r="E83" s="212">
        <f t="shared" si="14"/>
        <v>85068</v>
      </c>
      <c r="F83" s="212">
        <f t="shared" si="14"/>
        <v>81730</v>
      </c>
      <c r="G83" s="212">
        <f t="shared" si="14"/>
        <v>15810</v>
      </c>
      <c r="H83" s="212">
        <f t="shared" si="14"/>
        <v>7532</v>
      </c>
      <c r="I83" s="212">
        <f t="shared" si="14"/>
        <v>0</v>
      </c>
      <c r="J83" s="212">
        <f t="shared" si="14"/>
        <v>0</v>
      </c>
      <c r="K83" s="212">
        <f t="shared" si="14"/>
        <v>0</v>
      </c>
      <c r="L83" s="212">
        <f t="shared" si="14"/>
        <v>0</v>
      </c>
      <c r="M83" s="212">
        <f t="shared" si="14"/>
        <v>0</v>
      </c>
      <c r="N83" s="212">
        <f t="shared" si="14"/>
        <v>0</v>
      </c>
      <c r="O83" s="213">
        <f t="shared" si="14"/>
        <v>0</v>
      </c>
    </row>
    <row r="84" spans="1:15" s="155" customFormat="1">
      <c r="A84" s="554"/>
      <c r="B84" s="556" t="s">
        <v>257</v>
      </c>
      <c r="C84" s="199" t="s">
        <v>61</v>
      </c>
      <c r="D84" s="207">
        <f>Energia!D12</f>
        <v>31465</v>
      </c>
      <c r="E84" s="207">
        <f>Energia!E12</f>
        <v>30019</v>
      </c>
      <c r="F84" s="207">
        <f>Energia!F12</f>
        <v>27352</v>
      </c>
      <c r="G84" s="207">
        <f>Energia!G12</f>
        <v>0</v>
      </c>
      <c r="H84" s="207">
        <f>Energia!H12</f>
        <v>0</v>
      </c>
      <c r="I84" s="207">
        <f>Energia!I12</f>
        <v>0</v>
      </c>
      <c r="J84" s="207">
        <f>Energia!J12</f>
        <v>0</v>
      </c>
      <c r="K84" s="207">
        <f>Energia!K12</f>
        <v>0</v>
      </c>
      <c r="L84" s="207">
        <f>Energia!L12</f>
        <v>0</v>
      </c>
      <c r="M84" s="207">
        <f>Energia!M12</f>
        <v>0</v>
      </c>
      <c r="N84" s="207">
        <f>Energia!N12</f>
        <v>0</v>
      </c>
      <c r="O84" s="208">
        <f>Energia!O12</f>
        <v>0</v>
      </c>
    </row>
    <row r="85" spans="1:15" s="155" customFormat="1">
      <c r="A85" s="554"/>
      <c r="B85" s="557"/>
      <c r="C85" s="199" t="s">
        <v>62</v>
      </c>
      <c r="D85" s="207">
        <f>Energia!D13</f>
        <v>2069</v>
      </c>
      <c r="E85" s="207">
        <f>Energia!E13</f>
        <v>1725</v>
      </c>
      <c r="F85" s="207">
        <f>Energia!F13</f>
        <v>1546</v>
      </c>
      <c r="G85" s="207">
        <f>Energia!G13</f>
        <v>0</v>
      </c>
      <c r="H85" s="207">
        <f>Energia!H13</f>
        <v>0</v>
      </c>
      <c r="I85" s="207">
        <f>Energia!I13</f>
        <v>0</v>
      </c>
      <c r="J85" s="207">
        <f>Energia!J13</f>
        <v>0</v>
      </c>
      <c r="K85" s="207">
        <f>Energia!K13</f>
        <v>0</v>
      </c>
      <c r="L85" s="207">
        <f>Energia!L13</f>
        <v>0</v>
      </c>
      <c r="M85" s="207">
        <f>Energia!M13</f>
        <v>0</v>
      </c>
      <c r="N85" s="207">
        <f>Energia!N13</f>
        <v>0</v>
      </c>
      <c r="O85" s="208">
        <f>Energia!O13</f>
        <v>0</v>
      </c>
    </row>
    <row r="86" spans="1:15" s="155" customFormat="1">
      <c r="A86" s="554"/>
      <c r="B86" s="557"/>
      <c r="C86" s="199" t="s">
        <v>148</v>
      </c>
      <c r="D86" s="207">
        <f>Energia!D14</f>
        <v>33534</v>
      </c>
      <c r="E86" s="207">
        <f>Energia!E14</f>
        <v>31744</v>
      </c>
      <c r="F86" s="207">
        <f>Energia!F14</f>
        <v>28898</v>
      </c>
      <c r="G86" s="207">
        <f>Energia!G14</f>
        <v>0</v>
      </c>
      <c r="H86" s="207">
        <f>Energia!H14</f>
        <v>0</v>
      </c>
      <c r="I86" s="207">
        <f>Energia!I14</f>
        <v>0</v>
      </c>
      <c r="J86" s="207">
        <f>Energia!J14</f>
        <v>0</v>
      </c>
      <c r="K86" s="207">
        <f>Energia!K14</f>
        <v>0</v>
      </c>
      <c r="L86" s="207">
        <f>Energia!L14</f>
        <v>0</v>
      </c>
      <c r="M86" s="207">
        <f>Energia!M14</f>
        <v>0</v>
      </c>
      <c r="N86" s="207">
        <f>Energia!N14</f>
        <v>0</v>
      </c>
      <c r="O86" s="208">
        <f>Energia!O14</f>
        <v>0</v>
      </c>
    </row>
    <row r="87" spans="1:15" s="155" customFormat="1">
      <c r="A87" s="554"/>
      <c r="B87" s="556" t="s">
        <v>258</v>
      </c>
      <c r="C87" s="199" t="s">
        <v>61</v>
      </c>
      <c r="D87" s="207">
        <f>Energia!D18</f>
        <v>34779</v>
      </c>
      <c r="E87" s="207">
        <f>Energia!E18</f>
        <v>36799</v>
      </c>
      <c r="F87" s="207">
        <f>Energia!F18</f>
        <v>34080</v>
      </c>
      <c r="G87" s="207">
        <f>Energia!G18</f>
        <v>0</v>
      </c>
      <c r="H87" s="207">
        <f>Energia!H18</f>
        <v>0</v>
      </c>
      <c r="I87" s="207">
        <f>Energia!I18</f>
        <v>0</v>
      </c>
      <c r="J87" s="207">
        <f>Energia!J18</f>
        <v>0</v>
      </c>
      <c r="K87" s="207">
        <f>Energia!K18</f>
        <v>0</v>
      </c>
      <c r="L87" s="207">
        <f>Energia!L18</f>
        <v>0</v>
      </c>
      <c r="M87" s="207">
        <f>Energia!M18</f>
        <v>0</v>
      </c>
      <c r="N87" s="207">
        <f>Energia!N18</f>
        <v>0</v>
      </c>
      <c r="O87" s="208">
        <f>Energia!O18</f>
        <v>0</v>
      </c>
    </row>
    <row r="88" spans="1:15" s="155" customFormat="1">
      <c r="A88" s="554"/>
      <c r="B88" s="557"/>
      <c r="C88" s="199" t="s">
        <v>62</v>
      </c>
      <c r="D88" s="207">
        <f>Energia!D19</f>
        <v>2755</v>
      </c>
      <c r="E88" s="207">
        <f>Energia!E19</f>
        <v>2651</v>
      </c>
      <c r="F88" s="207">
        <f>Energia!F19</f>
        <v>2553</v>
      </c>
      <c r="G88" s="207">
        <f>Energia!G19</f>
        <v>0</v>
      </c>
      <c r="H88" s="207">
        <f>Energia!H19</f>
        <v>0</v>
      </c>
      <c r="I88" s="207">
        <f>Energia!I19</f>
        <v>0</v>
      </c>
      <c r="J88" s="207">
        <f>Energia!J19</f>
        <v>0</v>
      </c>
      <c r="K88" s="207">
        <f>Energia!K19</f>
        <v>0</v>
      </c>
      <c r="L88" s="207">
        <f>Energia!L19</f>
        <v>0</v>
      </c>
      <c r="M88" s="207">
        <f>Energia!M19</f>
        <v>0</v>
      </c>
      <c r="N88" s="207">
        <f>Energia!N19</f>
        <v>0</v>
      </c>
      <c r="O88" s="208">
        <f>Energia!O19</f>
        <v>0</v>
      </c>
    </row>
    <row r="89" spans="1:15" s="155" customFormat="1">
      <c r="A89" s="554"/>
      <c r="B89" s="557"/>
      <c r="C89" s="199" t="s">
        <v>148</v>
      </c>
      <c r="D89" s="207">
        <f>Energia!D20</f>
        <v>37534</v>
      </c>
      <c r="E89" s="207">
        <f>Energia!E20</f>
        <v>39450</v>
      </c>
      <c r="F89" s="207">
        <f>Energia!F20</f>
        <v>36633</v>
      </c>
      <c r="G89" s="207">
        <f>Energia!G20</f>
        <v>0</v>
      </c>
      <c r="H89" s="207">
        <f>Energia!H20</f>
        <v>0</v>
      </c>
      <c r="I89" s="207">
        <f>Energia!I20</f>
        <v>0</v>
      </c>
      <c r="J89" s="207">
        <f>Energia!J20</f>
        <v>0</v>
      </c>
      <c r="K89" s="207">
        <f>Energia!K20</f>
        <v>0</v>
      </c>
      <c r="L89" s="207">
        <f>Energia!L20</f>
        <v>0</v>
      </c>
      <c r="M89" s="207">
        <f>Energia!M20</f>
        <v>0</v>
      </c>
      <c r="N89" s="207">
        <f>Energia!N20</f>
        <v>0</v>
      </c>
      <c r="O89" s="208">
        <f>Energia!O20</f>
        <v>0</v>
      </c>
    </row>
    <row r="90" spans="1:15" s="155" customFormat="1">
      <c r="A90" s="554"/>
      <c r="B90" s="336" t="s">
        <v>14</v>
      </c>
      <c r="C90" s="199" t="s">
        <v>148</v>
      </c>
      <c r="D90" s="207">
        <f>Energia!D24</f>
        <v>6162</v>
      </c>
      <c r="E90" s="207">
        <f>Energia!E24</f>
        <v>6341</v>
      </c>
      <c r="F90" s="207">
        <f>Energia!F24</f>
        <v>7628</v>
      </c>
      <c r="G90" s="207">
        <f>Energia!G24</f>
        <v>6963</v>
      </c>
      <c r="H90" s="207">
        <f>Energia!H24</f>
        <v>7532</v>
      </c>
      <c r="I90" s="207">
        <f>Energia!I24</f>
        <v>0</v>
      </c>
      <c r="J90" s="207">
        <f>Energia!J24</f>
        <v>0</v>
      </c>
      <c r="K90" s="207">
        <f>Energia!K24</f>
        <v>0</v>
      </c>
      <c r="L90" s="207">
        <f>Energia!L24</f>
        <v>0</v>
      </c>
      <c r="M90" s="207">
        <f>Energia!M24</f>
        <v>0</v>
      </c>
      <c r="N90" s="207">
        <f>Energia!N24</f>
        <v>0</v>
      </c>
      <c r="O90" s="208">
        <f>Energia!O24</f>
        <v>0</v>
      </c>
    </row>
    <row r="91" spans="1:15" s="155" customFormat="1" ht="15.75" thickBot="1">
      <c r="A91" s="570"/>
      <c r="B91" s="337" t="s">
        <v>15</v>
      </c>
      <c r="C91" s="209" t="s">
        <v>148</v>
      </c>
      <c r="D91" s="210">
        <f>Energia!D26</f>
        <v>7533</v>
      </c>
      <c r="E91" s="210">
        <f>Energia!E26</f>
        <v>7533</v>
      </c>
      <c r="F91" s="210">
        <f>Energia!F26</f>
        <v>8571</v>
      </c>
      <c r="G91" s="210">
        <f>Energia!G26</f>
        <v>8847</v>
      </c>
      <c r="H91" s="210">
        <f>Energia!H26</f>
        <v>0</v>
      </c>
      <c r="I91" s="210">
        <f>Energia!I26</f>
        <v>0</v>
      </c>
      <c r="J91" s="210">
        <f>Energia!J26</f>
        <v>0</v>
      </c>
      <c r="K91" s="210">
        <f>Energia!K26</f>
        <v>0</v>
      </c>
      <c r="L91" s="210">
        <f>Energia!L26</f>
        <v>0</v>
      </c>
      <c r="M91" s="210">
        <f>Energia!M26</f>
        <v>0</v>
      </c>
      <c r="N91" s="210">
        <f>Energia!N26</f>
        <v>0</v>
      </c>
      <c r="O91" s="211">
        <f>Energia!O26</f>
        <v>0</v>
      </c>
    </row>
    <row r="92" spans="1:15">
      <c r="A92" s="566" t="s">
        <v>57</v>
      </c>
      <c r="B92" s="558" t="s">
        <v>230</v>
      </c>
      <c r="C92" s="559"/>
      <c r="D92" s="440">
        <f>D83/11506.09</f>
        <v>7.3667944540673673</v>
      </c>
      <c r="E92" s="440">
        <f t="shared" ref="E92:H92" si="15">E83/11506.09</f>
        <v>7.3933021556410559</v>
      </c>
      <c r="F92" s="440">
        <f t="shared" si="15"/>
        <v>7.103194916778854</v>
      </c>
      <c r="G92" s="440">
        <f t="shared" si="15"/>
        <v>1.3740549569836495</v>
      </c>
      <c r="H92" s="440">
        <f t="shared" si="15"/>
        <v>0.6546098631246583</v>
      </c>
      <c r="I92" s="440">
        <f t="shared" ref="I92:O92" si="16">I83/11506.09</f>
        <v>0</v>
      </c>
      <c r="J92" s="440">
        <f t="shared" si="16"/>
        <v>0</v>
      </c>
      <c r="K92" s="440">
        <f t="shared" si="16"/>
        <v>0</v>
      </c>
      <c r="L92" s="440">
        <f t="shared" si="16"/>
        <v>0</v>
      </c>
      <c r="M92" s="440">
        <f t="shared" si="16"/>
        <v>0</v>
      </c>
      <c r="N92" s="440">
        <f t="shared" si="16"/>
        <v>0</v>
      </c>
      <c r="O92" s="440">
        <f t="shared" si="16"/>
        <v>0</v>
      </c>
    </row>
    <row r="93" spans="1:15" s="155" customFormat="1">
      <c r="A93" s="567"/>
      <c r="B93" s="556" t="s">
        <v>257</v>
      </c>
      <c r="C93" s="199" t="s">
        <v>61</v>
      </c>
      <c r="D93" s="283">
        <f>D84/6506.01</f>
        <v>4.8362975156816539</v>
      </c>
      <c r="E93" s="283">
        <f t="shared" ref="E93:H93" si="17">E84/6506.01</f>
        <v>4.6140414785713517</v>
      </c>
      <c r="F93" s="283">
        <f t="shared" si="17"/>
        <v>4.204112812614798</v>
      </c>
      <c r="G93" s="283">
        <f t="shared" si="17"/>
        <v>0</v>
      </c>
      <c r="H93" s="283">
        <f t="shared" si="17"/>
        <v>0</v>
      </c>
      <c r="I93" s="283">
        <f t="shared" ref="I93:O93" si="18">I84/6506.01</f>
        <v>0</v>
      </c>
      <c r="J93" s="283">
        <f t="shared" si="18"/>
        <v>0</v>
      </c>
      <c r="K93" s="283">
        <f t="shared" si="18"/>
        <v>0</v>
      </c>
      <c r="L93" s="283">
        <f t="shared" si="18"/>
        <v>0</v>
      </c>
      <c r="M93" s="283">
        <f t="shared" si="18"/>
        <v>0</v>
      </c>
      <c r="N93" s="283">
        <f t="shared" si="18"/>
        <v>0</v>
      </c>
      <c r="O93" s="283">
        <f t="shared" si="18"/>
        <v>0</v>
      </c>
    </row>
    <row r="94" spans="1:15" s="155" customFormat="1">
      <c r="A94" s="567"/>
      <c r="B94" s="557"/>
      <c r="C94" s="199" t="s">
        <v>62</v>
      </c>
      <c r="D94" s="283">
        <f t="shared" ref="D94:D95" si="19">D85/6506.01</f>
        <v>0.31801365199254228</v>
      </c>
      <c r="E94" s="283">
        <f t="shared" ref="E94:H94" si="20">E85/6506.01</f>
        <v>0.26513946335772615</v>
      </c>
      <c r="F94" s="283">
        <f t="shared" si="20"/>
        <v>0.23762644078321429</v>
      </c>
      <c r="G94" s="283">
        <f t="shared" si="20"/>
        <v>0</v>
      </c>
      <c r="H94" s="283">
        <f t="shared" si="20"/>
        <v>0</v>
      </c>
      <c r="I94" s="283">
        <f t="shared" ref="I94:O94" si="21">I85/6506.01</f>
        <v>0</v>
      </c>
      <c r="J94" s="283">
        <f t="shared" si="21"/>
        <v>0</v>
      </c>
      <c r="K94" s="283">
        <f t="shared" si="21"/>
        <v>0</v>
      </c>
      <c r="L94" s="283">
        <f t="shared" si="21"/>
        <v>0</v>
      </c>
      <c r="M94" s="283">
        <f t="shared" si="21"/>
        <v>0</v>
      </c>
      <c r="N94" s="283">
        <f t="shared" si="21"/>
        <v>0</v>
      </c>
      <c r="O94" s="283">
        <f t="shared" si="21"/>
        <v>0</v>
      </c>
    </row>
    <row r="95" spans="1:15" s="155" customFormat="1">
      <c r="A95" s="567"/>
      <c r="B95" s="557"/>
      <c r="C95" s="199" t="s">
        <v>148</v>
      </c>
      <c r="D95" s="283">
        <f t="shared" si="19"/>
        <v>5.1543111676741962</v>
      </c>
      <c r="E95" s="283">
        <f t="shared" ref="E95:H95" si="22">E86/6506.01</f>
        <v>4.8791809419290777</v>
      </c>
      <c r="F95" s="283">
        <f t="shared" si="22"/>
        <v>4.441739253398012</v>
      </c>
      <c r="G95" s="283">
        <f t="shared" si="22"/>
        <v>0</v>
      </c>
      <c r="H95" s="283">
        <f t="shared" si="22"/>
        <v>0</v>
      </c>
      <c r="I95" s="283">
        <f t="shared" ref="I95:O95" si="23">I86/6506.01</f>
        <v>0</v>
      </c>
      <c r="J95" s="283">
        <f t="shared" si="23"/>
        <v>0</v>
      </c>
      <c r="K95" s="283">
        <f t="shared" si="23"/>
        <v>0</v>
      </c>
      <c r="L95" s="283">
        <f t="shared" si="23"/>
        <v>0</v>
      </c>
      <c r="M95" s="283">
        <f t="shared" si="23"/>
        <v>0</v>
      </c>
      <c r="N95" s="283">
        <f t="shared" si="23"/>
        <v>0</v>
      </c>
      <c r="O95" s="283">
        <f t="shared" si="23"/>
        <v>0</v>
      </c>
    </row>
    <row r="96" spans="1:15" s="155" customFormat="1">
      <c r="A96" s="567"/>
      <c r="B96" s="556" t="s">
        <v>258</v>
      </c>
      <c r="C96" s="199" t="s">
        <v>61</v>
      </c>
      <c r="D96" s="283">
        <f>D87/3598.17</f>
        <v>9.6657467546002547</v>
      </c>
      <c r="E96" s="283">
        <f t="shared" ref="E96:H96" si="24">E87/3598.17</f>
        <v>10.22714324225926</v>
      </c>
      <c r="F96" s="283">
        <f t="shared" si="24"/>
        <v>9.4714813363459758</v>
      </c>
      <c r="G96" s="283">
        <f t="shared" si="24"/>
        <v>0</v>
      </c>
      <c r="H96" s="283">
        <f t="shared" si="24"/>
        <v>0</v>
      </c>
      <c r="I96" s="283">
        <f t="shared" ref="I96:O96" si="25">I87/3598.17</f>
        <v>0</v>
      </c>
      <c r="J96" s="283">
        <f t="shared" si="25"/>
        <v>0</v>
      </c>
      <c r="K96" s="283">
        <f t="shared" si="25"/>
        <v>0</v>
      </c>
      <c r="L96" s="283">
        <f t="shared" si="25"/>
        <v>0</v>
      </c>
      <c r="M96" s="283">
        <f t="shared" si="25"/>
        <v>0</v>
      </c>
      <c r="N96" s="283">
        <f t="shared" si="25"/>
        <v>0</v>
      </c>
      <c r="O96" s="283">
        <f t="shared" si="25"/>
        <v>0</v>
      </c>
    </row>
    <row r="97" spans="1:15" s="155" customFormat="1">
      <c r="A97" s="567"/>
      <c r="B97" s="557"/>
      <c r="C97" s="199" t="s">
        <v>62</v>
      </c>
      <c r="D97" s="283">
        <f>D88/3598.17</f>
        <v>0.76566699183195897</v>
      </c>
      <c r="E97" s="283">
        <f t="shared" ref="E97:H97" si="26">E88/3598.17</f>
        <v>0.73676341028911918</v>
      </c>
      <c r="F97" s="283">
        <f t="shared" si="26"/>
        <v>0.70952734306605858</v>
      </c>
      <c r="G97" s="283">
        <f t="shared" si="26"/>
        <v>0</v>
      </c>
      <c r="H97" s="283">
        <f t="shared" si="26"/>
        <v>0</v>
      </c>
      <c r="I97" s="283">
        <f t="shared" ref="I97:O97" si="27">I88/3598.17</f>
        <v>0</v>
      </c>
      <c r="J97" s="283">
        <f t="shared" si="27"/>
        <v>0</v>
      </c>
      <c r="K97" s="283">
        <f t="shared" si="27"/>
        <v>0</v>
      </c>
      <c r="L97" s="283">
        <f t="shared" si="27"/>
        <v>0</v>
      </c>
      <c r="M97" s="283">
        <f t="shared" si="27"/>
        <v>0</v>
      </c>
      <c r="N97" s="283">
        <f t="shared" si="27"/>
        <v>0</v>
      </c>
      <c r="O97" s="283">
        <f t="shared" si="27"/>
        <v>0</v>
      </c>
    </row>
    <row r="98" spans="1:15" s="155" customFormat="1">
      <c r="A98" s="567"/>
      <c r="B98" s="557"/>
      <c r="C98" s="199" t="s">
        <v>148</v>
      </c>
      <c r="D98" s="283">
        <f>D89/3598.17</f>
        <v>10.431413746432215</v>
      </c>
      <c r="E98" s="283">
        <f t="shared" ref="E98:H98" si="28">E89/3598.17</f>
        <v>10.963906652548378</v>
      </c>
      <c r="F98" s="283">
        <f t="shared" si="28"/>
        <v>10.181008679412034</v>
      </c>
      <c r="G98" s="283">
        <f t="shared" si="28"/>
        <v>0</v>
      </c>
      <c r="H98" s="283">
        <f t="shared" si="28"/>
        <v>0</v>
      </c>
      <c r="I98" s="283">
        <f t="shared" ref="I98:O98" si="29">I89/3598.17</f>
        <v>0</v>
      </c>
      <c r="J98" s="283">
        <f t="shared" si="29"/>
        <v>0</v>
      </c>
      <c r="K98" s="283">
        <f t="shared" si="29"/>
        <v>0</v>
      </c>
      <c r="L98" s="283">
        <f t="shared" si="29"/>
        <v>0</v>
      </c>
      <c r="M98" s="283">
        <f t="shared" si="29"/>
        <v>0</v>
      </c>
      <c r="N98" s="283">
        <f t="shared" si="29"/>
        <v>0</v>
      </c>
      <c r="O98" s="283">
        <f t="shared" si="29"/>
        <v>0</v>
      </c>
    </row>
    <row r="99" spans="1:15" s="155" customFormat="1">
      <c r="A99" s="567"/>
      <c r="B99" s="336" t="s">
        <v>14</v>
      </c>
      <c r="C99" s="199" t="s">
        <v>148</v>
      </c>
      <c r="D99" s="283">
        <f>D90/706.98</f>
        <v>8.7159467028770266</v>
      </c>
      <c r="E99" s="283">
        <f t="shared" ref="E99:H99" si="30">E90/706.98</f>
        <v>8.9691363263458648</v>
      </c>
      <c r="F99" s="283">
        <f t="shared" si="30"/>
        <v>10.789555574415118</v>
      </c>
      <c r="G99" s="283">
        <f t="shared" si="30"/>
        <v>9.8489349062208262</v>
      </c>
      <c r="H99" s="283">
        <f t="shared" si="30"/>
        <v>10.653766726074288</v>
      </c>
      <c r="I99" s="283">
        <f t="shared" ref="I99:O99" si="31">I90/706.98</f>
        <v>0</v>
      </c>
      <c r="J99" s="283">
        <f t="shared" si="31"/>
        <v>0</v>
      </c>
      <c r="K99" s="283">
        <f t="shared" si="31"/>
        <v>0</v>
      </c>
      <c r="L99" s="283">
        <f t="shared" si="31"/>
        <v>0</v>
      </c>
      <c r="M99" s="283">
        <f t="shared" si="31"/>
        <v>0</v>
      </c>
      <c r="N99" s="283">
        <f t="shared" si="31"/>
        <v>0</v>
      </c>
      <c r="O99" s="283">
        <f t="shared" si="31"/>
        <v>0</v>
      </c>
    </row>
    <row r="100" spans="1:15" s="155" customFormat="1" ht="15.75" thickBot="1">
      <c r="A100" s="568"/>
      <c r="B100" s="337" t="s">
        <v>15</v>
      </c>
      <c r="C100" s="209" t="s">
        <v>148</v>
      </c>
      <c r="D100" s="285">
        <f>D91/694.93</f>
        <v>10.839940713453155</v>
      </c>
      <c r="E100" s="285">
        <f t="shared" ref="E100:H100" si="32">E91/694.93</f>
        <v>10.839940713453155</v>
      </c>
      <c r="F100" s="285">
        <f t="shared" si="32"/>
        <v>12.333616335458249</v>
      </c>
      <c r="G100" s="285">
        <f t="shared" si="32"/>
        <v>12.73077863957521</v>
      </c>
      <c r="H100" s="285">
        <f t="shared" si="32"/>
        <v>0</v>
      </c>
      <c r="I100" s="285">
        <f t="shared" ref="I100:O100" si="33">I91/694.93</f>
        <v>0</v>
      </c>
      <c r="J100" s="285">
        <f t="shared" si="33"/>
        <v>0</v>
      </c>
      <c r="K100" s="285">
        <f t="shared" si="33"/>
        <v>0</v>
      </c>
      <c r="L100" s="285">
        <f t="shared" si="33"/>
        <v>0</v>
      </c>
      <c r="M100" s="285">
        <f t="shared" si="33"/>
        <v>0</v>
      </c>
      <c r="N100" s="285">
        <f t="shared" si="33"/>
        <v>0</v>
      </c>
      <c r="O100" s="285">
        <f t="shared" si="33"/>
        <v>0</v>
      </c>
    </row>
    <row r="101" spans="1:15" s="157" customFormat="1">
      <c r="A101" s="566" t="s">
        <v>59</v>
      </c>
      <c r="B101" s="558" t="s">
        <v>231</v>
      </c>
      <c r="C101" s="559"/>
      <c r="D101" s="281">
        <f t="shared" ref="D101:O101" si="34">D104+D107+D108+D109</f>
        <v>62951.62000000001</v>
      </c>
      <c r="E101" s="281">
        <f t="shared" si="34"/>
        <v>62225.77</v>
      </c>
      <c r="F101" s="281">
        <f t="shared" si="34"/>
        <v>59210.17</v>
      </c>
      <c r="G101" s="281">
        <f t="shared" si="34"/>
        <v>12169.65</v>
      </c>
      <c r="H101" s="281">
        <f t="shared" si="34"/>
        <v>5953.25</v>
      </c>
      <c r="I101" s="281">
        <f t="shared" si="34"/>
        <v>0</v>
      </c>
      <c r="J101" s="281">
        <f t="shared" si="34"/>
        <v>0</v>
      </c>
      <c r="K101" s="281">
        <f t="shared" si="34"/>
        <v>0</v>
      </c>
      <c r="L101" s="281">
        <f t="shared" si="34"/>
        <v>0</v>
      </c>
      <c r="M101" s="281">
        <f t="shared" si="34"/>
        <v>0</v>
      </c>
      <c r="N101" s="281">
        <f t="shared" si="34"/>
        <v>0</v>
      </c>
      <c r="O101" s="282">
        <f t="shared" si="34"/>
        <v>0</v>
      </c>
    </row>
    <row r="102" spans="1:15" s="155" customFormat="1">
      <c r="A102" s="567"/>
      <c r="B102" s="556" t="s">
        <v>257</v>
      </c>
      <c r="C102" s="199" t="s">
        <v>61</v>
      </c>
      <c r="D102" s="283">
        <f>Energia!D15</f>
        <v>7936.41</v>
      </c>
      <c r="E102" s="283">
        <f>Energia!E15</f>
        <v>7571.69</v>
      </c>
      <c r="F102" s="283">
        <f>Energia!F15</f>
        <v>5624.39</v>
      </c>
      <c r="G102" s="283">
        <f>Energia!G15</f>
        <v>0</v>
      </c>
      <c r="H102" s="283">
        <f>Energia!H15</f>
        <v>0</v>
      </c>
      <c r="I102" s="283">
        <f>Energia!I15</f>
        <v>0</v>
      </c>
      <c r="J102" s="283">
        <f>Energia!J15</f>
        <v>0</v>
      </c>
      <c r="K102" s="283">
        <f>Energia!K15</f>
        <v>0</v>
      </c>
      <c r="L102" s="283">
        <f>Energia!L15</f>
        <v>0</v>
      </c>
      <c r="M102" s="283">
        <f>Energia!M15</f>
        <v>0</v>
      </c>
      <c r="N102" s="283">
        <f>Energia!N15</f>
        <v>0</v>
      </c>
      <c r="O102" s="284">
        <f>Energia!O15</f>
        <v>0</v>
      </c>
    </row>
    <row r="103" spans="1:15" s="155" customFormat="1">
      <c r="A103" s="567"/>
      <c r="B103" s="557"/>
      <c r="C103" s="199" t="s">
        <v>62</v>
      </c>
      <c r="D103" s="283">
        <f>Energia!D16</f>
        <v>4283.43</v>
      </c>
      <c r="E103" s="283">
        <f>Energia!E16</f>
        <v>3571.25</v>
      </c>
      <c r="F103" s="283">
        <f>Energia!F16</f>
        <v>3128.62</v>
      </c>
      <c r="G103" s="283">
        <f>Energia!G16</f>
        <v>0</v>
      </c>
      <c r="H103" s="283">
        <f>Energia!H16</f>
        <v>0</v>
      </c>
      <c r="I103" s="283">
        <f>Energia!I16</f>
        <v>0</v>
      </c>
      <c r="J103" s="283">
        <f>Energia!J16</f>
        <v>0</v>
      </c>
      <c r="K103" s="283">
        <f>Energia!K16</f>
        <v>0</v>
      </c>
      <c r="L103" s="283">
        <f>Energia!L16</f>
        <v>0</v>
      </c>
      <c r="M103" s="283">
        <f>Energia!M16</f>
        <v>0</v>
      </c>
      <c r="N103" s="283">
        <f>Energia!N16</f>
        <v>0</v>
      </c>
      <c r="O103" s="284">
        <f>Energia!O16</f>
        <v>0</v>
      </c>
    </row>
    <row r="104" spans="1:15" s="155" customFormat="1">
      <c r="A104" s="567"/>
      <c r="B104" s="557"/>
      <c r="C104" s="199" t="s">
        <v>259</v>
      </c>
      <c r="D104" s="283">
        <f>Energia!D17</f>
        <v>23842.51</v>
      </c>
      <c r="E104" s="283">
        <f>Energia!E17</f>
        <v>22448.16</v>
      </c>
      <c r="F104" s="283">
        <f>Energia!F17</f>
        <v>20158.53</v>
      </c>
      <c r="G104" s="283">
        <f>Energia!G17</f>
        <v>0</v>
      </c>
      <c r="H104" s="283">
        <f>Energia!H17</f>
        <v>0</v>
      </c>
      <c r="I104" s="283">
        <f>Energia!I17</f>
        <v>0</v>
      </c>
      <c r="J104" s="283">
        <f>Energia!J17</f>
        <v>0</v>
      </c>
      <c r="K104" s="283">
        <f>Energia!K17</f>
        <v>0</v>
      </c>
      <c r="L104" s="283">
        <f>Energia!L17</f>
        <v>0</v>
      </c>
      <c r="M104" s="283">
        <f>Energia!M17</f>
        <v>0</v>
      </c>
      <c r="N104" s="283">
        <f>Energia!N17</f>
        <v>0</v>
      </c>
      <c r="O104" s="284">
        <f>Energia!O17</f>
        <v>0</v>
      </c>
    </row>
    <row r="105" spans="1:15" s="155" customFormat="1">
      <c r="A105" s="567"/>
      <c r="B105" s="556" t="s">
        <v>258</v>
      </c>
      <c r="C105" s="199" t="s">
        <v>61</v>
      </c>
      <c r="D105" s="283">
        <f>Energia!D21</f>
        <v>8772.2999999999993</v>
      </c>
      <c r="E105" s="283">
        <f>Energia!E21</f>
        <v>9281.81</v>
      </c>
      <c r="F105" s="283">
        <f>Energia!F21</f>
        <v>7007.87</v>
      </c>
      <c r="G105" s="283">
        <f>Energia!G21</f>
        <v>0</v>
      </c>
      <c r="H105" s="283">
        <f>Energia!H21</f>
        <v>0</v>
      </c>
      <c r="I105" s="283">
        <f>Energia!I21</f>
        <v>0</v>
      </c>
      <c r="J105" s="283">
        <f>Energia!J21</f>
        <v>0</v>
      </c>
      <c r="K105" s="283">
        <f>Energia!K21</f>
        <v>0</v>
      </c>
      <c r="L105" s="283">
        <f>Energia!L21</f>
        <v>0</v>
      </c>
      <c r="M105" s="283">
        <f>Energia!M21</f>
        <v>0</v>
      </c>
      <c r="N105" s="283">
        <f>Energia!N21</f>
        <v>0</v>
      </c>
      <c r="O105" s="284">
        <f>Energia!O21</f>
        <v>0</v>
      </c>
    </row>
    <row r="106" spans="1:15" s="155" customFormat="1">
      <c r="A106" s="567"/>
      <c r="B106" s="557"/>
      <c r="C106" s="199" t="s">
        <v>62</v>
      </c>
      <c r="D106" s="283">
        <f>Energia!D22</f>
        <v>5703.64</v>
      </c>
      <c r="E106" s="283">
        <f>Energia!E22</f>
        <v>5488.33</v>
      </c>
      <c r="F106" s="283">
        <f>Energia!F22</f>
        <v>5166.4799999999996</v>
      </c>
      <c r="G106" s="283">
        <f>Energia!G22</f>
        <v>0</v>
      </c>
      <c r="H106" s="283">
        <f>Energia!H22</f>
        <v>0</v>
      </c>
      <c r="I106" s="283">
        <f>Energia!I22</f>
        <v>0</v>
      </c>
      <c r="J106" s="283">
        <f>Energia!J22</f>
        <v>0</v>
      </c>
      <c r="K106" s="283">
        <f>Energia!K22</f>
        <v>0</v>
      </c>
      <c r="L106" s="283">
        <f>Energia!L22</f>
        <v>0</v>
      </c>
      <c r="M106" s="283">
        <f>Energia!M22</f>
        <v>0</v>
      </c>
      <c r="N106" s="283">
        <f>Energia!N22</f>
        <v>0</v>
      </c>
      <c r="O106" s="284">
        <f>Energia!O22</f>
        <v>0</v>
      </c>
    </row>
    <row r="107" spans="1:15" s="155" customFormat="1">
      <c r="A107" s="567"/>
      <c r="B107" s="557"/>
      <c r="C107" s="199" t="s">
        <v>259</v>
      </c>
      <c r="D107" s="283">
        <f>Energia!D23</f>
        <v>28647.54</v>
      </c>
      <c r="E107" s="283">
        <f>Energia!E23</f>
        <v>29187.01</v>
      </c>
      <c r="F107" s="283">
        <f>Energia!F23</f>
        <v>26937.35</v>
      </c>
      <c r="G107" s="283">
        <f>Energia!G23</f>
        <v>0</v>
      </c>
      <c r="H107" s="283">
        <f>Energia!H23</f>
        <v>0</v>
      </c>
      <c r="I107" s="283">
        <f>Energia!I23</f>
        <v>0</v>
      </c>
      <c r="J107" s="283">
        <f>Energia!J23</f>
        <v>0</v>
      </c>
      <c r="K107" s="283">
        <f>Energia!K23</f>
        <v>0</v>
      </c>
      <c r="L107" s="283">
        <f>Energia!L23</f>
        <v>0</v>
      </c>
      <c r="M107" s="283">
        <f>Energia!M23</f>
        <v>0</v>
      </c>
      <c r="N107" s="283">
        <f>Energia!N23</f>
        <v>0</v>
      </c>
      <c r="O107" s="284">
        <f>Energia!O23</f>
        <v>0</v>
      </c>
    </row>
    <row r="108" spans="1:15" s="155" customFormat="1">
      <c r="A108" s="567"/>
      <c r="B108" s="336" t="s">
        <v>14</v>
      </c>
      <c r="C108" s="199" t="s">
        <v>259</v>
      </c>
      <c r="D108" s="283">
        <f>Energia!D25</f>
        <v>4789.05</v>
      </c>
      <c r="E108" s="283">
        <f>Energia!E25</f>
        <v>4868.6000000000004</v>
      </c>
      <c r="F108" s="283">
        <f>Energia!F25</f>
        <v>5718.56</v>
      </c>
      <c r="G108" s="283">
        <f>Energia!G25</f>
        <v>5507.2</v>
      </c>
      <c r="H108" s="283">
        <f>Energia!H25</f>
        <v>5953.25</v>
      </c>
      <c r="I108" s="283">
        <f>Energia!I25</f>
        <v>0</v>
      </c>
      <c r="J108" s="283">
        <f>Energia!J25</f>
        <v>0</v>
      </c>
      <c r="K108" s="283">
        <f>Energia!K25</f>
        <v>0</v>
      </c>
      <c r="L108" s="283">
        <f>Energia!L25</f>
        <v>0</v>
      </c>
      <c r="M108" s="283">
        <f>Energia!M25</f>
        <v>0</v>
      </c>
      <c r="N108" s="283">
        <f>Energia!N25</f>
        <v>0</v>
      </c>
      <c r="O108" s="284">
        <f>Energia!O25</f>
        <v>0</v>
      </c>
    </row>
    <row r="109" spans="1:15" s="155" customFormat="1" ht="15.75" thickBot="1">
      <c r="A109" s="568"/>
      <c r="B109" s="337" t="s">
        <v>15</v>
      </c>
      <c r="C109" s="209" t="s">
        <v>259</v>
      </c>
      <c r="D109" s="285">
        <f>Energia!D27</f>
        <v>5672.52</v>
      </c>
      <c r="E109" s="285">
        <f>Energia!E27</f>
        <v>5722</v>
      </c>
      <c r="F109" s="285">
        <f>Energia!F27</f>
        <v>6395.73</v>
      </c>
      <c r="G109" s="285">
        <f>Energia!G27</f>
        <v>6662.45</v>
      </c>
      <c r="H109" s="285">
        <f>Energia!H27</f>
        <v>0</v>
      </c>
      <c r="I109" s="285">
        <f>Energia!I27</f>
        <v>0</v>
      </c>
      <c r="J109" s="285">
        <f>Energia!J27</f>
        <v>0</v>
      </c>
      <c r="K109" s="285">
        <f>Energia!K27</f>
        <v>0</v>
      </c>
      <c r="L109" s="285">
        <f>Energia!L27</f>
        <v>0</v>
      </c>
      <c r="M109" s="285">
        <f>Energia!M27</f>
        <v>0</v>
      </c>
      <c r="N109" s="285">
        <f>Energia!N27</f>
        <v>0</v>
      </c>
      <c r="O109" s="286">
        <f>Energia!O27</f>
        <v>0</v>
      </c>
    </row>
    <row r="110" spans="1:15" s="157" customFormat="1">
      <c r="A110" s="566" t="s">
        <v>60</v>
      </c>
      <c r="B110" s="558" t="s">
        <v>232</v>
      </c>
      <c r="C110" s="559"/>
      <c r="D110" s="287">
        <f>D101/11506.09</f>
        <v>5.4711565788204339</v>
      </c>
      <c r="E110" s="287">
        <f t="shared" ref="E110:O110" si="35">E101/11506.09</f>
        <v>5.4080725945999024</v>
      </c>
      <c r="F110" s="287">
        <f t="shared" si="35"/>
        <v>5.1459852999585438</v>
      </c>
      <c r="G110" s="287">
        <f t="shared" si="35"/>
        <v>1.0576703293647103</v>
      </c>
      <c r="H110" s="287">
        <f t="shared" si="35"/>
        <v>0.5173999160444599</v>
      </c>
      <c r="I110" s="287">
        <f t="shared" si="35"/>
        <v>0</v>
      </c>
      <c r="J110" s="287">
        <f t="shared" si="35"/>
        <v>0</v>
      </c>
      <c r="K110" s="287">
        <f t="shared" si="35"/>
        <v>0</v>
      </c>
      <c r="L110" s="287">
        <f t="shared" si="35"/>
        <v>0</v>
      </c>
      <c r="M110" s="287">
        <f t="shared" si="35"/>
        <v>0</v>
      </c>
      <c r="N110" s="287">
        <f t="shared" si="35"/>
        <v>0</v>
      </c>
      <c r="O110" s="287">
        <f t="shared" si="35"/>
        <v>0</v>
      </c>
    </row>
    <row r="111" spans="1:15" s="155" customFormat="1">
      <c r="A111" s="567"/>
      <c r="B111" s="556" t="s">
        <v>257</v>
      </c>
      <c r="C111" s="199" t="s">
        <v>61</v>
      </c>
      <c r="D111" s="279">
        <f>D102/6506.01</f>
        <v>1.2198582541373284</v>
      </c>
      <c r="E111" s="279">
        <f t="shared" ref="E111:O111" si="36">E102/6506.01</f>
        <v>1.1637993178614849</v>
      </c>
      <c r="F111" s="279">
        <f t="shared" si="36"/>
        <v>0.86449144713887627</v>
      </c>
      <c r="G111" s="279">
        <f t="shared" si="36"/>
        <v>0</v>
      </c>
      <c r="H111" s="279">
        <f t="shared" si="36"/>
        <v>0</v>
      </c>
      <c r="I111" s="279">
        <f t="shared" si="36"/>
        <v>0</v>
      </c>
      <c r="J111" s="279">
        <f t="shared" si="36"/>
        <v>0</v>
      </c>
      <c r="K111" s="279">
        <f t="shared" si="36"/>
        <v>0</v>
      </c>
      <c r="L111" s="279">
        <f t="shared" si="36"/>
        <v>0</v>
      </c>
      <c r="M111" s="279">
        <f t="shared" si="36"/>
        <v>0</v>
      </c>
      <c r="N111" s="279">
        <f t="shared" si="36"/>
        <v>0</v>
      </c>
      <c r="O111" s="279">
        <f t="shared" si="36"/>
        <v>0</v>
      </c>
    </row>
    <row r="112" spans="1:15" s="155" customFormat="1">
      <c r="A112" s="567"/>
      <c r="B112" s="557"/>
      <c r="C112" s="199" t="s">
        <v>62</v>
      </c>
      <c r="D112" s="279">
        <f t="shared" ref="D112" si="37">D103/6506.01</f>
        <v>0.65838048204660005</v>
      </c>
      <c r="E112" s="279">
        <f t="shared" ref="E112:O112" si="38">E103/6506.01</f>
        <v>0.54891554116885766</v>
      </c>
      <c r="F112" s="279">
        <f t="shared" si="38"/>
        <v>0.4808815233914488</v>
      </c>
      <c r="G112" s="279">
        <f t="shared" si="38"/>
        <v>0</v>
      </c>
      <c r="H112" s="279">
        <f t="shared" si="38"/>
        <v>0</v>
      </c>
      <c r="I112" s="279">
        <f t="shared" si="38"/>
        <v>0</v>
      </c>
      <c r="J112" s="279">
        <f t="shared" si="38"/>
        <v>0</v>
      </c>
      <c r="K112" s="279">
        <f t="shared" si="38"/>
        <v>0</v>
      </c>
      <c r="L112" s="279">
        <f t="shared" si="38"/>
        <v>0</v>
      </c>
      <c r="M112" s="279">
        <f t="shared" si="38"/>
        <v>0</v>
      </c>
      <c r="N112" s="279">
        <f t="shared" si="38"/>
        <v>0</v>
      </c>
      <c r="O112" s="279">
        <f t="shared" si="38"/>
        <v>0</v>
      </c>
    </row>
    <row r="113" spans="1:15" s="155" customFormat="1">
      <c r="A113" s="567"/>
      <c r="B113" s="557"/>
      <c r="C113" s="199" t="s">
        <v>259</v>
      </c>
      <c r="D113" s="279">
        <f t="shared" ref="D113" si="39">D104/6506.01</f>
        <v>3.6646900327543297</v>
      </c>
      <c r="E113" s="279">
        <f t="shared" ref="E113:O113" si="40">E104/6506.01</f>
        <v>3.4503728091410863</v>
      </c>
      <c r="F113" s="279">
        <f t="shared" si="40"/>
        <v>3.0984474355249989</v>
      </c>
      <c r="G113" s="279">
        <f t="shared" si="40"/>
        <v>0</v>
      </c>
      <c r="H113" s="279">
        <f t="shared" si="40"/>
        <v>0</v>
      </c>
      <c r="I113" s="279">
        <f t="shared" si="40"/>
        <v>0</v>
      </c>
      <c r="J113" s="279">
        <f t="shared" si="40"/>
        <v>0</v>
      </c>
      <c r="K113" s="279">
        <f t="shared" si="40"/>
        <v>0</v>
      </c>
      <c r="L113" s="279">
        <f t="shared" si="40"/>
        <v>0</v>
      </c>
      <c r="M113" s="279">
        <f t="shared" si="40"/>
        <v>0</v>
      </c>
      <c r="N113" s="279">
        <f t="shared" si="40"/>
        <v>0</v>
      </c>
      <c r="O113" s="279">
        <f t="shared" si="40"/>
        <v>0</v>
      </c>
    </row>
    <row r="114" spans="1:15" s="155" customFormat="1">
      <c r="A114" s="567"/>
      <c r="B114" s="556" t="s">
        <v>258</v>
      </c>
      <c r="C114" s="199" t="s">
        <v>61</v>
      </c>
      <c r="D114" s="279">
        <f>D105/3598.17</f>
        <v>2.4379893112332098</v>
      </c>
      <c r="E114" s="279">
        <f t="shared" ref="E114:O114" si="41">E105/3598.17</f>
        <v>2.5795918480783286</v>
      </c>
      <c r="F114" s="279">
        <f t="shared" si="41"/>
        <v>1.9476205960252015</v>
      </c>
      <c r="G114" s="279">
        <f t="shared" si="41"/>
        <v>0</v>
      </c>
      <c r="H114" s="279">
        <f t="shared" si="41"/>
        <v>0</v>
      </c>
      <c r="I114" s="279">
        <f t="shared" si="41"/>
        <v>0</v>
      </c>
      <c r="J114" s="279">
        <f t="shared" si="41"/>
        <v>0</v>
      </c>
      <c r="K114" s="279">
        <f t="shared" si="41"/>
        <v>0</v>
      </c>
      <c r="L114" s="279">
        <f t="shared" si="41"/>
        <v>0</v>
      </c>
      <c r="M114" s="279">
        <f t="shared" si="41"/>
        <v>0</v>
      </c>
      <c r="N114" s="279">
        <f t="shared" si="41"/>
        <v>0</v>
      </c>
      <c r="O114" s="279">
        <f t="shared" si="41"/>
        <v>0</v>
      </c>
    </row>
    <row r="115" spans="1:15" s="155" customFormat="1">
      <c r="A115" s="567"/>
      <c r="B115" s="557"/>
      <c r="C115" s="199" t="s">
        <v>62</v>
      </c>
      <c r="D115" s="279">
        <f>D106/3598.17</f>
        <v>1.5851502291442594</v>
      </c>
      <c r="E115" s="279">
        <f t="shared" ref="E115:O115" si="42">E106/3598.17</f>
        <v>1.525311477778982</v>
      </c>
      <c r="F115" s="279">
        <f t="shared" si="42"/>
        <v>1.4358632304754915</v>
      </c>
      <c r="G115" s="279">
        <f t="shared" si="42"/>
        <v>0</v>
      </c>
      <c r="H115" s="279">
        <f t="shared" si="42"/>
        <v>0</v>
      </c>
      <c r="I115" s="279">
        <f t="shared" si="42"/>
        <v>0</v>
      </c>
      <c r="J115" s="279">
        <f t="shared" si="42"/>
        <v>0</v>
      </c>
      <c r="K115" s="279">
        <f t="shared" si="42"/>
        <v>0</v>
      </c>
      <c r="L115" s="279">
        <f t="shared" si="42"/>
        <v>0</v>
      </c>
      <c r="M115" s="279">
        <f t="shared" si="42"/>
        <v>0</v>
      </c>
      <c r="N115" s="279">
        <f t="shared" si="42"/>
        <v>0</v>
      </c>
      <c r="O115" s="279">
        <f t="shared" si="42"/>
        <v>0</v>
      </c>
    </row>
    <row r="116" spans="1:15" s="155" customFormat="1">
      <c r="A116" s="567"/>
      <c r="B116" s="557"/>
      <c r="C116" s="199" t="s">
        <v>259</v>
      </c>
      <c r="D116" s="279">
        <f>D107/3598.17</f>
        <v>7.9616971960746712</v>
      </c>
      <c r="E116" s="279">
        <f t="shared" ref="E116:O116" si="43">E107/3598.17</f>
        <v>8.1116261877565528</v>
      </c>
      <c r="F116" s="279">
        <f t="shared" si="43"/>
        <v>7.4864028103174665</v>
      </c>
      <c r="G116" s="279">
        <f t="shared" si="43"/>
        <v>0</v>
      </c>
      <c r="H116" s="279">
        <f t="shared" si="43"/>
        <v>0</v>
      </c>
      <c r="I116" s="279">
        <f t="shared" si="43"/>
        <v>0</v>
      </c>
      <c r="J116" s="279">
        <f t="shared" si="43"/>
        <v>0</v>
      </c>
      <c r="K116" s="279">
        <f t="shared" si="43"/>
        <v>0</v>
      </c>
      <c r="L116" s="279">
        <f t="shared" si="43"/>
        <v>0</v>
      </c>
      <c r="M116" s="279">
        <f t="shared" si="43"/>
        <v>0</v>
      </c>
      <c r="N116" s="279">
        <f t="shared" si="43"/>
        <v>0</v>
      </c>
      <c r="O116" s="279">
        <f t="shared" si="43"/>
        <v>0</v>
      </c>
    </row>
    <row r="117" spans="1:15" s="155" customFormat="1">
      <c r="A117" s="567"/>
      <c r="B117" s="336" t="s">
        <v>14</v>
      </c>
      <c r="C117" s="199" t="s">
        <v>259</v>
      </c>
      <c r="D117" s="279">
        <f>D108/706.98</f>
        <v>6.7739540015276249</v>
      </c>
      <c r="E117" s="279">
        <f t="shared" ref="E117:O117" si="44">E108/706.98</f>
        <v>6.8864748649183856</v>
      </c>
      <c r="F117" s="279">
        <f t="shared" si="44"/>
        <v>8.0887153809160086</v>
      </c>
      <c r="G117" s="279">
        <f t="shared" si="44"/>
        <v>7.7897535998189475</v>
      </c>
      <c r="H117" s="279">
        <f t="shared" si="44"/>
        <v>8.420676681094232</v>
      </c>
      <c r="I117" s="279">
        <f t="shared" si="44"/>
        <v>0</v>
      </c>
      <c r="J117" s="279">
        <f t="shared" si="44"/>
        <v>0</v>
      </c>
      <c r="K117" s="279">
        <f t="shared" si="44"/>
        <v>0</v>
      </c>
      <c r="L117" s="279">
        <f t="shared" si="44"/>
        <v>0</v>
      </c>
      <c r="M117" s="279">
        <f t="shared" si="44"/>
        <v>0</v>
      </c>
      <c r="N117" s="279">
        <f t="shared" si="44"/>
        <v>0</v>
      </c>
      <c r="O117" s="279">
        <f t="shared" si="44"/>
        <v>0</v>
      </c>
    </row>
    <row r="118" spans="1:15" s="155" customFormat="1" ht="15.75" thickBot="1">
      <c r="A118" s="568"/>
      <c r="B118" s="337" t="s">
        <v>15</v>
      </c>
      <c r="C118" s="209" t="s">
        <v>259</v>
      </c>
      <c r="D118" s="280">
        <f>D109/694.93</f>
        <v>8.1627214251795159</v>
      </c>
      <c r="E118" s="280">
        <f t="shared" ref="E118:O118" si="45">E109/694.93</f>
        <v>8.233922841149468</v>
      </c>
      <c r="F118" s="280">
        <f t="shared" si="45"/>
        <v>9.2034161714129485</v>
      </c>
      <c r="G118" s="280">
        <f t="shared" si="45"/>
        <v>9.5872246125509051</v>
      </c>
      <c r="H118" s="280">
        <f t="shared" si="45"/>
        <v>0</v>
      </c>
      <c r="I118" s="280">
        <f t="shared" si="45"/>
        <v>0</v>
      </c>
      <c r="J118" s="280">
        <f t="shared" si="45"/>
        <v>0</v>
      </c>
      <c r="K118" s="280">
        <f t="shared" si="45"/>
        <v>0</v>
      </c>
      <c r="L118" s="280">
        <f t="shared" si="45"/>
        <v>0</v>
      </c>
      <c r="M118" s="280">
        <f t="shared" si="45"/>
        <v>0</v>
      </c>
      <c r="N118" s="280">
        <f t="shared" si="45"/>
        <v>0</v>
      </c>
      <c r="O118" s="280">
        <f t="shared" si="45"/>
        <v>0</v>
      </c>
    </row>
    <row r="119" spans="1:15" s="157" customFormat="1" ht="31.5" customHeight="1">
      <c r="A119" s="566" t="s">
        <v>64</v>
      </c>
      <c r="B119" s="558" t="s">
        <v>233</v>
      </c>
      <c r="C119" s="559"/>
      <c r="D119" s="441">
        <f>AVERAGE(D120:D121)</f>
        <v>0.69646464646464645</v>
      </c>
      <c r="E119" s="441">
        <f t="shared" ref="E119:O119" si="46">AVERAGE(E120:E121)</f>
        <v>0.76414141414141412</v>
      </c>
      <c r="F119" s="441">
        <f t="shared" si="46"/>
        <v>0.78888888888888897</v>
      </c>
      <c r="G119" s="441" t="e">
        <f t="shared" si="46"/>
        <v>#DIV/0!</v>
      </c>
      <c r="H119" s="441" t="e">
        <f t="shared" si="46"/>
        <v>#DIV/0!</v>
      </c>
      <c r="I119" s="441" t="e">
        <f t="shared" si="46"/>
        <v>#DIV/0!</v>
      </c>
      <c r="J119" s="441" t="e">
        <f t="shared" si="46"/>
        <v>#DIV/0!</v>
      </c>
      <c r="K119" s="441" t="e">
        <f t="shared" si="46"/>
        <v>#DIV/0!</v>
      </c>
      <c r="L119" s="441" t="e">
        <f t="shared" si="46"/>
        <v>#DIV/0!</v>
      </c>
      <c r="M119" s="441" t="e">
        <f t="shared" si="46"/>
        <v>#DIV/0!</v>
      </c>
      <c r="N119" s="441" t="e">
        <f t="shared" si="46"/>
        <v>#DIV/0!</v>
      </c>
      <c r="O119" s="441" t="e">
        <f t="shared" si="46"/>
        <v>#DIV/0!</v>
      </c>
    </row>
    <row r="120" spans="1:15" s="155" customFormat="1">
      <c r="A120" s="567"/>
      <c r="B120" s="560" t="s">
        <v>260</v>
      </c>
      <c r="C120" s="561"/>
      <c r="D120" s="288">
        <f>Energia!D34/Energia!D35</f>
        <v>0.76111111111111107</v>
      </c>
      <c r="E120" s="288">
        <f>Energia!E34/Energia!E35</f>
        <v>0.75555555555555554</v>
      </c>
      <c r="F120" s="288">
        <f>Energia!F34/Energia!F35</f>
        <v>0.77777777777777779</v>
      </c>
      <c r="G120" s="288" t="e">
        <f>Energia!G34/Energia!G35</f>
        <v>#DIV/0!</v>
      </c>
      <c r="H120" s="288" t="e">
        <f>Energia!H34/Energia!H35</f>
        <v>#DIV/0!</v>
      </c>
      <c r="I120" s="288" t="e">
        <f>Energia!I34/Energia!I35</f>
        <v>#DIV/0!</v>
      </c>
      <c r="J120" s="288" t="e">
        <f>Energia!J34/Energia!J35</f>
        <v>#DIV/0!</v>
      </c>
      <c r="K120" s="288" t="e">
        <f>Energia!K34/Energia!K35</f>
        <v>#DIV/0!</v>
      </c>
      <c r="L120" s="288" t="e">
        <f>Energia!L34/Energia!L35</f>
        <v>#DIV/0!</v>
      </c>
      <c r="M120" s="288" t="e">
        <f>Energia!M34/Energia!M35</f>
        <v>#DIV/0!</v>
      </c>
      <c r="N120" s="288" t="e">
        <f>Energia!N34/Energia!N35</f>
        <v>#DIV/0!</v>
      </c>
      <c r="O120" s="289" t="e">
        <f>Energia!O34/Energia!O35</f>
        <v>#DIV/0!</v>
      </c>
    </row>
    <row r="121" spans="1:15" s="155" customFormat="1">
      <c r="A121" s="567"/>
      <c r="B121" s="560" t="s">
        <v>261</v>
      </c>
      <c r="C121" s="561"/>
      <c r="D121" s="288">
        <f>Energia!D36/Energia!D37</f>
        <v>0.63181818181818183</v>
      </c>
      <c r="E121" s="288">
        <f>Energia!E36/Energia!E37</f>
        <v>0.77272727272727271</v>
      </c>
      <c r="F121" s="288">
        <f>Energia!F36/Energia!F37</f>
        <v>0.8</v>
      </c>
      <c r="G121" s="288" t="e">
        <f>Energia!G36/Energia!G37</f>
        <v>#DIV/0!</v>
      </c>
      <c r="H121" s="288" t="e">
        <f>Energia!H36/Energia!H37</f>
        <v>#DIV/0!</v>
      </c>
      <c r="I121" s="288" t="e">
        <f>Energia!I36/Energia!I37</f>
        <v>#DIV/0!</v>
      </c>
      <c r="J121" s="288" t="e">
        <f>Energia!J36/Energia!J37</f>
        <v>#DIV/0!</v>
      </c>
      <c r="K121" s="288" t="e">
        <f>Energia!K36/Energia!K37</f>
        <v>#DIV/0!</v>
      </c>
      <c r="L121" s="288" t="e">
        <f>Energia!L36/Energia!L37</f>
        <v>#DIV/0!</v>
      </c>
      <c r="M121" s="288" t="e">
        <f>Energia!M36/Energia!M37</f>
        <v>#DIV/0!</v>
      </c>
      <c r="N121" s="288" t="e">
        <f>Energia!N36/Energia!N37</f>
        <v>#DIV/0!</v>
      </c>
      <c r="O121" s="289" t="e">
        <f>Energia!O36/Energia!O37</f>
        <v>#DIV/0!</v>
      </c>
    </row>
    <row r="122" spans="1:15" s="155" customFormat="1">
      <c r="A122" s="567"/>
      <c r="B122" s="560" t="s">
        <v>14</v>
      </c>
      <c r="C122" s="561"/>
      <c r="D122" s="216" t="s">
        <v>262</v>
      </c>
      <c r="E122" s="216" t="s">
        <v>262</v>
      </c>
      <c r="F122" s="216" t="s">
        <v>262</v>
      </c>
      <c r="G122" s="216" t="s">
        <v>262</v>
      </c>
      <c r="H122" s="216" t="s">
        <v>262</v>
      </c>
      <c r="I122" s="216" t="s">
        <v>262</v>
      </c>
      <c r="J122" s="216" t="s">
        <v>262</v>
      </c>
      <c r="K122" s="216" t="s">
        <v>262</v>
      </c>
      <c r="L122" s="216" t="s">
        <v>262</v>
      </c>
      <c r="M122" s="216" t="s">
        <v>262</v>
      </c>
      <c r="N122" s="216" t="s">
        <v>262</v>
      </c>
      <c r="O122" s="218" t="s">
        <v>262</v>
      </c>
    </row>
    <row r="123" spans="1:15" s="155" customFormat="1" ht="15.75" thickBot="1">
      <c r="A123" s="567"/>
      <c r="B123" s="572" t="s">
        <v>15</v>
      </c>
      <c r="C123" s="573"/>
      <c r="D123" s="216" t="s">
        <v>262</v>
      </c>
      <c r="E123" s="216" t="s">
        <v>262</v>
      </c>
      <c r="F123" s="216" t="s">
        <v>262</v>
      </c>
      <c r="G123" s="216" t="s">
        <v>262</v>
      </c>
      <c r="H123" s="216" t="s">
        <v>262</v>
      </c>
      <c r="I123" s="216" t="s">
        <v>262</v>
      </c>
      <c r="J123" s="216" t="s">
        <v>262</v>
      </c>
      <c r="K123" s="216" t="s">
        <v>262</v>
      </c>
      <c r="L123" s="216" t="s">
        <v>262</v>
      </c>
      <c r="M123" s="216" t="s">
        <v>262</v>
      </c>
      <c r="N123" s="216" t="s">
        <v>262</v>
      </c>
      <c r="O123" s="218" t="s">
        <v>262</v>
      </c>
    </row>
    <row r="124" spans="1:15" s="157" customFormat="1" ht="30" customHeight="1">
      <c r="A124" s="553" t="s">
        <v>65</v>
      </c>
      <c r="B124" s="569" t="s">
        <v>234</v>
      </c>
      <c r="C124" s="569"/>
      <c r="D124" s="215" t="s">
        <v>262</v>
      </c>
      <c r="E124" s="215" t="s">
        <v>262</v>
      </c>
      <c r="F124" s="215" t="s">
        <v>262</v>
      </c>
      <c r="G124" s="215" t="s">
        <v>262</v>
      </c>
      <c r="H124" s="215" t="s">
        <v>262</v>
      </c>
      <c r="I124" s="215" t="s">
        <v>262</v>
      </c>
      <c r="J124" s="215" t="s">
        <v>262</v>
      </c>
      <c r="K124" s="215" t="s">
        <v>262</v>
      </c>
      <c r="L124" s="215" t="s">
        <v>262</v>
      </c>
      <c r="M124" s="215" t="s">
        <v>262</v>
      </c>
      <c r="N124" s="215" t="s">
        <v>262</v>
      </c>
      <c r="O124" s="217" t="s">
        <v>262</v>
      </c>
    </row>
    <row r="125" spans="1:15" s="155" customFormat="1">
      <c r="A125" s="554"/>
      <c r="B125" s="571" t="s">
        <v>260</v>
      </c>
      <c r="C125" s="571"/>
      <c r="D125" s="216" t="s">
        <v>262</v>
      </c>
      <c r="E125" s="216" t="s">
        <v>262</v>
      </c>
      <c r="F125" s="216" t="s">
        <v>262</v>
      </c>
      <c r="G125" s="216" t="s">
        <v>262</v>
      </c>
      <c r="H125" s="216" t="s">
        <v>262</v>
      </c>
      <c r="I125" s="216" t="s">
        <v>262</v>
      </c>
      <c r="J125" s="216" t="s">
        <v>262</v>
      </c>
      <c r="K125" s="216" t="s">
        <v>262</v>
      </c>
      <c r="L125" s="216" t="s">
        <v>262</v>
      </c>
      <c r="M125" s="216" t="s">
        <v>262</v>
      </c>
      <c r="N125" s="216" t="s">
        <v>262</v>
      </c>
      <c r="O125" s="218" t="s">
        <v>262</v>
      </c>
    </row>
    <row r="126" spans="1:15" s="155" customFormat="1">
      <c r="A126" s="554"/>
      <c r="B126" s="571" t="s">
        <v>261</v>
      </c>
      <c r="C126" s="571"/>
      <c r="D126" s="216" t="s">
        <v>262</v>
      </c>
      <c r="E126" s="216" t="s">
        <v>262</v>
      </c>
      <c r="F126" s="216" t="s">
        <v>262</v>
      </c>
      <c r="G126" s="216" t="s">
        <v>262</v>
      </c>
      <c r="H126" s="216" t="s">
        <v>262</v>
      </c>
      <c r="I126" s="216" t="s">
        <v>262</v>
      </c>
      <c r="J126" s="216" t="s">
        <v>262</v>
      </c>
      <c r="K126" s="216" t="s">
        <v>262</v>
      </c>
      <c r="L126" s="216" t="s">
        <v>262</v>
      </c>
      <c r="M126" s="216" t="s">
        <v>262</v>
      </c>
      <c r="N126" s="216" t="s">
        <v>262</v>
      </c>
      <c r="O126" s="218" t="s">
        <v>262</v>
      </c>
    </row>
    <row r="127" spans="1:15" s="155" customFormat="1">
      <c r="A127" s="554"/>
      <c r="B127" s="571" t="s">
        <v>14</v>
      </c>
      <c r="C127" s="571"/>
      <c r="D127" s="216" t="s">
        <v>262</v>
      </c>
      <c r="E127" s="216" t="s">
        <v>262</v>
      </c>
      <c r="F127" s="216" t="s">
        <v>262</v>
      </c>
      <c r="G127" s="216" t="s">
        <v>262</v>
      </c>
      <c r="H127" s="216" t="s">
        <v>262</v>
      </c>
      <c r="I127" s="216" t="s">
        <v>262</v>
      </c>
      <c r="J127" s="216" t="s">
        <v>262</v>
      </c>
      <c r="K127" s="216" t="s">
        <v>262</v>
      </c>
      <c r="L127" s="216" t="s">
        <v>262</v>
      </c>
      <c r="M127" s="216" t="s">
        <v>262</v>
      </c>
      <c r="N127" s="216" t="s">
        <v>262</v>
      </c>
      <c r="O127" s="218" t="s">
        <v>262</v>
      </c>
    </row>
    <row r="128" spans="1:15" s="155" customFormat="1" ht="15.75" thickBot="1">
      <c r="A128" s="570"/>
      <c r="B128" s="574" t="s">
        <v>15</v>
      </c>
      <c r="C128" s="574"/>
      <c r="D128" s="219" t="s">
        <v>262</v>
      </c>
      <c r="E128" s="219" t="s">
        <v>262</v>
      </c>
      <c r="F128" s="219" t="s">
        <v>262</v>
      </c>
      <c r="G128" s="219" t="s">
        <v>262</v>
      </c>
      <c r="H128" s="219" t="s">
        <v>262</v>
      </c>
      <c r="I128" s="219" t="s">
        <v>262</v>
      </c>
      <c r="J128" s="219" t="s">
        <v>262</v>
      </c>
      <c r="K128" s="219" t="s">
        <v>262</v>
      </c>
      <c r="L128" s="219" t="s">
        <v>262</v>
      </c>
      <c r="M128" s="219" t="s">
        <v>262</v>
      </c>
      <c r="N128" s="219" t="s">
        <v>262</v>
      </c>
      <c r="O128" s="220" t="s">
        <v>262</v>
      </c>
    </row>
    <row r="129" spans="1:15" s="157" customFormat="1">
      <c r="A129" s="566" t="s">
        <v>66</v>
      </c>
      <c r="B129" s="558" t="s">
        <v>235</v>
      </c>
      <c r="C129" s="559"/>
      <c r="D129" s="249">
        <f>D130+D131+D132</f>
        <v>727</v>
      </c>
      <c r="E129" s="281">
        <f t="shared" ref="E129:O129" si="47">E130+E131+E132</f>
        <v>645</v>
      </c>
      <c r="F129" s="281">
        <f t="shared" si="47"/>
        <v>659</v>
      </c>
      <c r="G129" s="281">
        <f t="shared" si="47"/>
        <v>562</v>
      </c>
      <c r="H129" s="281">
        <f t="shared" si="47"/>
        <v>22</v>
      </c>
      <c r="I129" s="281">
        <f t="shared" si="47"/>
        <v>0</v>
      </c>
      <c r="J129" s="281">
        <f t="shared" si="47"/>
        <v>0</v>
      </c>
      <c r="K129" s="281">
        <f t="shared" si="47"/>
        <v>0</v>
      </c>
      <c r="L129" s="281">
        <f t="shared" si="47"/>
        <v>0</v>
      </c>
      <c r="M129" s="281">
        <f t="shared" si="47"/>
        <v>0</v>
      </c>
      <c r="N129" s="281">
        <f t="shared" si="47"/>
        <v>0</v>
      </c>
      <c r="O129" s="282">
        <f t="shared" si="47"/>
        <v>0</v>
      </c>
    </row>
    <row r="130" spans="1:15" s="155" customFormat="1">
      <c r="A130" s="567"/>
      <c r="B130" s="571" t="s">
        <v>6</v>
      </c>
      <c r="C130" s="571"/>
      <c r="D130" s="320">
        <f>Água!C12</f>
        <v>683</v>
      </c>
      <c r="E130" s="320">
        <f>Água!D12</f>
        <v>582</v>
      </c>
      <c r="F130" s="320">
        <f>Água!E12</f>
        <v>576</v>
      </c>
      <c r="G130" s="320">
        <f>Água!F12</f>
        <v>476</v>
      </c>
      <c r="H130" s="320">
        <f>Água!G12</f>
        <v>0</v>
      </c>
      <c r="I130" s="320">
        <f>Água!H12</f>
        <v>0</v>
      </c>
      <c r="J130" s="320">
        <f>Água!I12</f>
        <v>0</v>
      </c>
      <c r="K130" s="320">
        <f>Água!J12</f>
        <v>0</v>
      </c>
      <c r="L130" s="320">
        <f>Água!K12</f>
        <v>0</v>
      </c>
      <c r="M130" s="320">
        <f>Água!L12</f>
        <v>0</v>
      </c>
      <c r="N130" s="320">
        <f>Água!M12</f>
        <v>0</v>
      </c>
      <c r="O130" s="262">
        <f>Água!N12</f>
        <v>0</v>
      </c>
    </row>
    <row r="131" spans="1:15" s="155" customFormat="1">
      <c r="A131" s="567"/>
      <c r="B131" s="571" t="s">
        <v>14</v>
      </c>
      <c r="C131" s="571"/>
      <c r="D131" s="320">
        <f>Água!C14</f>
        <v>29</v>
      </c>
      <c r="E131" s="320">
        <f>Água!D14</f>
        <v>48</v>
      </c>
      <c r="F131" s="320">
        <f>Água!E14</f>
        <v>68</v>
      </c>
      <c r="G131" s="320">
        <f>Água!F14</f>
        <v>71</v>
      </c>
      <c r="H131" s="320">
        <f>Água!G14</f>
        <v>0</v>
      </c>
      <c r="I131" s="320">
        <f>Água!H14</f>
        <v>0</v>
      </c>
      <c r="J131" s="320">
        <f>Água!I14</f>
        <v>0</v>
      </c>
      <c r="K131" s="320">
        <f>Água!J14</f>
        <v>0</v>
      </c>
      <c r="L131" s="320">
        <f>Água!K14</f>
        <v>0</v>
      </c>
      <c r="M131" s="320">
        <f>Água!L14</f>
        <v>0</v>
      </c>
      <c r="N131" s="320">
        <f>Água!M14</f>
        <v>0</v>
      </c>
      <c r="O131" s="262">
        <f>Água!N14</f>
        <v>0</v>
      </c>
    </row>
    <row r="132" spans="1:15" s="155" customFormat="1" ht="15.75" thickBot="1">
      <c r="A132" s="568"/>
      <c r="B132" s="574" t="s">
        <v>15</v>
      </c>
      <c r="C132" s="574"/>
      <c r="D132" s="321">
        <f>Água!C16</f>
        <v>15</v>
      </c>
      <c r="E132" s="321">
        <f>Água!D16</f>
        <v>15</v>
      </c>
      <c r="F132" s="321">
        <f>Água!E16</f>
        <v>15</v>
      </c>
      <c r="G132" s="321">
        <f>Água!F16</f>
        <v>15</v>
      </c>
      <c r="H132" s="321">
        <f>Água!G16</f>
        <v>22</v>
      </c>
      <c r="I132" s="321">
        <f>Água!H16</f>
        <v>0</v>
      </c>
      <c r="J132" s="321">
        <f>Água!I16</f>
        <v>0</v>
      </c>
      <c r="K132" s="321">
        <f>Água!J16</f>
        <v>0</v>
      </c>
      <c r="L132" s="321">
        <f>Água!K16</f>
        <v>0</v>
      </c>
      <c r="M132" s="321">
        <f>Água!L16</f>
        <v>0</v>
      </c>
      <c r="N132" s="321">
        <f>Água!M16</f>
        <v>0</v>
      </c>
      <c r="O132" s="322">
        <f>Água!N16</f>
        <v>0</v>
      </c>
    </row>
    <row r="133" spans="1:15" s="157" customFormat="1">
      <c r="A133" s="566" t="s">
        <v>67</v>
      </c>
      <c r="B133" s="558" t="s">
        <v>236</v>
      </c>
      <c r="C133" s="559"/>
      <c r="D133" s="203">
        <f>D129/11506.09</f>
        <v>6.3183931292037518E-2</v>
      </c>
      <c r="E133" s="203">
        <f t="shared" ref="E133:O133" si="48">E129/11506.09</f>
        <v>5.6057270541078681E-2</v>
      </c>
      <c r="F133" s="203">
        <f t="shared" si="48"/>
        <v>5.7274017498559461E-2</v>
      </c>
      <c r="G133" s="203">
        <f t="shared" si="48"/>
        <v>4.8843699293156927E-2</v>
      </c>
      <c r="H133" s="203">
        <f t="shared" si="48"/>
        <v>1.9120309331840789E-3</v>
      </c>
      <c r="I133" s="203">
        <f t="shared" si="48"/>
        <v>0</v>
      </c>
      <c r="J133" s="203">
        <f t="shared" si="48"/>
        <v>0</v>
      </c>
      <c r="K133" s="203">
        <f t="shared" si="48"/>
        <v>0</v>
      </c>
      <c r="L133" s="203">
        <f t="shared" si="48"/>
        <v>0</v>
      </c>
      <c r="M133" s="203">
        <f t="shared" si="48"/>
        <v>0</v>
      </c>
      <c r="N133" s="203">
        <f t="shared" si="48"/>
        <v>0</v>
      </c>
      <c r="O133" s="203">
        <f t="shared" si="48"/>
        <v>0</v>
      </c>
    </row>
    <row r="134" spans="1:15" s="155" customFormat="1">
      <c r="A134" s="567"/>
      <c r="B134" s="571" t="s">
        <v>6</v>
      </c>
      <c r="C134" s="571"/>
      <c r="D134" s="229">
        <f>D130/10104.18</f>
        <v>6.759578709009538E-2</v>
      </c>
      <c r="E134" s="229">
        <f t="shared" ref="E134:O134" si="49">E130/10104.18</f>
        <v>5.7599923991852875E-2</v>
      </c>
      <c r="F134" s="229">
        <f t="shared" si="49"/>
        <v>5.7006110342452329E-2</v>
      </c>
      <c r="G134" s="229">
        <f t="shared" si="49"/>
        <v>4.7109216185776577E-2</v>
      </c>
      <c r="H134" s="229">
        <f t="shared" si="49"/>
        <v>0</v>
      </c>
      <c r="I134" s="229">
        <f t="shared" si="49"/>
        <v>0</v>
      </c>
      <c r="J134" s="229">
        <f t="shared" si="49"/>
        <v>0</v>
      </c>
      <c r="K134" s="229">
        <f t="shared" si="49"/>
        <v>0</v>
      </c>
      <c r="L134" s="229">
        <f t="shared" si="49"/>
        <v>0</v>
      </c>
      <c r="M134" s="229">
        <f t="shared" si="49"/>
        <v>0</v>
      </c>
      <c r="N134" s="229">
        <f t="shared" si="49"/>
        <v>0</v>
      </c>
      <c r="O134" s="229">
        <f t="shared" si="49"/>
        <v>0</v>
      </c>
    </row>
    <row r="135" spans="1:15" s="155" customFormat="1">
      <c r="A135" s="567"/>
      <c r="B135" s="571" t="s">
        <v>14</v>
      </c>
      <c r="C135" s="571"/>
      <c r="D135" s="229">
        <f>D131/706.98</f>
        <v>4.1019547936292394E-2</v>
      </c>
      <c r="E135" s="229">
        <f t="shared" ref="E135:O135" si="50">E131/706.98</f>
        <v>6.7894424170414996E-2</v>
      </c>
      <c r="F135" s="229">
        <f t="shared" si="50"/>
        <v>9.6183767574754581E-2</v>
      </c>
      <c r="G135" s="229">
        <f t="shared" si="50"/>
        <v>0.10042716908540553</v>
      </c>
      <c r="H135" s="229">
        <f t="shared" si="50"/>
        <v>0</v>
      </c>
      <c r="I135" s="229">
        <f t="shared" si="50"/>
        <v>0</v>
      </c>
      <c r="J135" s="229">
        <f t="shared" si="50"/>
        <v>0</v>
      </c>
      <c r="K135" s="229">
        <f t="shared" si="50"/>
        <v>0</v>
      </c>
      <c r="L135" s="229">
        <f t="shared" si="50"/>
        <v>0</v>
      </c>
      <c r="M135" s="229">
        <f t="shared" si="50"/>
        <v>0</v>
      </c>
      <c r="N135" s="229">
        <f t="shared" si="50"/>
        <v>0</v>
      </c>
      <c r="O135" s="229">
        <f t="shared" si="50"/>
        <v>0</v>
      </c>
    </row>
    <row r="136" spans="1:15" s="155" customFormat="1" ht="15.75" thickBot="1">
      <c r="A136" s="568"/>
      <c r="B136" s="574" t="s">
        <v>15</v>
      </c>
      <c r="C136" s="574"/>
      <c r="D136" s="230">
        <f>D132/694.93</f>
        <v>2.1584907832443555E-2</v>
      </c>
      <c r="E136" s="230">
        <f t="shared" ref="E136:O136" si="51">E132/694.93</f>
        <v>2.1584907832443555E-2</v>
      </c>
      <c r="F136" s="230">
        <f t="shared" si="51"/>
        <v>2.1584907832443555E-2</v>
      </c>
      <c r="G136" s="230">
        <f t="shared" si="51"/>
        <v>2.1584907832443555E-2</v>
      </c>
      <c r="H136" s="230">
        <f t="shared" si="51"/>
        <v>3.1657864820917217E-2</v>
      </c>
      <c r="I136" s="230">
        <f t="shared" si="51"/>
        <v>0</v>
      </c>
      <c r="J136" s="230">
        <f t="shared" si="51"/>
        <v>0</v>
      </c>
      <c r="K136" s="230">
        <f t="shared" si="51"/>
        <v>0</v>
      </c>
      <c r="L136" s="230">
        <f t="shared" si="51"/>
        <v>0</v>
      </c>
      <c r="M136" s="230">
        <f t="shared" si="51"/>
        <v>0</v>
      </c>
      <c r="N136" s="230">
        <f t="shared" si="51"/>
        <v>0</v>
      </c>
      <c r="O136" s="230">
        <f t="shared" si="51"/>
        <v>0</v>
      </c>
    </row>
    <row r="137" spans="1:15">
      <c r="A137" s="566" t="s">
        <v>68</v>
      </c>
      <c r="B137" s="558" t="s">
        <v>237</v>
      </c>
      <c r="C137" s="559"/>
      <c r="D137" s="203">
        <f>D138+D139+D140</f>
        <v>11429.2</v>
      </c>
      <c r="E137" s="203">
        <f t="shared" ref="E137:O137" si="52">E138+E139+E140</f>
        <v>9931.7500000000018</v>
      </c>
      <c r="F137" s="203">
        <f t="shared" si="52"/>
        <v>11199.91</v>
      </c>
      <c r="G137" s="203">
        <f t="shared" si="52"/>
        <v>9450.86</v>
      </c>
      <c r="H137" s="203">
        <f t="shared" si="52"/>
        <v>321.12</v>
      </c>
      <c r="I137" s="203">
        <f t="shared" si="52"/>
        <v>0</v>
      </c>
      <c r="J137" s="203">
        <f t="shared" si="52"/>
        <v>0</v>
      </c>
      <c r="K137" s="203">
        <f t="shared" si="52"/>
        <v>0</v>
      </c>
      <c r="L137" s="203">
        <f t="shared" si="52"/>
        <v>0</v>
      </c>
      <c r="M137" s="203">
        <f t="shared" si="52"/>
        <v>0</v>
      </c>
      <c r="N137" s="203">
        <f t="shared" si="52"/>
        <v>0</v>
      </c>
      <c r="O137" s="204">
        <f t="shared" si="52"/>
        <v>0</v>
      </c>
    </row>
    <row r="138" spans="1:15" s="155" customFormat="1">
      <c r="A138" s="567"/>
      <c r="B138" s="571" t="s">
        <v>6</v>
      </c>
      <c r="C138" s="571"/>
      <c r="D138" s="229">
        <f>Água!C13</f>
        <v>11038.02</v>
      </c>
      <c r="E138" s="229">
        <f>Água!D13</f>
        <v>9364.94</v>
      </c>
      <c r="F138" s="229">
        <f>Água!E13</f>
        <v>10448.23</v>
      </c>
      <c r="G138" s="229">
        <f>Água!F13</f>
        <v>8571.92</v>
      </c>
      <c r="H138" s="229">
        <f>Água!G13</f>
        <v>0</v>
      </c>
      <c r="I138" s="229">
        <f>Água!H13</f>
        <v>0</v>
      </c>
      <c r="J138" s="229">
        <f>Água!I13</f>
        <v>0</v>
      </c>
      <c r="K138" s="229">
        <f>Água!J13</f>
        <v>0</v>
      </c>
      <c r="L138" s="229">
        <f>Água!K13</f>
        <v>0</v>
      </c>
      <c r="M138" s="229">
        <f>Água!L13</f>
        <v>0</v>
      </c>
      <c r="N138" s="229">
        <f>Água!M13</f>
        <v>0</v>
      </c>
      <c r="O138" s="231">
        <f>Água!N13</f>
        <v>0</v>
      </c>
    </row>
    <row r="139" spans="1:15" s="155" customFormat="1">
      <c r="A139" s="567"/>
      <c r="B139" s="571" t="s">
        <v>14</v>
      </c>
      <c r="C139" s="571"/>
      <c r="D139" s="229">
        <f>Água!C15</f>
        <v>222.9</v>
      </c>
      <c r="E139" s="229">
        <f>Água!D15</f>
        <v>398.53</v>
      </c>
      <c r="F139" s="229">
        <f>Água!E15</f>
        <v>583.4</v>
      </c>
      <c r="G139" s="229">
        <f>Água!F15</f>
        <v>689.17</v>
      </c>
      <c r="H139" s="229">
        <f>Água!G15</f>
        <v>0</v>
      </c>
      <c r="I139" s="229">
        <f>Água!H15</f>
        <v>0</v>
      </c>
      <c r="J139" s="229">
        <f>Água!I15</f>
        <v>0</v>
      </c>
      <c r="K139" s="229">
        <f>Água!J15</f>
        <v>0</v>
      </c>
      <c r="L139" s="229">
        <f>Água!K15</f>
        <v>0</v>
      </c>
      <c r="M139" s="229">
        <f>Água!L15</f>
        <v>0</v>
      </c>
      <c r="N139" s="229">
        <f>Água!M15</f>
        <v>0</v>
      </c>
      <c r="O139" s="231">
        <f>Água!N15</f>
        <v>0</v>
      </c>
    </row>
    <row r="140" spans="1:15" s="155" customFormat="1" ht="15.75" thickBot="1">
      <c r="A140" s="568"/>
      <c r="B140" s="574" t="s">
        <v>15</v>
      </c>
      <c r="C140" s="574"/>
      <c r="D140" s="230">
        <f>Água!C17</f>
        <v>168.28</v>
      </c>
      <c r="E140" s="230">
        <f>Água!D17</f>
        <v>168.28</v>
      </c>
      <c r="F140" s="230">
        <f>Água!E17</f>
        <v>168.28</v>
      </c>
      <c r="G140" s="230">
        <f>Água!F17</f>
        <v>189.77</v>
      </c>
      <c r="H140" s="230">
        <f>Água!G17</f>
        <v>321.12</v>
      </c>
      <c r="I140" s="230">
        <f>Água!H17</f>
        <v>0</v>
      </c>
      <c r="J140" s="230">
        <f>Água!I17</f>
        <v>0</v>
      </c>
      <c r="K140" s="230">
        <f>Água!J17</f>
        <v>0</v>
      </c>
      <c r="L140" s="230">
        <f>Água!K17</f>
        <v>0</v>
      </c>
      <c r="M140" s="230">
        <f>Água!L17</f>
        <v>0</v>
      </c>
      <c r="N140" s="230">
        <f>Água!M17</f>
        <v>0</v>
      </c>
      <c r="O140" s="232">
        <f>Água!N17</f>
        <v>0</v>
      </c>
    </row>
    <row r="141" spans="1:15">
      <c r="A141" s="575" t="s">
        <v>69</v>
      </c>
      <c r="B141" s="576" t="s">
        <v>238</v>
      </c>
      <c r="C141" s="577"/>
      <c r="D141" s="203">
        <f>D137/11506.09</f>
        <v>0.99331745188852172</v>
      </c>
      <c r="E141" s="203">
        <f t="shared" ref="E141:O141" si="53">E137/11506.09</f>
        <v>0.86317332821140824</v>
      </c>
      <c r="F141" s="203">
        <f t="shared" si="53"/>
        <v>0.97338974403989542</v>
      </c>
      <c r="G141" s="203">
        <f t="shared" si="53"/>
        <v>0.82137893932691297</v>
      </c>
      <c r="H141" s="203">
        <f t="shared" si="53"/>
        <v>2.7908698784730519E-2</v>
      </c>
      <c r="I141" s="203">
        <f t="shared" si="53"/>
        <v>0</v>
      </c>
      <c r="J141" s="203">
        <f t="shared" si="53"/>
        <v>0</v>
      </c>
      <c r="K141" s="203">
        <f t="shared" si="53"/>
        <v>0</v>
      </c>
      <c r="L141" s="203">
        <f t="shared" si="53"/>
        <v>0</v>
      </c>
      <c r="M141" s="203">
        <f t="shared" si="53"/>
        <v>0</v>
      </c>
      <c r="N141" s="203">
        <f t="shared" si="53"/>
        <v>0</v>
      </c>
      <c r="O141" s="203">
        <f t="shared" si="53"/>
        <v>0</v>
      </c>
    </row>
    <row r="142" spans="1:15" s="155" customFormat="1">
      <c r="A142" s="575"/>
      <c r="B142" s="571" t="s">
        <v>6</v>
      </c>
      <c r="C142" s="571"/>
      <c r="D142" s="320">
        <f>D138/10104.18</f>
        <v>1.0924211563927009</v>
      </c>
      <c r="E142" s="320">
        <f t="shared" ref="E142:O142" si="54">E138/10104.18</f>
        <v>0.92683819963619019</v>
      </c>
      <c r="F142" s="320">
        <f t="shared" si="54"/>
        <v>1.0340502643460427</v>
      </c>
      <c r="G142" s="320">
        <f t="shared" si="54"/>
        <v>0.84835384959492011</v>
      </c>
      <c r="H142" s="320">
        <f t="shared" si="54"/>
        <v>0</v>
      </c>
      <c r="I142" s="320">
        <f t="shared" si="54"/>
        <v>0</v>
      </c>
      <c r="J142" s="320">
        <f t="shared" si="54"/>
        <v>0</v>
      </c>
      <c r="K142" s="320">
        <f t="shared" si="54"/>
        <v>0</v>
      </c>
      <c r="L142" s="320">
        <f t="shared" si="54"/>
        <v>0</v>
      </c>
      <c r="M142" s="320">
        <f t="shared" si="54"/>
        <v>0</v>
      </c>
      <c r="N142" s="320">
        <f t="shared" si="54"/>
        <v>0</v>
      </c>
      <c r="O142" s="320">
        <f t="shared" si="54"/>
        <v>0</v>
      </c>
    </row>
    <row r="143" spans="1:15" s="155" customFormat="1">
      <c r="A143" s="575"/>
      <c r="B143" s="571" t="s">
        <v>14</v>
      </c>
      <c r="C143" s="571"/>
      <c r="D143" s="320">
        <f>D139/706.98</f>
        <v>0.31528473224136466</v>
      </c>
      <c r="E143" s="320">
        <f t="shared" ref="E143:O143" si="55">E139/706.98</f>
        <v>0.56370760134657272</v>
      </c>
      <c r="F143" s="320">
        <f t="shared" si="55"/>
        <v>0.82520014710458567</v>
      </c>
      <c r="G143" s="320">
        <f t="shared" si="55"/>
        <v>0.9748083396984355</v>
      </c>
      <c r="H143" s="320">
        <f t="shared" si="55"/>
        <v>0</v>
      </c>
      <c r="I143" s="320">
        <f t="shared" si="55"/>
        <v>0</v>
      </c>
      <c r="J143" s="320">
        <f t="shared" si="55"/>
        <v>0</v>
      </c>
      <c r="K143" s="320">
        <f t="shared" si="55"/>
        <v>0</v>
      </c>
      <c r="L143" s="320">
        <f t="shared" si="55"/>
        <v>0</v>
      </c>
      <c r="M143" s="320">
        <f t="shared" si="55"/>
        <v>0</v>
      </c>
      <c r="N143" s="320">
        <f t="shared" si="55"/>
        <v>0</v>
      </c>
      <c r="O143" s="320">
        <f t="shared" si="55"/>
        <v>0</v>
      </c>
    </row>
    <row r="144" spans="1:15" s="155" customFormat="1" ht="15.75" thickBot="1">
      <c r="A144" s="575"/>
      <c r="B144" s="578" t="s">
        <v>15</v>
      </c>
      <c r="C144" s="578"/>
      <c r="D144" s="327">
        <f>D140/694.93</f>
        <v>0.2421538860029068</v>
      </c>
      <c r="E144" s="327">
        <f t="shared" ref="E144:O144" si="56">E140/694.93</f>
        <v>0.2421538860029068</v>
      </c>
      <c r="F144" s="327">
        <f t="shared" si="56"/>
        <v>0.2421538860029068</v>
      </c>
      <c r="G144" s="327">
        <f t="shared" si="56"/>
        <v>0.27307786395752093</v>
      </c>
      <c r="H144" s="327">
        <f t="shared" si="56"/>
        <v>0.46208970687695167</v>
      </c>
      <c r="I144" s="327">
        <f t="shared" si="56"/>
        <v>0</v>
      </c>
      <c r="J144" s="327">
        <f t="shared" si="56"/>
        <v>0</v>
      </c>
      <c r="K144" s="327">
        <f t="shared" si="56"/>
        <v>0</v>
      </c>
      <c r="L144" s="327">
        <f t="shared" si="56"/>
        <v>0</v>
      </c>
      <c r="M144" s="327">
        <f t="shared" si="56"/>
        <v>0</v>
      </c>
      <c r="N144" s="327">
        <f t="shared" si="56"/>
        <v>0</v>
      </c>
      <c r="O144" s="327">
        <f t="shared" si="56"/>
        <v>0</v>
      </c>
    </row>
    <row r="145" spans="1:15">
      <c r="A145" s="553" t="s">
        <v>73</v>
      </c>
      <c r="B145" s="569" t="s">
        <v>239</v>
      </c>
      <c r="C145" s="569"/>
      <c r="D145" s="212">
        <v>0</v>
      </c>
      <c r="E145" s="212">
        <v>0.53</v>
      </c>
      <c r="F145" s="212">
        <v>0</v>
      </c>
      <c r="G145" s="212">
        <v>0</v>
      </c>
      <c r="H145" s="212">
        <v>0</v>
      </c>
      <c r="I145" s="212">
        <f t="shared" ref="I145" si="57">I146+I147+I148</f>
        <v>0</v>
      </c>
      <c r="J145" s="212">
        <f t="shared" ref="J145:O145" si="58">J146+J147+J148</f>
        <v>0</v>
      </c>
      <c r="K145" s="212">
        <f t="shared" si="58"/>
        <v>0</v>
      </c>
      <c r="L145" s="212">
        <f t="shared" si="58"/>
        <v>0</v>
      </c>
      <c r="M145" s="212">
        <f t="shared" si="58"/>
        <v>0</v>
      </c>
      <c r="N145" s="212">
        <f t="shared" si="58"/>
        <v>0</v>
      </c>
      <c r="O145" s="213">
        <f t="shared" si="58"/>
        <v>0</v>
      </c>
    </row>
    <row r="146" spans="1:15" s="155" customFormat="1">
      <c r="A146" s="554"/>
      <c r="B146" s="571" t="s">
        <v>6</v>
      </c>
      <c r="C146" s="571"/>
      <c r="D146" s="223" t="str">
        <f>Resíduos!C18</f>
        <v>Sem destinação</v>
      </c>
      <c r="E146" s="442" t="str">
        <f>Resíduos!D18</f>
        <v>Sem destinação</v>
      </c>
      <c r="F146" s="223" t="str">
        <f>Resíduos!E18</f>
        <v>Sem destinação</v>
      </c>
      <c r="G146" s="223" t="str">
        <f>Resíduos!F18</f>
        <v>Sem destinação</v>
      </c>
      <c r="H146" s="223">
        <f>Resíduos!G18</f>
        <v>0</v>
      </c>
      <c r="I146" s="223">
        <f>Resíduos!H18</f>
        <v>0</v>
      </c>
      <c r="J146" s="223">
        <f>Resíduos!J18</f>
        <v>0</v>
      </c>
      <c r="K146" s="223">
        <f>Resíduos!K18</f>
        <v>0</v>
      </c>
      <c r="L146" s="223">
        <f>Resíduos!L18</f>
        <v>0</v>
      </c>
      <c r="M146" s="223">
        <f>Resíduos!M18</f>
        <v>0</v>
      </c>
      <c r="N146" s="223">
        <f>Resíduos!N18</f>
        <v>0</v>
      </c>
      <c r="O146" s="227">
        <f>Resíduos!O18</f>
        <v>0</v>
      </c>
    </row>
    <row r="147" spans="1:15" s="155" customFormat="1">
      <c r="A147" s="554"/>
      <c r="B147" s="571" t="s">
        <v>14</v>
      </c>
      <c r="C147" s="571"/>
      <c r="D147" s="223" t="str">
        <f>Resíduos!C27</f>
        <v>Sem destinação</v>
      </c>
      <c r="E147" s="223" t="str">
        <f>Resíduos!D27</f>
        <v>Sem destinação</v>
      </c>
      <c r="F147" s="223" t="str">
        <f>Resíduos!E27</f>
        <v>Sem destinação</v>
      </c>
      <c r="G147" s="223" t="str">
        <f>Resíduos!F27</f>
        <v>Sem destinação</v>
      </c>
      <c r="H147" s="223">
        <f>Resíduos!G27</f>
        <v>0</v>
      </c>
      <c r="I147" s="223">
        <f>Resíduos!H27</f>
        <v>0</v>
      </c>
      <c r="J147" s="223">
        <f>Resíduos!J27</f>
        <v>0</v>
      </c>
      <c r="K147" s="223">
        <f>Resíduos!K27</f>
        <v>0</v>
      </c>
      <c r="L147" s="223">
        <f>Resíduos!L27</f>
        <v>0</v>
      </c>
      <c r="M147" s="223">
        <f>Resíduos!M27</f>
        <v>0</v>
      </c>
      <c r="N147" s="223">
        <f>Resíduos!N27</f>
        <v>0</v>
      </c>
      <c r="O147" s="227">
        <f>Resíduos!O27</f>
        <v>0</v>
      </c>
    </row>
    <row r="148" spans="1:15" s="155" customFormat="1" ht="15.75" thickBot="1">
      <c r="A148" s="555"/>
      <c r="B148" s="578" t="s">
        <v>15</v>
      </c>
      <c r="C148" s="578"/>
      <c r="D148" s="233" t="str">
        <f>Resíduos!C36</f>
        <v>Sem destinação</v>
      </c>
      <c r="E148" s="233" t="str">
        <f>Resíduos!D36</f>
        <v>Sem destinação</v>
      </c>
      <c r="F148" s="233" t="str">
        <f>Resíduos!E36</f>
        <v>Sem destinação</v>
      </c>
      <c r="G148" s="233" t="str">
        <f>Resíduos!F36</f>
        <v>Sem destinação</v>
      </c>
      <c r="H148" s="233">
        <f>Resíduos!G36</f>
        <v>0</v>
      </c>
      <c r="I148" s="233">
        <f>Resíduos!H36</f>
        <v>0</v>
      </c>
      <c r="J148" s="233">
        <f>Resíduos!J36</f>
        <v>0</v>
      </c>
      <c r="K148" s="233">
        <f>Resíduos!K36</f>
        <v>0</v>
      </c>
      <c r="L148" s="233">
        <f>Resíduos!L36</f>
        <v>0</v>
      </c>
      <c r="M148" s="233">
        <f>Resíduos!M36</f>
        <v>0</v>
      </c>
      <c r="N148" s="233">
        <f>Resíduos!N36</f>
        <v>0</v>
      </c>
      <c r="O148" s="234">
        <f>Resíduos!O36</f>
        <v>0</v>
      </c>
    </row>
    <row r="149" spans="1:15" ht="29.25" customHeight="1">
      <c r="A149" s="553" t="s">
        <v>74</v>
      </c>
      <c r="B149" s="569" t="s">
        <v>240</v>
      </c>
      <c r="C149" s="569"/>
      <c r="D149" s="212">
        <v>0</v>
      </c>
      <c r="E149" s="212">
        <v>0</v>
      </c>
      <c r="F149" s="212">
        <v>0</v>
      </c>
      <c r="G149" s="212">
        <v>0</v>
      </c>
      <c r="H149" s="212">
        <v>0</v>
      </c>
      <c r="I149" s="212">
        <f t="shared" ref="I149" si="59">I150+I151+I152</f>
        <v>0</v>
      </c>
      <c r="J149" s="212">
        <f t="shared" ref="J149:O149" si="60">J150+J151+J152</f>
        <v>0</v>
      </c>
      <c r="K149" s="212">
        <f t="shared" si="60"/>
        <v>0</v>
      </c>
      <c r="L149" s="212">
        <f t="shared" si="60"/>
        <v>0</v>
      </c>
      <c r="M149" s="212">
        <f t="shared" si="60"/>
        <v>0</v>
      </c>
      <c r="N149" s="212">
        <f t="shared" si="60"/>
        <v>0</v>
      </c>
      <c r="O149" s="213">
        <f t="shared" si="60"/>
        <v>0</v>
      </c>
    </row>
    <row r="150" spans="1:15" s="155" customFormat="1">
      <c r="A150" s="554"/>
      <c r="B150" s="571" t="s">
        <v>6</v>
      </c>
      <c r="C150" s="571"/>
      <c r="D150" s="223" t="str">
        <f>Resíduos!C19</f>
        <v>Sem destinação</v>
      </c>
      <c r="E150" s="223" t="str">
        <f>Resíduos!D19</f>
        <v>Sem destinação</v>
      </c>
      <c r="F150" s="223" t="str">
        <f>Resíduos!E19</f>
        <v>Sem destinação</v>
      </c>
      <c r="G150" s="223" t="str">
        <f>Resíduos!F19</f>
        <v>Sem destinação</v>
      </c>
      <c r="H150" s="223">
        <f>Resíduos!G19</f>
        <v>0</v>
      </c>
      <c r="I150" s="223">
        <f>Resíduos!H19</f>
        <v>0</v>
      </c>
      <c r="J150" s="223">
        <f>Resíduos!J19</f>
        <v>0</v>
      </c>
      <c r="K150" s="223">
        <f>Resíduos!K19</f>
        <v>0</v>
      </c>
      <c r="L150" s="223">
        <f>Resíduos!L19</f>
        <v>0</v>
      </c>
      <c r="M150" s="223">
        <f>Resíduos!M19</f>
        <v>0</v>
      </c>
      <c r="N150" s="223">
        <f>Resíduos!N19</f>
        <v>0</v>
      </c>
      <c r="O150" s="227">
        <f>Resíduos!O19</f>
        <v>0</v>
      </c>
    </row>
    <row r="151" spans="1:15" s="155" customFormat="1">
      <c r="A151" s="554"/>
      <c r="B151" s="571" t="s">
        <v>14</v>
      </c>
      <c r="C151" s="571"/>
      <c r="D151" s="223" t="str">
        <f>Resíduos!C28</f>
        <v>Sem destinação</v>
      </c>
      <c r="E151" s="223" t="str">
        <f>Resíduos!D28</f>
        <v>Sem destinação</v>
      </c>
      <c r="F151" s="223" t="str">
        <f>Resíduos!E28</f>
        <v>Sem destinação</v>
      </c>
      <c r="G151" s="223" t="str">
        <f>Resíduos!F28</f>
        <v>Sem destinação</v>
      </c>
      <c r="H151" s="223">
        <f>Resíduos!G28</f>
        <v>0</v>
      </c>
      <c r="I151" s="223">
        <f>Resíduos!H28</f>
        <v>0</v>
      </c>
      <c r="J151" s="223">
        <f>Resíduos!J28</f>
        <v>0</v>
      </c>
      <c r="K151" s="223">
        <f>Resíduos!K28</f>
        <v>0</v>
      </c>
      <c r="L151" s="223">
        <f>Resíduos!L28</f>
        <v>0</v>
      </c>
      <c r="M151" s="223">
        <f>Resíduos!M28</f>
        <v>0</v>
      </c>
      <c r="N151" s="223">
        <f>Resíduos!N28</f>
        <v>0</v>
      </c>
      <c r="O151" s="227">
        <f>Resíduos!O28</f>
        <v>0</v>
      </c>
    </row>
    <row r="152" spans="1:15" s="155" customFormat="1" ht="15.75" thickBot="1">
      <c r="A152" s="570"/>
      <c r="B152" s="574" t="s">
        <v>15</v>
      </c>
      <c r="C152" s="574"/>
      <c r="D152" s="224" t="str">
        <f>Resíduos!C37</f>
        <v>Sem destinação</v>
      </c>
      <c r="E152" s="224" t="str">
        <f>Resíduos!D37</f>
        <v>Sem destinação</v>
      </c>
      <c r="F152" s="224" t="str">
        <f>Resíduos!E37</f>
        <v>Sem destinação</v>
      </c>
      <c r="G152" s="224" t="str">
        <f>Resíduos!F37</f>
        <v>Sem destinação</v>
      </c>
      <c r="H152" s="224">
        <f>Resíduos!G37</f>
        <v>0</v>
      </c>
      <c r="I152" s="224">
        <f>Resíduos!H37</f>
        <v>0</v>
      </c>
      <c r="J152" s="224">
        <f>Resíduos!J37</f>
        <v>0</v>
      </c>
      <c r="K152" s="224">
        <f>Resíduos!K37</f>
        <v>0</v>
      </c>
      <c r="L152" s="224">
        <f>Resíduos!L37</f>
        <v>0</v>
      </c>
      <c r="M152" s="224">
        <f>Resíduos!M37</f>
        <v>0</v>
      </c>
      <c r="N152" s="224">
        <f>Resíduos!N37</f>
        <v>0</v>
      </c>
      <c r="O152" s="228">
        <f>Resíduos!O37</f>
        <v>0</v>
      </c>
    </row>
    <row r="153" spans="1:15">
      <c r="A153" s="553" t="s">
        <v>75</v>
      </c>
      <c r="B153" s="569" t="s">
        <v>241</v>
      </c>
      <c r="C153" s="569"/>
      <c r="D153" s="212">
        <v>0</v>
      </c>
      <c r="E153" s="212">
        <v>0</v>
      </c>
      <c r="F153" s="212">
        <v>0</v>
      </c>
      <c r="G153" s="212">
        <v>0</v>
      </c>
      <c r="H153" s="212">
        <v>0</v>
      </c>
      <c r="I153" s="212">
        <f t="shared" ref="I153" si="61">I154+I155+I156</f>
        <v>0</v>
      </c>
      <c r="J153" s="212">
        <f t="shared" ref="J153:O153" si="62">J154+J155+J156</f>
        <v>0</v>
      </c>
      <c r="K153" s="212">
        <f t="shared" si="62"/>
        <v>0</v>
      </c>
      <c r="L153" s="212">
        <f t="shared" si="62"/>
        <v>0</v>
      </c>
      <c r="M153" s="212">
        <f t="shared" si="62"/>
        <v>0</v>
      </c>
      <c r="N153" s="212">
        <f t="shared" si="62"/>
        <v>0</v>
      </c>
      <c r="O153" s="213">
        <f t="shared" si="62"/>
        <v>0</v>
      </c>
    </row>
    <row r="154" spans="1:15" s="155" customFormat="1">
      <c r="A154" s="554"/>
      <c r="B154" s="571" t="s">
        <v>6</v>
      </c>
      <c r="C154" s="571"/>
      <c r="D154" s="223" t="str">
        <f>Resíduos!C20</f>
        <v>Sem destinação</v>
      </c>
      <c r="E154" s="223" t="str">
        <f>Resíduos!D20</f>
        <v>Sem destinação</v>
      </c>
      <c r="F154" s="223" t="str">
        <f>Resíduos!E20</f>
        <v>Sem destinação</v>
      </c>
      <c r="G154" s="223" t="str">
        <f>Resíduos!F20</f>
        <v>Sem destinação</v>
      </c>
      <c r="H154" s="223">
        <f>Resíduos!G20</f>
        <v>0</v>
      </c>
      <c r="I154" s="223">
        <f>Resíduos!H20</f>
        <v>0</v>
      </c>
      <c r="J154" s="223">
        <f>Resíduos!J20</f>
        <v>0</v>
      </c>
      <c r="K154" s="223">
        <f>Resíduos!K20</f>
        <v>0</v>
      </c>
      <c r="L154" s="223">
        <f>Resíduos!L20</f>
        <v>0</v>
      </c>
      <c r="M154" s="223">
        <f>Resíduos!M20</f>
        <v>0</v>
      </c>
      <c r="N154" s="223">
        <f>Resíduos!N20</f>
        <v>0</v>
      </c>
      <c r="O154" s="227">
        <f>Resíduos!O20</f>
        <v>0</v>
      </c>
    </row>
    <row r="155" spans="1:15" s="155" customFormat="1">
      <c r="A155" s="554"/>
      <c r="B155" s="571" t="s">
        <v>14</v>
      </c>
      <c r="C155" s="571"/>
      <c r="D155" s="223" t="str">
        <f>Resíduos!C29</f>
        <v>Sem destinação</v>
      </c>
      <c r="E155" s="223" t="str">
        <f>Resíduos!D29</f>
        <v>Sem destinação</v>
      </c>
      <c r="F155" s="223" t="str">
        <f>Resíduos!E29</f>
        <v>Sem destinação</v>
      </c>
      <c r="G155" s="223" t="str">
        <f>Resíduos!F29</f>
        <v>Sem destinação</v>
      </c>
      <c r="H155" s="223">
        <f>Resíduos!G29</f>
        <v>0</v>
      </c>
      <c r="I155" s="223">
        <f>Resíduos!H29</f>
        <v>0</v>
      </c>
      <c r="J155" s="223">
        <f>Resíduos!J29</f>
        <v>0</v>
      </c>
      <c r="K155" s="223">
        <f>Resíduos!K29</f>
        <v>0</v>
      </c>
      <c r="L155" s="223">
        <f>Resíduos!L29</f>
        <v>0</v>
      </c>
      <c r="M155" s="223">
        <f>Resíduos!M29</f>
        <v>0</v>
      </c>
      <c r="N155" s="223">
        <f>Resíduos!N29</f>
        <v>0</v>
      </c>
      <c r="O155" s="227">
        <f>Resíduos!O29</f>
        <v>0</v>
      </c>
    </row>
    <row r="156" spans="1:15" s="155" customFormat="1" ht="15.75" thickBot="1">
      <c r="A156" s="570"/>
      <c r="B156" s="574" t="s">
        <v>15</v>
      </c>
      <c r="C156" s="574"/>
      <c r="D156" s="224" t="str">
        <f>Resíduos!C38</f>
        <v>Sem destinação</v>
      </c>
      <c r="E156" s="224" t="str">
        <f>Resíduos!D38</f>
        <v>Sem destinação</v>
      </c>
      <c r="F156" s="224" t="str">
        <f>Resíduos!E38</f>
        <v>Sem destinação</v>
      </c>
      <c r="G156" s="224" t="str">
        <f>Resíduos!F38</f>
        <v>Sem destinação</v>
      </c>
      <c r="H156" s="224">
        <f>Resíduos!G38</f>
        <v>0</v>
      </c>
      <c r="I156" s="224">
        <f>Resíduos!H38</f>
        <v>0</v>
      </c>
      <c r="J156" s="224">
        <f>Resíduos!J38</f>
        <v>0</v>
      </c>
      <c r="K156" s="224">
        <f>Resíduos!K38</f>
        <v>0</v>
      </c>
      <c r="L156" s="224">
        <f>Resíduos!L38</f>
        <v>0</v>
      </c>
      <c r="M156" s="224">
        <f>Resíduos!M38</f>
        <v>0</v>
      </c>
      <c r="N156" s="224">
        <f>Resíduos!N38</f>
        <v>0</v>
      </c>
      <c r="O156" s="228">
        <f>Resíduos!O38</f>
        <v>0</v>
      </c>
    </row>
    <row r="157" spans="1:15" ht="30.75" customHeight="1">
      <c r="A157" s="553" t="s">
        <v>76</v>
      </c>
      <c r="B157" s="569" t="s">
        <v>242</v>
      </c>
      <c r="C157" s="569"/>
      <c r="D157" s="212">
        <v>0</v>
      </c>
      <c r="E157" s="212">
        <v>0</v>
      </c>
      <c r="F157" s="212">
        <v>0</v>
      </c>
      <c r="G157" s="212">
        <v>0</v>
      </c>
      <c r="H157" s="212">
        <v>0</v>
      </c>
      <c r="I157" s="212">
        <f t="shared" ref="I157" si="63">I158+I159+I160</f>
        <v>0</v>
      </c>
      <c r="J157" s="212">
        <f t="shared" ref="J157:O157" si="64">J158+J159+J160</f>
        <v>0</v>
      </c>
      <c r="K157" s="212">
        <f t="shared" si="64"/>
        <v>0</v>
      </c>
      <c r="L157" s="212">
        <f t="shared" si="64"/>
        <v>0</v>
      </c>
      <c r="M157" s="212">
        <f t="shared" si="64"/>
        <v>0</v>
      </c>
      <c r="N157" s="212">
        <f t="shared" si="64"/>
        <v>0</v>
      </c>
      <c r="O157" s="213">
        <f t="shared" si="64"/>
        <v>0</v>
      </c>
    </row>
    <row r="158" spans="1:15" s="155" customFormat="1">
      <c r="A158" s="554"/>
      <c r="B158" s="571" t="s">
        <v>6</v>
      </c>
      <c r="C158" s="571"/>
      <c r="D158" s="223" t="str">
        <f>Resíduos!C21</f>
        <v>Sem destinação</v>
      </c>
      <c r="E158" s="223" t="str">
        <f>Resíduos!D21</f>
        <v>Sem destinação</v>
      </c>
      <c r="F158" s="223" t="str">
        <f>Resíduos!E21</f>
        <v>Sem destinação</v>
      </c>
      <c r="G158" s="223" t="str">
        <f>Resíduos!F21</f>
        <v>Sem destinação</v>
      </c>
      <c r="H158" s="223">
        <f>Resíduos!G21</f>
        <v>0</v>
      </c>
      <c r="I158" s="223">
        <f>Resíduos!H21</f>
        <v>0</v>
      </c>
      <c r="J158" s="223">
        <f>Resíduos!J21</f>
        <v>0</v>
      </c>
      <c r="K158" s="223">
        <f>Resíduos!K21</f>
        <v>0</v>
      </c>
      <c r="L158" s="223">
        <f>Resíduos!L21</f>
        <v>0</v>
      </c>
      <c r="M158" s="223">
        <f>Resíduos!M21</f>
        <v>0</v>
      </c>
      <c r="N158" s="223">
        <f>Resíduos!N21</f>
        <v>0</v>
      </c>
      <c r="O158" s="227">
        <f>Resíduos!O21</f>
        <v>0</v>
      </c>
    </row>
    <row r="159" spans="1:15" s="155" customFormat="1">
      <c r="A159" s="554"/>
      <c r="B159" s="571" t="s">
        <v>14</v>
      </c>
      <c r="C159" s="571"/>
      <c r="D159" s="223" t="str">
        <f>Resíduos!C30</f>
        <v>Sem destinação</v>
      </c>
      <c r="E159" s="223" t="str">
        <f>Resíduos!D30</f>
        <v>Sem destinação</v>
      </c>
      <c r="F159" s="223" t="str">
        <f>Resíduos!E30</f>
        <v>Sem destinação</v>
      </c>
      <c r="G159" s="223" t="str">
        <f>Resíduos!F30</f>
        <v>Sem destinação</v>
      </c>
      <c r="H159" s="223">
        <f>Resíduos!G30</f>
        <v>0</v>
      </c>
      <c r="I159" s="223">
        <f>Resíduos!H30</f>
        <v>0</v>
      </c>
      <c r="J159" s="223">
        <f>Resíduos!J30</f>
        <v>0</v>
      </c>
      <c r="K159" s="223">
        <f>Resíduos!K30</f>
        <v>0</v>
      </c>
      <c r="L159" s="223">
        <f>Resíduos!L30</f>
        <v>0</v>
      </c>
      <c r="M159" s="223">
        <f>Resíduos!M30</f>
        <v>0</v>
      </c>
      <c r="N159" s="223">
        <f>Resíduos!N30</f>
        <v>0</v>
      </c>
      <c r="O159" s="227">
        <f>Resíduos!O30</f>
        <v>0</v>
      </c>
    </row>
    <row r="160" spans="1:15" s="155" customFormat="1" ht="15.75" thickBot="1">
      <c r="A160" s="570"/>
      <c r="B160" s="574" t="s">
        <v>15</v>
      </c>
      <c r="C160" s="574"/>
      <c r="D160" s="224" t="str">
        <f>Resíduos!C39</f>
        <v>Sem destinação</v>
      </c>
      <c r="E160" s="224" t="str">
        <f>Resíduos!D39</f>
        <v>Sem destinação</v>
      </c>
      <c r="F160" s="224" t="str">
        <f>Resíduos!E39</f>
        <v>Sem destinação</v>
      </c>
      <c r="G160" s="224" t="str">
        <f>Resíduos!F39</f>
        <v>Sem destinação</v>
      </c>
      <c r="H160" s="224">
        <f>Resíduos!G39</f>
        <v>0</v>
      </c>
      <c r="I160" s="224">
        <f>Resíduos!H39</f>
        <v>0</v>
      </c>
      <c r="J160" s="224">
        <f>Resíduos!J39</f>
        <v>0</v>
      </c>
      <c r="K160" s="224">
        <f>Resíduos!K39</f>
        <v>0</v>
      </c>
      <c r="L160" s="224">
        <f>Resíduos!L39</f>
        <v>0</v>
      </c>
      <c r="M160" s="224">
        <f>Resíduos!M39</f>
        <v>0</v>
      </c>
      <c r="N160" s="224">
        <f>Resíduos!N39</f>
        <v>0</v>
      </c>
      <c r="O160" s="228">
        <f>Resíduos!O39</f>
        <v>0</v>
      </c>
    </row>
    <row r="161" spans="1:15" ht="30.75" customHeight="1">
      <c r="A161" s="553" t="s">
        <v>77</v>
      </c>
      <c r="B161" s="569" t="s">
        <v>243</v>
      </c>
      <c r="C161" s="569"/>
      <c r="D161" s="212">
        <v>0</v>
      </c>
      <c r="E161" s="212">
        <v>0</v>
      </c>
      <c r="F161" s="212">
        <v>0</v>
      </c>
      <c r="G161" s="212">
        <v>0</v>
      </c>
      <c r="H161" s="212">
        <v>0</v>
      </c>
      <c r="I161" s="212">
        <f t="shared" ref="I161" si="65">I162+I163+I164</f>
        <v>0</v>
      </c>
      <c r="J161" s="212">
        <f t="shared" ref="J161:O161" si="66">J162+J163+J164</f>
        <v>0</v>
      </c>
      <c r="K161" s="212">
        <f t="shared" si="66"/>
        <v>0</v>
      </c>
      <c r="L161" s="212">
        <f t="shared" si="66"/>
        <v>0</v>
      </c>
      <c r="M161" s="212">
        <f t="shared" si="66"/>
        <v>0</v>
      </c>
      <c r="N161" s="212">
        <f t="shared" si="66"/>
        <v>0</v>
      </c>
      <c r="O161" s="213">
        <f t="shared" si="66"/>
        <v>0</v>
      </c>
    </row>
    <row r="162" spans="1:15" s="155" customFormat="1">
      <c r="A162" s="554"/>
      <c r="B162" s="571" t="s">
        <v>6</v>
      </c>
      <c r="C162" s="571"/>
      <c r="D162" s="223" t="str">
        <f>Resíduos!C22</f>
        <v>Sem destinação</v>
      </c>
      <c r="E162" s="223" t="str">
        <f>Resíduos!D22</f>
        <v>Sem destinação</v>
      </c>
      <c r="F162" s="223" t="str">
        <f>Resíduos!E22</f>
        <v>Sem destinação</v>
      </c>
      <c r="G162" s="223" t="str">
        <f>Resíduos!F22</f>
        <v>Sem destinação</v>
      </c>
      <c r="H162" s="223">
        <f>Resíduos!G22</f>
        <v>0</v>
      </c>
      <c r="I162" s="223">
        <f>Resíduos!H22</f>
        <v>0</v>
      </c>
      <c r="J162" s="223">
        <f>Resíduos!J22</f>
        <v>0</v>
      </c>
      <c r="K162" s="223">
        <f>Resíduos!K22</f>
        <v>0</v>
      </c>
      <c r="L162" s="223">
        <f>Resíduos!L22</f>
        <v>0</v>
      </c>
      <c r="M162" s="223">
        <f>Resíduos!M22</f>
        <v>0</v>
      </c>
      <c r="N162" s="223">
        <f>Resíduos!N22</f>
        <v>0</v>
      </c>
      <c r="O162" s="227">
        <f>Resíduos!O22</f>
        <v>0</v>
      </c>
    </row>
    <row r="163" spans="1:15" s="155" customFormat="1">
      <c r="A163" s="554"/>
      <c r="B163" s="571" t="s">
        <v>14</v>
      </c>
      <c r="C163" s="571"/>
      <c r="D163" s="223" t="str">
        <f>Resíduos!C31</f>
        <v>Sem destinação</v>
      </c>
      <c r="E163" s="223" t="str">
        <f>Resíduos!D31</f>
        <v>Sem destinação</v>
      </c>
      <c r="F163" s="223" t="str">
        <f>Resíduos!E31</f>
        <v>Sem destinação</v>
      </c>
      <c r="G163" s="223" t="str">
        <f>Resíduos!F31</f>
        <v>Sem destinação</v>
      </c>
      <c r="H163" s="223">
        <f>Resíduos!G31</f>
        <v>0</v>
      </c>
      <c r="I163" s="223">
        <f>Resíduos!H31</f>
        <v>0</v>
      </c>
      <c r="J163" s="223">
        <f>Resíduos!J31</f>
        <v>0</v>
      </c>
      <c r="K163" s="223">
        <f>Resíduos!K31</f>
        <v>0</v>
      </c>
      <c r="L163" s="223">
        <f>Resíduos!L31</f>
        <v>0</v>
      </c>
      <c r="M163" s="223">
        <f>Resíduos!M31</f>
        <v>0</v>
      </c>
      <c r="N163" s="223">
        <f>Resíduos!N31</f>
        <v>0</v>
      </c>
      <c r="O163" s="227">
        <f>Resíduos!O31</f>
        <v>0</v>
      </c>
    </row>
    <row r="164" spans="1:15" s="155" customFormat="1" ht="15.75" thickBot="1">
      <c r="A164" s="570"/>
      <c r="B164" s="574" t="s">
        <v>15</v>
      </c>
      <c r="C164" s="574"/>
      <c r="D164" s="224" t="str">
        <f>Resíduos!C40</f>
        <v>Sem destinação</v>
      </c>
      <c r="E164" s="224" t="str">
        <f>Resíduos!D40</f>
        <v>Sem destinação</v>
      </c>
      <c r="F164" s="224" t="str">
        <f>Resíduos!E40</f>
        <v>Sem destinação</v>
      </c>
      <c r="G164" s="224" t="str">
        <f>Resíduos!F40</f>
        <v>Sem destinação</v>
      </c>
      <c r="H164" s="224">
        <f>Resíduos!G40</f>
        <v>0</v>
      </c>
      <c r="I164" s="224">
        <f>Resíduos!H40</f>
        <v>0</v>
      </c>
      <c r="J164" s="224">
        <f>Resíduos!J40</f>
        <v>0</v>
      </c>
      <c r="K164" s="224">
        <f>Resíduos!K40</f>
        <v>0</v>
      </c>
      <c r="L164" s="224">
        <f>Resíduos!L40</f>
        <v>0</v>
      </c>
      <c r="M164" s="224">
        <f>Resíduos!M40</f>
        <v>0</v>
      </c>
      <c r="N164" s="224">
        <f>Resíduos!N40</f>
        <v>0</v>
      </c>
      <c r="O164" s="228">
        <f>Resíduos!O40</f>
        <v>0</v>
      </c>
    </row>
    <row r="165" spans="1:15">
      <c r="A165" s="553" t="s">
        <v>78</v>
      </c>
      <c r="B165" s="569" t="s">
        <v>244</v>
      </c>
      <c r="C165" s="569"/>
      <c r="D165" s="212">
        <v>0</v>
      </c>
      <c r="E165" s="212">
        <v>0</v>
      </c>
      <c r="F165" s="212">
        <v>0</v>
      </c>
      <c r="G165" s="212">
        <v>0</v>
      </c>
      <c r="H165" s="212">
        <v>0</v>
      </c>
      <c r="I165" s="212">
        <v>0</v>
      </c>
      <c r="J165" s="212">
        <f t="shared" ref="J165:O165" si="67">J166+J167+J168</f>
        <v>0</v>
      </c>
      <c r="K165" s="212">
        <f t="shared" si="67"/>
        <v>0</v>
      </c>
      <c r="L165" s="212">
        <f t="shared" si="67"/>
        <v>0</v>
      </c>
      <c r="M165" s="212">
        <f t="shared" si="67"/>
        <v>0</v>
      </c>
      <c r="N165" s="212">
        <f t="shared" si="67"/>
        <v>0</v>
      </c>
      <c r="O165" s="213">
        <f t="shared" si="67"/>
        <v>0</v>
      </c>
    </row>
    <row r="166" spans="1:15" s="155" customFormat="1">
      <c r="A166" s="554"/>
      <c r="B166" s="571" t="s">
        <v>6</v>
      </c>
      <c r="C166" s="571"/>
      <c r="D166" s="223" t="str">
        <f>Resíduos!C23</f>
        <v>Sem destinação</v>
      </c>
      <c r="E166" s="223" t="str">
        <f>Resíduos!D23</f>
        <v>Sem destinação</v>
      </c>
      <c r="F166" s="223" t="str">
        <f>Resíduos!E23</f>
        <v>Sem destinação</v>
      </c>
      <c r="G166" s="223" t="str">
        <f>Resíduos!F23</f>
        <v>Sem destinação</v>
      </c>
      <c r="H166" s="223">
        <f>Resíduos!G23</f>
        <v>0</v>
      </c>
      <c r="I166" s="223">
        <f>Resíduos!H23</f>
        <v>0</v>
      </c>
      <c r="J166" s="223">
        <f>Resíduos!J23</f>
        <v>0</v>
      </c>
      <c r="K166" s="223">
        <f>Resíduos!K23</f>
        <v>0</v>
      </c>
      <c r="L166" s="223">
        <f>Resíduos!L23</f>
        <v>0</v>
      </c>
      <c r="M166" s="223">
        <f>Resíduos!M23</f>
        <v>0</v>
      </c>
      <c r="N166" s="223">
        <f>Resíduos!N23</f>
        <v>0</v>
      </c>
      <c r="O166" s="227">
        <f>Resíduos!O23</f>
        <v>0</v>
      </c>
    </row>
    <row r="167" spans="1:15" s="155" customFormat="1">
      <c r="A167" s="554"/>
      <c r="B167" s="571" t="s">
        <v>14</v>
      </c>
      <c r="C167" s="571"/>
      <c r="D167" s="223" t="str">
        <f>Resíduos!C32</f>
        <v>Sem destinação</v>
      </c>
      <c r="E167" s="223" t="str">
        <f>Resíduos!D32</f>
        <v>Sem destinação</v>
      </c>
      <c r="F167" s="223" t="str">
        <f>Resíduos!E32</f>
        <v>Sem destinação</v>
      </c>
      <c r="G167" s="223" t="str">
        <f>Resíduos!F32</f>
        <v>Sem destinação</v>
      </c>
      <c r="H167" s="223">
        <f>Resíduos!G32</f>
        <v>0</v>
      </c>
      <c r="I167" s="223">
        <f>Resíduos!H32</f>
        <v>0</v>
      </c>
      <c r="J167" s="223">
        <f>Resíduos!J32</f>
        <v>0</v>
      </c>
      <c r="K167" s="223">
        <f>Resíduos!K32</f>
        <v>0</v>
      </c>
      <c r="L167" s="223">
        <f>Resíduos!L32</f>
        <v>0</v>
      </c>
      <c r="M167" s="223">
        <f>Resíduos!M32</f>
        <v>0</v>
      </c>
      <c r="N167" s="223">
        <f>Resíduos!N32</f>
        <v>0</v>
      </c>
      <c r="O167" s="227">
        <f>Resíduos!O32</f>
        <v>0</v>
      </c>
    </row>
    <row r="168" spans="1:15" s="155" customFormat="1" ht="15.75" thickBot="1">
      <c r="A168" s="570"/>
      <c r="B168" s="574" t="s">
        <v>15</v>
      </c>
      <c r="C168" s="574"/>
      <c r="D168" s="224" t="str">
        <f>Resíduos!C41</f>
        <v>Sem destinação</v>
      </c>
      <c r="E168" s="224" t="str">
        <f>Resíduos!D41</f>
        <v>Sem destinação</v>
      </c>
      <c r="F168" s="224" t="str">
        <f>Resíduos!E41</f>
        <v>Sem destinação</v>
      </c>
      <c r="G168" s="224" t="str">
        <f>Resíduos!F41</f>
        <v>Sem destinação</v>
      </c>
      <c r="H168" s="224">
        <f>Resíduos!G41</f>
        <v>0</v>
      </c>
      <c r="I168" s="224">
        <f>Resíduos!H41</f>
        <v>0</v>
      </c>
      <c r="J168" s="224">
        <f>Resíduos!J41</f>
        <v>0</v>
      </c>
      <c r="K168" s="224">
        <f>Resíduos!K41</f>
        <v>0</v>
      </c>
      <c r="L168" s="224">
        <f>Resíduos!L41</f>
        <v>0</v>
      </c>
      <c r="M168" s="224">
        <f>Resíduos!M41</f>
        <v>0</v>
      </c>
      <c r="N168" s="224">
        <f>Resíduos!N41</f>
        <v>0</v>
      </c>
      <c r="O168" s="228">
        <f>Resíduos!O41</f>
        <v>0</v>
      </c>
    </row>
    <row r="169" spans="1:15">
      <c r="A169" s="553" t="s">
        <v>79</v>
      </c>
      <c r="B169" s="569" t="s">
        <v>245</v>
      </c>
      <c r="C169" s="569"/>
      <c r="D169" s="212">
        <v>0</v>
      </c>
      <c r="E169" s="212">
        <v>0</v>
      </c>
      <c r="F169" s="212">
        <v>0</v>
      </c>
      <c r="G169" s="212">
        <v>0</v>
      </c>
      <c r="H169" s="212">
        <v>0</v>
      </c>
      <c r="I169" s="212">
        <f t="shared" ref="I169" si="68">I170+I171+I172</f>
        <v>0</v>
      </c>
      <c r="J169" s="212">
        <f t="shared" ref="J169:O169" si="69">J170+J171+J172</f>
        <v>0</v>
      </c>
      <c r="K169" s="212">
        <f t="shared" si="69"/>
        <v>0</v>
      </c>
      <c r="L169" s="212">
        <f t="shared" si="69"/>
        <v>0</v>
      </c>
      <c r="M169" s="212">
        <f t="shared" si="69"/>
        <v>0</v>
      </c>
      <c r="N169" s="212">
        <f t="shared" si="69"/>
        <v>0</v>
      </c>
      <c r="O169" s="213">
        <f t="shared" si="69"/>
        <v>0</v>
      </c>
    </row>
    <row r="170" spans="1:15" s="155" customFormat="1">
      <c r="A170" s="554"/>
      <c r="B170" s="571" t="s">
        <v>6</v>
      </c>
      <c r="C170" s="571"/>
      <c r="D170" s="223" t="str">
        <f>Resíduos!C24</f>
        <v>Sem destinação</v>
      </c>
      <c r="E170" s="223" t="str">
        <f>Resíduos!D24</f>
        <v>Sem destinação</v>
      </c>
      <c r="F170" s="223" t="str">
        <f>Resíduos!E24</f>
        <v>Sem destinação</v>
      </c>
      <c r="G170" s="223" t="str">
        <f>Resíduos!F24</f>
        <v>Sem destinação</v>
      </c>
      <c r="H170" s="223">
        <f>Resíduos!G24</f>
        <v>0</v>
      </c>
      <c r="I170" s="223">
        <f>Resíduos!H24</f>
        <v>0</v>
      </c>
      <c r="J170" s="223">
        <f>Resíduos!J24</f>
        <v>0</v>
      </c>
      <c r="K170" s="223">
        <f>Resíduos!K24</f>
        <v>0</v>
      </c>
      <c r="L170" s="223">
        <f>Resíduos!L24</f>
        <v>0</v>
      </c>
      <c r="M170" s="223">
        <f>Resíduos!M24</f>
        <v>0</v>
      </c>
      <c r="N170" s="223">
        <f>Resíduos!N24</f>
        <v>0</v>
      </c>
      <c r="O170" s="227">
        <f>Resíduos!O24</f>
        <v>0</v>
      </c>
    </row>
    <row r="171" spans="1:15" s="155" customFormat="1">
      <c r="A171" s="554"/>
      <c r="B171" s="571" t="s">
        <v>14</v>
      </c>
      <c r="C171" s="571"/>
      <c r="D171" s="223" t="str">
        <f>Resíduos!C33</f>
        <v>Sem destinação</v>
      </c>
      <c r="E171" s="223" t="str">
        <f>Resíduos!D33</f>
        <v>Sem destinação</v>
      </c>
      <c r="F171" s="223" t="str">
        <f>Resíduos!E33</f>
        <v>Sem destinação</v>
      </c>
      <c r="G171" s="223" t="str">
        <f>Resíduos!F33</f>
        <v>Sem destinação</v>
      </c>
      <c r="H171" s="223">
        <f>Resíduos!G33</f>
        <v>0</v>
      </c>
      <c r="I171" s="223">
        <f>Resíduos!H33</f>
        <v>0</v>
      </c>
      <c r="J171" s="223">
        <f>Resíduos!J33</f>
        <v>0</v>
      </c>
      <c r="K171" s="223">
        <f>Resíduos!K33</f>
        <v>0</v>
      </c>
      <c r="L171" s="223">
        <f>Resíduos!L33</f>
        <v>0</v>
      </c>
      <c r="M171" s="223">
        <f>Resíduos!M33</f>
        <v>0</v>
      </c>
      <c r="N171" s="223">
        <f>Resíduos!N33</f>
        <v>0</v>
      </c>
      <c r="O171" s="227">
        <f>Resíduos!O33</f>
        <v>0</v>
      </c>
    </row>
    <row r="172" spans="1:15" s="155" customFormat="1" ht="15.75" thickBot="1">
      <c r="A172" s="570"/>
      <c r="B172" s="574" t="s">
        <v>15</v>
      </c>
      <c r="C172" s="574"/>
      <c r="D172" s="224" t="str">
        <f>Resíduos!C42</f>
        <v>Sem destinação</v>
      </c>
      <c r="E172" s="224" t="str">
        <f>Resíduos!D42</f>
        <v>Sem destinação</v>
      </c>
      <c r="F172" s="224" t="str">
        <f>Resíduos!E42</f>
        <v>Sem destinação</v>
      </c>
      <c r="G172" s="224" t="str">
        <f>Resíduos!F42</f>
        <v>Sem destinação</v>
      </c>
      <c r="H172" s="224">
        <f>Resíduos!G42</f>
        <v>0</v>
      </c>
      <c r="I172" s="224">
        <f>Resíduos!H42</f>
        <v>0</v>
      </c>
      <c r="J172" s="224">
        <f>Resíduos!J42</f>
        <v>0</v>
      </c>
      <c r="K172" s="224">
        <f>Resíduos!K42</f>
        <v>0</v>
      </c>
      <c r="L172" s="224">
        <f>Resíduos!L42</f>
        <v>0</v>
      </c>
      <c r="M172" s="224">
        <f>Resíduos!M42</f>
        <v>0</v>
      </c>
      <c r="N172" s="224">
        <f>Resíduos!N42</f>
        <v>0</v>
      </c>
      <c r="O172" s="228">
        <f>Resíduos!O42</f>
        <v>0</v>
      </c>
    </row>
    <row r="173" spans="1:15">
      <c r="A173" s="553" t="s">
        <v>80</v>
      </c>
      <c r="B173" s="569" t="s">
        <v>246</v>
      </c>
      <c r="C173" s="569"/>
      <c r="D173" s="212">
        <v>0</v>
      </c>
      <c r="E173" s="212">
        <v>0</v>
      </c>
      <c r="F173" s="212">
        <v>0</v>
      </c>
      <c r="G173" s="212">
        <v>0</v>
      </c>
      <c r="H173" s="212">
        <v>0</v>
      </c>
      <c r="I173" s="212">
        <f t="shared" ref="I173" si="70">I174+I175+I176</f>
        <v>0</v>
      </c>
      <c r="J173" s="212">
        <f t="shared" ref="J173:O173" si="71">J174+J175+J176</f>
        <v>0</v>
      </c>
      <c r="K173" s="212">
        <f t="shared" si="71"/>
        <v>0</v>
      </c>
      <c r="L173" s="212">
        <f t="shared" si="71"/>
        <v>0</v>
      </c>
      <c r="M173" s="212">
        <f t="shared" si="71"/>
        <v>0</v>
      </c>
      <c r="N173" s="212">
        <f t="shared" si="71"/>
        <v>0</v>
      </c>
      <c r="O173" s="213">
        <f t="shared" si="71"/>
        <v>0</v>
      </c>
    </row>
    <row r="174" spans="1:15" s="155" customFormat="1">
      <c r="A174" s="554"/>
      <c r="B174" s="571" t="s">
        <v>6</v>
      </c>
      <c r="C174" s="571"/>
      <c r="D174" s="223" t="str">
        <f>Resíduos!C25</f>
        <v>Sem destinação</v>
      </c>
      <c r="E174" s="223" t="str">
        <f>Resíduos!D25</f>
        <v>Sem destinação</v>
      </c>
      <c r="F174" s="223" t="str">
        <f>Resíduos!E25</f>
        <v>Sem destinação</v>
      </c>
      <c r="G174" s="223" t="str">
        <f>Resíduos!F25</f>
        <v>Sem destinação</v>
      </c>
      <c r="H174" s="223">
        <f>Resíduos!G25</f>
        <v>0</v>
      </c>
      <c r="I174" s="223">
        <f>Resíduos!H25</f>
        <v>0</v>
      </c>
      <c r="J174" s="223">
        <f>Resíduos!J25</f>
        <v>0</v>
      </c>
      <c r="K174" s="223">
        <f>Resíduos!K25</f>
        <v>0</v>
      </c>
      <c r="L174" s="223">
        <f>Resíduos!L25</f>
        <v>0</v>
      </c>
      <c r="M174" s="223">
        <f>Resíduos!M25</f>
        <v>0</v>
      </c>
      <c r="N174" s="223">
        <f>Resíduos!N25</f>
        <v>0</v>
      </c>
      <c r="O174" s="227">
        <f>Resíduos!O25</f>
        <v>0</v>
      </c>
    </row>
    <row r="175" spans="1:15" s="155" customFormat="1">
      <c r="A175" s="554"/>
      <c r="B175" s="571" t="s">
        <v>14</v>
      </c>
      <c r="C175" s="571"/>
      <c r="D175" s="223" t="str">
        <f>Resíduos!C34</f>
        <v>Sem destinação</v>
      </c>
      <c r="E175" s="223" t="str">
        <f>Resíduos!D34</f>
        <v>Sem destinação</v>
      </c>
      <c r="F175" s="223" t="str">
        <f>Resíduos!E34</f>
        <v>Sem destinação</v>
      </c>
      <c r="G175" s="223" t="str">
        <f>Resíduos!F34</f>
        <v>Sem destinação</v>
      </c>
      <c r="H175" s="223">
        <f>Resíduos!G34</f>
        <v>0</v>
      </c>
      <c r="I175" s="223">
        <f>Resíduos!H34</f>
        <v>0</v>
      </c>
      <c r="J175" s="223">
        <f>Resíduos!J34</f>
        <v>0</v>
      </c>
      <c r="K175" s="223">
        <f>Resíduos!K34</f>
        <v>0</v>
      </c>
      <c r="L175" s="223">
        <f>Resíduos!L34</f>
        <v>0</v>
      </c>
      <c r="M175" s="223">
        <f>Resíduos!M34</f>
        <v>0</v>
      </c>
      <c r="N175" s="223">
        <f>Resíduos!N34</f>
        <v>0</v>
      </c>
      <c r="O175" s="227">
        <f>Resíduos!O34</f>
        <v>0</v>
      </c>
    </row>
    <row r="176" spans="1:15" s="155" customFormat="1" ht="15.75" thickBot="1">
      <c r="A176" s="570"/>
      <c r="B176" s="574" t="s">
        <v>15</v>
      </c>
      <c r="C176" s="574"/>
      <c r="D176" s="224" t="str">
        <f>Resíduos!C43</f>
        <v>Sem destinação</v>
      </c>
      <c r="E176" s="224" t="str">
        <f>Resíduos!D43</f>
        <v>Sem destinação</v>
      </c>
      <c r="F176" s="224" t="str">
        <f>Resíduos!E43</f>
        <v>Sem destinação</v>
      </c>
      <c r="G176" s="224" t="str">
        <f>Resíduos!F43</f>
        <v>Sem destinação</v>
      </c>
      <c r="H176" s="224">
        <f>Resíduos!G43</f>
        <v>0</v>
      </c>
      <c r="I176" s="224">
        <f>Resíduos!H43</f>
        <v>0</v>
      </c>
      <c r="J176" s="224">
        <f>Resíduos!J43</f>
        <v>0</v>
      </c>
      <c r="K176" s="224">
        <f>Resíduos!K43</f>
        <v>0</v>
      </c>
      <c r="L176" s="224">
        <f>Resíduos!L43</f>
        <v>0</v>
      </c>
      <c r="M176" s="224">
        <f>Resíduos!M43</f>
        <v>0</v>
      </c>
      <c r="N176" s="224">
        <f>Resíduos!N43</f>
        <v>0</v>
      </c>
      <c r="O176" s="228">
        <f>Resíduos!O43</f>
        <v>0</v>
      </c>
    </row>
    <row r="177" spans="1:15" ht="30" customHeight="1">
      <c r="A177" s="553" t="s">
        <v>81</v>
      </c>
      <c r="B177" s="569" t="s">
        <v>247</v>
      </c>
      <c r="C177" s="569"/>
      <c r="D177" s="212">
        <v>0</v>
      </c>
      <c r="E177" s="212">
        <v>0</v>
      </c>
      <c r="F177" s="444">
        <f>F178</f>
        <v>0</v>
      </c>
      <c r="G177" s="444">
        <f t="shared" ref="G177:H177" si="72">G178</f>
        <v>0</v>
      </c>
      <c r="H177" s="444">
        <f t="shared" si="72"/>
        <v>0</v>
      </c>
      <c r="I177" s="444">
        <f t="shared" ref="I177" si="73">I178</f>
        <v>0</v>
      </c>
      <c r="J177" s="444">
        <f t="shared" ref="J177" si="74">J178</f>
        <v>0</v>
      </c>
      <c r="K177" s="444">
        <f t="shared" ref="K177" si="75">K178</f>
        <v>0</v>
      </c>
      <c r="L177" s="444">
        <f t="shared" ref="L177" si="76">L178</f>
        <v>0</v>
      </c>
      <c r="M177" s="444">
        <f t="shared" ref="M177" si="77">M178</f>
        <v>0</v>
      </c>
      <c r="N177" s="444">
        <f t="shared" ref="N177" si="78">N178</f>
        <v>0</v>
      </c>
      <c r="O177" s="444">
        <f t="shared" ref="O177" si="79">O178</f>
        <v>0</v>
      </c>
    </row>
    <row r="178" spans="1:15" s="155" customFormat="1">
      <c r="A178" s="554"/>
      <c r="B178" s="571" t="s">
        <v>6</v>
      </c>
      <c r="C178" s="571"/>
      <c r="D178" s="223">
        <f>Resíduos!C26</f>
        <v>4.0549999999999997</v>
      </c>
      <c r="E178" s="223">
        <f>Resíduos!D26</f>
        <v>0</v>
      </c>
      <c r="F178" s="442">
        <f>Resíduos!E26</f>
        <v>0</v>
      </c>
      <c r="G178" s="442">
        <f>Resíduos!F26</f>
        <v>0</v>
      </c>
      <c r="H178" s="442">
        <f>Resíduos!G26</f>
        <v>0</v>
      </c>
      <c r="I178" s="442">
        <f>Resíduos!H26</f>
        <v>0</v>
      </c>
      <c r="J178" s="442">
        <f>Resíduos!J26</f>
        <v>0</v>
      </c>
      <c r="K178" s="442">
        <f>Resíduos!K26</f>
        <v>0</v>
      </c>
      <c r="L178" s="442">
        <f>Resíduos!L26</f>
        <v>0</v>
      </c>
      <c r="M178" s="442">
        <f>Resíduos!M26</f>
        <v>0</v>
      </c>
      <c r="N178" s="442">
        <f>Resíduos!N26</f>
        <v>0</v>
      </c>
      <c r="O178" s="443">
        <f>Resíduos!O26</f>
        <v>0</v>
      </c>
    </row>
    <row r="179" spans="1:15" s="155" customFormat="1">
      <c r="A179" s="554"/>
      <c r="B179" s="571" t="s">
        <v>14</v>
      </c>
      <c r="C179" s="571"/>
      <c r="D179" s="223" t="str">
        <f>Resíduos!C35</f>
        <v>Sem destinação</v>
      </c>
      <c r="E179" s="223" t="str">
        <f>Resíduos!D35</f>
        <v>Sem destinação</v>
      </c>
      <c r="F179" s="223" t="str">
        <f>Resíduos!E35</f>
        <v>Sem destinação</v>
      </c>
      <c r="G179" s="223" t="str">
        <f>Resíduos!F35</f>
        <v>Sem destinação</v>
      </c>
      <c r="H179" s="223">
        <f>Resíduos!G35</f>
        <v>0</v>
      </c>
      <c r="I179" s="223">
        <f>Resíduos!H35</f>
        <v>0</v>
      </c>
      <c r="J179" s="223">
        <f>Resíduos!J35</f>
        <v>0</v>
      </c>
      <c r="K179" s="223">
        <f>Resíduos!K35</f>
        <v>0</v>
      </c>
      <c r="L179" s="223">
        <f>Resíduos!L35</f>
        <v>0</v>
      </c>
      <c r="M179" s="223">
        <f>Resíduos!M35</f>
        <v>0</v>
      </c>
      <c r="N179" s="223">
        <f>Resíduos!N35</f>
        <v>0</v>
      </c>
      <c r="O179" s="227">
        <f>Resíduos!O35</f>
        <v>0</v>
      </c>
    </row>
    <row r="180" spans="1:15" s="155" customFormat="1" ht="15.75" thickBot="1">
      <c r="A180" s="570"/>
      <c r="B180" s="574" t="s">
        <v>15</v>
      </c>
      <c r="C180" s="574"/>
      <c r="D180" s="224" t="str">
        <f>Resíduos!C44</f>
        <v>Sem destinação</v>
      </c>
      <c r="E180" s="224" t="str">
        <f>Resíduos!D44</f>
        <v>Sem destinação</v>
      </c>
      <c r="F180" s="224" t="str">
        <f>Resíduos!E44</f>
        <v>Sem destinação</v>
      </c>
      <c r="G180" s="224" t="str">
        <f>Resíduos!F44</f>
        <v>Sem destinação</v>
      </c>
      <c r="H180" s="224">
        <f>Resíduos!G44</f>
        <v>0</v>
      </c>
      <c r="I180" s="224">
        <f>Resíduos!H44</f>
        <v>0</v>
      </c>
      <c r="J180" s="224">
        <f>Resíduos!J44</f>
        <v>0</v>
      </c>
      <c r="K180" s="224">
        <f>Resíduos!K44</f>
        <v>0</v>
      </c>
      <c r="L180" s="224">
        <f>Resíduos!L44</f>
        <v>0</v>
      </c>
      <c r="M180" s="224">
        <f>Resíduos!M44</f>
        <v>0</v>
      </c>
      <c r="N180" s="224">
        <f>Resíduos!N44</f>
        <v>0</v>
      </c>
      <c r="O180" s="228">
        <f>Resíduos!O44</f>
        <v>0</v>
      </c>
    </row>
    <row r="181" spans="1:15" ht="30" customHeight="1">
      <c r="A181" s="553" t="s">
        <v>94</v>
      </c>
      <c r="B181" s="569" t="s">
        <v>248</v>
      </c>
      <c r="C181" s="569"/>
      <c r="D181" s="444">
        <f>D145+D149+D153+D157+D161+D165+D169+D173+D177</f>
        <v>0</v>
      </c>
      <c r="E181" s="444">
        <f t="shared" ref="E181:O181" si="80">E145+E149+E153+E157+E161+E165+E169+E173+E177</f>
        <v>0.53</v>
      </c>
      <c r="F181" s="444">
        <f t="shared" si="80"/>
        <v>0</v>
      </c>
      <c r="G181" s="444">
        <f t="shared" si="80"/>
        <v>0</v>
      </c>
      <c r="H181" s="444">
        <f t="shared" si="80"/>
        <v>0</v>
      </c>
      <c r="I181" s="444">
        <f t="shared" si="80"/>
        <v>0</v>
      </c>
      <c r="J181" s="444">
        <f t="shared" si="80"/>
        <v>0</v>
      </c>
      <c r="K181" s="444">
        <f t="shared" si="80"/>
        <v>0</v>
      </c>
      <c r="L181" s="444">
        <f t="shared" si="80"/>
        <v>0</v>
      </c>
      <c r="M181" s="444">
        <f t="shared" si="80"/>
        <v>0</v>
      </c>
      <c r="N181" s="444">
        <f t="shared" si="80"/>
        <v>0</v>
      </c>
      <c r="O181" s="444">
        <f t="shared" si="80"/>
        <v>0</v>
      </c>
    </row>
    <row r="182" spans="1:15" s="155" customFormat="1">
      <c r="A182" s="554"/>
      <c r="B182" s="571" t="s">
        <v>6</v>
      </c>
      <c r="C182" s="571"/>
      <c r="D182" s="223">
        <v>0</v>
      </c>
      <c r="E182" s="223">
        <v>530</v>
      </c>
      <c r="F182" s="223" t="str">
        <f>Resíduos!E38</f>
        <v>Sem destinação</v>
      </c>
      <c r="G182" s="223" t="str">
        <f>Resíduos!F38</f>
        <v>Sem destinação</v>
      </c>
      <c r="H182" s="223">
        <f>Resíduos!G38</f>
        <v>0</v>
      </c>
      <c r="I182" s="223">
        <f t="shared" ref="I182" si="81">I146+I150+I154+I158+I162+I166+I170+I174+I178</f>
        <v>0</v>
      </c>
      <c r="J182" s="223">
        <f t="shared" ref="J182:O184" si="82">J146+J150+J154+J158+J162+J166+J170+J174+J178</f>
        <v>0</v>
      </c>
      <c r="K182" s="223">
        <f t="shared" si="82"/>
        <v>0</v>
      </c>
      <c r="L182" s="223">
        <f t="shared" si="82"/>
        <v>0</v>
      </c>
      <c r="M182" s="223">
        <f t="shared" si="82"/>
        <v>0</v>
      </c>
      <c r="N182" s="223">
        <f t="shared" si="82"/>
        <v>0</v>
      </c>
      <c r="O182" s="227">
        <f t="shared" si="82"/>
        <v>0</v>
      </c>
    </row>
    <row r="183" spans="1:15" s="155" customFormat="1">
      <c r="A183" s="554"/>
      <c r="B183" s="571" t="s">
        <v>14</v>
      </c>
      <c r="C183" s="571"/>
      <c r="D183" s="223" t="str">
        <f>Resíduos!C39</f>
        <v>Sem destinação</v>
      </c>
      <c r="E183" s="223" t="str">
        <f>Resíduos!D39</f>
        <v>Sem destinação</v>
      </c>
      <c r="F183" s="223" t="str">
        <f>Resíduos!E39</f>
        <v>Sem destinação</v>
      </c>
      <c r="G183" s="223" t="str">
        <f>Resíduos!F39</f>
        <v>Sem destinação</v>
      </c>
      <c r="H183" s="223">
        <f>Resíduos!G39</f>
        <v>0</v>
      </c>
      <c r="I183" s="223">
        <f t="shared" ref="I183" si="83">I147+I151+I155+I159+I163+I167+I171+I175+I179</f>
        <v>0</v>
      </c>
      <c r="J183" s="223">
        <f t="shared" si="82"/>
        <v>0</v>
      </c>
      <c r="K183" s="223">
        <f t="shared" si="82"/>
        <v>0</v>
      </c>
      <c r="L183" s="223">
        <f t="shared" si="82"/>
        <v>0</v>
      </c>
      <c r="M183" s="223">
        <f t="shared" si="82"/>
        <v>0</v>
      </c>
      <c r="N183" s="223">
        <f t="shared" si="82"/>
        <v>0</v>
      </c>
      <c r="O183" s="227">
        <f t="shared" si="82"/>
        <v>0</v>
      </c>
    </row>
    <row r="184" spans="1:15" s="155" customFormat="1" ht="15.75" thickBot="1">
      <c r="A184" s="570"/>
      <c r="B184" s="574" t="s">
        <v>15</v>
      </c>
      <c r="C184" s="574"/>
      <c r="D184" s="223" t="str">
        <f>Resíduos!C40</f>
        <v>Sem destinação</v>
      </c>
      <c r="E184" s="223" t="str">
        <f>Resíduos!D40</f>
        <v>Sem destinação</v>
      </c>
      <c r="F184" s="223" t="str">
        <f>Resíduos!E40</f>
        <v>Sem destinação</v>
      </c>
      <c r="G184" s="223" t="str">
        <f>Resíduos!F40</f>
        <v>Sem destinação</v>
      </c>
      <c r="H184" s="223">
        <f>Resíduos!G40</f>
        <v>0</v>
      </c>
      <c r="I184" s="224">
        <f t="shared" ref="I184" si="84">I148+I152+I156+I160+I164+I168+I172+I176+I180</f>
        <v>0</v>
      </c>
      <c r="J184" s="224">
        <f t="shared" si="82"/>
        <v>0</v>
      </c>
      <c r="K184" s="224">
        <f t="shared" si="82"/>
        <v>0</v>
      </c>
      <c r="L184" s="224">
        <f t="shared" si="82"/>
        <v>0</v>
      </c>
      <c r="M184" s="224">
        <f t="shared" si="82"/>
        <v>0</v>
      </c>
      <c r="N184" s="224">
        <f t="shared" si="82"/>
        <v>0</v>
      </c>
      <c r="O184" s="228">
        <f t="shared" si="82"/>
        <v>0</v>
      </c>
    </row>
    <row r="185" spans="1:15" s="157" customFormat="1">
      <c r="A185" s="553" t="s">
        <v>105</v>
      </c>
      <c r="B185" s="569" t="s">
        <v>249</v>
      </c>
      <c r="C185" s="569"/>
      <c r="D185" s="237">
        <f>Telefonia!C14/Telefonia!B14</f>
        <v>14.074964539007093</v>
      </c>
      <c r="E185" s="237">
        <f>Telefonia!E14/Telefonia!D14</f>
        <v>14.495602836879433</v>
      </c>
      <c r="F185" s="237">
        <f>Telefonia!G14/Telefonia!F14</f>
        <v>14.12725</v>
      </c>
      <c r="G185" s="237">
        <f>Telefonia!I14/Telefonia!H14</f>
        <v>5.6329787234042552</v>
      </c>
      <c r="H185" s="237" t="e">
        <f>Telefonia!K14/Telefonia!J14</f>
        <v>#DIV/0!</v>
      </c>
      <c r="I185" s="237" t="e">
        <f>Telefonia!M14/Telefonia!L14</f>
        <v>#DIV/0!</v>
      </c>
      <c r="J185" s="237" t="e">
        <f>Telefonia!C22/Telefonia!B22</f>
        <v>#DIV/0!</v>
      </c>
      <c r="K185" s="237" t="e">
        <f>Telefonia!E22/Telefonia!D22</f>
        <v>#DIV/0!</v>
      </c>
      <c r="L185" s="237" t="e">
        <f>Telefonia!G22/Telefonia!F22</f>
        <v>#DIV/0!</v>
      </c>
      <c r="M185" s="237" t="e">
        <f>Telefonia!I22/Telefonia!H22</f>
        <v>#DIV/0!</v>
      </c>
      <c r="N185" s="237" t="e">
        <f>Telefonia!K22/Telefonia!J22</f>
        <v>#DIV/0!</v>
      </c>
      <c r="O185" s="238" t="e">
        <f>Telefonia!M22/Telefonia!L22</f>
        <v>#DIV/0!</v>
      </c>
    </row>
    <row r="186" spans="1:15" s="155" customFormat="1">
      <c r="A186" s="554"/>
      <c r="B186" s="571" t="s">
        <v>6</v>
      </c>
      <c r="C186" s="571"/>
      <c r="D186" s="328">
        <f>Telefonia!C11/Telefonia!B11</f>
        <v>14.290576923076923</v>
      </c>
      <c r="E186" s="328">
        <f>Telefonia!E11/Telefonia!D11</f>
        <v>13.734423076923077</v>
      </c>
      <c r="F186" s="316">
        <f>Telefonia!G11/Telefonia!F11</f>
        <v>10.637692307692307</v>
      </c>
      <c r="G186" s="316">
        <f>Telefonia!I11/Telefonia!H11</f>
        <v>5.6924038461538462</v>
      </c>
      <c r="H186" s="316" t="e">
        <f>Telefonia!K11/Telefonia!J11</f>
        <v>#DIV/0!</v>
      </c>
      <c r="I186" s="316" t="e">
        <f>Telefonia!M11/Telefonia!L11</f>
        <v>#DIV/0!</v>
      </c>
      <c r="J186" s="316" t="e">
        <f>Telefonia!C19/Telefonia!B19</f>
        <v>#DIV/0!</v>
      </c>
      <c r="K186" s="316">
        <f>Telefonia!E11/Telefonia!D11</f>
        <v>13.734423076923077</v>
      </c>
      <c r="L186" s="316">
        <f>Telefonia!G11/Telefonia!F11</f>
        <v>10.637692307692307</v>
      </c>
      <c r="M186" s="316">
        <f>Telefonia!I11/Telefonia!H11</f>
        <v>5.6924038461538462</v>
      </c>
      <c r="N186" s="316" t="e">
        <f>Telefonia!K11/Telefonia!J11</f>
        <v>#DIV/0!</v>
      </c>
      <c r="O186" s="317" t="e">
        <f>Telefonia!M11/Telefonia!L11</f>
        <v>#DIV/0!</v>
      </c>
    </row>
    <row r="187" spans="1:15" s="155" customFormat="1">
      <c r="A187" s="554"/>
      <c r="B187" s="571" t="s">
        <v>14</v>
      </c>
      <c r="C187" s="571"/>
      <c r="D187" s="328">
        <f>Telefonia!C12/Telefonia!B12</f>
        <v>5.9761904761904763</v>
      </c>
      <c r="E187" s="328">
        <f>Telefonia!E12/Telefonia!D12</f>
        <v>10.565238095238096</v>
      </c>
      <c r="F187" s="316" t="e">
        <f>Telefonia!G12/Telefonia!F12</f>
        <v>#DIV/0!</v>
      </c>
      <c r="G187" s="316">
        <f>Telefonia!I12/Telefonia!H12</f>
        <v>0</v>
      </c>
      <c r="H187" s="316" t="e">
        <f>Telefonia!K12/Telefonia!J12</f>
        <v>#DIV/0!</v>
      </c>
      <c r="I187" s="316" t="e">
        <f>Telefonia!M12/Telefonia!L12</f>
        <v>#DIV/0!</v>
      </c>
      <c r="J187" s="316" t="e">
        <f>Telefonia!C20/Telefonia!B20</f>
        <v>#DIV/0!</v>
      </c>
      <c r="K187" s="316">
        <f>Telefonia!E12/Telefonia!D12</f>
        <v>10.565238095238096</v>
      </c>
      <c r="L187" s="316" t="e">
        <f>Telefonia!G12/Telefonia!F12</f>
        <v>#DIV/0!</v>
      </c>
      <c r="M187" s="316">
        <f>Telefonia!I12/Telefonia!H12</f>
        <v>0</v>
      </c>
      <c r="N187" s="316" t="e">
        <f>Telefonia!K12/Telefonia!J12</f>
        <v>#DIV/0!</v>
      </c>
      <c r="O187" s="317" t="e">
        <f>Telefonia!M12/Telefonia!L12</f>
        <v>#DIV/0!</v>
      </c>
    </row>
    <row r="188" spans="1:15" s="155" customFormat="1" ht="15.75" thickBot="1">
      <c r="A188" s="570"/>
      <c r="B188" s="574" t="s">
        <v>15</v>
      </c>
      <c r="C188" s="574"/>
      <c r="D188" s="333">
        <f>Telefonia!C13/Telefonia!B13</f>
        <v>23.303125000000001</v>
      </c>
      <c r="E188" s="333">
        <f>Telefonia!E13/Telefonia!D13</f>
        <v>24.601875</v>
      </c>
      <c r="F188" s="318">
        <f>Telefonia!G13/Telefonia!F13</f>
        <v>22.22</v>
      </c>
      <c r="G188" s="318">
        <f>Telefonia!I13/Telefonia!H13</f>
        <v>12.64</v>
      </c>
      <c r="H188" s="318" t="e">
        <f>Telefonia!K13/Telefonia!J13</f>
        <v>#DIV/0!</v>
      </c>
      <c r="I188" s="318" t="e">
        <f>Telefonia!M13/Telefonia!L13</f>
        <v>#DIV/0!</v>
      </c>
      <c r="J188" s="318" t="e">
        <f>Telefonia!C21/Telefonia!B21</f>
        <v>#DIV/0!</v>
      </c>
      <c r="K188" s="318">
        <f>Telefonia!E13/Telefonia!D13</f>
        <v>24.601875</v>
      </c>
      <c r="L188" s="318">
        <f>Telefonia!G13/Telefonia!F13</f>
        <v>22.22</v>
      </c>
      <c r="M188" s="318">
        <f>Telefonia!I13/Telefonia!H13</f>
        <v>12.64</v>
      </c>
      <c r="N188" s="318" t="e">
        <f>Telefonia!K13/Telefonia!J13</f>
        <v>#DIV/0!</v>
      </c>
      <c r="O188" s="319" t="e">
        <f>Telefonia!M13/Telefonia!L13</f>
        <v>#DIV/0!</v>
      </c>
    </row>
    <row r="189" spans="1:15" s="157" customFormat="1">
      <c r="A189" s="553" t="s">
        <v>106</v>
      </c>
      <c r="B189" s="569" t="s">
        <v>249</v>
      </c>
      <c r="C189" s="569"/>
      <c r="D189" s="334">
        <f>Telefonia!C35/Telefonia!B35</f>
        <v>38.963888888888889</v>
      </c>
      <c r="E189" s="334">
        <f>Telefonia!E35/Telefonia!D35</f>
        <v>36.458888888888886</v>
      </c>
      <c r="F189" s="323">
        <f>Telefonia!G35/Telefonia!F35</f>
        <v>34.517777777777773</v>
      </c>
      <c r="G189" s="323">
        <f>Telefonia!I35/Telefonia!H35</f>
        <v>35.898888888888891</v>
      </c>
      <c r="H189" s="323" t="e">
        <f>Telefonia!K35/Telefonia!J35</f>
        <v>#DIV/0!</v>
      </c>
      <c r="I189" s="323" t="e">
        <f>Telefonia!M35/Telefonia!L35</f>
        <v>#DIV/0!</v>
      </c>
      <c r="J189" s="323" t="e">
        <f>Telefonia!C43/Telefonia!B43</f>
        <v>#DIV/0!</v>
      </c>
      <c r="K189" s="323" t="e">
        <f>Telefonia!E43/Telefonia!D43</f>
        <v>#DIV/0!</v>
      </c>
      <c r="L189" s="323" t="e">
        <f>Telefonia!G43/Telefonia!F43</f>
        <v>#DIV/0!</v>
      </c>
      <c r="M189" s="323" t="e">
        <f>Telefonia!I43/Telefonia!H43</f>
        <v>#DIV/0!</v>
      </c>
      <c r="N189" s="323" t="e">
        <f>Telefonia!K43/Telefonia!J43</f>
        <v>#DIV/0!</v>
      </c>
      <c r="O189" s="324" t="e">
        <f>Telefonia!M43/Telefonia!L43</f>
        <v>#DIV/0!</v>
      </c>
    </row>
    <row r="190" spans="1:15" s="155" customFormat="1">
      <c r="A190" s="554"/>
      <c r="B190" s="571" t="s">
        <v>6</v>
      </c>
      <c r="C190" s="571"/>
      <c r="D190" s="328">
        <f>Telefonia!C32/Telefonia!B32</f>
        <v>39.652307692307694</v>
      </c>
      <c r="E190" s="328">
        <f>Telefonia!E32/Telefonia!D32</f>
        <v>33.269230769230766</v>
      </c>
      <c r="F190" s="320">
        <f>Telefonia!G32/Telefonia!F32</f>
        <v>31.498461538461541</v>
      </c>
      <c r="G190" s="320">
        <f>Telefonia!I32/Telefonia!H32</f>
        <v>22.009999999999998</v>
      </c>
      <c r="H190" s="320" t="e">
        <f>Telefonia!K32/Telefonia!J32</f>
        <v>#DIV/0!</v>
      </c>
      <c r="I190" s="320" t="e">
        <f>Telefonia!M32/Telefonia!L32</f>
        <v>#DIV/0!</v>
      </c>
      <c r="J190" s="320" t="e">
        <f>Telefonia!C40/Telefonia!B40</f>
        <v>#DIV/0!</v>
      </c>
      <c r="K190" s="320" t="e">
        <f>Telefonia!E40/Telefonia!D40</f>
        <v>#DIV/0!</v>
      </c>
      <c r="L190" s="320" t="e">
        <f>Telefonia!G40/Telefonia!F40</f>
        <v>#DIV/0!</v>
      </c>
      <c r="M190" s="320" t="e">
        <f>Telefonia!I40/Telefonia!H40</f>
        <v>#DIV/0!</v>
      </c>
      <c r="N190" s="320" t="e">
        <f>Telefonia!K40/Telefonia!J40</f>
        <v>#DIV/0!</v>
      </c>
      <c r="O190" s="262" t="e">
        <f>Telefonia!M40/Telefonia!L40</f>
        <v>#DIV/0!</v>
      </c>
    </row>
    <row r="191" spans="1:15" s="155" customFormat="1">
      <c r="A191" s="554"/>
      <c r="B191" s="571" t="s">
        <v>14</v>
      </c>
      <c r="C191" s="571"/>
      <c r="D191" s="328">
        <f>Telefonia!C33/Telefonia!B33</f>
        <v>36.943333333333335</v>
      </c>
      <c r="E191" s="328">
        <f>Telefonia!E33/Telefonia!D33</f>
        <v>26.680000000000003</v>
      </c>
      <c r="F191" s="320">
        <f>Telefonia!G33/Telefonia!F33</f>
        <v>25.256666666666664</v>
      </c>
      <c r="G191" s="320">
        <f>Telefonia!I33/Telefonia!H33</f>
        <v>28.166666666666668</v>
      </c>
      <c r="H191" s="320" t="e">
        <f>Telefonia!K33/Telefonia!J33</f>
        <v>#DIV/0!</v>
      </c>
      <c r="I191" s="320" t="e">
        <f>Telefonia!M33/Telefonia!L33</f>
        <v>#DIV/0!</v>
      </c>
      <c r="J191" s="320" t="e">
        <f>Telefonia!C41/Telefonia!B41</f>
        <v>#DIV/0!</v>
      </c>
      <c r="K191" s="320" t="e">
        <f>Telefonia!E41/Telefonia!D41</f>
        <v>#DIV/0!</v>
      </c>
      <c r="L191" s="320" t="e">
        <f>Telefonia!G41/Telefonia!F41</f>
        <v>#DIV/0!</v>
      </c>
      <c r="M191" s="320" t="e">
        <f>Telefonia!I41/Telefonia!H41</f>
        <v>#DIV/0!</v>
      </c>
      <c r="N191" s="320" t="e">
        <f>Telefonia!K41/Telefonia!J41</f>
        <v>#DIV/0!</v>
      </c>
      <c r="O191" s="262" t="e">
        <f>Telefonia!M41/Telefonia!L41</f>
        <v>#DIV/0!</v>
      </c>
    </row>
    <row r="192" spans="1:15" s="155" customFormat="1" ht="15.75" thickBot="1">
      <c r="A192" s="570"/>
      <c r="B192" s="574" t="s">
        <v>15</v>
      </c>
      <c r="C192" s="574"/>
      <c r="D192" s="333">
        <f>Telefonia!C34/Telefonia!B34</f>
        <v>37.520000000000003</v>
      </c>
      <c r="E192" s="333">
        <f>Telefonia!E34/Telefonia!D34</f>
        <v>71.86</v>
      </c>
      <c r="F192" s="321">
        <f>Telefonia!G34/Telefonia!F34</f>
        <v>68.034999999999997</v>
      </c>
      <c r="G192" s="321">
        <f>Telefonia!I34/Telefonia!H34</f>
        <v>137.77500000000001</v>
      </c>
      <c r="H192" s="321" t="e">
        <f>Telefonia!K34/Telefonia!J34</f>
        <v>#DIV/0!</v>
      </c>
      <c r="I192" s="321" t="e">
        <f>Telefonia!M34/Telefonia!L34</f>
        <v>#DIV/0!</v>
      </c>
      <c r="J192" s="321" t="e">
        <f>Telefonia!C42/Telefonia!B42</f>
        <v>#DIV/0!</v>
      </c>
      <c r="K192" s="321" t="e">
        <f>Telefonia!E42/Telefonia!D42</f>
        <v>#DIV/0!</v>
      </c>
      <c r="L192" s="321" t="e">
        <f>Telefonia!G42/Telefonia!F42</f>
        <v>#DIV/0!</v>
      </c>
      <c r="M192" s="321" t="e">
        <f>Telefonia!I42/Telefonia!H42</f>
        <v>#DIV/0!</v>
      </c>
      <c r="N192" s="321" t="e">
        <f>Telefonia!K42/Telefonia!J42</f>
        <v>#DIV/0!</v>
      </c>
      <c r="O192" s="322" t="e">
        <f>Telefonia!M42/Telefonia!L42</f>
        <v>#DIV/0!</v>
      </c>
    </row>
    <row r="193" spans="1:15" s="157" customFormat="1">
      <c r="A193" s="553" t="s">
        <v>107</v>
      </c>
      <c r="B193" s="569" t="s">
        <v>250</v>
      </c>
      <c r="C193" s="569"/>
      <c r="D193" s="237">
        <f>Telefonia!C14</f>
        <v>1984.5700000000002</v>
      </c>
      <c r="E193" s="237">
        <f>Telefonia!E14</f>
        <v>2043.88</v>
      </c>
      <c r="F193" s="237">
        <f>Telefonia!G14</f>
        <v>1695.27</v>
      </c>
      <c r="G193" s="237">
        <f>Telefonia!I14</f>
        <v>794.25</v>
      </c>
      <c r="H193" s="237">
        <f>Telefonia!K14</f>
        <v>0</v>
      </c>
      <c r="I193" s="237">
        <f>Telefonia!M14</f>
        <v>0</v>
      </c>
      <c r="J193" s="237">
        <f>Telefonia!C22</f>
        <v>0</v>
      </c>
      <c r="K193" s="237">
        <f>Telefonia!E22</f>
        <v>0</v>
      </c>
      <c r="L193" s="237">
        <f>Telefonia!G22</f>
        <v>0</v>
      </c>
      <c r="M193" s="237">
        <f>Telefonia!I22</f>
        <v>0</v>
      </c>
      <c r="N193" s="237">
        <f>Telefonia!K22</f>
        <v>0</v>
      </c>
      <c r="O193" s="238">
        <f>Telefonia!M22</f>
        <v>0</v>
      </c>
    </row>
    <row r="194" spans="1:15" s="155" customFormat="1">
      <c r="A194" s="554"/>
      <c r="B194" s="571" t="s">
        <v>6</v>
      </c>
      <c r="C194" s="571"/>
      <c r="D194" s="229">
        <f>Telefonia!C11</f>
        <v>1486.22</v>
      </c>
      <c r="E194" s="229">
        <f>Telefonia!E11</f>
        <v>1428.38</v>
      </c>
      <c r="F194" s="229">
        <f>Telefonia!G11</f>
        <v>1106.32</v>
      </c>
      <c r="G194" s="229">
        <f>Telefonia!I11</f>
        <v>592.01</v>
      </c>
      <c r="H194" s="229">
        <f>Telefonia!K11</f>
        <v>0</v>
      </c>
      <c r="I194" s="229">
        <f>Telefonia!M11</f>
        <v>0</v>
      </c>
      <c r="J194" s="229">
        <f>Telefonia!C19</f>
        <v>0</v>
      </c>
      <c r="K194" s="229">
        <f>Telefonia!E19</f>
        <v>0</v>
      </c>
      <c r="L194" s="229">
        <f>Telefonia!G19</f>
        <v>0</v>
      </c>
      <c r="M194" s="229">
        <f>Telefonia!I19</f>
        <v>0</v>
      </c>
      <c r="N194" s="229">
        <f>Telefonia!K19</f>
        <v>0</v>
      </c>
      <c r="O194" s="231">
        <f>Telefonia!M19</f>
        <v>0</v>
      </c>
    </row>
    <row r="195" spans="1:15" s="155" customFormat="1">
      <c r="A195" s="554"/>
      <c r="B195" s="571" t="s">
        <v>14</v>
      </c>
      <c r="C195" s="571"/>
      <c r="D195" s="229">
        <f>Telefonia!C12</f>
        <v>125.5</v>
      </c>
      <c r="E195" s="229">
        <f>Telefonia!E12</f>
        <v>221.87</v>
      </c>
      <c r="F195" s="229">
        <f>Telefonia!G12</f>
        <v>233.43</v>
      </c>
      <c r="G195" s="229">
        <f>Telefonia!I12</f>
        <v>0</v>
      </c>
      <c r="H195" s="229">
        <f>Telefonia!K12</f>
        <v>0</v>
      </c>
      <c r="I195" s="229">
        <f>Telefonia!M12</f>
        <v>0</v>
      </c>
      <c r="J195" s="229">
        <f>Telefonia!C20</f>
        <v>0</v>
      </c>
      <c r="K195" s="229">
        <f>Telefonia!E20</f>
        <v>0</v>
      </c>
      <c r="L195" s="229">
        <f>Telefonia!G20</f>
        <v>0</v>
      </c>
      <c r="M195" s="229">
        <f>Telefonia!I20</f>
        <v>0</v>
      </c>
      <c r="N195" s="229">
        <f>Telefonia!K20</f>
        <v>0</v>
      </c>
      <c r="O195" s="231">
        <f>Telefonia!M20</f>
        <v>0</v>
      </c>
    </row>
    <row r="196" spans="1:15" s="155" customFormat="1" ht="15.75" thickBot="1">
      <c r="A196" s="570"/>
      <c r="B196" s="574" t="s">
        <v>15</v>
      </c>
      <c r="C196" s="574"/>
      <c r="D196" s="230">
        <f>Telefonia!C13</f>
        <v>372.85</v>
      </c>
      <c r="E196" s="230">
        <f>Telefonia!E13</f>
        <v>393.63</v>
      </c>
      <c r="F196" s="230">
        <f>Telefonia!G13</f>
        <v>355.52</v>
      </c>
      <c r="G196" s="230">
        <f>Telefonia!I13</f>
        <v>202.24</v>
      </c>
      <c r="H196" s="230">
        <f>Telefonia!K13</f>
        <v>0</v>
      </c>
      <c r="I196" s="230">
        <f>Telefonia!M13</f>
        <v>0</v>
      </c>
      <c r="J196" s="230">
        <f>Telefonia!C21</f>
        <v>0</v>
      </c>
      <c r="K196" s="230">
        <f>Telefonia!E21</f>
        <v>0</v>
      </c>
      <c r="L196" s="230">
        <f>Telefonia!G21</f>
        <v>0</v>
      </c>
      <c r="M196" s="230">
        <f>Telefonia!I21</f>
        <v>0</v>
      </c>
      <c r="N196" s="230">
        <f>Telefonia!K21</f>
        <v>0</v>
      </c>
      <c r="O196" s="232">
        <f>Telefonia!M21</f>
        <v>0</v>
      </c>
    </row>
    <row r="197" spans="1:15" s="157" customFormat="1">
      <c r="A197" s="553" t="s">
        <v>108</v>
      </c>
      <c r="B197" s="569" t="s">
        <v>251</v>
      </c>
      <c r="C197" s="569"/>
      <c r="D197" s="237">
        <f>Telefonia!C35</f>
        <v>701.35</v>
      </c>
      <c r="E197" s="237">
        <f>Telefonia!E35</f>
        <v>656.26</v>
      </c>
      <c r="F197" s="237">
        <f>Telefonia!G35</f>
        <v>621.31999999999994</v>
      </c>
      <c r="G197" s="237">
        <f>Telefonia!I35</f>
        <v>646.18000000000006</v>
      </c>
      <c r="H197" s="237">
        <f>Telefonia!K35</f>
        <v>0</v>
      </c>
      <c r="I197" s="237">
        <f>Telefonia!M35</f>
        <v>0</v>
      </c>
      <c r="J197" s="237">
        <f>Telefonia!C43</f>
        <v>0</v>
      </c>
      <c r="K197" s="237">
        <f>Telefonia!E43</f>
        <v>0</v>
      </c>
      <c r="L197" s="237">
        <f>Telefonia!G43</f>
        <v>0</v>
      </c>
      <c r="M197" s="237">
        <f>Telefonia!I43</f>
        <v>0</v>
      </c>
      <c r="N197" s="237">
        <f>Telefonia!K43</f>
        <v>0</v>
      </c>
      <c r="O197" s="238">
        <f>Telefonia!M43</f>
        <v>0</v>
      </c>
    </row>
    <row r="198" spans="1:15" s="155" customFormat="1">
      <c r="A198" s="554"/>
      <c r="B198" s="571" t="s">
        <v>6</v>
      </c>
      <c r="C198" s="571"/>
      <c r="D198" s="229">
        <f>Telefonia!C32</f>
        <v>515.48</v>
      </c>
      <c r="E198" s="229">
        <f>Telefonia!E32</f>
        <v>432.5</v>
      </c>
      <c r="F198" s="229">
        <f>Telefonia!G32</f>
        <v>409.48</v>
      </c>
      <c r="G198" s="229">
        <f>Telefonia!I32</f>
        <v>286.13</v>
      </c>
      <c r="H198" s="229">
        <f>Telefonia!K32</f>
        <v>0</v>
      </c>
      <c r="I198" s="229">
        <f>Telefonia!M32</f>
        <v>0</v>
      </c>
      <c r="J198" s="229">
        <f>Telefonia!C40</f>
        <v>0</v>
      </c>
      <c r="K198" s="229">
        <f>Telefonia!E40</f>
        <v>0</v>
      </c>
      <c r="L198" s="229">
        <f>Telefonia!G40</f>
        <v>0</v>
      </c>
      <c r="M198" s="229">
        <f>Telefonia!I40</f>
        <v>0</v>
      </c>
      <c r="N198" s="229">
        <f>Telefonia!K40</f>
        <v>0</v>
      </c>
      <c r="O198" s="231">
        <f>Telefonia!M40</f>
        <v>0</v>
      </c>
    </row>
    <row r="199" spans="1:15" s="155" customFormat="1">
      <c r="A199" s="554"/>
      <c r="B199" s="571" t="s">
        <v>14</v>
      </c>
      <c r="C199" s="571"/>
      <c r="D199" s="229">
        <f>Telefonia!C33</f>
        <v>110.83</v>
      </c>
      <c r="E199" s="229">
        <f>Telefonia!E33</f>
        <v>80.040000000000006</v>
      </c>
      <c r="F199" s="229">
        <f>Telefonia!G33</f>
        <v>75.77</v>
      </c>
      <c r="G199" s="229">
        <f>Telefonia!I33</f>
        <v>84.5</v>
      </c>
      <c r="H199" s="229">
        <f>Telefonia!K33</f>
        <v>0</v>
      </c>
      <c r="I199" s="229">
        <f>Telefonia!M33</f>
        <v>0</v>
      </c>
      <c r="J199" s="229">
        <f>Telefonia!C41</f>
        <v>0</v>
      </c>
      <c r="K199" s="229">
        <f>Telefonia!E41</f>
        <v>0</v>
      </c>
      <c r="L199" s="229">
        <f>Telefonia!G41</f>
        <v>0</v>
      </c>
      <c r="M199" s="229">
        <f>Telefonia!I41</f>
        <v>0</v>
      </c>
      <c r="N199" s="229">
        <f>Telefonia!K41</f>
        <v>0</v>
      </c>
      <c r="O199" s="231">
        <f>Telefonia!M41</f>
        <v>0</v>
      </c>
    </row>
    <row r="200" spans="1:15" s="155" customFormat="1" ht="15.75" thickBot="1">
      <c r="A200" s="555"/>
      <c r="B200" s="578" t="s">
        <v>15</v>
      </c>
      <c r="C200" s="578"/>
      <c r="D200" s="325">
        <f>Telefonia!C34</f>
        <v>75.040000000000006</v>
      </c>
      <c r="E200" s="325">
        <f>Telefonia!E34</f>
        <v>143.72</v>
      </c>
      <c r="F200" s="325">
        <f>Telefonia!G34</f>
        <v>136.07</v>
      </c>
      <c r="G200" s="325">
        <f>Telefonia!I34</f>
        <v>275.55</v>
      </c>
      <c r="H200" s="325">
        <f>Telefonia!K34</f>
        <v>0</v>
      </c>
      <c r="I200" s="325">
        <f>Telefonia!M34</f>
        <v>0</v>
      </c>
      <c r="J200" s="325">
        <f>Telefonia!C42</f>
        <v>0</v>
      </c>
      <c r="K200" s="325">
        <f>Telefonia!E42</f>
        <v>0</v>
      </c>
      <c r="L200" s="325">
        <f>Telefonia!G42</f>
        <v>0</v>
      </c>
      <c r="M200" s="325">
        <f>Telefonia!I42</f>
        <v>0</v>
      </c>
      <c r="N200" s="325">
        <f>Telefonia!K42</f>
        <v>0</v>
      </c>
      <c r="O200" s="326">
        <f>Telefonia!M42</f>
        <v>0</v>
      </c>
    </row>
    <row r="201" spans="1:15" ht="30" customHeight="1">
      <c r="A201" s="581" t="s">
        <v>123</v>
      </c>
      <c r="B201" s="579" t="s">
        <v>252</v>
      </c>
      <c r="C201" s="580"/>
      <c r="D201" s="249">
        <v>0</v>
      </c>
      <c r="E201" s="249">
        <f>(Veículos!E11+Veículos!E20+Veículos!E29)/(Veículos!E12+Veículos!E21+Veículos!E30)</f>
        <v>8.0714285714285712</v>
      </c>
      <c r="F201" s="249" t="e">
        <f>(Veículos!F11+Veículos!F20+Veículos!F29)/(Veículos!F12+Veículos!F21+Veículos!F30)</f>
        <v>#DIV/0!</v>
      </c>
      <c r="G201" s="249" t="e">
        <f>(Veículos!G11+Veículos!G20+Veículos!G29)/(Veículos!G12+Veículos!G21+Veículos!G30)</f>
        <v>#DIV/0!</v>
      </c>
      <c r="H201" s="249" t="e">
        <f>(Veículos!H11+Veículos!H20+Veículos!H29)/(Veículos!H12+Veículos!H21+Veículos!H30)</f>
        <v>#DIV/0!</v>
      </c>
      <c r="I201" s="249" t="e">
        <f>(Veículos!I11+Veículos!I20+Veículos!I29)/(Veículos!I12+Veículos!I21+Veículos!I30)</f>
        <v>#DIV/0!</v>
      </c>
      <c r="J201" s="249" t="e">
        <f>(Veículos!J11+Veículos!J20+Veículos!J29)/(Veículos!J12+Veículos!J21+Veículos!J30)</f>
        <v>#DIV/0!</v>
      </c>
      <c r="K201" s="249" t="e">
        <f>(Veículos!K11+Veículos!K20+Veículos!K29)/(Veículos!K12+Veículos!K21+Veículos!K30)</f>
        <v>#DIV/0!</v>
      </c>
      <c r="L201" s="249" t="e">
        <f>(Veículos!L11+Veículos!L20+Veículos!L29)/(Veículos!L12+Veículos!L21+Veículos!L30)</f>
        <v>#DIV/0!</v>
      </c>
      <c r="M201" s="249" t="e">
        <f>(Veículos!M11+Veículos!M20+Veículos!M29)/(Veículos!M12+Veículos!M21+Veículos!M30)</f>
        <v>#DIV/0!</v>
      </c>
      <c r="N201" s="249" t="e">
        <f>(Veículos!N11+Veículos!N20+Veículos!N29)/(Veículos!N12+Veículos!N21+Veículos!N30)</f>
        <v>#DIV/0!</v>
      </c>
      <c r="O201" s="250" t="e">
        <f>(Veículos!O11+Veículos!O20+Veículos!O29)/(Veículos!O12+Veículos!O21+Veículos!O30)</f>
        <v>#DIV/0!</v>
      </c>
    </row>
    <row r="202" spans="1:15" s="155" customFormat="1">
      <c r="A202" s="582"/>
      <c r="B202" s="557" t="s">
        <v>6</v>
      </c>
      <c r="C202" s="200" t="s">
        <v>263</v>
      </c>
      <c r="D202" s="242">
        <v>0</v>
      </c>
      <c r="E202" s="242">
        <f>Veículos!E11/Veículos!E12</f>
        <v>8.0714285714285712</v>
      </c>
      <c r="F202" s="242" t="e">
        <f>Veículos!F11/Veículos!F12</f>
        <v>#DIV/0!</v>
      </c>
      <c r="G202" s="242" t="e">
        <f>Veículos!G11/Veículos!G12</f>
        <v>#DIV/0!</v>
      </c>
      <c r="H202" s="242" t="e">
        <f>Veículos!H11/Veículos!H12</f>
        <v>#DIV/0!</v>
      </c>
      <c r="I202" s="242" t="e">
        <f>Veículos!I11/Veículos!I12</f>
        <v>#DIV/0!</v>
      </c>
      <c r="J202" s="242" t="e">
        <f>Veículos!J11/Veículos!J12</f>
        <v>#DIV/0!</v>
      </c>
      <c r="K202" s="242" t="e">
        <f>Veículos!K11/Veículos!K12</f>
        <v>#DIV/0!</v>
      </c>
      <c r="L202" s="242" t="e">
        <f>Veículos!L11/Veículos!L12</f>
        <v>#DIV/0!</v>
      </c>
      <c r="M202" s="242" t="e">
        <f>Veículos!M11/Veículos!M12</f>
        <v>#DIV/0!</v>
      </c>
      <c r="N202" s="242" t="e">
        <f>Veículos!N11/Veículos!N12</f>
        <v>#DIV/0!</v>
      </c>
      <c r="O202" s="247" t="e">
        <f>Veículos!O11/Veículos!O12</f>
        <v>#DIV/0!</v>
      </c>
    </row>
    <row r="203" spans="1:15" s="155" customFormat="1">
      <c r="A203" s="582"/>
      <c r="B203" s="557"/>
      <c r="C203" s="200" t="s">
        <v>149</v>
      </c>
      <c r="D203" s="241">
        <f>Veículos!D13</f>
        <v>146.29</v>
      </c>
      <c r="E203" s="241">
        <f>Veículos!E13</f>
        <v>632.12</v>
      </c>
      <c r="F203" s="241">
        <f>Veículos!F13</f>
        <v>0</v>
      </c>
      <c r="G203" s="241">
        <f>Veículos!G13</f>
        <v>0</v>
      </c>
      <c r="H203" s="241">
        <f>Veículos!H13</f>
        <v>0</v>
      </c>
      <c r="I203" s="241">
        <f>Veículos!I13</f>
        <v>0</v>
      </c>
      <c r="J203" s="241">
        <f>Veículos!J13</f>
        <v>0</v>
      </c>
      <c r="K203" s="241">
        <f>Veículos!K13</f>
        <v>0</v>
      </c>
      <c r="L203" s="241">
        <f>Veículos!L13</f>
        <v>0</v>
      </c>
      <c r="M203" s="241">
        <f>Veículos!M13</f>
        <v>0</v>
      </c>
      <c r="N203" s="241">
        <f>Veículos!N13</f>
        <v>0</v>
      </c>
      <c r="O203" s="243">
        <f>Veículos!O13</f>
        <v>0</v>
      </c>
    </row>
    <row r="204" spans="1:15" s="155" customFormat="1">
      <c r="A204" s="582"/>
      <c r="B204" s="557" t="s">
        <v>14</v>
      </c>
      <c r="C204" s="200" t="s">
        <v>263</v>
      </c>
      <c r="D204" s="242">
        <v>0</v>
      </c>
      <c r="E204" s="242">
        <v>0</v>
      </c>
      <c r="F204" s="242">
        <v>0</v>
      </c>
      <c r="G204" s="242">
        <v>0</v>
      </c>
      <c r="H204" s="242" t="e">
        <f>Veículos!H20/Veículos!H21</f>
        <v>#DIV/0!</v>
      </c>
      <c r="I204" s="242" t="e">
        <f>Veículos!I20/Veículos!I21</f>
        <v>#DIV/0!</v>
      </c>
      <c r="J204" s="242" t="e">
        <f>Veículos!J20/Veículos!J21</f>
        <v>#DIV/0!</v>
      </c>
      <c r="K204" s="242" t="e">
        <f>Veículos!K20/Veículos!K21</f>
        <v>#DIV/0!</v>
      </c>
      <c r="L204" s="242" t="e">
        <f>Veículos!L20/Veículos!L21</f>
        <v>#DIV/0!</v>
      </c>
      <c r="M204" s="242" t="e">
        <f>Veículos!M20/Veículos!M21</f>
        <v>#DIV/0!</v>
      </c>
      <c r="N204" s="242" t="e">
        <f>Veículos!N20/Veículos!N21</f>
        <v>#DIV/0!</v>
      </c>
      <c r="O204" s="247" t="e">
        <f>Veículos!O20/Veículos!O21</f>
        <v>#DIV/0!</v>
      </c>
    </row>
    <row r="205" spans="1:15" s="155" customFormat="1">
      <c r="A205" s="582"/>
      <c r="B205" s="557"/>
      <c r="C205" s="200" t="s">
        <v>149</v>
      </c>
      <c r="D205" s="241">
        <f>Veículos!D22</f>
        <v>0</v>
      </c>
      <c r="E205" s="241">
        <f>Veículos!E22</f>
        <v>0</v>
      </c>
      <c r="F205" s="241">
        <f>Veículos!F22</f>
        <v>0</v>
      </c>
      <c r="G205" s="241">
        <f>Veículos!G22</f>
        <v>0</v>
      </c>
      <c r="H205" s="241">
        <f>Veículos!H22</f>
        <v>0</v>
      </c>
      <c r="I205" s="241">
        <f>Veículos!I22</f>
        <v>0</v>
      </c>
      <c r="J205" s="241">
        <f>Veículos!J22</f>
        <v>0</v>
      </c>
      <c r="K205" s="241">
        <f>Veículos!K22</f>
        <v>0</v>
      </c>
      <c r="L205" s="241">
        <f>Veículos!L22</f>
        <v>0</v>
      </c>
      <c r="M205" s="241">
        <f>Veículos!M22</f>
        <v>0</v>
      </c>
      <c r="N205" s="241">
        <f>Veículos!N22</f>
        <v>0</v>
      </c>
      <c r="O205" s="243">
        <f>Veículos!O22</f>
        <v>0</v>
      </c>
    </row>
    <row r="206" spans="1:15" s="155" customFormat="1">
      <c r="A206" s="582"/>
      <c r="B206" s="557" t="s">
        <v>15</v>
      </c>
      <c r="C206" s="200" t="s">
        <v>263</v>
      </c>
      <c r="D206" s="242">
        <v>0</v>
      </c>
      <c r="E206" s="242">
        <v>0</v>
      </c>
      <c r="F206" s="242">
        <v>0</v>
      </c>
      <c r="G206" s="242">
        <v>0</v>
      </c>
      <c r="H206" s="242" t="e">
        <f>Veículos!H29/Veículos!H30</f>
        <v>#DIV/0!</v>
      </c>
      <c r="I206" s="242" t="e">
        <f>Veículos!I29/Veículos!I30</f>
        <v>#DIV/0!</v>
      </c>
      <c r="J206" s="242" t="e">
        <f>Veículos!J29/Veículos!J30</f>
        <v>#DIV/0!</v>
      </c>
      <c r="K206" s="242" t="e">
        <f>Veículos!K29/Veículos!K30</f>
        <v>#DIV/0!</v>
      </c>
      <c r="L206" s="242" t="e">
        <f>Veículos!L29/Veículos!L30</f>
        <v>#DIV/0!</v>
      </c>
      <c r="M206" s="242" t="e">
        <f>Veículos!M29/Veículos!M30</f>
        <v>#DIV/0!</v>
      </c>
      <c r="N206" s="242" t="e">
        <f>Veículos!N29/Veículos!N30</f>
        <v>#DIV/0!</v>
      </c>
      <c r="O206" s="247" t="e">
        <f>Veículos!O29/Veículos!O30</f>
        <v>#DIV/0!</v>
      </c>
    </row>
    <row r="207" spans="1:15" s="155" customFormat="1" ht="15.75" thickBot="1">
      <c r="A207" s="583"/>
      <c r="B207" s="535"/>
      <c r="C207" s="244" t="s">
        <v>149</v>
      </c>
      <c r="D207" s="245">
        <f>Veículos!D31</f>
        <v>0</v>
      </c>
      <c r="E207" s="245">
        <f>Veículos!E31</f>
        <v>0</v>
      </c>
      <c r="F207" s="245">
        <f>Veículos!F31</f>
        <v>0</v>
      </c>
      <c r="G207" s="245">
        <f>Veículos!G31</f>
        <v>0</v>
      </c>
      <c r="H207" s="245">
        <f>Veículos!H31</f>
        <v>0</v>
      </c>
      <c r="I207" s="245">
        <f>Veículos!I31</f>
        <v>0</v>
      </c>
      <c r="J207" s="245">
        <f>Veículos!J31</f>
        <v>0</v>
      </c>
      <c r="K207" s="245">
        <f>Veículos!K31</f>
        <v>0</v>
      </c>
      <c r="L207" s="245">
        <f>Veículos!L31</f>
        <v>0</v>
      </c>
      <c r="M207" s="245">
        <f>Veículos!M31</f>
        <v>0</v>
      </c>
      <c r="N207" s="245">
        <f>Veículos!N31</f>
        <v>0</v>
      </c>
      <c r="O207" s="246">
        <f>Veículos!O31</f>
        <v>0</v>
      </c>
    </row>
    <row r="208" spans="1:15" ht="30" customHeight="1">
      <c r="A208" s="581" t="s">
        <v>124</v>
      </c>
      <c r="B208" s="579" t="s">
        <v>253</v>
      </c>
      <c r="C208" s="580"/>
      <c r="D208" s="248">
        <v>0</v>
      </c>
      <c r="E208" s="248">
        <v>0</v>
      </c>
      <c r="F208" s="248">
        <v>0</v>
      </c>
      <c r="G208" s="248">
        <v>0</v>
      </c>
      <c r="H208" s="248">
        <v>0</v>
      </c>
      <c r="I208" s="248" t="e">
        <f>(Veículos!I14+Veículos!I23+Veículos!I32)/(Veículos!I15+Veículos!I24+Veículos!I33)</f>
        <v>#DIV/0!</v>
      </c>
      <c r="J208" s="248" t="e">
        <f>(Veículos!J14+Veículos!J23+Veículos!J32)/(Veículos!J15+Veículos!J24+Veículos!J33)</f>
        <v>#DIV/0!</v>
      </c>
      <c r="K208" s="248" t="e">
        <f>(Veículos!K14+Veículos!K23+Veículos!K32)/(Veículos!K15+Veículos!K24+Veículos!K33)</f>
        <v>#DIV/0!</v>
      </c>
      <c r="L208" s="248" t="e">
        <f>(Veículos!L14+Veículos!L23+Veículos!L32)/(Veículos!L15+Veículos!L24+Veículos!L33)</f>
        <v>#DIV/0!</v>
      </c>
      <c r="M208" s="248" t="e">
        <f>(Veículos!M14+Veículos!M23+Veículos!M32)/(Veículos!M15+Veículos!M24+Veículos!M33)</f>
        <v>#DIV/0!</v>
      </c>
      <c r="N208" s="248" t="e">
        <f>(Veículos!N14+Veículos!N23+Veículos!N32)/(Veículos!N15+Veículos!N24+Veículos!N33)</f>
        <v>#DIV/0!</v>
      </c>
      <c r="O208" s="251" t="e">
        <f>(Veículos!O14+Veículos!O23+Veículos!O32)/(Veículos!O15+Veículos!O24+Veículos!O33)</f>
        <v>#DIV/0!</v>
      </c>
    </row>
    <row r="209" spans="1:15" s="155" customFormat="1">
      <c r="A209" s="582"/>
      <c r="B209" s="557" t="s">
        <v>6</v>
      </c>
      <c r="C209" s="200" t="s">
        <v>263</v>
      </c>
      <c r="D209" s="242">
        <v>0</v>
      </c>
      <c r="E209" s="242">
        <v>0</v>
      </c>
      <c r="F209" s="242">
        <v>0</v>
      </c>
      <c r="G209" s="242">
        <v>0</v>
      </c>
      <c r="H209" s="242">
        <v>0</v>
      </c>
      <c r="I209" s="242" t="e">
        <f>Veículos!I14/Veículos!I15</f>
        <v>#DIV/0!</v>
      </c>
      <c r="J209" s="242" t="e">
        <f>Veículos!J14/Veículos!J15</f>
        <v>#DIV/0!</v>
      </c>
      <c r="K209" s="242" t="e">
        <f>Veículos!K14/Veículos!K15</f>
        <v>#DIV/0!</v>
      </c>
      <c r="L209" s="242" t="e">
        <f>Veículos!L14/Veículos!L15</f>
        <v>#DIV/0!</v>
      </c>
      <c r="M209" s="242" t="e">
        <f>Veículos!M14/Veículos!M15</f>
        <v>#DIV/0!</v>
      </c>
      <c r="N209" s="242" t="e">
        <f>Veículos!N14/Veículos!N15</f>
        <v>#DIV/0!</v>
      </c>
      <c r="O209" s="247" t="e">
        <f>Veículos!O14/Veículos!O15</f>
        <v>#DIV/0!</v>
      </c>
    </row>
    <row r="210" spans="1:15" s="155" customFormat="1">
      <c r="A210" s="582"/>
      <c r="B210" s="557"/>
      <c r="C210" s="200" t="s">
        <v>149</v>
      </c>
      <c r="D210" s="241">
        <f>Veículos!D16</f>
        <v>0</v>
      </c>
      <c r="E210" s="241">
        <f>Veículos!E16</f>
        <v>0</v>
      </c>
      <c r="F210" s="241">
        <f>Veículos!F16</f>
        <v>0</v>
      </c>
      <c r="G210" s="241">
        <f>Veículos!G16</f>
        <v>0</v>
      </c>
      <c r="H210" s="241">
        <f>Veículos!H16</f>
        <v>0</v>
      </c>
      <c r="I210" s="241">
        <f>Veículos!I16</f>
        <v>0</v>
      </c>
      <c r="J210" s="241">
        <f>Veículos!J16</f>
        <v>0</v>
      </c>
      <c r="K210" s="241">
        <f>Veículos!K16</f>
        <v>0</v>
      </c>
      <c r="L210" s="241">
        <f>Veículos!L16</f>
        <v>0</v>
      </c>
      <c r="M210" s="241">
        <f>Veículos!M16</f>
        <v>0</v>
      </c>
      <c r="N210" s="241">
        <f>Veículos!N16</f>
        <v>0</v>
      </c>
      <c r="O210" s="243">
        <f>Veículos!O16</f>
        <v>0</v>
      </c>
    </row>
    <row r="211" spans="1:15" s="155" customFormat="1">
      <c r="A211" s="582"/>
      <c r="B211" s="557" t="s">
        <v>14</v>
      </c>
      <c r="C211" s="200" t="s">
        <v>263</v>
      </c>
      <c r="D211" s="242">
        <v>0</v>
      </c>
      <c r="E211" s="242">
        <v>0</v>
      </c>
      <c r="F211" s="242">
        <v>0</v>
      </c>
      <c r="G211" s="242">
        <v>0</v>
      </c>
      <c r="H211" s="242">
        <v>0</v>
      </c>
      <c r="I211" s="242" t="e">
        <f>Veículos!I23/Veículos!I24</f>
        <v>#DIV/0!</v>
      </c>
      <c r="J211" s="242" t="e">
        <f>Veículos!J23/Veículos!J24</f>
        <v>#DIV/0!</v>
      </c>
      <c r="K211" s="242" t="e">
        <f>Veículos!K23/Veículos!K24</f>
        <v>#DIV/0!</v>
      </c>
      <c r="L211" s="242" t="e">
        <f>Veículos!L23/Veículos!L24</f>
        <v>#DIV/0!</v>
      </c>
      <c r="M211" s="242" t="e">
        <f>Veículos!M23/Veículos!M24</f>
        <v>#DIV/0!</v>
      </c>
      <c r="N211" s="242" t="e">
        <f>Veículos!N23/Veículos!N24</f>
        <v>#DIV/0!</v>
      </c>
      <c r="O211" s="247" t="e">
        <f>Veículos!O23/Veículos!O24</f>
        <v>#DIV/0!</v>
      </c>
    </row>
    <row r="212" spans="1:15" s="155" customFormat="1">
      <c r="A212" s="582"/>
      <c r="B212" s="557"/>
      <c r="C212" s="200" t="s">
        <v>149</v>
      </c>
      <c r="D212" s="241">
        <f>Veículos!D25</f>
        <v>0</v>
      </c>
      <c r="E212" s="241">
        <f>Veículos!E25</f>
        <v>0</v>
      </c>
      <c r="F212" s="241">
        <f>Veículos!F25</f>
        <v>0</v>
      </c>
      <c r="G212" s="241">
        <f>Veículos!G25</f>
        <v>0</v>
      </c>
      <c r="H212" s="241">
        <f>Veículos!H25</f>
        <v>0</v>
      </c>
      <c r="I212" s="241">
        <f>Veículos!I25</f>
        <v>0</v>
      </c>
      <c r="J212" s="241">
        <f>Veículos!J25</f>
        <v>0</v>
      </c>
      <c r="K212" s="241">
        <f>Veículos!K25</f>
        <v>0</v>
      </c>
      <c r="L212" s="241">
        <f>Veículos!L25</f>
        <v>0</v>
      </c>
      <c r="M212" s="241">
        <f>Veículos!M25</f>
        <v>0</v>
      </c>
      <c r="N212" s="241">
        <f>Veículos!N25</f>
        <v>0</v>
      </c>
      <c r="O212" s="243">
        <f>Veículos!O25</f>
        <v>0</v>
      </c>
    </row>
    <row r="213" spans="1:15" s="155" customFormat="1">
      <c r="A213" s="582"/>
      <c r="B213" s="557" t="s">
        <v>15</v>
      </c>
      <c r="C213" s="200" t="s">
        <v>263</v>
      </c>
      <c r="D213" s="242">
        <v>0</v>
      </c>
      <c r="E213" s="242">
        <v>0</v>
      </c>
      <c r="F213" s="242">
        <v>0</v>
      </c>
      <c r="G213" s="242">
        <v>0</v>
      </c>
      <c r="H213" s="242">
        <v>0</v>
      </c>
      <c r="I213" s="242" t="e">
        <f>Veículos!I32/Veículos!I33</f>
        <v>#DIV/0!</v>
      </c>
      <c r="J213" s="242" t="e">
        <f>Veículos!J32/Veículos!J33</f>
        <v>#DIV/0!</v>
      </c>
      <c r="K213" s="242" t="e">
        <f>Veículos!K32/Veículos!K33</f>
        <v>#DIV/0!</v>
      </c>
      <c r="L213" s="242" t="e">
        <f>Veículos!L32/Veículos!L33</f>
        <v>#DIV/0!</v>
      </c>
      <c r="M213" s="242" t="e">
        <f>Veículos!M32/Veículos!M33</f>
        <v>#DIV/0!</v>
      </c>
      <c r="N213" s="242" t="e">
        <f>Veículos!N32/Veículos!N33</f>
        <v>#DIV/0!</v>
      </c>
      <c r="O213" s="247" t="e">
        <f>Veículos!O32/Veículos!O33</f>
        <v>#DIV/0!</v>
      </c>
    </row>
    <row r="214" spans="1:15" s="155" customFormat="1" ht="15.75" thickBot="1">
      <c r="A214" s="583"/>
      <c r="B214" s="535"/>
      <c r="C214" s="244" t="s">
        <v>149</v>
      </c>
      <c r="D214" s="245">
        <f>Veículos!D34</f>
        <v>0</v>
      </c>
      <c r="E214" s="245">
        <f>Veículos!E34</f>
        <v>0</v>
      </c>
      <c r="F214" s="245">
        <f>Veículos!F34</f>
        <v>0</v>
      </c>
      <c r="G214" s="245">
        <f>Veículos!G34</f>
        <v>0</v>
      </c>
      <c r="H214" s="245">
        <f>Veículos!H34</f>
        <v>0</v>
      </c>
      <c r="I214" s="245">
        <f>Veículos!I34</f>
        <v>0</v>
      </c>
      <c r="J214" s="245">
        <f>Veículos!J34</f>
        <v>0</v>
      </c>
      <c r="K214" s="245">
        <f>Veículos!K34</f>
        <v>0</v>
      </c>
      <c r="L214" s="245">
        <f>Veículos!L34</f>
        <v>0</v>
      </c>
      <c r="M214" s="245">
        <f>Veículos!M34</f>
        <v>0</v>
      </c>
      <c r="N214" s="245">
        <f>Veículos!N34</f>
        <v>0</v>
      </c>
      <c r="O214" s="246">
        <f>Veículos!O34</f>
        <v>0</v>
      </c>
    </row>
    <row r="215" spans="1:15" ht="30" customHeight="1">
      <c r="A215" s="581" t="s">
        <v>125</v>
      </c>
      <c r="B215" s="579" t="s">
        <v>254</v>
      </c>
      <c r="C215" s="580"/>
      <c r="D215" s="249">
        <f>(Veículos!D17+Veículos!D26+Veículos!D35)/(Veículos!D18+Veículos!D27+Veículos!D36)</f>
        <v>2.6313131313131315</v>
      </c>
      <c r="E215" s="249">
        <f>(Veículos!E17+Veículos!E26+Veículos!E35)/(Veículos!E18+Veículos!E27+Veículos!E36)</f>
        <v>1.8713826366559485</v>
      </c>
      <c r="F215" s="249">
        <f>(Veículos!F17+Veículos!F26+Veículos!F35)/(Veículos!F18+Veículos!F27+Veículos!F36)</f>
        <v>6.2962962962962967</v>
      </c>
      <c r="G215" s="249">
        <f>(Veículos!G17+Veículos!G26+Veículos!G35)/(Veículos!G18+Veículos!G27+Veículos!G36)</f>
        <v>7.9</v>
      </c>
      <c r="H215" s="249" t="e">
        <f>(Veículos!H17+Veículos!H26+Veículos!H35)/(Veículos!H18+Veículos!H27+Veículos!H36)</f>
        <v>#DIV/0!</v>
      </c>
      <c r="I215" s="249" t="e">
        <f>(Veículos!I17+Veículos!I26+Veículos!I35)/(Veículos!I18+Veículos!I27+Veículos!I36)</f>
        <v>#DIV/0!</v>
      </c>
      <c r="J215" s="249" t="e">
        <f>(Veículos!J17+Veículos!J26+Veículos!J35)/(Veículos!J18+Veículos!J27+Veículos!J36)</f>
        <v>#DIV/0!</v>
      </c>
      <c r="K215" s="249" t="e">
        <f>(Veículos!K17+Veículos!K26+Veículos!K35)/(Veículos!K18+Veículos!K27+Veículos!K36)</f>
        <v>#DIV/0!</v>
      </c>
      <c r="L215" s="249" t="e">
        <f>(Veículos!L17+Veículos!L26+Veículos!L35)/(Veículos!L18+Veículos!L27+Veículos!L36)</f>
        <v>#DIV/0!</v>
      </c>
      <c r="M215" s="249" t="e">
        <f>(Veículos!M17+Veículos!M26+Veículos!M35)/(Veículos!M18+Veículos!M27+Veículos!M36)</f>
        <v>#DIV/0!</v>
      </c>
      <c r="N215" s="249" t="e">
        <f>(Veículos!N17+Veículos!N26+Veículos!N35)/(Veículos!N18+Veículos!N27+Veículos!N36)</f>
        <v>#DIV/0!</v>
      </c>
      <c r="O215" s="250" t="e">
        <f>(Veículos!O17+Veículos!O26+Veículos!O35)/(Veículos!O18+Veículos!O27+Veículos!O36)</f>
        <v>#DIV/0!</v>
      </c>
    </row>
    <row r="216" spans="1:15" s="155" customFormat="1">
      <c r="A216" s="582"/>
      <c r="B216" s="557" t="s">
        <v>6</v>
      </c>
      <c r="C216" s="200" t="s">
        <v>263</v>
      </c>
      <c r="D216" s="242">
        <v>0</v>
      </c>
      <c r="E216" s="242">
        <f>Veículos!E17/Veículos!E18</f>
        <v>1.7851690294438387</v>
      </c>
      <c r="F216" s="242" t="e">
        <f>Veículos!F17/Veículos!F18</f>
        <v>#DIV/0!</v>
      </c>
      <c r="G216" s="242" t="e">
        <f>Veículos!G17/Veículos!G18</f>
        <v>#DIV/0!</v>
      </c>
      <c r="H216" s="242" t="e">
        <f>Veículos!H17/Veículos!H18</f>
        <v>#DIV/0!</v>
      </c>
      <c r="I216" s="242" t="e">
        <f>Veículos!I17/Veículos!I18</f>
        <v>#DIV/0!</v>
      </c>
      <c r="J216" s="242" t="e">
        <f>Veículos!J17/Veículos!J18</f>
        <v>#DIV/0!</v>
      </c>
      <c r="K216" s="242" t="e">
        <f>Veículos!K17/Veículos!K18</f>
        <v>#DIV/0!</v>
      </c>
      <c r="L216" s="242" t="e">
        <f>Veículos!L17/Veículos!L18</f>
        <v>#DIV/0!</v>
      </c>
      <c r="M216" s="242" t="e">
        <f>Veículos!M17/Veículos!M18</f>
        <v>#DIV/0!</v>
      </c>
      <c r="N216" s="242" t="e">
        <f>Veículos!N17/Veículos!N18</f>
        <v>#DIV/0!</v>
      </c>
      <c r="O216" s="247" t="e">
        <f>Veículos!O17/Veículos!O18</f>
        <v>#DIV/0!</v>
      </c>
    </row>
    <row r="217" spans="1:15" s="155" customFormat="1">
      <c r="A217" s="582"/>
      <c r="B217" s="557"/>
      <c r="C217" s="200" t="s">
        <v>149</v>
      </c>
      <c r="D217" s="241">
        <f>Veículos!D19</f>
        <v>1175.5899999999999</v>
      </c>
      <c r="E217" s="241">
        <f>Veículos!E19</f>
        <v>2810.79</v>
      </c>
      <c r="F217" s="241">
        <f>Veículos!F19</f>
        <v>0</v>
      </c>
      <c r="G217" s="241">
        <f>Veículos!G19</f>
        <v>0</v>
      </c>
      <c r="H217" s="241">
        <f>Veículos!H19</f>
        <v>0</v>
      </c>
      <c r="I217" s="241">
        <f>Veículos!I19</f>
        <v>0</v>
      </c>
      <c r="J217" s="241">
        <f>Veículos!J19</f>
        <v>0</v>
      </c>
      <c r="K217" s="241">
        <f>Veículos!K19</f>
        <v>0</v>
      </c>
      <c r="L217" s="241">
        <f>Veículos!L19</f>
        <v>0</v>
      </c>
      <c r="M217" s="241">
        <f>Veículos!M19</f>
        <v>0</v>
      </c>
      <c r="N217" s="241">
        <f>Veículos!N19</f>
        <v>0</v>
      </c>
      <c r="O217" s="243">
        <f>Veículos!O19</f>
        <v>0</v>
      </c>
    </row>
    <row r="218" spans="1:15" s="155" customFormat="1">
      <c r="A218" s="582"/>
      <c r="B218" s="557" t="s">
        <v>14</v>
      </c>
      <c r="C218" s="200" t="s">
        <v>263</v>
      </c>
      <c r="D218" s="242">
        <v>0</v>
      </c>
      <c r="E218" s="242">
        <v>0</v>
      </c>
      <c r="F218" s="242">
        <f>Veículos!F26/Veículos!F27</f>
        <v>5.0625</v>
      </c>
      <c r="G218" s="242">
        <f>Veículos!G26/Veículos!G27</f>
        <v>4.8</v>
      </c>
      <c r="H218" s="242" t="e">
        <f>Veículos!H26/Veículos!H27</f>
        <v>#DIV/0!</v>
      </c>
      <c r="I218" s="242" t="e">
        <f>Veículos!I26/Veículos!I27</f>
        <v>#DIV/0!</v>
      </c>
      <c r="J218" s="242" t="e">
        <f>Veículos!J26/Veículos!J27</f>
        <v>#DIV/0!</v>
      </c>
      <c r="K218" s="242" t="e">
        <f>Veículos!K26/Veículos!K27</f>
        <v>#DIV/0!</v>
      </c>
      <c r="L218" s="242" t="e">
        <f>Veículos!L26/Veículos!L27</f>
        <v>#DIV/0!</v>
      </c>
      <c r="M218" s="242" t="e">
        <f>Veículos!M26/Veículos!M27</f>
        <v>#DIV/0!</v>
      </c>
      <c r="N218" s="242" t="e">
        <f>Veículos!N26/Veículos!N27</f>
        <v>#DIV/0!</v>
      </c>
      <c r="O218" s="247" t="e">
        <f>Veículos!O26/Veículos!O27</f>
        <v>#DIV/0!</v>
      </c>
    </row>
    <row r="219" spans="1:15" s="155" customFormat="1">
      <c r="A219" s="582"/>
      <c r="B219" s="557"/>
      <c r="C219" s="200" t="s">
        <v>149</v>
      </c>
      <c r="D219" s="241">
        <f>Veículos!D28</f>
        <v>28.17</v>
      </c>
      <c r="E219" s="241">
        <f>Veículos!E28</f>
        <v>21.91</v>
      </c>
      <c r="F219" s="241">
        <f>Veículos!F28</f>
        <v>49.76</v>
      </c>
      <c r="G219" s="241">
        <f>Veículos!G28</f>
        <v>15.02</v>
      </c>
      <c r="H219" s="241">
        <f>Veículos!H28</f>
        <v>0</v>
      </c>
      <c r="I219" s="241">
        <f>Veículos!I28</f>
        <v>0</v>
      </c>
      <c r="J219" s="241">
        <f>Veículos!J28</f>
        <v>0</v>
      </c>
      <c r="K219" s="241">
        <f>Veículos!K28</f>
        <v>0</v>
      </c>
      <c r="L219" s="241">
        <f>Veículos!L28</f>
        <v>0</v>
      </c>
      <c r="M219" s="241">
        <f>Veículos!M28</f>
        <v>0</v>
      </c>
      <c r="N219" s="241">
        <f>Veículos!N28</f>
        <v>0</v>
      </c>
      <c r="O219" s="243">
        <f>Veículos!O28</f>
        <v>0</v>
      </c>
    </row>
    <row r="220" spans="1:15" s="155" customFormat="1">
      <c r="A220" s="582"/>
      <c r="B220" s="557" t="s">
        <v>15</v>
      </c>
      <c r="C220" s="200" t="s">
        <v>263</v>
      </c>
      <c r="D220" s="242">
        <f>Veículos!D35/Veículos!D36</f>
        <v>9.6666666666666661</v>
      </c>
      <c r="E220" s="242">
        <f>Veículos!E35/Veículos!E36</f>
        <v>8.2222222222222214</v>
      </c>
      <c r="F220" s="242">
        <f>Veículos!F35/Veículos!F36</f>
        <v>8.0909090909090917</v>
      </c>
      <c r="G220" s="242">
        <f>Veículos!G35/Veículos!G36</f>
        <v>11</v>
      </c>
      <c r="H220" s="242" t="e">
        <f>Veículos!H35/Veículos!H36</f>
        <v>#DIV/0!</v>
      </c>
      <c r="I220" s="242" t="e">
        <f>Veículos!I35/Veículos!I36</f>
        <v>#DIV/0!</v>
      </c>
      <c r="J220" s="242" t="e">
        <f>Veículos!J35/Veículos!J36</f>
        <v>#DIV/0!</v>
      </c>
      <c r="K220" s="242" t="e">
        <f>Veículos!K35/Veículos!K36</f>
        <v>#DIV/0!</v>
      </c>
      <c r="L220" s="242" t="e">
        <f>Veículos!L35/Veículos!L36</f>
        <v>#DIV/0!</v>
      </c>
      <c r="M220" s="242" t="e">
        <f>Veículos!M35/Veículos!M36</f>
        <v>#DIV/0!</v>
      </c>
      <c r="N220" s="242" t="e">
        <f>Veículos!N35/Veículos!N36</f>
        <v>#DIV/0!</v>
      </c>
      <c r="O220" s="247" t="e">
        <f>Veículos!O35/Veículos!O36</f>
        <v>#DIV/0!</v>
      </c>
    </row>
    <row r="221" spans="1:15" s="155" customFormat="1" ht="15.75" thickBot="1">
      <c r="A221" s="583"/>
      <c r="B221" s="535"/>
      <c r="C221" s="244" t="s">
        <v>149</v>
      </c>
      <c r="D221" s="245">
        <f>Veículos!D37</f>
        <v>8.86</v>
      </c>
      <c r="E221" s="245">
        <f>Veículos!E37</f>
        <v>29.6</v>
      </c>
      <c r="F221" s="245">
        <f>Veículos!F37</f>
        <v>34.71</v>
      </c>
      <c r="G221" s="245">
        <f>Veículos!G37</f>
        <v>19</v>
      </c>
      <c r="H221" s="245">
        <f>Veículos!H37</f>
        <v>0</v>
      </c>
      <c r="I221" s="245">
        <f>Veículos!I37</f>
        <v>0</v>
      </c>
      <c r="J221" s="245">
        <f>Veículos!J37</f>
        <v>0</v>
      </c>
      <c r="K221" s="245">
        <f>Veículos!K37</f>
        <v>0</v>
      </c>
      <c r="L221" s="245">
        <f>Veículos!L37</f>
        <v>0</v>
      </c>
      <c r="M221" s="245">
        <f>Veículos!M37</f>
        <v>0</v>
      </c>
      <c r="N221" s="245">
        <f>Veículos!N37</f>
        <v>0</v>
      </c>
      <c r="O221" s="246">
        <f>Veículos!O37</f>
        <v>0</v>
      </c>
    </row>
    <row r="225" spans="4:8">
      <c r="G225" s="155" t="s">
        <v>281</v>
      </c>
      <c r="H225" s="178">
        <v>174</v>
      </c>
    </row>
    <row r="226" spans="4:8">
      <c r="E226" s="178">
        <v>257</v>
      </c>
      <c r="G226" s="155" t="s">
        <v>282</v>
      </c>
      <c r="H226" s="178">
        <v>19</v>
      </c>
    </row>
    <row r="227" spans="4:8">
      <c r="D227" s="155" t="s">
        <v>285</v>
      </c>
      <c r="E227" s="178">
        <v>86</v>
      </c>
      <c r="G227" s="155" t="s">
        <v>289</v>
      </c>
      <c r="H227" s="178">
        <v>1</v>
      </c>
    </row>
    <row r="228" spans="4:8">
      <c r="D228" s="155" t="s">
        <v>283</v>
      </c>
      <c r="E228" s="178">
        <v>12</v>
      </c>
      <c r="G228" s="155" t="s">
        <v>283</v>
      </c>
      <c r="H228" s="178">
        <v>12</v>
      </c>
    </row>
    <row r="229" spans="4:8">
      <c r="D229" s="155" t="s">
        <v>288</v>
      </c>
      <c r="E229" s="178">
        <v>1</v>
      </c>
      <c r="G229" s="155" t="s">
        <v>284</v>
      </c>
      <c r="H229" s="178">
        <v>59</v>
      </c>
    </row>
    <row r="230" spans="4:8">
      <c r="D230" s="155" t="s">
        <v>287</v>
      </c>
      <c r="E230" s="178">
        <v>11506.09</v>
      </c>
      <c r="G230" s="155" t="s">
        <v>285</v>
      </c>
      <c r="H230" s="178">
        <v>62</v>
      </c>
    </row>
    <row r="231" spans="4:8">
      <c r="E231" s="178">
        <v>141</v>
      </c>
      <c r="G231" s="155" t="s">
        <v>286</v>
      </c>
      <c r="H231" s="178">
        <v>20</v>
      </c>
    </row>
    <row r="233" spans="4:8">
      <c r="E233" s="178">
        <v>11</v>
      </c>
    </row>
  </sheetData>
  <protectedRanges>
    <protectedRange sqref="D102:O109 D84:O91 D93:O100 D111:O118" name="Intervalo1_1" securityDescriptor="O:WDG:WDD:(A;;CC;;;WD)"/>
    <protectedRange sqref="D202:O207 D209:O214 D216:O221" name="Intervalo1_2" securityDescriptor="O:WDG:WDD:(A;;CC;;;WD)"/>
  </protectedRanges>
  <mergeCells count="216">
    <mergeCell ref="B218:B219"/>
    <mergeCell ref="B220:B221"/>
    <mergeCell ref="B215:C215"/>
    <mergeCell ref="A215:A221"/>
    <mergeCell ref="B7:C7"/>
    <mergeCell ref="B1:L2"/>
    <mergeCell ref="B3:L4"/>
    <mergeCell ref="B209:B210"/>
    <mergeCell ref="B211:B212"/>
    <mergeCell ref="B213:B214"/>
    <mergeCell ref="B208:C208"/>
    <mergeCell ref="A208:A214"/>
    <mergeCell ref="B216:B217"/>
    <mergeCell ref="B202:B203"/>
    <mergeCell ref="A201:A207"/>
    <mergeCell ref="B201:C201"/>
    <mergeCell ref="B204:B205"/>
    <mergeCell ref="B206:B207"/>
    <mergeCell ref="A189:A192"/>
    <mergeCell ref="A193:A196"/>
    <mergeCell ref="A197:A200"/>
    <mergeCell ref="B196:C196"/>
    <mergeCell ref="B198:C198"/>
    <mergeCell ref="B199:C199"/>
    <mergeCell ref="B200:C200"/>
    <mergeCell ref="B185:C185"/>
    <mergeCell ref="B189:C189"/>
    <mergeCell ref="B193:C193"/>
    <mergeCell ref="B197:C197"/>
    <mergeCell ref="B188:C188"/>
    <mergeCell ref="B190:C190"/>
    <mergeCell ref="B191:C191"/>
    <mergeCell ref="B192:C192"/>
    <mergeCell ref="B194:C194"/>
    <mergeCell ref="B195:C195"/>
    <mergeCell ref="A169:A172"/>
    <mergeCell ref="A173:A176"/>
    <mergeCell ref="A177:A180"/>
    <mergeCell ref="A181:A184"/>
    <mergeCell ref="B186:C186"/>
    <mergeCell ref="B187:C187"/>
    <mergeCell ref="A185:A188"/>
    <mergeCell ref="A145:A148"/>
    <mergeCell ref="A149:A152"/>
    <mergeCell ref="A153:A156"/>
    <mergeCell ref="A157:A160"/>
    <mergeCell ref="A161:A164"/>
    <mergeCell ref="A165:A168"/>
    <mergeCell ref="B184:C184"/>
    <mergeCell ref="B181:C181"/>
    <mergeCell ref="B177:C177"/>
    <mergeCell ref="B173:C173"/>
    <mergeCell ref="B169:C169"/>
    <mergeCell ref="B165:C165"/>
    <mergeCell ref="B176:C176"/>
    <mergeCell ref="B178:C178"/>
    <mergeCell ref="B179:C179"/>
    <mergeCell ref="B180:C180"/>
    <mergeCell ref="B182:C182"/>
    <mergeCell ref="B183:C183"/>
    <mergeCell ref="B168:C168"/>
    <mergeCell ref="B170:C170"/>
    <mergeCell ref="B171:C171"/>
    <mergeCell ref="B172:C172"/>
    <mergeCell ref="B174:C174"/>
    <mergeCell ref="B175:C175"/>
    <mergeCell ref="B160:C160"/>
    <mergeCell ref="B162:C162"/>
    <mergeCell ref="B163:C163"/>
    <mergeCell ref="B164:C164"/>
    <mergeCell ref="B166:C166"/>
    <mergeCell ref="B167:C167"/>
    <mergeCell ref="B161:C161"/>
    <mergeCell ref="B152:C152"/>
    <mergeCell ref="B154:C154"/>
    <mergeCell ref="B155:C155"/>
    <mergeCell ref="B156:C156"/>
    <mergeCell ref="B158:C158"/>
    <mergeCell ref="B159:C159"/>
    <mergeCell ref="B153:C153"/>
    <mergeCell ref="B157:C157"/>
    <mergeCell ref="B141:C141"/>
    <mergeCell ref="B146:C146"/>
    <mergeCell ref="B147:C147"/>
    <mergeCell ref="B148:C148"/>
    <mergeCell ref="B150:C150"/>
    <mergeCell ref="B151:C151"/>
    <mergeCell ref="B145:C145"/>
    <mergeCell ref="B149:C149"/>
    <mergeCell ref="B142:C142"/>
    <mergeCell ref="B143:C143"/>
    <mergeCell ref="B144:C144"/>
    <mergeCell ref="B133:C133"/>
    <mergeCell ref="A133:A136"/>
    <mergeCell ref="A137:A140"/>
    <mergeCell ref="A141:A144"/>
    <mergeCell ref="B135:C135"/>
    <mergeCell ref="B136:C136"/>
    <mergeCell ref="B138:C138"/>
    <mergeCell ref="B139:C139"/>
    <mergeCell ref="B140:C140"/>
    <mergeCell ref="B137:C137"/>
    <mergeCell ref="B134:C134"/>
    <mergeCell ref="B125:C125"/>
    <mergeCell ref="A124:A128"/>
    <mergeCell ref="B126:C126"/>
    <mergeCell ref="B127:C127"/>
    <mergeCell ref="B122:C122"/>
    <mergeCell ref="B123:C123"/>
    <mergeCell ref="B128:C128"/>
    <mergeCell ref="B120:C120"/>
    <mergeCell ref="A129:A132"/>
    <mergeCell ref="B129:C129"/>
    <mergeCell ref="B130:C130"/>
    <mergeCell ref="B131:C131"/>
    <mergeCell ref="B132:C132"/>
    <mergeCell ref="B111:B113"/>
    <mergeCell ref="B114:B116"/>
    <mergeCell ref="A101:A109"/>
    <mergeCell ref="B101:C101"/>
    <mergeCell ref="B110:C110"/>
    <mergeCell ref="A110:A118"/>
    <mergeCell ref="B124:C124"/>
    <mergeCell ref="B119:C119"/>
    <mergeCell ref="A119:A123"/>
    <mergeCell ref="B121:C121"/>
    <mergeCell ref="A92:A100"/>
    <mergeCell ref="B102:B104"/>
    <mergeCell ref="B105:B107"/>
    <mergeCell ref="B79:C79"/>
    <mergeCell ref="B80:C80"/>
    <mergeCell ref="B81:C81"/>
    <mergeCell ref="B82:C82"/>
    <mergeCell ref="B93:B95"/>
    <mergeCell ref="B96:B98"/>
    <mergeCell ref="B83:C83"/>
    <mergeCell ref="A83:A91"/>
    <mergeCell ref="B92:C92"/>
    <mergeCell ref="B87:B89"/>
    <mergeCell ref="B73:C73"/>
    <mergeCell ref="B74:C74"/>
    <mergeCell ref="B75:C75"/>
    <mergeCell ref="B76:C76"/>
    <mergeCell ref="B77:C77"/>
    <mergeCell ref="B78:C78"/>
    <mergeCell ref="B66:C66"/>
    <mergeCell ref="B67:C67"/>
    <mergeCell ref="B69:C69"/>
    <mergeCell ref="B70:C70"/>
    <mergeCell ref="B71:C71"/>
    <mergeCell ref="B72:C72"/>
    <mergeCell ref="B68:C68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52:C52"/>
    <mergeCell ref="B41:C41"/>
    <mergeCell ref="B42:C42"/>
    <mergeCell ref="B43:C43"/>
    <mergeCell ref="B44:C44"/>
    <mergeCell ref="B45:C45"/>
    <mergeCell ref="B46:C46"/>
    <mergeCell ref="B60:C60"/>
    <mergeCell ref="B61:C61"/>
    <mergeCell ref="B47:C47"/>
    <mergeCell ref="B48:C48"/>
    <mergeCell ref="B49:C49"/>
    <mergeCell ref="B21:C21"/>
    <mergeCell ref="B22:C22"/>
    <mergeCell ref="B24:C24"/>
    <mergeCell ref="B25:C25"/>
    <mergeCell ref="B26:C26"/>
    <mergeCell ref="B27:C27"/>
    <mergeCell ref="B34:C34"/>
    <mergeCell ref="B35:C35"/>
    <mergeCell ref="B36:C36"/>
    <mergeCell ref="B37:C37"/>
    <mergeCell ref="B39:C39"/>
    <mergeCell ref="B40:C40"/>
    <mergeCell ref="B28:C28"/>
    <mergeCell ref="B29:C29"/>
    <mergeCell ref="B30:C30"/>
    <mergeCell ref="B31:C31"/>
    <mergeCell ref="B32:C32"/>
    <mergeCell ref="B33:C33"/>
    <mergeCell ref="A8:A22"/>
    <mergeCell ref="A23:A37"/>
    <mergeCell ref="A38:A52"/>
    <mergeCell ref="A68:A82"/>
    <mergeCell ref="A53:A67"/>
    <mergeCell ref="B84:B86"/>
    <mergeCell ref="B8:C8"/>
    <mergeCell ref="B23:C23"/>
    <mergeCell ref="B38:C38"/>
    <mergeCell ref="B53:C53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50:C50"/>
    <mergeCell ref="B51:C51"/>
  </mergeCells>
  <pageMargins left="0.17" right="0.17" top="0.35" bottom="0.34" header="0.31496062992125984" footer="0.31496062992125984"/>
  <pageSetup paperSize="9" scale="53" fitToHeight="13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95"/>
  <sheetViews>
    <sheetView topLeftCell="A88" workbookViewId="0">
      <selection activeCell="H15" sqref="H15"/>
    </sheetView>
  </sheetViews>
  <sheetFormatPr defaultColWidth="9.140625" defaultRowHeight="15"/>
  <cols>
    <col min="1" max="1" width="25.7109375" style="178" customWidth="1"/>
    <col min="2" max="2" width="36.7109375" style="178" customWidth="1"/>
    <col min="3" max="3" width="15.7109375" style="178" customWidth="1"/>
    <col min="4" max="5" width="20.7109375" style="178" customWidth="1"/>
    <col min="6" max="16384" width="9.140625" style="178"/>
  </cols>
  <sheetData>
    <row r="1" spans="1:21" s="155" customFormat="1" ht="23.25">
      <c r="B1" s="496" t="s">
        <v>0</v>
      </c>
      <c r="C1" s="496"/>
      <c r="D1" s="49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</row>
    <row r="2" spans="1:21" s="155" customFormat="1" ht="23.25">
      <c r="B2" s="496"/>
      <c r="C2" s="496"/>
      <c r="D2" s="49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21" s="155" customFormat="1">
      <c r="B3" s="533" t="s">
        <v>279</v>
      </c>
      <c r="C3" s="533"/>
      <c r="D3" s="533"/>
      <c r="E3" s="266"/>
      <c r="F3" s="266"/>
      <c r="G3" s="266"/>
      <c r="H3" s="266"/>
      <c r="I3" s="266"/>
      <c r="J3" s="266"/>
      <c r="K3" s="266"/>
      <c r="L3" s="266"/>
      <c r="M3" s="158"/>
      <c r="N3" s="158"/>
      <c r="O3" s="158"/>
      <c r="P3" s="158"/>
      <c r="Q3" s="158"/>
      <c r="R3" s="158"/>
      <c r="S3" s="158"/>
      <c r="T3" s="158"/>
      <c r="U3" s="158"/>
    </row>
    <row r="4" spans="1:21" s="155" customFormat="1">
      <c r="B4" s="533"/>
      <c r="C4" s="533"/>
      <c r="D4" s="533"/>
      <c r="E4" s="266"/>
      <c r="F4" s="266"/>
      <c r="G4" s="266"/>
      <c r="H4" s="266"/>
      <c r="I4" s="266"/>
      <c r="J4" s="266"/>
      <c r="K4" s="266"/>
      <c r="L4" s="266"/>
      <c r="M4" s="158"/>
      <c r="N4" s="158"/>
      <c r="O4" s="158"/>
      <c r="P4" s="158"/>
      <c r="Q4" s="158"/>
      <c r="R4" s="158"/>
      <c r="S4" s="158"/>
      <c r="T4" s="158"/>
      <c r="U4" s="158"/>
    </row>
    <row r="5" spans="1:21" s="155" customFormat="1"/>
    <row r="6" spans="1:21" ht="15.75" thickBot="1"/>
    <row r="7" spans="1:21" ht="30.75" thickBot="1">
      <c r="A7" s="198" t="s">
        <v>255</v>
      </c>
      <c r="B7" s="584" t="s">
        <v>256</v>
      </c>
      <c r="C7" s="585"/>
      <c r="D7" s="162" t="s">
        <v>293</v>
      </c>
      <c r="E7" s="162" t="s">
        <v>294</v>
      </c>
    </row>
    <row r="8" spans="1:21" ht="30" customHeight="1">
      <c r="A8" s="589" t="s">
        <v>27</v>
      </c>
      <c r="B8" s="569" t="s">
        <v>264</v>
      </c>
      <c r="C8" s="569"/>
      <c r="D8" s="196">
        <f>Descartáveis!B14/355</f>
        <v>0</v>
      </c>
      <c r="E8" s="196">
        <f>Descartáveis!D14/355</f>
        <v>0</v>
      </c>
    </row>
    <row r="9" spans="1:21" s="155" customFormat="1">
      <c r="A9" s="590"/>
      <c r="B9" s="571" t="s">
        <v>6</v>
      </c>
      <c r="C9" s="571"/>
      <c r="D9" s="221">
        <f>Descartáveis!B11/253</f>
        <v>0</v>
      </c>
      <c r="E9" s="221">
        <f>Descartáveis!D11/253</f>
        <v>0</v>
      </c>
    </row>
    <row r="10" spans="1:21" s="155" customFormat="1">
      <c r="A10" s="590"/>
      <c r="B10" s="571" t="s">
        <v>14</v>
      </c>
      <c r="C10" s="571"/>
      <c r="D10" s="221">
        <f>Descartáveis!B12/59</f>
        <v>0</v>
      </c>
      <c r="E10" s="221">
        <f>Descartáveis!D12/59</f>
        <v>0</v>
      </c>
    </row>
    <row r="11" spans="1:21" s="155" customFormat="1" ht="15.75" thickBot="1">
      <c r="A11" s="591"/>
      <c r="B11" s="578" t="s">
        <v>15</v>
      </c>
      <c r="C11" s="578"/>
      <c r="D11" s="254">
        <f>Descartáveis!B13/43</f>
        <v>0</v>
      </c>
      <c r="E11" s="254">
        <f>Descartáveis!D13/43</f>
        <v>0</v>
      </c>
    </row>
    <row r="12" spans="1:21" ht="30" customHeight="1">
      <c r="A12" s="566" t="s">
        <v>28</v>
      </c>
      <c r="B12" s="558" t="s">
        <v>265</v>
      </c>
      <c r="C12" s="559"/>
      <c r="D12" s="252">
        <f>Descartáveis!C14</f>
        <v>0</v>
      </c>
      <c r="E12" s="253">
        <f>Descartáveis!E14</f>
        <v>0</v>
      </c>
    </row>
    <row r="13" spans="1:21" s="155" customFormat="1">
      <c r="A13" s="567"/>
      <c r="B13" s="571" t="s">
        <v>6</v>
      </c>
      <c r="C13" s="571"/>
      <c r="D13" s="221">
        <f>Descartáveis!C11</f>
        <v>0</v>
      </c>
      <c r="E13" s="225">
        <f>Descartáveis!E11</f>
        <v>0</v>
      </c>
    </row>
    <row r="14" spans="1:21" s="155" customFormat="1">
      <c r="A14" s="567"/>
      <c r="B14" s="571" t="s">
        <v>14</v>
      </c>
      <c r="C14" s="571"/>
      <c r="D14" s="221">
        <f>Descartáveis!C12</f>
        <v>0</v>
      </c>
      <c r="E14" s="225">
        <f>Descartáveis!E12</f>
        <v>0</v>
      </c>
    </row>
    <row r="15" spans="1:21" s="155" customFormat="1" ht="15.75" thickBot="1">
      <c r="A15" s="568"/>
      <c r="B15" s="574" t="s">
        <v>15</v>
      </c>
      <c r="C15" s="574"/>
      <c r="D15" s="222">
        <f>Descartáveis!C13</f>
        <v>0</v>
      </c>
      <c r="E15" s="226">
        <f>Descartáveis!E13</f>
        <v>0</v>
      </c>
    </row>
    <row r="16" spans="1:21" ht="30" customHeight="1">
      <c r="A16" s="566" t="s">
        <v>29</v>
      </c>
      <c r="B16" s="558" t="s">
        <v>266</v>
      </c>
      <c r="C16" s="559"/>
      <c r="D16" s="196">
        <f>Descartáveis!B24/355</f>
        <v>0</v>
      </c>
      <c r="E16" s="197">
        <f>Descartáveis!D24/355</f>
        <v>0</v>
      </c>
    </row>
    <row r="17" spans="1:5" s="155" customFormat="1">
      <c r="A17" s="567"/>
      <c r="B17" s="571" t="s">
        <v>6</v>
      </c>
      <c r="C17" s="571"/>
      <c r="D17" s="221">
        <f>Descartáveis!B21/253</f>
        <v>0</v>
      </c>
      <c r="E17" s="225">
        <f>Descartáveis!D21/253</f>
        <v>0</v>
      </c>
    </row>
    <row r="18" spans="1:5" s="155" customFormat="1">
      <c r="A18" s="567"/>
      <c r="B18" s="571" t="s">
        <v>14</v>
      </c>
      <c r="C18" s="571"/>
      <c r="D18" s="221">
        <f>Descartáveis!B22/59</f>
        <v>0</v>
      </c>
      <c r="E18" s="225">
        <f>Descartáveis!D22/59</f>
        <v>0</v>
      </c>
    </row>
    <row r="19" spans="1:5" s="155" customFormat="1" ht="15.75" thickBot="1">
      <c r="A19" s="568"/>
      <c r="B19" s="574" t="s">
        <v>15</v>
      </c>
      <c r="C19" s="574"/>
      <c r="D19" s="222">
        <f>Descartáveis!B23/43</f>
        <v>0</v>
      </c>
      <c r="E19" s="226">
        <f>Descartáveis!D23/43</f>
        <v>0</v>
      </c>
    </row>
    <row r="20" spans="1:5">
      <c r="A20" s="566" t="s">
        <v>30</v>
      </c>
      <c r="B20" s="558" t="s">
        <v>267</v>
      </c>
      <c r="C20" s="559"/>
      <c r="D20" s="252">
        <f>Descartáveis!C24</f>
        <v>0</v>
      </c>
      <c r="E20" s="253">
        <f>Descartáveis!E24</f>
        <v>0</v>
      </c>
    </row>
    <row r="21" spans="1:5" s="155" customFormat="1">
      <c r="A21" s="567"/>
      <c r="B21" s="571" t="s">
        <v>6</v>
      </c>
      <c r="C21" s="571"/>
      <c r="D21" s="221">
        <f>Descartáveis!C21</f>
        <v>0</v>
      </c>
      <c r="E21" s="225">
        <f>Descartáveis!E21</f>
        <v>0</v>
      </c>
    </row>
    <row r="22" spans="1:5" s="155" customFormat="1">
      <c r="A22" s="567"/>
      <c r="B22" s="571" t="s">
        <v>14</v>
      </c>
      <c r="C22" s="571"/>
      <c r="D22" s="221">
        <f>Descartáveis!C22</f>
        <v>0</v>
      </c>
      <c r="E22" s="225">
        <f>Descartáveis!E22</f>
        <v>0</v>
      </c>
    </row>
    <row r="23" spans="1:5" s="155" customFormat="1" ht="15.75" thickBot="1">
      <c r="A23" s="568"/>
      <c r="B23" s="578" t="s">
        <v>15</v>
      </c>
      <c r="C23" s="578"/>
      <c r="D23" s="254">
        <f>Descartáveis!C23</f>
        <v>0</v>
      </c>
      <c r="E23" s="255">
        <f>Descartáveis!E23</f>
        <v>0</v>
      </c>
    </row>
    <row r="24" spans="1:5" ht="30" customHeight="1">
      <c r="A24" s="551" t="s">
        <v>31</v>
      </c>
      <c r="B24" s="588" t="s">
        <v>268</v>
      </c>
      <c r="C24" s="569"/>
      <c r="D24" s="212">
        <f>D12+D20</f>
        <v>0</v>
      </c>
      <c r="E24" s="213">
        <f>E12+E20</f>
        <v>0</v>
      </c>
    </row>
    <row r="25" spans="1:5" s="155" customFormat="1">
      <c r="A25" s="552"/>
      <c r="B25" s="586" t="s">
        <v>6</v>
      </c>
      <c r="C25" s="571"/>
      <c r="D25" s="221">
        <f>'Indicadores - Semestrais'!D13+'Indicadores - Semestrais'!D21</f>
        <v>0</v>
      </c>
      <c r="E25" s="225">
        <f>'Indicadores - Semestrais'!E13+'Indicadores - Semestrais'!E21</f>
        <v>0</v>
      </c>
    </row>
    <row r="26" spans="1:5" s="155" customFormat="1">
      <c r="A26" s="552"/>
      <c r="B26" s="586" t="s">
        <v>14</v>
      </c>
      <c r="C26" s="571"/>
      <c r="D26" s="221">
        <f>'Indicadores - Semestrais'!D14+'Indicadores - Semestrais'!D22</f>
        <v>0</v>
      </c>
      <c r="E26" s="225">
        <f>'Indicadores - Semestrais'!E14+'Indicadores - Semestrais'!E22</f>
        <v>0</v>
      </c>
    </row>
    <row r="27" spans="1:5" s="155" customFormat="1" ht="15.75" thickBot="1">
      <c r="A27" s="592"/>
      <c r="B27" s="587" t="s">
        <v>15</v>
      </c>
      <c r="C27" s="574"/>
      <c r="D27" s="222">
        <f>'Indicadores - Semestrais'!D15+'Indicadores - Semestrais'!D23</f>
        <v>0</v>
      </c>
      <c r="E27" s="226">
        <f>'Indicadores - Semestrais'!E15+'Indicadores - Semestrais'!E23</f>
        <v>0</v>
      </c>
    </row>
    <row r="28" spans="1:5" ht="30.75" customHeight="1">
      <c r="A28" s="566" t="s">
        <v>35</v>
      </c>
      <c r="B28" s="569" t="s">
        <v>269</v>
      </c>
      <c r="C28" s="569"/>
      <c r="D28" s="212">
        <f>D29+D30+D31</f>
        <v>0</v>
      </c>
      <c r="E28" s="213">
        <f>E29+E30+E31</f>
        <v>0</v>
      </c>
    </row>
    <row r="29" spans="1:5" s="155" customFormat="1">
      <c r="A29" s="567"/>
      <c r="B29" s="571" t="s">
        <v>6</v>
      </c>
      <c r="C29" s="571"/>
      <c r="D29" s="221">
        <f>'Água Engarrafada'!B11</f>
        <v>0</v>
      </c>
      <c r="E29" s="225">
        <f>'Água Engarrafada'!D11</f>
        <v>0</v>
      </c>
    </row>
    <row r="30" spans="1:5" s="155" customFormat="1">
      <c r="A30" s="567"/>
      <c r="B30" s="571" t="s">
        <v>14</v>
      </c>
      <c r="C30" s="571"/>
      <c r="D30" s="221">
        <f>'Água Engarrafada'!B12</f>
        <v>0</v>
      </c>
      <c r="E30" s="225">
        <f>'Água Engarrafada'!D12</f>
        <v>0</v>
      </c>
    </row>
    <row r="31" spans="1:5" s="155" customFormat="1" ht="15.75" thickBot="1">
      <c r="A31" s="568"/>
      <c r="B31" s="574" t="s">
        <v>15</v>
      </c>
      <c r="C31" s="574"/>
      <c r="D31" s="222">
        <f>'Água Engarrafada'!B13</f>
        <v>0</v>
      </c>
      <c r="E31" s="226">
        <f>'Água Engarrafada'!D13</f>
        <v>0</v>
      </c>
    </row>
    <row r="32" spans="1:5">
      <c r="A32" s="566" t="s">
        <v>36</v>
      </c>
      <c r="B32" s="569" t="s">
        <v>270</v>
      </c>
      <c r="C32" s="569"/>
      <c r="D32" s="212">
        <f>D33+D34+D35</f>
        <v>0</v>
      </c>
      <c r="E32" s="213">
        <f>E33+E34+E35</f>
        <v>0</v>
      </c>
    </row>
    <row r="33" spans="1:5" s="155" customFormat="1">
      <c r="A33" s="567"/>
      <c r="B33" s="571" t="s">
        <v>6</v>
      </c>
      <c r="C33" s="571"/>
      <c r="D33" s="221">
        <f>'Água Engarrafada'!B22</f>
        <v>0</v>
      </c>
      <c r="E33" s="225">
        <f>'Água Engarrafada'!D22</f>
        <v>0</v>
      </c>
    </row>
    <row r="34" spans="1:5" s="155" customFormat="1">
      <c r="A34" s="567"/>
      <c r="B34" s="571" t="s">
        <v>14</v>
      </c>
      <c r="C34" s="571"/>
      <c r="D34" s="221">
        <f>'Água Engarrafada'!B23</f>
        <v>0</v>
      </c>
      <c r="E34" s="225">
        <f>'Água Engarrafada'!D23</f>
        <v>0</v>
      </c>
    </row>
    <row r="35" spans="1:5" s="155" customFormat="1" ht="15.75" thickBot="1">
      <c r="A35" s="568"/>
      <c r="B35" s="574" t="s">
        <v>15</v>
      </c>
      <c r="C35" s="574"/>
      <c r="D35" s="222">
        <f>'Água Engarrafada'!B24</f>
        <v>0</v>
      </c>
      <c r="E35" s="226">
        <f>'Água Engarrafada'!D24</f>
        <v>0</v>
      </c>
    </row>
    <row r="36" spans="1:5" ht="30" customHeight="1">
      <c r="A36" s="566" t="s">
        <v>167</v>
      </c>
      <c r="B36" s="569" t="s">
        <v>271</v>
      </c>
      <c r="C36" s="569"/>
      <c r="D36" s="212">
        <f>D37+D38+D39</f>
        <v>0</v>
      </c>
      <c r="E36" s="213">
        <f>E37+E38+E39</f>
        <v>0</v>
      </c>
    </row>
    <row r="37" spans="1:5" s="155" customFormat="1">
      <c r="A37" s="567"/>
      <c r="B37" s="571" t="s">
        <v>6</v>
      </c>
      <c r="C37" s="571"/>
      <c r="D37" s="221">
        <f>'Água Engarrafada'!C11</f>
        <v>0</v>
      </c>
      <c r="E37" s="225">
        <f>'Água Engarrafada'!E11</f>
        <v>0</v>
      </c>
    </row>
    <row r="38" spans="1:5" s="155" customFormat="1">
      <c r="A38" s="567"/>
      <c r="B38" s="571" t="s">
        <v>14</v>
      </c>
      <c r="C38" s="571"/>
      <c r="D38" s="221">
        <f>'Água Engarrafada'!C12</f>
        <v>0</v>
      </c>
      <c r="E38" s="225">
        <f>'Água Engarrafada'!E12</f>
        <v>0</v>
      </c>
    </row>
    <row r="39" spans="1:5" s="155" customFormat="1" ht="15.75" thickBot="1">
      <c r="A39" s="568"/>
      <c r="B39" s="574" t="s">
        <v>15</v>
      </c>
      <c r="C39" s="574"/>
      <c r="D39" s="222">
        <f>'Água Engarrafada'!C13</f>
        <v>0</v>
      </c>
      <c r="E39" s="226">
        <f>'Água Engarrafada'!E13</f>
        <v>0</v>
      </c>
    </row>
    <row r="40" spans="1:5">
      <c r="A40" s="566" t="s">
        <v>38</v>
      </c>
      <c r="B40" s="569" t="s">
        <v>272</v>
      </c>
      <c r="C40" s="569"/>
      <c r="D40" s="212">
        <f>D41+D42+D43</f>
        <v>0</v>
      </c>
      <c r="E40" s="213">
        <f>E41+E42+E43</f>
        <v>0</v>
      </c>
    </row>
    <row r="41" spans="1:5" s="155" customFormat="1">
      <c r="A41" s="567"/>
      <c r="B41" s="571" t="s">
        <v>6</v>
      </c>
      <c r="C41" s="571"/>
      <c r="D41" s="221">
        <f>'Água Engarrafada'!C22</f>
        <v>0</v>
      </c>
      <c r="E41" s="225">
        <f>'Água Engarrafada'!E22</f>
        <v>0</v>
      </c>
    </row>
    <row r="42" spans="1:5" s="155" customFormat="1">
      <c r="A42" s="567"/>
      <c r="B42" s="571" t="s">
        <v>14</v>
      </c>
      <c r="C42" s="571"/>
      <c r="D42" s="221">
        <f>'Água Engarrafada'!C23</f>
        <v>0</v>
      </c>
      <c r="E42" s="225">
        <f>'Água Engarrafada'!E23</f>
        <v>0</v>
      </c>
    </row>
    <row r="43" spans="1:5" s="155" customFormat="1" ht="15.75" thickBot="1">
      <c r="A43" s="567"/>
      <c r="B43" s="578" t="s">
        <v>15</v>
      </c>
      <c r="C43" s="578"/>
      <c r="D43" s="254">
        <f>'Água Engarrafada'!C24</f>
        <v>0</v>
      </c>
      <c r="E43" s="255">
        <f>'Água Engarrafada'!E24</f>
        <v>0</v>
      </c>
    </row>
    <row r="44" spans="1:5" ht="30.75" customHeight="1">
      <c r="A44" s="553" t="s">
        <v>42</v>
      </c>
      <c r="B44" s="569" t="s">
        <v>273</v>
      </c>
      <c r="C44" s="569"/>
      <c r="D44" s="196">
        <f>(Impressões!B11+Impressões!B19+Impressões!B22)/355</f>
        <v>0</v>
      </c>
      <c r="E44" s="197">
        <f>(Impressões!D11+Impressões!D19+Impressões!D22)/355</f>
        <v>0</v>
      </c>
    </row>
    <row r="45" spans="1:5" s="155" customFormat="1">
      <c r="A45" s="554"/>
      <c r="B45" s="571" t="s">
        <v>6</v>
      </c>
      <c r="C45" s="571"/>
      <c r="D45" s="221">
        <f>Impressões!B11/253</f>
        <v>0</v>
      </c>
      <c r="E45" s="225">
        <f>Impressões!D11/253</f>
        <v>0</v>
      </c>
    </row>
    <row r="46" spans="1:5" s="155" customFormat="1">
      <c r="A46" s="554"/>
      <c r="B46" s="571" t="s">
        <v>14</v>
      </c>
      <c r="C46" s="571"/>
      <c r="D46" s="221">
        <f>Impressões!B19/59</f>
        <v>0</v>
      </c>
      <c r="E46" s="225">
        <f>Impressões!D19/59</f>
        <v>0</v>
      </c>
    </row>
    <row r="47" spans="1:5" s="155" customFormat="1" ht="15.75" thickBot="1">
      <c r="A47" s="570"/>
      <c r="B47" s="574" t="s">
        <v>15</v>
      </c>
      <c r="C47" s="574"/>
      <c r="D47" s="222">
        <f>Impressões!B22/43</f>
        <v>0</v>
      </c>
      <c r="E47" s="226">
        <f>Impressões!D22/43</f>
        <v>0</v>
      </c>
    </row>
    <row r="48" spans="1:5" ht="30" customHeight="1">
      <c r="A48" s="566" t="s">
        <v>43</v>
      </c>
      <c r="B48" s="569" t="s">
        <v>274</v>
      </c>
      <c r="C48" s="569"/>
      <c r="D48" s="212">
        <f>D49+D50+D51</f>
        <v>0</v>
      </c>
      <c r="E48" s="213">
        <f>E49+E50+E51</f>
        <v>0</v>
      </c>
    </row>
    <row r="49" spans="1:5" s="155" customFormat="1">
      <c r="A49" s="567"/>
      <c r="B49" s="593" t="s">
        <v>6</v>
      </c>
      <c r="C49" s="594"/>
      <c r="D49" s="256">
        <f>Impressões!C11</f>
        <v>0</v>
      </c>
      <c r="E49" s="257">
        <f>Impressões!E11</f>
        <v>0</v>
      </c>
    </row>
    <row r="50" spans="1:5" s="155" customFormat="1">
      <c r="A50" s="567"/>
      <c r="B50" s="560" t="s">
        <v>14</v>
      </c>
      <c r="C50" s="561"/>
      <c r="D50" s="256">
        <f>Impressões!C19</f>
        <v>0</v>
      </c>
      <c r="E50" s="257">
        <f>Impressões!E19</f>
        <v>0</v>
      </c>
    </row>
    <row r="51" spans="1:5" s="155" customFormat="1" ht="15.75" thickBot="1">
      <c r="A51" s="567"/>
      <c r="B51" s="572" t="s">
        <v>15</v>
      </c>
      <c r="C51" s="573"/>
      <c r="D51" s="258">
        <f>Impressões!C22</f>
        <v>0</v>
      </c>
      <c r="E51" s="259">
        <f>Impressões!E22</f>
        <v>0</v>
      </c>
    </row>
    <row r="52" spans="1:5" ht="30.75" customHeight="1">
      <c r="A52" s="566" t="s">
        <v>46</v>
      </c>
      <c r="B52" s="569" t="s">
        <v>275</v>
      </c>
      <c r="C52" s="569"/>
      <c r="D52" s="212" t="e">
        <f>D53+D54+D55</f>
        <v>#DIV/0!</v>
      </c>
      <c r="E52" s="213" t="e">
        <f>E53+E54+E55</f>
        <v>#DIV/0!</v>
      </c>
    </row>
    <row r="53" spans="1:5" s="155" customFormat="1">
      <c r="A53" s="567"/>
      <c r="B53" s="571" t="s">
        <v>6</v>
      </c>
      <c r="C53" s="571"/>
      <c r="D53" s="260" t="e">
        <f>Impressões!B11/Impressões!C11</f>
        <v>#DIV/0!</v>
      </c>
      <c r="E53" s="261" t="e">
        <f>Impressões!D11/Impressões!E11</f>
        <v>#DIV/0!</v>
      </c>
    </row>
    <row r="54" spans="1:5" s="155" customFormat="1">
      <c r="A54" s="567"/>
      <c r="B54" s="571" t="s">
        <v>14</v>
      </c>
      <c r="C54" s="571"/>
      <c r="D54" s="260" t="e">
        <f>Impressões!B19/Impressões!C19</f>
        <v>#DIV/0!</v>
      </c>
      <c r="E54" s="262" t="e">
        <f>Impressões!D19/Impressões!E19</f>
        <v>#DIV/0!</v>
      </c>
    </row>
    <row r="55" spans="1:5" s="155" customFormat="1" ht="15.75" thickBot="1">
      <c r="A55" s="567"/>
      <c r="B55" s="578" t="s">
        <v>15</v>
      </c>
      <c r="C55" s="578"/>
      <c r="D55" s="263" t="e">
        <f>Impressões!B22/Impressões!C22</f>
        <v>#DIV/0!</v>
      </c>
      <c r="E55" s="264" t="e">
        <f>Impressões!D22/Impressões!E22</f>
        <v>#DIV/0!</v>
      </c>
    </row>
    <row r="56" spans="1:5">
      <c r="A56" s="553" t="s">
        <v>73</v>
      </c>
      <c r="B56" s="569" t="s">
        <v>239</v>
      </c>
      <c r="C56" s="569"/>
      <c r="D56" s="212">
        <f>D57+D58+D59</f>
        <v>0</v>
      </c>
      <c r="E56" s="213">
        <f t="shared" ref="E56" si="0">E57+E58+E59</f>
        <v>0</v>
      </c>
    </row>
    <row r="57" spans="1:5" s="155" customFormat="1">
      <c r="A57" s="554"/>
      <c r="B57" s="571" t="s">
        <v>6</v>
      </c>
      <c r="C57" s="571"/>
      <c r="D57" s="223">
        <f>Resíduos!I18</f>
        <v>0</v>
      </c>
      <c r="E57" s="227">
        <f>Resíduos!P18</f>
        <v>0</v>
      </c>
    </row>
    <row r="58" spans="1:5" s="155" customFormat="1">
      <c r="A58" s="554"/>
      <c r="B58" s="571" t="s">
        <v>14</v>
      </c>
      <c r="C58" s="571"/>
      <c r="D58" s="223">
        <f>Resíduos!I27</f>
        <v>0</v>
      </c>
      <c r="E58" s="227">
        <f>Resíduos!P27</f>
        <v>0</v>
      </c>
    </row>
    <row r="59" spans="1:5" s="155" customFormat="1" ht="15.75" thickBot="1">
      <c r="A59" s="570"/>
      <c r="B59" s="574" t="s">
        <v>15</v>
      </c>
      <c r="C59" s="574"/>
      <c r="D59" s="224">
        <f>Resíduos!I36</f>
        <v>0</v>
      </c>
      <c r="E59" s="228">
        <f>Resíduos!P36</f>
        <v>0</v>
      </c>
    </row>
    <row r="60" spans="1:5" ht="29.25" customHeight="1">
      <c r="A60" s="553" t="s">
        <v>74</v>
      </c>
      <c r="B60" s="569" t="s">
        <v>240</v>
      </c>
      <c r="C60" s="569"/>
      <c r="D60" s="212">
        <f>D61+D62+D63</f>
        <v>0</v>
      </c>
      <c r="E60" s="213">
        <f t="shared" ref="E60" si="1">E61+E62+E63</f>
        <v>0</v>
      </c>
    </row>
    <row r="61" spans="1:5" s="155" customFormat="1">
      <c r="A61" s="554"/>
      <c r="B61" s="571" t="s">
        <v>6</v>
      </c>
      <c r="C61" s="571"/>
      <c r="D61" s="223">
        <f>Resíduos!I19</f>
        <v>0</v>
      </c>
      <c r="E61" s="227">
        <f>Resíduos!P19</f>
        <v>0</v>
      </c>
    </row>
    <row r="62" spans="1:5" s="155" customFormat="1">
      <c r="A62" s="554"/>
      <c r="B62" s="571" t="s">
        <v>14</v>
      </c>
      <c r="C62" s="571"/>
      <c r="D62" s="223">
        <f>Resíduos!I28</f>
        <v>0</v>
      </c>
      <c r="E62" s="227">
        <f>Resíduos!P28</f>
        <v>0</v>
      </c>
    </row>
    <row r="63" spans="1:5" s="155" customFormat="1" ht="15.75" thickBot="1">
      <c r="A63" s="570"/>
      <c r="B63" s="574" t="s">
        <v>15</v>
      </c>
      <c r="C63" s="574"/>
      <c r="D63" s="224">
        <f>Resíduos!I37</f>
        <v>0</v>
      </c>
      <c r="E63" s="228">
        <f>Resíduos!P37</f>
        <v>0</v>
      </c>
    </row>
    <row r="64" spans="1:5">
      <c r="A64" s="553" t="s">
        <v>75</v>
      </c>
      <c r="B64" s="569" t="s">
        <v>241</v>
      </c>
      <c r="C64" s="569"/>
      <c r="D64" s="212">
        <f>D65+D66+D67</f>
        <v>0</v>
      </c>
      <c r="E64" s="213">
        <f t="shared" ref="E64" si="2">E65+E66+E67</f>
        <v>0</v>
      </c>
    </row>
    <row r="65" spans="1:5" s="155" customFormat="1">
      <c r="A65" s="554"/>
      <c r="B65" s="571" t="s">
        <v>6</v>
      </c>
      <c r="C65" s="571"/>
      <c r="D65" s="223">
        <f>Resíduos!I20</f>
        <v>0</v>
      </c>
      <c r="E65" s="227">
        <f>Resíduos!P20</f>
        <v>0</v>
      </c>
    </row>
    <row r="66" spans="1:5" s="155" customFormat="1">
      <c r="A66" s="554"/>
      <c r="B66" s="571" t="s">
        <v>14</v>
      </c>
      <c r="C66" s="571"/>
      <c r="D66" s="223">
        <f>Resíduos!I29</f>
        <v>0</v>
      </c>
      <c r="E66" s="227">
        <f>Resíduos!P29</f>
        <v>0</v>
      </c>
    </row>
    <row r="67" spans="1:5" s="155" customFormat="1" ht="15.75" thickBot="1">
      <c r="A67" s="570"/>
      <c r="B67" s="574" t="s">
        <v>15</v>
      </c>
      <c r="C67" s="574"/>
      <c r="D67" s="224">
        <f>Resíduos!I38</f>
        <v>0</v>
      </c>
      <c r="E67" s="228">
        <f>Resíduos!P38</f>
        <v>0</v>
      </c>
    </row>
    <row r="68" spans="1:5" ht="30.75" customHeight="1">
      <c r="A68" s="553" t="s">
        <v>76</v>
      </c>
      <c r="B68" s="569" t="s">
        <v>242</v>
      </c>
      <c r="C68" s="569"/>
      <c r="D68" s="212">
        <f>D69+D70+D71</f>
        <v>0</v>
      </c>
      <c r="E68" s="213">
        <f t="shared" ref="E68" si="3">E69+E70+E71</f>
        <v>0</v>
      </c>
    </row>
    <row r="69" spans="1:5" s="155" customFormat="1">
      <c r="A69" s="554"/>
      <c r="B69" s="571" t="s">
        <v>6</v>
      </c>
      <c r="C69" s="571"/>
      <c r="D69" s="223">
        <f>Resíduos!I21</f>
        <v>0</v>
      </c>
      <c r="E69" s="227">
        <f>Resíduos!P21</f>
        <v>0</v>
      </c>
    </row>
    <row r="70" spans="1:5" s="155" customFormat="1">
      <c r="A70" s="554"/>
      <c r="B70" s="571" t="s">
        <v>14</v>
      </c>
      <c r="C70" s="571"/>
      <c r="D70" s="223">
        <f>Resíduos!I30</f>
        <v>0</v>
      </c>
      <c r="E70" s="227">
        <f>Resíduos!P30</f>
        <v>0</v>
      </c>
    </row>
    <row r="71" spans="1:5" s="155" customFormat="1" ht="15.75" thickBot="1">
      <c r="A71" s="570"/>
      <c r="B71" s="574" t="s">
        <v>15</v>
      </c>
      <c r="C71" s="574"/>
      <c r="D71" s="224">
        <f>Resíduos!I39</f>
        <v>0</v>
      </c>
      <c r="E71" s="228">
        <f>Resíduos!P39</f>
        <v>0</v>
      </c>
    </row>
    <row r="72" spans="1:5" ht="30.75" customHeight="1">
      <c r="A72" s="553" t="s">
        <v>77</v>
      </c>
      <c r="B72" s="569" t="s">
        <v>243</v>
      </c>
      <c r="C72" s="569"/>
      <c r="D72" s="212">
        <f>D73+D74+D75</f>
        <v>0</v>
      </c>
      <c r="E72" s="213">
        <f t="shared" ref="E72" si="4">E73+E74+E75</f>
        <v>0</v>
      </c>
    </row>
    <row r="73" spans="1:5" s="155" customFormat="1">
      <c r="A73" s="554"/>
      <c r="B73" s="571" t="s">
        <v>6</v>
      </c>
      <c r="C73" s="571"/>
      <c r="D73" s="223">
        <f>Resíduos!I22</f>
        <v>0</v>
      </c>
      <c r="E73" s="227">
        <f>Resíduos!P22</f>
        <v>0</v>
      </c>
    </row>
    <row r="74" spans="1:5" s="155" customFormat="1">
      <c r="A74" s="554"/>
      <c r="B74" s="571" t="s">
        <v>14</v>
      </c>
      <c r="C74" s="571"/>
      <c r="D74" s="223">
        <f>Resíduos!I31</f>
        <v>0</v>
      </c>
      <c r="E74" s="227">
        <f>Resíduos!P31</f>
        <v>0</v>
      </c>
    </row>
    <row r="75" spans="1:5" s="155" customFormat="1" ht="15.75" thickBot="1">
      <c r="A75" s="570"/>
      <c r="B75" s="574" t="s">
        <v>15</v>
      </c>
      <c r="C75" s="574"/>
      <c r="D75" s="224">
        <f>Resíduos!I40</f>
        <v>0</v>
      </c>
      <c r="E75" s="228">
        <f>Resíduos!P40</f>
        <v>0</v>
      </c>
    </row>
    <row r="76" spans="1:5">
      <c r="A76" s="553" t="s">
        <v>78</v>
      </c>
      <c r="B76" s="569" t="s">
        <v>244</v>
      </c>
      <c r="C76" s="569"/>
      <c r="D76" s="212">
        <f>D77+D78+D79</f>
        <v>0</v>
      </c>
      <c r="E76" s="213">
        <f t="shared" ref="E76" si="5">E77+E78+E79</f>
        <v>0</v>
      </c>
    </row>
    <row r="77" spans="1:5" s="155" customFormat="1">
      <c r="A77" s="554"/>
      <c r="B77" s="571" t="s">
        <v>6</v>
      </c>
      <c r="C77" s="571"/>
      <c r="D77" s="223">
        <f>Resíduos!I23</f>
        <v>0</v>
      </c>
      <c r="E77" s="227">
        <f>Resíduos!P23</f>
        <v>0</v>
      </c>
    </row>
    <row r="78" spans="1:5" s="155" customFormat="1">
      <c r="A78" s="554"/>
      <c r="B78" s="571" t="s">
        <v>14</v>
      </c>
      <c r="C78" s="571"/>
      <c r="D78" s="223">
        <f>Resíduos!I32</f>
        <v>0</v>
      </c>
      <c r="E78" s="227">
        <f>Resíduos!P32</f>
        <v>0</v>
      </c>
    </row>
    <row r="79" spans="1:5" s="155" customFormat="1" ht="15.75" thickBot="1">
      <c r="A79" s="570"/>
      <c r="B79" s="574" t="s">
        <v>15</v>
      </c>
      <c r="C79" s="574"/>
      <c r="D79" s="224">
        <f>Resíduos!I41</f>
        <v>0</v>
      </c>
      <c r="E79" s="228">
        <f>Resíduos!P41</f>
        <v>0</v>
      </c>
    </row>
    <row r="80" spans="1:5">
      <c r="A80" s="553" t="s">
        <v>79</v>
      </c>
      <c r="B80" s="569" t="s">
        <v>245</v>
      </c>
      <c r="C80" s="569"/>
      <c r="D80" s="212">
        <f>D81+D82+D83</f>
        <v>0</v>
      </c>
      <c r="E80" s="213">
        <f t="shared" ref="E80" si="6">E81+E82+E83</f>
        <v>0</v>
      </c>
    </row>
    <row r="81" spans="1:5" s="155" customFormat="1">
      <c r="A81" s="554"/>
      <c r="B81" s="571" t="s">
        <v>6</v>
      </c>
      <c r="C81" s="571"/>
      <c r="D81" s="223">
        <f>Resíduos!I24</f>
        <v>0</v>
      </c>
      <c r="E81" s="227">
        <f>Resíduos!P24</f>
        <v>0</v>
      </c>
    </row>
    <row r="82" spans="1:5" s="155" customFormat="1">
      <c r="A82" s="554"/>
      <c r="B82" s="571" t="s">
        <v>14</v>
      </c>
      <c r="C82" s="571"/>
      <c r="D82" s="223">
        <f>Resíduos!I33</f>
        <v>0</v>
      </c>
      <c r="E82" s="227">
        <f>Resíduos!P33</f>
        <v>0</v>
      </c>
    </row>
    <row r="83" spans="1:5" s="155" customFormat="1" ht="15.75" thickBot="1">
      <c r="A83" s="570"/>
      <c r="B83" s="574" t="s">
        <v>15</v>
      </c>
      <c r="C83" s="574"/>
      <c r="D83" s="224">
        <f>Resíduos!I42</f>
        <v>0</v>
      </c>
      <c r="E83" s="228">
        <f>Resíduos!P42</f>
        <v>0</v>
      </c>
    </row>
    <row r="84" spans="1:5">
      <c r="A84" s="553" t="s">
        <v>80</v>
      </c>
      <c r="B84" s="569" t="s">
        <v>246</v>
      </c>
      <c r="C84" s="569"/>
      <c r="D84" s="212">
        <f>D85+D86+D87</f>
        <v>0</v>
      </c>
      <c r="E84" s="213">
        <f t="shared" ref="E84" si="7">E85+E86+E87</f>
        <v>0</v>
      </c>
    </row>
    <row r="85" spans="1:5" s="155" customFormat="1">
      <c r="A85" s="554"/>
      <c r="B85" s="571" t="s">
        <v>6</v>
      </c>
      <c r="C85" s="571"/>
      <c r="D85" s="223">
        <f>Resíduos!I25</f>
        <v>0</v>
      </c>
      <c r="E85" s="227">
        <f>Resíduos!P25</f>
        <v>0</v>
      </c>
    </row>
    <row r="86" spans="1:5" s="155" customFormat="1">
      <c r="A86" s="554"/>
      <c r="B86" s="571" t="s">
        <v>14</v>
      </c>
      <c r="C86" s="571"/>
      <c r="D86" s="223">
        <f>Resíduos!I34</f>
        <v>0</v>
      </c>
      <c r="E86" s="227">
        <f>Resíduos!P34</f>
        <v>0</v>
      </c>
    </row>
    <row r="87" spans="1:5" s="155" customFormat="1" ht="15.75" thickBot="1">
      <c r="A87" s="570"/>
      <c r="B87" s="574" t="s">
        <v>15</v>
      </c>
      <c r="C87" s="574"/>
      <c r="D87" s="224">
        <f>Resíduos!I43</f>
        <v>0</v>
      </c>
      <c r="E87" s="228">
        <f>Resíduos!P43</f>
        <v>0</v>
      </c>
    </row>
    <row r="88" spans="1:5" ht="30" customHeight="1">
      <c r="A88" s="553" t="s">
        <v>81</v>
      </c>
      <c r="B88" s="569" t="s">
        <v>247</v>
      </c>
      <c r="C88" s="569"/>
      <c r="D88" s="444">
        <f>D89+D90+D91</f>
        <v>4.0549999999999997</v>
      </c>
      <c r="E88" s="445">
        <f t="shared" ref="E88" si="8">E89+E90+E91</f>
        <v>0</v>
      </c>
    </row>
    <row r="89" spans="1:5" s="155" customFormat="1">
      <c r="A89" s="554"/>
      <c r="B89" s="571" t="s">
        <v>6</v>
      </c>
      <c r="C89" s="571"/>
      <c r="D89" s="442">
        <f>Resíduos!I26</f>
        <v>4.0549999999999997</v>
      </c>
      <c r="E89" s="443">
        <f>Resíduos!P26</f>
        <v>0</v>
      </c>
    </row>
    <row r="90" spans="1:5" s="155" customFormat="1">
      <c r="A90" s="554"/>
      <c r="B90" s="571" t="s">
        <v>14</v>
      </c>
      <c r="C90" s="571"/>
      <c r="D90" s="442">
        <f>Resíduos!I35</f>
        <v>0</v>
      </c>
      <c r="E90" s="443">
        <f>Resíduos!P35</f>
        <v>0</v>
      </c>
    </row>
    <row r="91" spans="1:5" s="155" customFormat="1" ht="15.75" thickBot="1">
      <c r="A91" s="570"/>
      <c r="B91" s="574" t="s">
        <v>15</v>
      </c>
      <c r="C91" s="574"/>
      <c r="D91" s="446">
        <f>Resíduos!I44</f>
        <v>0</v>
      </c>
      <c r="E91" s="447">
        <f>Resíduos!P44</f>
        <v>0</v>
      </c>
    </row>
    <row r="92" spans="1:5" ht="30" customHeight="1">
      <c r="A92" s="553" t="s">
        <v>94</v>
      </c>
      <c r="B92" s="569" t="s">
        <v>248</v>
      </c>
      <c r="C92" s="569"/>
      <c r="D92" s="444">
        <f>D93+D94+D95</f>
        <v>4.0549999999999997</v>
      </c>
      <c r="E92" s="445">
        <f t="shared" ref="E92" si="9">E93+E94+E95</f>
        <v>0</v>
      </c>
    </row>
    <row r="93" spans="1:5" s="155" customFormat="1">
      <c r="A93" s="554"/>
      <c r="B93" s="571" t="s">
        <v>6</v>
      </c>
      <c r="C93" s="571"/>
      <c r="D93" s="442">
        <f>D57+D61+D65+D69+D73+D77+D81+D85+D89</f>
        <v>4.0549999999999997</v>
      </c>
      <c r="E93" s="443">
        <f t="shared" ref="E93" si="10">E57+E61+E65+E69+E73+E77+E81+E85+E89</f>
        <v>0</v>
      </c>
    </row>
    <row r="94" spans="1:5" s="155" customFormat="1">
      <c r="A94" s="554"/>
      <c r="B94" s="571" t="s">
        <v>14</v>
      </c>
      <c r="C94" s="571"/>
      <c r="D94" s="442">
        <f t="shared" ref="D94:E95" si="11">D58+D62+D66+D70+D74+D78+D82+D86+D90</f>
        <v>0</v>
      </c>
      <c r="E94" s="443">
        <f t="shared" si="11"/>
        <v>0</v>
      </c>
    </row>
    <row r="95" spans="1:5" s="155" customFormat="1" ht="15.75" thickBot="1">
      <c r="A95" s="570"/>
      <c r="B95" s="574" t="s">
        <v>15</v>
      </c>
      <c r="C95" s="574"/>
      <c r="D95" s="446"/>
      <c r="E95" s="447">
        <f t="shared" si="11"/>
        <v>0</v>
      </c>
    </row>
  </sheetData>
  <mergeCells count="113">
    <mergeCell ref="A92:A95"/>
    <mergeCell ref="B92:C92"/>
    <mergeCell ref="B93:C93"/>
    <mergeCell ref="B94:C94"/>
    <mergeCell ref="B95:C95"/>
    <mergeCell ref="B1:D2"/>
    <mergeCell ref="B3:D4"/>
    <mergeCell ref="A84:A87"/>
    <mergeCell ref="B84:C84"/>
    <mergeCell ref="B85:C85"/>
    <mergeCell ref="B86:C86"/>
    <mergeCell ref="B87:C87"/>
    <mergeCell ref="A88:A91"/>
    <mergeCell ref="B88:C88"/>
    <mergeCell ref="B89:C89"/>
    <mergeCell ref="B90:C90"/>
    <mergeCell ref="B91:C91"/>
    <mergeCell ref="A76:A79"/>
    <mergeCell ref="B76:C76"/>
    <mergeCell ref="B77:C77"/>
    <mergeCell ref="B78:C78"/>
    <mergeCell ref="B79:C79"/>
    <mergeCell ref="A80:A83"/>
    <mergeCell ref="B80:C80"/>
    <mergeCell ref="B81:C81"/>
    <mergeCell ref="B82:C82"/>
    <mergeCell ref="B83:C83"/>
    <mergeCell ref="A68:A71"/>
    <mergeCell ref="B68:C68"/>
    <mergeCell ref="B69:C69"/>
    <mergeCell ref="B70:C70"/>
    <mergeCell ref="B71:C71"/>
    <mergeCell ref="A72:A75"/>
    <mergeCell ref="B72:C72"/>
    <mergeCell ref="B73:C73"/>
    <mergeCell ref="B74:C74"/>
    <mergeCell ref="B75:C75"/>
    <mergeCell ref="A60:A63"/>
    <mergeCell ref="B60:C60"/>
    <mergeCell ref="B61:C61"/>
    <mergeCell ref="B62:C62"/>
    <mergeCell ref="B63:C63"/>
    <mergeCell ref="A64:A67"/>
    <mergeCell ref="B64:C64"/>
    <mergeCell ref="B65:C65"/>
    <mergeCell ref="B66:C66"/>
    <mergeCell ref="B67:C67"/>
    <mergeCell ref="B54:C54"/>
    <mergeCell ref="B55:C55"/>
    <mergeCell ref="B52:C52"/>
    <mergeCell ref="A52:A55"/>
    <mergeCell ref="A56:A59"/>
    <mergeCell ref="B56:C56"/>
    <mergeCell ref="B57:C57"/>
    <mergeCell ref="B58:C58"/>
    <mergeCell ref="B59:C59"/>
    <mergeCell ref="B50:C50"/>
    <mergeCell ref="B51:C51"/>
    <mergeCell ref="B48:C48"/>
    <mergeCell ref="A48:A51"/>
    <mergeCell ref="B53:C53"/>
    <mergeCell ref="B46:C46"/>
    <mergeCell ref="B47:C47"/>
    <mergeCell ref="B44:C44"/>
    <mergeCell ref="A44:A47"/>
    <mergeCell ref="B45:C45"/>
    <mergeCell ref="A40:A43"/>
    <mergeCell ref="B40:C40"/>
    <mergeCell ref="B36:C36"/>
    <mergeCell ref="B32:C32"/>
    <mergeCell ref="B28:C28"/>
    <mergeCell ref="B41:C41"/>
    <mergeCell ref="B42:C42"/>
    <mergeCell ref="B43:C43"/>
    <mergeCell ref="B49:C49"/>
    <mergeCell ref="B39:C39"/>
    <mergeCell ref="B29:C29"/>
    <mergeCell ref="B30:C30"/>
    <mergeCell ref="B31:C31"/>
    <mergeCell ref="B33:C33"/>
    <mergeCell ref="B34:C34"/>
    <mergeCell ref="B35:C35"/>
    <mergeCell ref="B37:C37"/>
    <mergeCell ref="B38:C38"/>
    <mergeCell ref="A28:A31"/>
    <mergeCell ref="A32:A35"/>
    <mergeCell ref="A36:A39"/>
    <mergeCell ref="B21:C21"/>
    <mergeCell ref="B22:C22"/>
    <mergeCell ref="B23:C23"/>
    <mergeCell ref="B25:C25"/>
    <mergeCell ref="B26:C26"/>
    <mergeCell ref="B27:C27"/>
    <mergeCell ref="B24:C24"/>
    <mergeCell ref="A8:A11"/>
    <mergeCell ref="B12:C12"/>
    <mergeCell ref="A12:A15"/>
    <mergeCell ref="B16:C16"/>
    <mergeCell ref="A16:A19"/>
    <mergeCell ref="B20:C20"/>
    <mergeCell ref="A20:A23"/>
    <mergeCell ref="B13:C13"/>
    <mergeCell ref="B14:C14"/>
    <mergeCell ref="A24:A27"/>
    <mergeCell ref="B7:C7"/>
    <mergeCell ref="B15:C15"/>
    <mergeCell ref="B17:C17"/>
    <mergeCell ref="B18:C18"/>
    <mergeCell ref="B19:C19"/>
    <mergeCell ref="B9:C9"/>
    <mergeCell ref="B10:C10"/>
    <mergeCell ref="B11:C11"/>
    <mergeCell ref="B8:C8"/>
  </mergeCells>
  <pageMargins left="0.15748031496062992" right="0.15748031496062992" top="0.24" bottom="0.21" header="0.22" footer="0.21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303"/>
  <sheetViews>
    <sheetView workbookViewId="0">
      <selection activeCell="B207" sqref="B207:C207"/>
    </sheetView>
  </sheetViews>
  <sheetFormatPr defaultColWidth="9.140625" defaultRowHeight="15"/>
  <cols>
    <col min="1" max="1" width="25.7109375" style="178" customWidth="1"/>
    <col min="2" max="2" width="36.7109375" style="178" customWidth="1"/>
    <col min="3" max="3" width="15.7109375" style="178" customWidth="1"/>
    <col min="4" max="4" width="20.7109375" style="178" customWidth="1"/>
    <col min="5" max="16384" width="9.140625" style="178"/>
  </cols>
  <sheetData>
    <row r="1" spans="1:21" s="155" customFormat="1" ht="23.25">
      <c r="B1" s="496" t="s">
        <v>0</v>
      </c>
      <c r="C1" s="496"/>
      <c r="D1" s="49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</row>
    <row r="2" spans="1:21" s="155" customFormat="1" ht="23.25">
      <c r="B2" s="496"/>
      <c r="C2" s="496"/>
      <c r="D2" s="49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1:21" s="155" customFormat="1">
      <c r="B3" s="533" t="s">
        <v>280</v>
      </c>
      <c r="C3" s="533"/>
      <c r="D3" s="533"/>
      <c r="E3" s="266"/>
      <c r="F3" s="266"/>
      <c r="G3" s="266"/>
      <c r="H3" s="266"/>
      <c r="I3" s="266"/>
      <c r="J3" s="266"/>
      <c r="K3" s="266"/>
      <c r="L3" s="266"/>
      <c r="M3" s="158"/>
      <c r="N3" s="158"/>
      <c r="O3" s="158"/>
      <c r="P3" s="158"/>
      <c r="Q3" s="158"/>
      <c r="R3" s="158"/>
      <c r="S3" s="158"/>
      <c r="T3" s="158"/>
      <c r="U3" s="158"/>
    </row>
    <row r="4" spans="1:21" s="155" customFormat="1">
      <c r="B4" s="533"/>
      <c r="C4" s="533"/>
      <c r="D4" s="533"/>
      <c r="E4" s="266"/>
      <c r="F4" s="266"/>
      <c r="G4" s="266"/>
      <c r="H4" s="266"/>
      <c r="I4" s="266"/>
      <c r="J4" s="266"/>
      <c r="K4" s="266"/>
      <c r="L4" s="266"/>
      <c r="M4" s="158"/>
      <c r="N4" s="158"/>
      <c r="O4" s="158"/>
      <c r="P4" s="158"/>
      <c r="Q4" s="158"/>
      <c r="R4" s="158"/>
      <c r="S4" s="158"/>
      <c r="T4" s="158"/>
      <c r="U4" s="158"/>
    </row>
    <row r="5" spans="1:21" s="155" customFormat="1"/>
    <row r="6" spans="1:21" ht="15.75" thickBot="1"/>
    <row r="7" spans="1:21" ht="30.75" thickBot="1">
      <c r="A7" s="198" t="s">
        <v>255</v>
      </c>
      <c r="B7" s="596" t="s">
        <v>256</v>
      </c>
      <c r="C7" s="597"/>
      <c r="D7" s="171" t="s">
        <v>129</v>
      </c>
    </row>
    <row r="8" spans="1:21">
      <c r="A8" s="553" t="s">
        <v>2</v>
      </c>
      <c r="B8" s="569" t="s">
        <v>224</v>
      </c>
      <c r="C8" s="569"/>
      <c r="D8" s="197"/>
    </row>
    <row r="9" spans="1:21" s="155" customFormat="1">
      <c r="A9" s="554"/>
      <c r="B9" s="571" t="s">
        <v>6</v>
      </c>
      <c r="C9" s="571"/>
      <c r="D9" s="186"/>
    </row>
    <row r="10" spans="1:21" s="155" customFormat="1">
      <c r="A10" s="554"/>
      <c r="B10" s="595" t="s">
        <v>7</v>
      </c>
      <c r="C10" s="595"/>
      <c r="D10" s="194"/>
    </row>
    <row r="11" spans="1:21" s="155" customFormat="1">
      <c r="A11" s="554"/>
      <c r="B11" s="595" t="s">
        <v>8</v>
      </c>
      <c r="C11" s="595"/>
      <c r="D11" s="194"/>
    </row>
    <row r="12" spans="1:21" s="155" customFormat="1">
      <c r="A12" s="554"/>
      <c r="B12" s="595" t="s">
        <v>9</v>
      </c>
      <c r="C12" s="595"/>
      <c r="D12" s="194"/>
    </row>
    <row r="13" spans="1:21" s="155" customFormat="1">
      <c r="A13" s="554"/>
      <c r="B13" s="595" t="s">
        <v>10</v>
      </c>
      <c r="C13" s="595"/>
      <c r="D13" s="194"/>
    </row>
    <row r="14" spans="1:21" s="155" customFormat="1">
      <c r="A14" s="554"/>
      <c r="B14" s="595" t="s">
        <v>11</v>
      </c>
      <c r="C14" s="595"/>
      <c r="D14" s="194"/>
    </row>
    <row r="15" spans="1:21" s="155" customFormat="1">
      <c r="A15" s="554"/>
      <c r="B15" s="595" t="s">
        <v>12</v>
      </c>
      <c r="C15" s="595"/>
      <c r="D15" s="194"/>
    </row>
    <row r="16" spans="1:21" s="155" customFormat="1">
      <c r="A16" s="554"/>
      <c r="B16" s="595" t="s">
        <v>13</v>
      </c>
      <c r="C16" s="595"/>
      <c r="D16" s="194"/>
    </row>
    <row r="17" spans="1:4" s="155" customFormat="1">
      <c r="A17" s="554"/>
      <c r="B17" s="571" t="s">
        <v>14</v>
      </c>
      <c r="C17" s="571"/>
      <c r="D17" s="186"/>
    </row>
    <row r="18" spans="1:4" s="155" customFormat="1">
      <c r="A18" s="554"/>
      <c r="B18" s="595" t="s">
        <v>17</v>
      </c>
      <c r="C18" s="595"/>
      <c r="D18" s="194"/>
    </row>
    <row r="19" spans="1:4" s="155" customFormat="1">
      <c r="A19" s="554"/>
      <c r="B19" s="595" t="s">
        <v>18</v>
      </c>
      <c r="C19" s="595"/>
      <c r="D19" s="194"/>
    </row>
    <row r="20" spans="1:4" s="155" customFormat="1">
      <c r="A20" s="554"/>
      <c r="B20" s="571" t="s">
        <v>15</v>
      </c>
      <c r="C20" s="571"/>
      <c r="D20" s="186"/>
    </row>
    <row r="21" spans="1:4" s="155" customFormat="1">
      <c r="A21" s="554"/>
      <c r="B21" s="595" t="s">
        <v>17</v>
      </c>
      <c r="C21" s="595"/>
      <c r="D21" s="194"/>
    </row>
    <row r="22" spans="1:4" s="155" customFormat="1" ht="15.75" thickBot="1">
      <c r="A22" s="570"/>
      <c r="B22" s="598" t="s">
        <v>16</v>
      </c>
      <c r="C22" s="598"/>
      <c r="D22" s="195"/>
    </row>
    <row r="23" spans="1:4" s="157" customFormat="1">
      <c r="A23" s="553" t="s">
        <v>3</v>
      </c>
      <c r="B23" s="569" t="s">
        <v>225</v>
      </c>
      <c r="C23" s="569"/>
      <c r="D23" s="204"/>
    </row>
    <row r="24" spans="1:4" s="155" customFormat="1">
      <c r="A24" s="554"/>
      <c r="B24" s="571" t="s">
        <v>6</v>
      </c>
      <c r="C24" s="571"/>
      <c r="D24" s="191"/>
    </row>
    <row r="25" spans="1:4" s="155" customFormat="1">
      <c r="A25" s="554"/>
      <c r="B25" s="595" t="s">
        <v>7</v>
      </c>
      <c r="C25" s="595"/>
      <c r="D25" s="192"/>
    </row>
    <row r="26" spans="1:4" s="155" customFormat="1">
      <c r="A26" s="554"/>
      <c r="B26" s="595" t="s">
        <v>8</v>
      </c>
      <c r="C26" s="595"/>
      <c r="D26" s="192"/>
    </row>
    <row r="27" spans="1:4" s="155" customFormat="1">
      <c r="A27" s="554"/>
      <c r="B27" s="595" t="s">
        <v>9</v>
      </c>
      <c r="C27" s="595"/>
      <c r="D27" s="192"/>
    </row>
    <row r="28" spans="1:4" s="155" customFormat="1">
      <c r="A28" s="554"/>
      <c r="B28" s="595" t="s">
        <v>10</v>
      </c>
      <c r="C28" s="595"/>
      <c r="D28" s="192"/>
    </row>
    <row r="29" spans="1:4" s="155" customFormat="1">
      <c r="A29" s="554"/>
      <c r="B29" s="595" t="s">
        <v>11</v>
      </c>
      <c r="C29" s="595"/>
      <c r="D29" s="192"/>
    </row>
    <row r="30" spans="1:4" s="155" customFormat="1">
      <c r="A30" s="554"/>
      <c r="B30" s="595" t="s">
        <v>12</v>
      </c>
      <c r="C30" s="595"/>
      <c r="D30" s="192"/>
    </row>
    <row r="31" spans="1:4" s="155" customFormat="1">
      <c r="A31" s="554"/>
      <c r="B31" s="595" t="s">
        <v>13</v>
      </c>
      <c r="C31" s="595"/>
      <c r="D31" s="192"/>
    </row>
    <row r="32" spans="1:4" s="155" customFormat="1">
      <c r="A32" s="554"/>
      <c r="B32" s="571" t="s">
        <v>14</v>
      </c>
      <c r="C32" s="571"/>
      <c r="D32" s="191"/>
    </row>
    <row r="33" spans="1:4" s="155" customFormat="1">
      <c r="A33" s="554"/>
      <c r="B33" s="595" t="s">
        <v>17</v>
      </c>
      <c r="C33" s="595"/>
      <c r="D33" s="192"/>
    </row>
    <row r="34" spans="1:4" s="155" customFormat="1">
      <c r="A34" s="554"/>
      <c r="B34" s="595" t="s">
        <v>18</v>
      </c>
      <c r="C34" s="595"/>
      <c r="D34" s="192"/>
    </row>
    <row r="35" spans="1:4" s="155" customFormat="1">
      <c r="A35" s="554"/>
      <c r="B35" s="571" t="s">
        <v>15</v>
      </c>
      <c r="C35" s="571"/>
      <c r="D35" s="191"/>
    </row>
    <row r="36" spans="1:4" s="155" customFormat="1">
      <c r="A36" s="554"/>
      <c r="B36" s="595" t="s">
        <v>17</v>
      </c>
      <c r="C36" s="595"/>
      <c r="D36" s="192"/>
    </row>
    <row r="37" spans="1:4" s="155" customFormat="1" ht="15.75" thickBot="1">
      <c r="A37" s="570"/>
      <c r="B37" s="598" t="s">
        <v>16</v>
      </c>
      <c r="C37" s="598"/>
      <c r="D37" s="193"/>
    </row>
    <row r="38" spans="1:4" s="157" customFormat="1">
      <c r="A38" s="553" t="s">
        <v>19</v>
      </c>
      <c r="B38" s="569" t="s">
        <v>226</v>
      </c>
      <c r="C38" s="569"/>
      <c r="D38" s="197"/>
    </row>
    <row r="39" spans="1:4" s="155" customFormat="1">
      <c r="A39" s="554"/>
      <c r="B39" s="571" t="s">
        <v>6</v>
      </c>
      <c r="C39" s="571"/>
      <c r="D39" s="186"/>
    </row>
    <row r="40" spans="1:4" s="155" customFormat="1">
      <c r="A40" s="554"/>
      <c r="B40" s="595" t="s">
        <v>7</v>
      </c>
      <c r="C40" s="595"/>
      <c r="D40" s="194"/>
    </row>
    <row r="41" spans="1:4" s="155" customFormat="1">
      <c r="A41" s="554"/>
      <c r="B41" s="595" t="s">
        <v>8</v>
      </c>
      <c r="C41" s="595"/>
      <c r="D41" s="194"/>
    </row>
    <row r="42" spans="1:4" s="155" customFormat="1">
      <c r="A42" s="554"/>
      <c r="B42" s="595" t="s">
        <v>9</v>
      </c>
      <c r="C42" s="595"/>
      <c r="D42" s="194"/>
    </row>
    <row r="43" spans="1:4" s="155" customFormat="1">
      <c r="A43" s="554"/>
      <c r="B43" s="595" t="s">
        <v>10</v>
      </c>
      <c r="C43" s="595"/>
      <c r="D43" s="194"/>
    </row>
    <row r="44" spans="1:4" s="155" customFormat="1">
      <c r="A44" s="554"/>
      <c r="B44" s="595" t="s">
        <v>11</v>
      </c>
      <c r="C44" s="595"/>
      <c r="D44" s="194"/>
    </row>
    <row r="45" spans="1:4" s="155" customFormat="1">
      <c r="A45" s="554"/>
      <c r="B45" s="595" t="s">
        <v>12</v>
      </c>
      <c r="C45" s="595"/>
      <c r="D45" s="194"/>
    </row>
    <row r="46" spans="1:4" s="155" customFormat="1">
      <c r="A46" s="554"/>
      <c r="B46" s="595" t="s">
        <v>13</v>
      </c>
      <c r="C46" s="595"/>
      <c r="D46" s="194"/>
    </row>
    <row r="47" spans="1:4" s="155" customFormat="1">
      <c r="A47" s="554"/>
      <c r="B47" s="571" t="s">
        <v>14</v>
      </c>
      <c r="C47" s="571"/>
      <c r="D47" s="186"/>
    </row>
    <row r="48" spans="1:4" s="155" customFormat="1">
      <c r="A48" s="554"/>
      <c r="B48" s="595" t="s">
        <v>17</v>
      </c>
      <c r="C48" s="595"/>
      <c r="D48" s="194"/>
    </row>
    <row r="49" spans="1:4" s="155" customFormat="1">
      <c r="A49" s="554"/>
      <c r="B49" s="595" t="s">
        <v>18</v>
      </c>
      <c r="C49" s="595"/>
      <c r="D49" s="194"/>
    </row>
    <row r="50" spans="1:4" s="155" customFormat="1">
      <c r="A50" s="554"/>
      <c r="B50" s="571" t="s">
        <v>15</v>
      </c>
      <c r="C50" s="571"/>
      <c r="D50" s="186"/>
    </row>
    <row r="51" spans="1:4" s="155" customFormat="1">
      <c r="A51" s="554"/>
      <c r="B51" s="595" t="s">
        <v>17</v>
      </c>
      <c r="C51" s="595"/>
      <c r="D51" s="194"/>
    </row>
    <row r="52" spans="1:4" s="155" customFormat="1" ht="15.75" thickBot="1">
      <c r="A52" s="570"/>
      <c r="B52" s="598" t="s">
        <v>16</v>
      </c>
      <c r="C52" s="598"/>
      <c r="D52" s="195"/>
    </row>
    <row r="53" spans="1:4">
      <c r="A53" s="553" t="s">
        <v>20</v>
      </c>
      <c r="B53" s="569" t="s">
        <v>227</v>
      </c>
      <c r="C53" s="569"/>
      <c r="D53" s="190"/>
    </row>
    <row r="54" spans="1:4" s="155" customFormat="1">
      <c r="A54" s="554"/>
      <c r="B54" s="571" t="s">
        <v>6</v>
      </c>
      <c r="C54" s="571"/>
      <c r="D54" s="191"/>
    </row>
    <row r="55" spans="1:4" s="155" customFormat="1">
      <c r="A55" s="554"/>
      <c r="B55" s="595" t="s">
        <v>7</v>
      </c>
      <c r="C55" s="595"/>
      <c r="D55" s="192"/>
    </row>
    <row r="56" spans="1:4" s="155" customFormat="1">
      <c r="A56" s="554"/>
      <c r="B56" s="595" t="s">
        <v>8</v>
      </c>
      <c r="C56" s="595"/>
      <c r="D56" s="192"/>
    </row>
    <row r="57" spans="1:4" s="155" customFormat="1">
      <c r="A57" s="554"/>
      <c r="B57" s="595" t="s">
        <v>9</v>
      </c>
      <c r="C57" s="595"/>
      <c r="D57" s="192"/>
    </row>
    <row r="58" spans="1:4" s="155" customFormat="1">
      <c r="A58" s="554"/>
      <c r="B58" s="595" t="s">
        <v>10</v>
      </c>
      <c r="C58" s="595"/>
      <c r="D58" s="192"/>
    </row>
    <row r="59" spans="1:4" s="155" customFormat="1">
      <c r="A59" s="554"/>
      <c r="B59" s="595" t="s">
        <v>11</v>
      </c>
      <c r="C59" s="595"/>
      <c r="D59" s="192"/>
    </row>
    <row r="60" spans="1:4" s="155" customFormat="1">
      <c r="A60" s="554"/>
      <c r="B60" s="595" t="s">
        <v>12</v>
      </c>
      <c r="C60" s="595"/>
      <c r="D60" s="192"/>
    </row>
    <row r="61" spans="1:4" s="155" customFormat="1">
      <c r="A61" s="554"/>
      <c r="B61" s="595" t="s">
        <v>13</v>
      </c>
      <c r="C61" s="595"/>
      <c r="D61" s="192"/>
    </row>
    <row r="62" spans="1:4" s="155" customFormat="1">
      <c r="A62" s="554"/>
      <c r="B62" s="571" t="s">
        <v>14</v>
      </c>
      <c r="C62" s="571"/>
      <c r="D62" s="191"/>
    </row>
    <row r="63" spans="1:4" s="155" customFormat="1">
      <c r="A63" s="554"/>
      <c r="B63" s="595" t="s">
        <v>17</v>
      </c>
      <c r="C63" s="595"/>
      <c r="D63" s="192"/>
    </row>
    <row r="64" spans="1:4" s="155" customFormat="1">
      <c r="A64" s="554"/>
      <c r="B64" s="595" t="s">
        <v>18</v>
      </c>
      <c r="C64" s="595"/>
      <c r="D64" s="192"/>
    </row>
    <row r="65" spans="1:4" s="155" customFormat="1">
      <c r="A65" s="554"/>
      <c r="B65" s="571" t="s">
        <v>15</v>
      </c>
      <c r="C65" s="571"/>
      <c r="D65" s="191"/>
    </row>
    <row r="66" spans="1:4" s="155" customFormat="1">
      <c r="A66" s="554"/>
      <c r="B66" s="595" t="s">
        <v>17</v>
      </c>
      <c r="C66" s="595"/>
      <c r="D66" s="192"/>
    </row>
    <row r="67" spans="1:4" s="155" customFormat="1" ht="15.75" thickBot="1">
      <c r="A67" s="570"/>
      <c r="B67" s="598" t="s">
        <v>16</v>
      </c>
      <c r="C67" s="598"/>
      <c r="D67" s="193"/>
    </row>
    <row r="68" spans="1:4" s="157" customFormat="1">
      <c r="A68" s="553" t="s">
        <v>21</v>
      </c>
      <c r="B68" s="569" t="s">
        <v>228</v>
      </c>
      <c r="C68" s="569"/>
      <c r="D68" s="197"/>
    </row>
    <row r="69" spans="1:4" s="155" customFormat="1">
      <c r="A69" s="554"/>
      <c r="B69" s="571" t="s">
        <v>6</v>
      </c>
      <c r="C69" s="571"/>
      <c r="D69" s="186"/>
    </row>
    <row r="70" spans="1:4" s="155" customFormat="1">
      <c r="A70" s="554"/>
      <c r="B70" s="595" t="s">
        <v>7</v>
      </c>
      <c r="C70" s="595"/>
      <c r="D70" s="187"/>
    </row>
    <row r="71" spans="1:4" s="155" customFormat="1">
      <c r="A71" s="554"/>
      <c r="B71" s="595" t="s">
        <v>8</v>
      </c>
      <c r="C71" s="595"/>
      <c r="D71" s="187"/>
    </row>
    <row r="72" spans="1:4" s="155" customFormat="1">
      <c r="A72" s="554"/>
      <c r="B72" s="595" t="s">
        <v>9</v>
      </c>
      <c r="C72" s="595"/>
      <c r="D72" s="187"/>
    </row>
    <row r="73" spans="1:4" s="155" customFormat="1">
      <c r="A73" s="554"/>
      <c r="B73" s="595" t="s">
        <v>10</v>
      </c>
      <c r="C73" s="595"/>
      <c r="D73" s="187"/>
    </row>
    <row r="74" spans="1:4" s="155" customFormat="1">
      <c r="A74" s="554"/>
      <c r="B74" s="595" t="s">
        <v>11</v>
      </c>
      <c r="C74" s="595"/>
      <c r="D74" s="187"/>
    </row>
    <row r="75" spans="1:4" s="155" customFormat="1">
      <c r="A75" s="554"/>
      <c r="B75" s="595" t="s">
        <v>12</v>
      </c>
      <c r="C75" s="595"/>
      <c r="D75" s="187"/>
    </row>
    <row r="76" spans="1:4" s="155" customFormat="1">
      <c r="A76" s="554"/>
      <c r="B76" s="595" t="s">
        <v>13</v>
      </c>
      <c r="C76" s="595"/>
      <c r="D76" s="187"/>
    </row>
    <row r="77" spans="1:4" s="155" customFormat="1">
      <c r="A77" s="554"/>
      <c r="B77" s="571" t="s">
        <v>14</v>
      </c>
      <c r="C77" s="571"/>
      <c r="D77" s="186"/>
    </row>
    <row r="78" spans="1:4" s="155" customFormat="1">
      <c r="A78" s="554"/>
      <c r="B78" s="595" t="s">
        <v>17</v>
      </c>
      <c r="C78" s="595"/>
      <c r="D78" s="187"/>
    </row>
    <row r="79" spans="1:4" s="155" customFormat="1">
      <c r="A79" s="554"/>
      <c r="B79" s="595" t="s">
        <v>18</v>
      </c>
      <c r="C79" s="595"/>
      <c r="D79" s="187"/>
    </row>
    <row r="80" spans="1:4" s="155" customFormat="1">
      <c r="A80" s="554"/>
      <c r="B80" s="571" t="s">
        <v>15</v>
      </c>
      <c r="C80" s="571"/>
      <c r="D80" s="186"/>
    </row>
    <row r="81" spans="1:4" s="155" customFormat="1">
      <c r="A81" s="554"/>
      <c r="B81" s="595" t="s">
        <v>17</v>
      </c>
      <c r="C81" s="595"/>
      <c r="D81" s="187"/>
    </row>
    <row r="82" spans="1:4" s="155" customFormat="1" ht="15.75" thickBot="1">
      <c r="A82" s="570"/>
      <c r="B82" s="598" t="s">
        <v>16</v>
      </c>
      <c r="C82" s="598"/>
      <c r="D82" s="188"/>
    </row>
    <row r="83" spans="1:4" ht="30" customHeight="1">
      <c r="A83" s="589" t="s">
        <v>27</v>
      </c>
      <c r="B83" s="569" t="s">
        <v>264</v>
      </c>
      <c r="C83" s="569"/>
      <c r="D83" s="197"/>
    </row>
    <row r="84" spans="1:4" s="155" customFormat="1">
      <c r="A84" s="590"/>
      <c r="B84" s="571" t="s">
        <v>6</v>
      </c>
      <c r="C84" s="571"/>
      <c r="D84" s="225"/>
    </row>
    <row r="85" spans="1:4" s="155" customFormat="1">
      <c r="A85" s="590"/>
      <c r="B85" s="571" t="s">
        <v>14</v>
      </c>
      <c r="C85" s="571"/>
      <c r="D85" s="225"/>
    </row>
    <row r="86" spans="1:4" s="155" customFormat="1" ht="15.75" thickBot="1">
      <c r="A86" s="599"/>
      <c r="B86" s="574" t="s">
        <v>15</v>
      </c>
      <c r="C86" s="574"/>
      <c r="D86" s="226"/>
    </row>
    <row r="87" spans="1:4" ht="30" customHeight="1">
      <c r="A87" s="553" t="s">
        <v>28</v>
      </c>
      <c r="B87" s="569" t="s">
        <v>265</v>
      </c>
      <c r="C87" s="569"/>
      <c r="D87" s="253"/>
    </row>
    <row r="88" spans="1:4" s="155" customFormat="1">
      <c r="A88" s="554"/>
      <c r="B88" s="571" t="s">
        <v>6</v>
      </c>
      <c r="C88" s="571"/>
      <c r="D88" s="225"/>
    </row>
    <row r="89" spans="1:4" s="155" customFormat="1">
      <c r="A89" s="554"/>
      <c r="B89" s="571" t="s">
        <v>14</v>
      </c>
      <c r="C89" s="571"/>
      <c r="D89" s="225"/>
    </row>
    <row r="90" spans="1:4" s="155" customFormat="1" ht="15.75" thickBot="1">
      <c r="A90" s="570"/>
      <c r="B90" s="574" t="s">
        <v>15</v>
      </c>
      <c r="C90" s="574"/>
      <c r="D90" s="226"/>
    </row>
    <row r="91" spans="1:4" ht="30" customHeight="1">
      <c r="A91" s="553" t="s">
        <v>29</v>
      </c>
      <c r="B91" s="569" t="s">
        <v>266</v>
      </c>
      <c r="C91" s="569"/>
      <c r="D91" s="197"/>
    </row>
    <row r="92" spans="1:4" s="155" customFormat="1">
      <c r="A92" s="554"/>
      <c r="B92" s="571" t="s">
        <v>6</v>
      </c>
      <c r="C92" s="571"/>
      <c r="D92" s="225"/>
    </row>
    <row r="93" spans="1:4" s="155" customFormat="1">
      <c r="A93" s="554"/>
      <c r="B93" s="571" t="s">
        <v>14</v>
      </c>
      <c r="C93" s="571"/>
      <c r="D93" s="225"/>
    </row>
    <row r="94" spans="1:4" s="155" customFormat="1" ht="15.75" thickBot="1">
      <c r="A94" s="570"/>
      <c r="B94" s="574" t="s">
        <v>15</v>
      </c>
      <c r="C94" s="574"/>
      <c r="D94" s="226"/>
    </row>
    <row r="95" spans="1:4">
      <c r="A95" s="553" t="s">
        <v>30</v>
      </c>
      <c r="B95" s="569" t="s">
        <v>267</v>
      </c>
      <c r="C95" s="569"/>
      <c r="D95" s="253"/>
    </row>
    <row r="96" spans="1:4" s="155" customFormat="1">
      <c r="A96" s="554"/>
      <c r="B96" s="571" t="s">
        <v>6</v>
      </c>
      <c r="C96" s="571"/>
      <c r="D96" s="225"/>
    </row>
    <row r="97" spans="1:4" s="155" customFormat="1">
      <c r="A97" s="554"/>
      <c r="B97" s="571" t="s">
        <v>14</v>
      </c>
      <c r="C97" s="571"/>
      <c r="D97" s="225"/>
    </row>
    <row r="98" spans="1:4" s="155" customFormat="1" ht="15.75" thickBot="1">
      <c r="A98" s="570"/>
      <c r="B98" s="574" t="s">
        <v>15</v>
      </c>
      <c r="C98" s="574"/>
      <c r="D98" s="226"/>
    </row>
    <row r="99" spans="1:4" ht="30" customHeight="1">
      <c r="A99" s="553" t="s">
        <v>31</v>
      </c>
      <c r="B99" s="569" t="s">
        <v>268</v>
      </c>
      <c r="C99" s="569"/>
      <c r="D99" s="213"/>
    </row>
    <row r="100" spans="1:4" s="155" customFormat="1">
      <c r="A100" s="554"/>
      <c r="B100" s="571" t="s">
        <v>6</v>
      </c>
      <c r="C100" s="571"/>
      <c r="D100" s="225"/>
    </row>
    <row r="101" spans="1:4" s="155" customFormat="1">
      <c r="A101" s="554"/>
      <c r="B101" s="571" t="s">
        <v>14</v>
      </c>
      <c r="C101" s="571"/>
      <c r="D101" s="225"/>
    </row>
    <row r="102" spans="1:4" s="155" customFormat="1" ht="15.75" thickBot="1">
      <c r="A102" s="570"/>
      <c r="B102" s="574" t="s">
        <v>15</v>
      </c>
      <c r="C102" s="574"/>
      <c r="D102" s="226"/>
    </row>
    <row r="103" spans="1:4" ht="30.75" customHeight="1">
      <c r="A103" s="553" t="s">
        <v>35</v>
      </c>
      <c r="B103" s="569" t="s">
        <v>269</v>
      </c>
      <c r="C103" s="569"/>
      <c r="D103" s="213"/>
    </row>
    <row r="104" spans="1:4" s="155" customFormat="1">
      <c r="A104" s="554"/>
      <c r="B104" s="571" t="s">
        <v>6</v>
      </c>
      <c r="C104" s="571"/>
      <c r="D104" s="225"/>
    </row>
    <row r="105" spans="1:4" s="155" customFormat="1">
      <c r="A105" s="554"/>
      <c r="B105" s="571" t="s">
        <v>14</v>
      </c>
      <c r="C105" s="571"/>
      <c r="D105" s="225"/>
    </row>
    <row r="106" spans="1:4" s="155" customFormat="1" ht="15.75" thickBot="1">
      <c r="A106" s="570"/>
      <c r="B106" s="574" t="s">
        <v>15</v>
      </c>
      <c r="C106" s="574"/>
      <c r="D106" s="226"/>
    </row>
    <row r="107" spans="1:4">
      <c r="A107" s="553" t="s">
        <v>36</v>
      </c>
      <c r="B107" s="569" t="s">
        <v>270</v>
      </c>
      <c r="C107" s="569"/>
      <c r="D107" s="213"/>
    </row>
    <row r="108" spans="1:4" s="155" customFormat="1">
      <c r="A108" s="554"/>
      <c r="B108" s="571" t="s">
        <v>6</v>
      </c>
      <c r="C108" s="571"/>
      <c r="D108" s="225"/>
    </row>
    <row r="109" spans="1:4" s="155" customFormat="1">
      <c r="A109" s="554"/>
      <c r="B109" s="571" t="s">
        <v>14</v>
      </c>
      <c r="C109" s="571"/>
      <c r="D109" s="225"/>
    </row>
    <row r="110" spans="1:4" s="155" customFormat="1" ht="15.75" thickBot="1">
      <c r="A110" s="570"/>
      <c r="B110" s="574" t="s">
        <v>15</v>
      </c>
      <c r="C110" s="574"/>
      <c r="D110" s="226"/>
    </row>
    <row r="111" spans="1:4" ht="30" customHeight="1">
      <c r="A111" s="553" t="s">
        <v>167</v>
      </c>
      <c r="B111" s="569" t="s">
        <v>271</v>
      </c>
      <c r="C111" s="569"/>
      <c r="D111" s="213"/>
    </row>
    <row r="112" spans="1:4" s="155" customFormat="1">
      <c r="A112" s="554"/>
      <c r="B112" s="571" t="s">
        <v>6</v>
      </c>
      <c r="C112" s="571"/>
      <c r="D112" s="225"/>
    </row>
    <row r="113" spans="1:4" s="155" customFormat="1">
      <c r="A113" s="554"/>
      <c r="B113" s="571" t="s">
        <v>14</v>
      </c>
      <c r="C113" s="571"/>
      <c r="D113" s="225"/>
    </row>
    <row r="114" spans="1:4" s="155" customFormat="1" ht="15.75" thickBot="1">
      <c r="A114" s="570"/>
      <c r="B114" s="574" t="s">
        <v>15</v>
      </c>
      <c r="C114" s="574"/>
      <c r="D114" s="226"/>
    </row>
    <row r="115" spans="1:4">
      <c r="A115" s="553" t="s">
        <v>38</v>
      </c>
      <c r="B115" s="569" t="s">
        <v>272</v>
      </c>
      <c r="C115" s="569"/>
      <c r="D115" s="213"/>
    </row>
    <row r="116" spans="1:4" s="155" customFormat="1">
      <c r="A116" s="554"/>
      <c r="B116" s="571" t="s">
        <v>6</v>
      </c>
      <c r="C116" s="571"/>
      <c r="D116" s="225"/>
    </row>
    <row r="117" spans="1:4" s="155" customFormat="1">
      <c r="A117" s="554"/>
      <c r="B117" s="571" t="s">
        <v>14</v>
      </c>
      <c r="C117" s="571"/>
      <c r="D117" s="225"/>
    </row>
    <row r="118" spans="1:4" s="155" customFormat="1" ht="15.75" thickBot="1">
      <c r="A118" s="570"/>
      <c r="B118" s="574" t="s">
        <v>15</v>
      </c>
      <c r="C118" s="574"/>
      <c r="D118" s="226"/>
    </row>
    <row r="119" spans="1:4" ht="30.75" customHeight="1">
      <c r="A119" s="553" t="s">
        <v>42</v>
      </c>
      <c r="B119" s="569" t="s">
        <v>273</v>
      </c>
      <c r="C119" s="569"/>
      <c r="D119" s="197"/>
    </row>
    <row r="120" spans="1:4" s="155" customFormat="1">
      <c r="A120" s="554"/>
      <c r="B120" s="571" t="s">
        <v>6</v>
      </c>
      <c r="C120" s="571"/>
      <c r="D120" s="225"/>
    </row>
    <row r="121" spans="1:4" s="155" customFormat="1">
      <c r="A121" s="554"/>
      <c r="B121" s="571" t="s">
        <v>14</v>
      </c>
      <c r="C121" s="571"/>
      <c r="D121" s="225"/>
    </row>
    <row r="122" spans="1:4" s="155" customFormat="1" ht="15.75" thickBot="1">
      <c r="A122" s="570"/>
      <c r="B122" s="574" t="s">
        <v>15</v>
      </c>
      <c r="C122" s="574"/>
      <c r="D122" s="226"/>
    </row>
    <row r="123" spans="1:4" ht="30" customHeight="1">
      <c r="A123" s="553" t="s">
        <v>43</v>
      </c>
      <c r="B123" s="569" t="s">
        <v>274</v>
      </c>
      <c r="C123" s="569"/>
      <c r="D123" s="213"/>
    </row>
    <row r="124" spans="1:4" s="155" customFormat="1">
      <c r="A124" s="554"/>
      <c r="B124" s="571" t="s">
        <v>6</v>
      </c>
      <c r="C124" s="571"/>
      <c r="D124" s="225"/>
    </row>
    <row r="125" spans="1:4" s="155" customFormat="1">
      <c r="A125" s="554"/>
      <c r="B125" s="571" t="s">
        <v>14</v>
      </c>
      <c r="C125" s="571"/>
      <c r="D125" s="225"/>
    </row>
    <row r="126" spans="1:4" s="155" customFormat="1" ht="15.75" thickBot="1">
      <c r="A126" s="570"/>
      <c r="B126" s="574" t="s">
        <v>15</v>
      </c>
      <c r="C126" s="574"/>
      <c r="D126" s="226"/>
    </row>
    <row r="127" spans="1:4">
      <c r="A127" s="553" t="s">
        <v>50</v>
      </c>
      <c r="B127" s="569" t="s">
        <v>173</v>
      </c>
      <c r="C127" s="569"/>
      <c r="D127" s="197"/>
    </row>
    <row r="128" spans="1:4" s="155" customFormat="1">
      <c r="A128" s="554"/>
      <c r="B128" s="571" t="s">
        <v>6</v>
      </c>
      <c r="C128" s="571"/>
      <c r="D128" s="225"/>
    </row>
    <row r="129" spans="1:4" s="155" customFormat="1">
      <c r="A129" s="554"/>
      <c r="B129" s="571" t="s">
        <v>14</v>
      </c>
      <c r="C129" s="571"/>
      <c r="D129" s="225"/>
    </row>
    <row r="130" spans="1:4" s="155" customFormat="1" ht="15.75" thickBot="1">
      <c r="A130" s="570"/>
      <c r="B130" s="574" t="s">
        <v>15</v>
      </c>
      <c r="C130" s="574"/>
      <c r="D130" s="226"/>
    </row>
    <row r="131" spans="1:4" ht="30" customHeight="1">
      <c r="A131" s="553" t="s">
        <v>51</v>
      </c>
      <c r="B131" s="569" t="s">
        <v>174</v>
      </c>
      <c r="C131" s="569"/>
      <c r="D131" s="197"/>
    </row>
    <row r="132" spans="1:4" s="155" customFormat="1">
      <c r="A132" s="554"/>
      <c r="B132" s="571" t="s">
        <v>6</v>
      </c>
      <c r="C132" s="571"/>
      <c r="D132" s="225"/>
    </row>
    <row r="133" spans="1:4" s="155" customFormat="1">
      <c r="A133" s="554"/>
      <c r="B133" s="571" t="s">
        <v>14</v>
      </c>
      <c r="C133" s="571"/>
      <c r="D133" s="225"/>
    </row>
    <row r="134" spans="1:4" s="155" customFormat="1" ht="15.75" thickBot="1">
      <c r="A134" s="570"/>
      <c r="B134" s="574" t="s">
        <v>15</v>
      </c>
      <c r="C134" s="574"/>
      <c r="D134" s="226"/>
    </row>
    <row r="135" spans="1:4" ht="30" customHeight="1">
      <c r="A135" s="553" t="s">
        <v>52</v>
      </c>
      <c r="B135" s="569" t="s">
        <v>175</v>
      </c>
      <c r="C135" s="569"/>
      <c r="D135" s="197"/>
    </row>
    <row r="136" spans="1:4" s="155" customFormat="1">
      <c r="A136" s="554"/>
      <c r="B136" s="571" t="s">
        <v>6</v>
      </c>
      <c r="C136" s="571"/>
      <c r="D136" s="225"/>
    </row>
    <row r="137" spans="1:4" s="155" customFormat="1">
      <c r="A137" s="554"/>
      <c r="B137" s="571" t="s">
        <v>14</v>
      </c>
      <c r="C137" s="571"/>
      <c r="D137" s="225"/>
    </row>
    <row r="138" spans="1:4" s="155" customFormat="1" ht="15.75" thickBot="1">
      <c r="A138" s="570"/>
      <c r="B138" s="574" t="s">
        <v>15</v>
      </c>
      <c r="C138" s="574"/>
      <c r="D138" s="226"/>
    </row>
    <row r="139" spans="1:4" s="157" customFormat="1">
      <c r="A139" s="553" t="s">
        <v>56</v>
      </c>
      <c r="B139" s="569" t="s">
        <v>229</v>
      </c>
      <c r="C139" s="569"/>
      <c r="D139" s="213"/>
    </row>
    <row r="140" spans="1:4" s="155" customFormat="1">
      <c r="A140" s="554"/>
      <c r="B140" s="556" t="s">
        <v>257</v>
      </c>
      <c r="C140" s="199" t="s">
        <v>61</v>
      </c>
      <c r="D140" s="208"/>
    </row>
    <row r="141" spans="1:4" s="155" customFormat="1">
      <c r="A141" s="554"/>
      <c r="B141" s="557"/>
      <c r="C141" s="199" t="s">
        <v>62</v>
      </c>
      <c r="D141" s="208"/>
    </row>
    <row r="142" spans="1:4" s="155" customFormat="1">
      <c r="A142" s="554"/>
      <c r="B142" s="557"/>
      <c r="C142" s="199" t="s">
        <v>148</v>
      </c>
      <c r="D142" s="208"/>
    </row>
    <row r="143" spans="1:4" s="155" customFormat="1">
      <c r="A143" s="554"/>
      <c r="B143" s="556" t="s">
        <v>258</v>
      </c>
      <c r="C143" s="199" t="s">
        <v>61</v>
      </c>
      <c r="D143" s="208"/>
    </row>
    <row r="144" spans="1:4" s="155" customFormat="1">
      <c r="A144" s="554"/>
      <c r="B144" s="557"/>
      <c r="C144" s="199" t="s">
        <v>62</v>
      </c>
      <c r="D144" s="208"/>
    </row>
    <row r="145" spans="1:4" s="155" customFormat="1">
      <c r="A145" s="554"/>
      <c r="B145" s="557"/>
      <c r="C145" s="199" t="s">
        <v>148</v>
      </c>
      <c r="D145" s="208"/>
    </row>
    <row r="146" spans="1:4" s="155" customFormat="1">
      <c r="A146" s="554"/>
      <c r="B146" s="557" t="s">
        <v>14</v>
      </c>
      <c r="C146" s="199" t="s">
        <v>61</v>
      </c>
      <c r="D146" s="208"/>
    </row>
    <row r="147" spans="1:4" s="155" customFormat="1">
      <c r="A147" s="554"/>
      <c r="B147" s="557"/>
      <c r="C147" s="199" t="s">
        <v>62</v>
      </c>
      <c r="D147" s="208"/>
    </row>
    <row r="148" spans="1:4" s="155" customFormat="1">
      <c r="A148" s="554"/>
      <c r="B148" s="557"/>
      <c r="C148" s="199" t="s">
        <v>148</v>
      </c>
      <c r="D148" s="208"/>
    </row>
    <row r="149" spans="1:4" s="155" customFormat="1">
      <c r="A149" s="554"/>
      <c r="B149" s="557" t="s">
        <v>15</v>
      </c>
      <c r="C149" s="199" t="s">
        <v>61</v>
      </c>
      <c r="D149" s="208"/>
    </row>
    <row r="150" spans="1:4" s="155" customFormat="1">
      <c r="A150" s="554"/>
      <c r="B150" s="557"/>
      <c r="C150" s="199" t="s">
        <v>62</v>
      </c>
      <c r="D150" s="208"/>
    </row>
    <row r="151" spans="1:4" s="155" customFormat="1" ht="15.75" thickBot="1">
      <c r="A151" s="570"/>
      <c r="B151" s="535"/>
      <c r="C151" s="209" t="s">
        <v>148</v>
      </c>
      <c r="D151" s="211"/>
    </row>
    <row r="152" spans="1:4">
      <c r="A152" s="553" t="s">
        <v>57</v>
      </c>
      <c r="B152" s="569" t="s">
        <v>230</v>
      </c>
      <c r="C152" s="569"/>
      <c r="D152" s="214"/>
    </row>
    <row r="153" spans="1:4" s="155" customFormat="1">
      <c r="A153" s="554"/>
      <c r="B153" s="556" t="s">
        <v>257</v>
      </c>
      <c r="C153" s="199" t="s">
        <v>61</v>
      </c>
      <c r="D153" s="208"/>
    </row>
    <row r="154" spans="1:4" s="155" customFormat="1">
      <c r="A154" s="554"/>
      <c r="B154" s="557"/>
      <c r="C154" s="199" t="s">
        <v>62</v>
      </c>
      <c r="D154" s="208"/>
    </row>
    <row r="155" spans="1:4" s="155" customFormat="1">
      <c r="A155" s="554"/>
      <c r="B155" s="557"/>
      <c r="C155" s="199" t="s">
        <v>148</v>
      </c>
      <c r="D155" s="208"/>
    </row>
    <row r="156" spans="1:4" s="155" customFormat="1">
      <c r="A156" s="554"/>
      <c r="B156" s="556" t="s">
        <v>258</v>
      </c>
      <c r="C156" s="199" t="s">
        <v>61</v>
      </c>
      <c r="D156" s="208"/>
    </row>
    <row r="157" spans="1:4" s="155" customFormat="1">
      <c r="A157" s="554"/>
      <c r="B157" s="557"/>
      <c r="C157" s="199" t="s">
        <v>62</v>
      </c>
      <c r="D157" s="208"/>
    </row>
    <row r="158" spans="1:4" s="155" customFormat="1">
      <c r="A158" s="554"/>
      <c r="B158" s="557"/>
      <c r="C158" s="199" t="s">
        <v>148</v>
      </c>
      <c r="D158" s="208"/>
    </row>
    <row r="159" spans="1:4" s="155" customFormat="1">
      <c r="A159" s="554"/>
      <c r="B159" s="557" t="s">
        <v>14</v>
      </c>
      <c r="C159" s="199" t="s">
        <v>61</v>
      </c>
      <c r="D159" s="208"/>
    </row>
    <row r="160" spans="1:4" s="155" customFormat="1">
      <c r="A160" s="554"/>
      <c r="B160" s="557"/>
      <c r="C160" s="199" t="s">
        <v>62</v>
      </c>
      <c r="D160" s="208"/>
    </row>
    <row r="161" spans="1:4" s="155" customFormat="1">
      <c r="A161" s="554"/>
      <c r="B161" s="557"/>
      <c r="C161" s="199" t="s">
        <v>148</v>
      </c>
      <c r="D161" s="208"/>
    </row>
    <row r="162" spans="1:4" s="155" customFormat="1">
      <c r="A162" s="554"/>
      <c r="B162" s="557" t="s">
        <v>15</v>
      </c>
      <c r="C162" s="199" t="s">
        <v>61</v>
      </c>
      <c r="D162" s="208"/>
    </row>
    <row r="163" spans="1:4" s="155" customFormat="1">
      <c r="A163" s="554"/>
      <c r="B163" s="557"/>
      <c r="C163" s="199" t="s">
        <v>62</v>
      </c>
      <c r="D163" s="208"/>
    </row>
    <row r="164" spans="1:4" s="155" customFormat="1" ht="15.75" thickBot="1">
      <c r="A164" s="570"/>
      <c r="B164" s="535"/>
      <c r="C164" s="209" t="s">
        <v>148</v>
      </c>
      <c r="D164" s="211"/>
    </row>
    <row r="165" spans="1:4" s="157" customFormat="1">
      <c r="A165" s="553" t="s">
        <v>59</v>
      </c>
      <c r="B165" s="569" t="s">
        <v>231</v>
      </c>
      <c r="C165" s="569"/>
      <c r="D165" s="213"/>
    </row>
    <row r="166" spans="1:4" s="155" customFormat="1">
      <c r="A166" s="554"/>
      <c r="B166" s="556" t="s">
        <v>257</v>
      </c>
      <c r="C166" s="199" t="s">
        <v>61</v>
      </c>
      <c r="D166" s="208"/>
    </row>
    <row r="167" spans="1:4" s="155" customFormat="1">
      <c r="A167" s="554"/>
      <c r="B167" s="557"/>
      <c r="C167" s="199" t="s">
        <v>62</v>
      </c>
      <c r="D167" s="208"/>
    </row>
    <row r="168" spans="1:4" s="155" customFormat="1">
      <c r="A168" s="554"/>
      <c r="B168" s="557"/>
      <c r="C168" s="199" t="s">
        <v>259</v>
      </c>
      <c r="D168" s="208"/>
    </row>
    <row r="169" spans="1:4" s="155" customFormat="1">
      <c r="A169" s="554"/>
      <c r="B169" s="556" t="s">
        <v>258</v>
      </c>
      <c r="C169" s="199" t="s">
        <v>61</v>
      </c>
      <c r="D169" s="208"/>
    </row>
    <row r="170" spans="1:4" s="155" customFormat="1">
      <c r="A170" s="554"/>
      <c r="B170" s="557"/>
      <c r="C170" s="199" t="s">
        <v>62</v>
      </c>
      <c r="D170" s="208"/>
    </row>
    <row r="171" spans="1:4" s="155" customFormat="1">
      <c r="A171" s="554"/>
      <c r="B171" s="557"/>
      <c r="C171" s="199" t="s">
        <v>259</v>
      </c>
      <c r="D171" s="208"/>
    </row>
    <row r="172" spans="1:4" s="155" customFormat="1">
      <c r="A172" s="554"/>
      <c r="B172" s="557" t="s">
        <v>14</v>
      </c>
      <c r="C172" s="199" t="s">
        <v>61</v>
      </c>
      <c r="D172" s="208"/>
    </row>
    <row r="173" spans="1:4" s="155" customFormat="1">
      <c r="A173" s="554"/>
      <c r="B173" s="557"/>
      <c r="C173" s="199" t="s">
        <v>62</v>
      </c>
      <c r="D173" s="208"/>
    </row>
    <row r="174" spans="1:4" s="155" customFormat="1">
      <c r="A174" s="554"/>
      <c r="B174" s="557"/>
      <c r="C174" s="199" t="s">
        <v>259</v>
      </c>
      <c r="D174" s="208"/>
    </row>
    <row r="175" spans="1:4" s="155" customFormat="1">
      <c r="A175" s="554"/>
      <c r="B175" s="557" t="s">
        <v>15</v>
      </c>
      <c r="C175" s="199" t="s">
        <v>61</v>
      </c>
      <c r="D175" s="208"/>
    </row>
    <row r="176" spans="1:4" s="155" customFormat="1">
      <c r="A176" s="554"/>
      <c r="B176" s="557"/>
      <c r="C176" s="199" t="s">
        <v>62</v>
      </c>
      <c r="D176" s="208"/>
    </row>
    <row r="177" spans="1:4" s="155" customFormat="1" ht="15.75" thickBot="1">
      <c r="A177" s="570"/>
      <c r="B177" s="535"/>
      <c r="C177" s="209" t="s">
        <v>259</v>
      </c>
      <c r="D177" s="211"/>
    </row>
    <row r="178" spans="1:4" s="157" customFormat="1">
      <c r="A178" s="553" t="s">
        <v>60</v>
      </c>
      <c r="B178" s="569" t="s">
        <v>232</v>
      </c>
      <c r="C178" s="569"/>
      <c r="D178" s="214"/>
    </row>
    <row r="179" spans="1:4" s="155" customFormat="1">
      <c r="A179" s="554"/>
      <c r="B179" s="556" t="s">
        <v>257</v>
      </c>
      <c r="C179" s="199" t="s">
        <v>61</v>
      </c>
      <c r="D179" s="208"/>
    </row>
    <row r="180" spans="1:4" s="155" customFormat="1">
      <c r="A180" s="554"/>
      <c r="B180" s="557"/>
      <c r="C180" s="199" t="s">
        <v>62</v>
      </c>
      <c r="D180" s="208"/>
    </row>
    <row r="181" spans="1:4" s="155" customFormat="1">
      <c r="A181" s="554"/>
      <c r="B181" s="557"/>
      <c r="C181" s="199" t="s">
        <v>259</v>
      </c>
      <c r="D181" s="208"/>
    </row>
    <row r="182" spans="1:4" s="155" customFormat="1">
      <c r="A182" s="554"/>
      <c r="B182" s="556" t="s">
        <v>258</v>
      </c>
      <c r="C182" s="199" t="s">
        <v>61</v>
      </c>
      <c r="D182" s="208"/>
    </row>
    <row r="183" spans="1:4" s="155" customFormat="1">
      <c r="A183" s="554"/>
      <c r="B183" s="557"/>
      <c r="C183" s="199" t="s">
        <v>62</v>
      </c>
      <c r="D183" s="208"/>
    </row>
    <row r="184" spans="1:4" s="155" customFormat="1">
      <c r="A184" s="554"/>
      <c r="B184" s="557"/>
      <c r="C184" s="199" t="s">
        <v>259</v>
      </c>
      <c r="D184" s="208"/>
    </row>
    <row r="185" spans="1:4" s="155" customFormat="1">
      <c r="A185" s="554"/>
      <c r="B185" s="557" t="s">
        <v>14</v>
      </c>
      <c r="C185" s="199" t="s">
        <v>61</v>
      </c>
      <c r="D185" s="208"/>
    </row>
    <row r="186" spans="1:4" s="155" customFormat="1">
      <c r="A186" s="554"/>
      <c r="B186" s="557"/>
      <c r="C186" s="199" t="s">
        <v>62</v>
      </c>
      <c r="D186" s="208"/>
    </row>
    <row r="187" spans="1:4" s="155" customFormat="1">
      <c r="A187" s="554"/>
      <c r="B187" s="557"/>
      <c r="C187" s="199" t="s">
        <v>259</v>
      </c>
      <c r="D187" s="208"/>
    </row>
    <row r="188" spans="1:4" s="155" customFormat="1">
      <c r="A188" s="554"/>
      <c r="B188" s="557" t="s">
        <v>15</v>
      </c>
      <c r="C188" s="199" t="s">
        <v>61</v>
      </c>
      <c r="D188" s="208"/>
    </row>
    <row r="189" spans="1:4" s="155" customFormat="1">
      <c r="A189" s="554"/>
      <c r="B189" s="557"/>
      <c r="C189" s="199" t="s">
        <v>62</v>
      </c>
      <c r="D189" s="208"/>
    </row>
    <row r="190" spans="1:4" s="155" customFormat="1" ht="15.75" thickBot="1">
      <c r="A190" s="570"/>
      <c r="B190" s="535"/>
      <c r="C190" s="209" t="s">
        <v>259</v>
      </c>
      <c r="D190" s="211"/>
    </row>
    <row r="191" spans="1:4" s="157" customFormat="1">
      <c r="A191" s="553" t="s">
        <v>66</v>
      </c>
      <c r="B191" s="569" t="s">
        <v>235</v>
      </c>
      <c r="C191" s="569"/>
      <c r="D191" s="265"/>
    </row>
    <row r="192" spans="1:4" s="155" customFormat="1">
      <c r="A192" s="554"/>
      <c r="B192" s="571" t="s">
        <v>6</v>
      </c>
      <c r="C192" s="571"/>
      <c r="D192" s="225"/>
    </row>
    <row r="193" spans="1:4" s="155" customFormat="1">
      <c r="A193" s="554"/>
      <c r="B193" s="571" t="s">
        <v>14</v>
      </c>
      <c r="C193" s="571"/>
      <c r="D193" s="225"/>
    </row>
    <row r="194" spans="1:4" s="155" customFormat="1" ht="15.75" thickBot="1">
      <c r="A194" s="570"/>
      <c r="B194" s="574" t="s">
        <v>15</v>
      </c>
      <c r="C194" s="574"/>
      <c r="D194" s="226"/>
    </row>
    <row r="195" spans="1:4" s="157" customFormat="1">
      <c r="A195" s="553" t="s">
        <v>67</v>
      </c>
      <c r="B195" s="569" t="s">
        <v>236</v>
      </c>
      <c r="C195" s="569"/>
      <c r="D195" s="213"/>
    </row>
    <row r="196" spans="1:4" s="155" customFormat="1">
      <c r="A196" s="554"/>
      <c r="B196" s="571" t="s">
        <v>6</v>
      </c>
      <c r="C196" s="571"/>
      <c r="D196" s="227"/>
    </row>
    <row r="197" spans="1:4" s="155" customFormat="1">
      <c r="A197" s="554"/>
      <c r="B197" s="571" t="s">
        <v>14</v>
      </c>
      <c r="C197" s="571"/>
      <c r="D197" s="227"/>
    </row>
    <row r="198" spans="1:4" s="155" customFormat="1" ht="15.75" thickBot="1">
      <c r="A198" s="570"/>
      <c r="B198" s="574" t="s">
        <v>15</v>
      </c>
      <c r="C198" s="574"/>
      <c r="D198" s="228"/>
    </row>
    <row r="199" spans="1:4">
      <c r="A199" s="553" t="s">
        <v>68</v>
      </c>
      <c r="B199" s="569" t="s">
        <v>237</v>
      </c>
      <c r="C199" s="569"/>
      <c r="D199" s="204"/>
    </row>
    <row r="200" spans="1:4" s="155" customFormat="1">
      <c r="A200" s="554"/>
      <c r="B200" s="571" t="s">
        <v>6</v>
      </c>
      <c r="C200" s="571"/>
      <c r="D200" s="231"/>
    </row>
    <row r="201" spans="1:4" s="155" customFormat="1">
      <c r="A201" s="554"/>
      <c r="B201" s="571" t="s">
        <v>14</v>
      </c>
      <c r="C201" s="571"/>
      <c r="D201" s="231"/>
    </row>
    <row r="202" spans="1:4" s="155" customFormat="1" ht="15.75" thickBot="1">
      <c r="A202" s="570"/>
      <c r="B202" s="574" t="s">
        <v>15</v>
      </c>
      <c r="C202" s="574"/>
      <c r="D202" s="232"/>
    </row>
    <row r="203" spans="1:4">
      <c r="A203" s="553" t="s">
        <v>69</v>
      </c>
      <c r="B203" s="569" t="s">
        <v>238</v>
      </c>
      <c r="C203" s="569"/>
      <c r="D203" s="213"/>
    </row>
    <row r="204" spans="1:4" s="155" customFormat="1">
      <c r="A204" s="554"/>
      <c r="B204" s="571" t="s">
        <v>6</v>
      </c>
      <c r="C204" s="571"/>
      <c r="D204" s="227"/>
    </row>
    <row r="205" spans="1:4" s="155" customFormat="1">
      <c r="A205" s="554"/>
      <c r="B205" s="571" t="s">
        <v>14</v>
      </c>
      <c r="C205" s="571"/>
      <c r="D205" s="227"/>
    </row>
    <row r="206" spans="1:4" s="155" customFormat="1" ht="15.75" thickBot="1">
      <c r="A206" s="570"/>
      <c r="B206" s="574" t="s">
        <v>15</v>
      </c>
      <c r="C206" s="574"/>
      <c r="D206" s="228"/>
    </row>
    <row r="207" spans="1:4" ht="30" customHeight="1">
      <c r="A207" s="600" t="s">
        <v>92</v>
      </c>
      <c r="B207" s="569" t="s">
        <v>276</v>
      </c>
      <c r="C207" s="569"/>
      <c r="D207" s="213"/>
    </row>
    <row r="208" spans="1:4" s="155" customFormat="1">
      <c r="A208" s="554"/>
      <c r="B208" s="571" t="s">
        <v>6</v>
      </c>
      <c r="C208" s="571"/>
      <c r="D208" s="227"/>
    </row>
    <row r="209" spans="1:4" s="155" customFormat="1">
      <c r="A209" s="554"/>
      <c r="B209" s="571" t="s">
        <v>14</v>
      </c>
      <c r="C209" s="571"/>
      <c r="D209" s="227"/>
    </row>
    <row r="210" spans="1:4" s="155" customFormat="1" ht="15.75" thickBot="1">
      <c r="A210" s="570"/>
      <c r="B210" s="574" t="s">
        <v>15</v>
      </c>
      <c r="C210" s="574"/>
      <c r="D210" s="228"/>
    </row>
    <row r="211" spans="1:4" ht="29.25" customHeight="1">
      <c r="A211" s="600" t="s">
        <v>93</v>
      </c>
      <c r="B211" s="569" t="s">
        <v>277</v>
      </c>
      <c r="C211" s="569"/>
      <c r="D211" s="213"/>
    </row>
    <row r="212" spans="1:4" s="155" customFormat="1">
      <c r="A212" s="554"/>
      <c r="B212" s="571" t="s">
        <v>6</v>
      </c>
      <c r="C212" s="571"/>
      <c r="D212" s="227"/>
    </row>
    <row r="213" spans="1:4" s="155" customFormat="1">
      <c r="A213" s="554"/>
      <c r="B213" s="571" t="s">
        <v>14</v>
      </c>
      <c r="C213" s="571"/>
      <c r="D213" s="227"/>
    </row>
    <row r="214" spans="1:4" s="155" customFormat="1" ht="15.75" thickBot="1">
      <c r="A214" s="570"/>
      <c r="B214" s="574" t="s">
        <v>15</v>
      </c>
      <c r="C214" s="574"/>
      <c r="D214" s="228"/>
    </row>
    <row r="215" spans="1:4" ht="45" customHeight="1">
      <c r="A215" s="553" t="s">
        <v>97</v>
      </c>
      <c r="B215" s="569" t="s">
        <v>198</v>
      </c>
      <c r="C215" s="569"/>
      <c r="D215" s="197"/>
    </row>
    <row r="216" spans="1:4" s="155" customFormat="1">
      <c r="A216" s="554"/>
      <c r="B216" s="571" t="s">
        <v>6</v>
      </c>
      <c r="C216" s="571"/>
      <c r="D216" s="227"/>
    </row>
    <row r="217" spans="1:4" s="155" customFormat="1">
      <c r="A217" s="554"/>
      <c r="B217" s="571" t="s">
        <v>14</v>
      </c>
      <c r="C217" s="571"/>
      <c r="D217" s="227"/>
    </row>
    <row r="218" spans="1:4" s="155" customFormat="1" ht="15.75" thickBot="1">
      <c r="A218" s="570"/>
      <c r="B218" s="574" t="s">
        <v>15</v>
      </c>
      <c r="C218" s="574"/>
      <c r="D218" s="228"/>
    </row>
    <row r="219" spans="1:4" ht="30" customHeight="1">
      <c r="A219" s="553" t="s">
        <v>98</v>
      </c>
      <c r="B219" s="569" t="s">
        <v>199</v>
      </c>
      <c r="C219" s="569"/>
      <c r="D219" s="197"/>
    </row>
    <row r="220" spans="1:4" s="155" customFormat="1">
      <c r="A220" s="554"/>
      <c r="B220" s="571" t="s">
        <v>6</v>
      </c>
      <c r="C220" s="571"/>
      <c r="D220" s="227"/>
    </row>
    <row r="221" spans="1:4" s="155" customFormat="1">
      <c r="A221" s="554"/>
      <c r="B221" s="571" t="s">
        <v>14</v>
      </c>
      <c r="C221" s="571"/>
      <c r="D221" s="227"/>
    </row>
    <row r="222" spans="1:4" s="155" customFormat="1" ht="15.75" thickBot="1">
      <c r="A222" s="570"/>
      <c r="B222" s="574" t="s">
        <v>15</v>
      </c>
      <c r="C222" s="574"/>
      <c r="D222" s="228"/>
    </row>
    <row r="223" spans="1:4">
      <c r="A223" s="553" t="s">
        <v>99</v>
      </c>
      <c r="B223" s="569" t="s">
        <v>200</v>
      </c>
      <c r="C223" s="569"/>
      <c r="D223" s="197"/>
    </row>
    <row r="224" spans="1:4" s="155" customFormat="1">
      <c r="A224" s="554"/>
      <c r="B224" s="571" t="s">
        <v>6</v>
      </c>
      <c r="C224" s="571"/>
      <c r="D224" s="227"/>
    </row>
    <row r="225" spans="1:4" s="155" customFormat="1">
      <c r="A225" s="554"/>
      <c r="B225" s="571" t="s">
        <v>14</v>
      </c>
      <c r="C225" s="571"/>
      <c r="D225" s="227"/>
    </row>
    <row r="226" spans="1:4" s="155" customFormat="1" ht="15.75" thickBot="1">
      <c r="A226" s="570"/>
      <c r="B226" s="574" t="s">
        <v>15</v>
      </c>
      <c r="C226" s="574"/>
      <c r="D226" s="228"/>
    </row>
    <row r="227" spans="1:4" s="157" customFormat="1">
      <c r="A227" s="553" t="s">
        <v>105</v>
      </c>
      <c r="B227" s="569" t="s">
        <v>249</v>
      </c>
      <c r="C227" s="569"/>
      <c r="D227" s="238"/>
    </row>
    <row r="228" spans="1:4" s="155" customFormat="1">
      <c r="A228" s="554"/>
      <c r="B228" s="571" t="s">
        <v>6</v>
      </c>
      <c r="C228" s="571"/>
      <c r="D228" s="235"/>
    </row>
    <row r="229" spans="1:4" s="155" customFormat="1">
      <c r="A229" s="554"/>
      <c r="B229" s="571" t="s">
        <v>14</v>
      </c>
      <c r="C229" s="571"/>
      <c r="D229" s="235"/>
    </row>
    <row r="230" spans="1:4" s="155" customFormat="1" ht="15.75" thickBot="1">
      <c r="A230" s="570"/>
      <c r="B230" s="574" t="s">
        <v>15</v>
      </c>
      <c r="C230" s="574"/>
      <c r="D230" s="236"/>
    </row>
    <row r="231" spans="1:4" s="157" customFormat="1">
      <c r="A231" s="553" t="s">
        <v>106</v>
      </c>
      <c r="B231" s="569" t="s">
        <v>249</v>
      </c>
      <c r="C231" s="569"/>
      <c r="D231" s="239"/>
    </row>
    <row r="232" spans="1:4" s="155" customFormat="1">
      <c r="A232" s="554"/>
      <c r="B232" s="571" t="s">
        <v>6</v>
      </c>
      <c r="C232" s="571"/>
      <c r="D232" s="235"/>
    </row>
    <row r="233" spans="1:4" s="155" customFormat="1">
      <c r="A233" s="554"/>
      <c r="B233" s="571" t="s">
        <v>14</v>
      </c>
      <c r="C233" s="571"/>
      <c r="D233" s="235"/>
    </row>
    <row r="234" spans="1:4" s="155" customFormat="1" ht="15.75" thickBot="1">
      <c r="A234" s="570"/>
      <c r="B234" s="574" t="s">
        <v>15</v>
      </c>
      <c r="C234" s="574"/>
      <c r="D234" s="236"/>
    </row>
    <row r="235" spans="1:4" s="157" customFormat="1">
      <c r="A235" s="553" t="s">
        <v>107</v>
      </c>
      <c r="B235" s="569" t="s">
        <v>250</v>
      </c>
      <c r="C235" s="569"/>
      <c r="D235" s="240"/>
    </row>
    <row r="236" spans="1:4" s="155" customFormat="1">
      <c r="A236" s="554"/>
      <c r="B236" s="571" t="s">
        <v>6</v>
      </c>
      <c r="C236" s="571"/>
      <c r="D236" s="227"/>
    </row>
    <row r="237" spans="1:4" s="155" customFormat="1">
      <c r="A237" s="554"/>
      <c r="B237" s="571" t="s">
        <v>14</v>
      </c>
      <c r="C237" s="571"/>
      <c r="D237" s="227"/>
    </row>
    <row r="238" spans="1:4" s="155" customFormat="1" ht="15.75" thickBot="1">
      <c r="A238" s="570"/>
      <c r="B238" s="574" t="s">
        <v>15</v>
      </c>
      <c r="C238" s="574"/>
      <c r="D238" s="228"/>
    </row>
    <row r="239" spans="1:4" s="157" customFormat="1">
      <c r="A239" s="553" t="s">
        <v>108</v>
      </c>
      <c r="B239" s="569" t="s">
        <v>251</v>
      </c>
      <c r="C239" s="569"/>
      <c r="D239" s="240"/>
    </row>
    <row r="240" spans="1:4" s="155" customFormat="1">
      <c r="A240" s="554"/>
      <c r="B240" s="571" t="s">
        <v>6</v>
      </c>
      <c r="C240" s="571"/>
      <c r="D240" s="227"/>
    </row>
    <row r="241" spans="1:4" s="155" customFormat="1">
      <c r="A241" s="554"/>
      <c r="B241" s="571" t="s">
        <v>14</v>
      </c>
      <c r="C241" s="571"/>
      <c r="D241" s="227"/>
    </row>
    <row r="242" spans="1:4" s="155" customFormat="1" ht="15.75" thickBot="1">
      <c r="A242" s="570"/>
      <c r="B242" s="574" t="s">
        <v>15</v>
      </c>
      <c r="C242" s="574"/>
      <c r="D242" s="228"/>
    </row>
    <row r="243" spans="1:4" ht="30" customHeight="1">
      <c r="A243" s="553" t="s">
        <v>113</v>
      </c>
      <c r="B243" s="569" t="s">
        <v>204</v>
      </c>
      <c r="C243" s="569"/>
      <c r="D243" s="197"/>
    </row>
    <row r="244" spans="1:4" s="155" customFormat="1">
      <c r="A244" s="554"/>
      <c r="B244" s="571" t="s">
        <v>6</v>
      </c>
      <c r="C244" s="571"/>
      <c r="D244" s="227"/>
    </row>
    <row r="245" spans="1:4" s="155" customFormat="1">
      <c r="A245" s="554"/>
      <c r="B245" s="571" t="s">
        <v>14</v>
      </c>
      <c r="C245" s="571"/>
      <c r="D245" s="227"/>
    </row>
    <row r="246" spans="1:4" s="155" customFormat="1" ht="15.75" thickBot="1">
      <c r="A246" s="570"/>
      <c r="B246" s="574" t="s">
        <v>15</v>
      </c>
      <c r="C246" s="574"/>
      <c r="D246" s="228"/>
    </row>
    <row r="247" spans="1:4" ht="30" customHeight="1">
      <c r="A247" s="553" t="s">
        <v>114</v>
      </c>
      <c r="B247" s="569" t="s">
        <v>205</v>
      </c>
      <c r="C247" s="569"/>
      <c r="D247" s="197"/>
    </row>
    <row r="248" spans="1:4" s="155" customFormat="1">
      <c r="A248" s="554"/>
      <c r="B248" s="571" t="s">
        <v>6</v>
      </c>
      <c r="C248" s="571"/>
      <c r="D248" s="227"/>
    </row>
    <row r="249" spans="1:4" s="155" customFormat="1">
      <c r="A249" s="554"/>
      <c r="B249" s="571" t="s">
        <v>14</v>
      </c>
      <c r="C249" s="571"/>
      <c r="D249" s="227"/>
    </row>
    <row r="250" spans="1:4" s="155" customFormat="1" ht="15.75" thickBot="1">
      <c r="A250" s="570"/>
      <c r="B250" s="574" t="s">
        <v>15</v>
      </c>
      <c r="C250" s="574"/>
      <c r="D250" s="228"/>
    </row>
    <row r="251" spans="1:4">
      <c r="A251" s="553" t="s">
        <v>117</v>
      </c>
      <c r="B251" s="569" t="s">
        <v>206</v>
      </c>
      <c r="C251" s="569"/>
      <c r="D251" s="197"/>
    </row>
    <row r="252" spans="1:4" s="155" customFormat="1">
      <c r="A252" s="554"/>
      <c r="B252" s="571" t="s">
        <v>6</v>
      </c>
      <c r="C252" s="571"/>
      <c r="D252" s="227"/>
    </row>
    <row r="253" spans="1:4" s="155" customFormat="1">
      <c r="A253" s="554"/>
      <c r="B253" s="571" t="s">
        <v>14</v>
      </c>
      <c r="C253" s="571"/>
      <c r="D253" s="227"/>
    </row>
    <row r="254" spans="1:4" s="155" customFormat="1" ht="15.75" thickBot="1">
      <c r="A254" s="570"/>
      <c r="B254" s="574" t="s">
        <v>15</v>
      </c>
      <c r="C254" s="574"/>
      <c r="D254" s="228"/>
    </row>
    <row r="255" spans="1:4" ht="30" customHeight="1">
      <c r="A255" s="553" t="s">
        <v>118</v>
      </c>
      <c r="B255" s="569" t="s">
        <v>207</v>
      </c>
      <c r="C255" s="569"/>
      <c r="D255" s="197"/>
    </row>
    <row r="256" spans="1:4" s="155" customFormat="1">
      <c r="A256" s="554"/>
      <c r="B256" s="571" t="s">
        <v>6</v>
      </c>
      <c r="C256" s="571"/>
      <c r="D256" s="227"/>
    </row>
    <row r="257" spans="1:4" s="155" customFormat="1">
      <c r="A257" s="554"/>
      <c r="B257" s="571" t="s">
        <v>14</v>
      </c>
      <c r="C257" s="571"/>
      <c r="D257" s="227"/>
    </row>
    <row r="258" spans="1:4" s="155" customFormat="1" ht="15.75" thickBot="1">
      <c r="A258" s="570"/>
      <c r="B258" s="574" t="s">
        <v>15</v>
      </c>
      <c r="C258" s="574"/>
      <c r="D258" s="228"/>
    </row>
    <row r="259" spans="1:4">
      <c r="A259" s="553" t="s">
        <v>119</v>
      </c>
      <c r="B259" s="569" t="s">
        <v>208</v>
      </c>
      <c r="C259" s="569"/>
      <c r="D259" s="197"/>
    </row>
    <row r="260" spans="1:4" s="155" customFormat="1">
      <c r="A260" s="554"/>
      <c r="B260" s="571" t="s">
        <v>6</v>
      </c>
      <c r="C260" s="571"/>
      <c r="D260" s="227"/>
    </row>
    <row r="261" spans="1:4" s="155" customFormat="1">
      <c r="A261" s="554"/>
      <c r="B261" s="571" t="s">
        <v>14</v>
      </c>
      <c r="C261" s="571"/>
      <c r="D261" s="227"/>
    </row>
    <row r="262" spans="1:4" s="155" customFormat="1" ht="15.75" thickBot="1">
      <c r="A262" s="570"/>
      <c r="B262" s="574" t="s">
        <v>15</v>
      </c>
      <c r="C262" s="574"/>
      <c r="D262" s="228"/>
    </row>
    <row r="263" spans="1:4" ht="30" customHeight="1">
      <c r="A263" s="553" t="s">
        <v>121</v>
      </c>
      <c r="B263" s="569" t="s">
        <v>209</v>
      </c>
      <c r="C263" s="569"/>
      <c r="D263" s="197"/>
    </row>
    <row r="264" spans="1:4" s="155" customFormat="1">
      <c r="A264" s="554"/>
      <c r="B264" s="571" t="s">
        <v>6</v>
      </c>
      <c r="C264" s="571"/>
      <c r="D264" s="227"/>
    </row>
    <row r="265" spans="1:4" s="155" customFormat="1">
      <c r="A265" s="554"/>
      <c r="B265" s="571" t="s">
        <v>14</v>
      </c>
      <c r="C265" s="571"/>
      <c r="D265" s="227"/>
    </row>
    <row r="266" spans="1:4" s="155" customFormat="1" ht="15.75" thickBot="1">
      <c r="A266" s="570"/>
      <c r="B266" s="574" t="s">
        <v>15</v>
      </c>
      <c r="C266" s="574"/>
      <c r="D266" s="228"/>
    </row>
    <row r="267" spans="1:4" ht="30" customHeight="1">
      <c r="A267" s="601" t="s">
        <v>123</v>
      </c>
      <c r="B267" s="604" t="s">
        <v>252</v>
      </c>
      <c r="C267" s="604"/>
      <c r="D267" s="250"/>
    </row>
    <row r="268" spans="1:4" s="155" customFormat="1">
      <c r="A268" s="602"/>
      <c r="B268" s="557" t="s">
        <v>6</v>
      </c>
      <c r="C268" s="200" t="s">
        <v>263</v>
      </c>
      <c r="D268" s="247"/>
    </row>
    <row r="269" spans="1:4" s="155" customFormat="1">
      <c r="A269" s="602"/>
      <c r="B269" s="557"/>
      <c r="C269" s="200" t="s">
        <v>149</v>
      </c>
      <c r="D269" s="243"/>
    </row>
    <row r="270" spans="1:4" s="155" customFormat="1">
      <c r="A270" s="602"/>
      <c r="B270" s="557" t="s">
        <v>14</v>
      </c>
      <c r="C270" s="200" t="s">
        <v>263</v>
      </c>
      <c r="D270" s="247"/>
    </row>
    <row r="271" spans="1:4" s="155" customFormat="1">
      <c r="A271" s="602"/>
      <c r="B271" s="557"/>
      <c r="C271" s="200" t="s">
        <v>149</v>
      </c>
      <c r="D271" s="243"/>
    </row>
    <row r="272" spans="1:4" s="155" customFormat="1">
      <c r="A272" s="602"/>
      <c r="B272" s="557" t="s">
        <v>15</v>
      </c>
      <c r="C272" s="200" t="s">
        <v>263</v>
      </c>
      <c r="D272" s="247"/>
    </row>
    <row r="273" spans="1:4" s="155" customFormat="1" ht="15.75" thickBot="1">
      <c r="A273" s="603"/>
      <c r="B273" s="535"/>
      <c r="C273" s="244" t="s">
        <v>149</v>
      </c>
      <c r="D273" s="246"/>
    </row>
    <row r="274" spans="1:4" ht="30" customHeight="1">
      <c r="A274" s="601" t="s">
        <v>124</v>
      </c>
      <c r="B274" s="604" t="s">
        <v>253</v>
      </c>
      <c r="C274" s="604"/>
      <c r="D274" s="251"/>
    </row>
    <row r="275" spans="1:4" s="155" customFormat="1">
      <c r="A275" s="602"/>
      <c r="B275" s="557" t="s">
        <v>6</v>
      </c>
      <c r="C275" s="200" t="s">
        <v>263</v>
      </c>
      <c r="D275" s="247"/>
    </row>
    <row r="276" spans="1:4" s="155" customFormat="1">
      <c r="A276" s="602"/>
      <c r="B276" s="557"/>
      <c r="C276" s="200" t="s">
        <v>149</v>
      </c>
      <c r="D276" s="243"/>
    </row>
    <row r="277" spans="1:4" s="155" customFormat="1">
      <c r="A277" s="602"/>
      <c r="B277" s="557" t="s">
        <v>14</v>
      </c>
      <c r="C277" s="200" t="s">
        <v>263</v>
      </c>
      <c r="D277" s="247"/>
    </row>
    <row r="278" spans="1:4" s="155" customFormat="1">
      <c r="A278" s="602"/>
      <c r="B278" s="557"/>
      <c r="C278" s="200" t="s">
        <v>149</v>
      </c>
      <c r="D278" s="243"/>
    </row>
    <row r="279" spans="1:4" s="155" customFormat="1">
      <c r="A279" s="602"/>
      <c r="B279" s="557" t="s">
        <v>15</v>
      </c>
      <c r="C279" s="200" t="s">
        <v>263</v>
      </c>
      <c r="D279" s="247"/>
    </row>
    <row r="280" spans="1:4" s="155" customFormat="1" ht="15.75" thickBot="1">
      <c r="A280" s="603"/>
      <c r="B280" s="535"/>
      <c r="C280" s="244" t="s">
        <v>149</v>
      </c>
      <c r="D280" s="246"/>
    </row>
    <row r="281" spans="1:4" ht="30" customHeight="1">
      <c r="A281" s="601" t="s">
        <v>125</v>
      </c>
      <c r="B281" s="604" t="s">
        <v>254</v>
      </c>
      <c r="C281" s="604"/>
      <c r="D281" s="250"/>
    </row>
    <row r="282" spans="1:4" s="155" customFormat="1">
      <c r="A282" s="602"/>
      <c r="B282" s="557" t="s">
        <v>6</v>
      </c>
      <c r="C282" s="200" t="s">
        <v>263</v>
      </c>
      <c r="D282" s="247"/>
    </row>
    <row r="283" spans="1:4" s="155" customFormat="1">
      <c r="A283" s="602"/>
      <c r="B283" s="557"/>
      <c r="C283" s="200" t="s">
        <v>149</v>
      </c>
      <c r="D283" s="243"/>
    </row>
    <row r="284" spans="1:4" s="155" customFormat="1">
      <c r="A284" s="602"/>
      <c r="B284" s="557" t="s">
        <v>14</v>
      </c>
      <c r="C284" s="200" t="s">
        <v>263</v>
      </c>
      <c r="D284" s="247"/>
    </row>
    <row r="285" spans="1:4" s="155" customFormat="1">
      <c r="A285" s="602"/>
      <c r="B285" s="557"/>
      <c r="C285" s="200" t="s">
        <v>149</v>
      </c>
      <c r="D285" s="243"/>
    </row>
    <row r="286" spans="1:4" s="155" customFormat="1">
      <c r="A286" s="602"/>
      <c r="B286" s="557" t="s">
        <v>15</v>
      </c>
      <c r="C286" s="200" t="s">
        <v>263</v>
      </c>
      <c r="D286" s="247"/>
    </row>
    <row r="287" spans="1:4" s="155" customFormat="1" ht="15.75" thickBot="1">
      <c r="A287" s="603"/>
      <c r="B287" s="535"/>
      <c r="C287" s="244" t="s">
        <v>149</v>
      </c>
      <c r="D287" s="246"/>
    </row>
    <row r="288" spans="1:4" ht="45" customHeight="1">
      <c r="A288" s="553" t="s">
        <v>132</v>
      </c>
      <c r="B288" s="569" t="s">
        <v>213</v>
      </c>
      <c r="C288" s="569"/>
      <c r="D288" s="197"/>
    </row>
    <row r="289" spans="1:4" s="155" customFormat="1">
      <c r="A289" s="554"/>
      <c r="B289" s="571" t="s">
        <v>6</v>
      </c>
      <c r="C289" s="571"/>
      <c r="D289" s="227"/>
    </row>
    <row r="290" spans="1:4" s="155" customFormat="1">
      <c r="A290" s="554"/>
      <c r="B290" s="571" t="s">
        <v>14</v>
      </c>
      <c r="C290" s="571"/>
      <c r="D290" s="227"/>
    </row>
    <row r="291" spans="1:4" s="155" customFormat="1" ht="15.75" thickBot="1">
      <c r="A291" s="570"/>
      <c r="B291" s="574" t="s">
        <v>15</v>
      </c>
      <c r="C291" s="574"/>
      <c r="D291" s="228"/>
    </row>
    <row r="292" spans="1:4" ht="30" customHeight="1">
      <c r="A292" s="553" t="s">
        <v>133</v>
      </c>
      <c r="B292" s="569" t="s">
        <v>214</v>
      </c>
      <c r="C292" s="569"/>
      <c r="D292" s="197"/>
    </row>
    <row r="293" spans="1:4" s="155" customFormat="1">
      <c r="A293" s="554"/>
      <c r="B293" s="571" t="s">
        <v>6</v>
      </c>
      <c r="C293" s="571"/>
      <c r="D293" s="227"/>
    </row>
    <row r="294" spans="1:4" s="155" customFormat="1">
      <c r="A294" s="554"/>
      <c r="B294" s="571" t="s">
        <v>14</v>
      </c>
      <c r="C294" s="571"/>
      <c r="D294" s="227"/>
    </row>
    <row r="295" spans="1:4" s="155" customFormat="1" ht="15.75" thickBot="1">
      <c r="A295" s="570"/>
      <c r="B295" s="574" t="s">
        <v>15</v>
      </c>
      <c r="C295" s="574"/>
      <c r="D295" s="228"/>
    </row>
    <row r="296" spans="1:4" ht="30" customHeight="1">
      <c r="A296" s="553" t="s">
        <v>134</v>
      </c>
      <c r="B296" s="569" t="s">
        <v>215</v>
      </c>
      <c r="C296" s="569"/>
      <c r="D296" s="197"/>
    </row>
    <row r="297" spans="1:4" s="155" customFormat="1">
      <c r="A297" s="554"/>
      <c r="B297" s="571" t="s">
        <v>6</v>
      </c>
      <c r="C297" s="571"/>
      <c r="D297" s="227"/>
    </row>
    <row r="298" spans="1:4" s="155" customFormat="1">
      <c r="A298" s="554"/>
      <c r="B298" s="571" t="s">
        <v>14</v>
      </c>
      <c r="C298" s="571"/>
      <c r="D298" s="227"/>
    </row>
    <row r="299" spans="1:4" s="155" customFormat="1" ht="15.75" thickBot="1">
      <c r="A299" s="570"/>
      <c r="B299" s="574" t="s">
        <v>15</v>
      </c>
      <c r="C299" s="574"/>
      <c r="D299" s="228"/>
    </row>
    <row r="300" spans="1:4" ht="30" customHeight="1">
      <c r="A300" s="553" t="s">
        <v>141</v>
      </c>
      <c r="B300" s="569" t="s">
        <v>216</v>
      </c>
      <c r="C300" s="569"/>
      <c r="D300" s="197"/>
    </row>
    <row r="301" spans="1:4" s="155" customFormat="1">
      <c r="A301" s="554"/>
      <c r="B301" s="571" t="s">
        <v>6</v>
      </c>
      <c r="C301" s="571"/>
      <c r="D301" s="227"/>
    </row>
    <row r="302" spans="1:4" s="155" customFormat="1">
      <c r="A302" s="554"/>
      <c r="B302" s="571" t="s">
        <v>14</v>
      </c>
      <c r="C302" s="571"/>
      <c r="D302" s="227"/>
    </row>
    <row r="303" spans="1:4" s="155" customFormat="1" ht="15.75" thickBot="1">
      <c r="A303" s="570"/>
      <c r="B303" s="574" t="s">
        <v>15</v>
      </c>
      <c r="C303" s="574"/>
      <c r="D303" s="228"/>
    </row>
  </sheetData>
  <protectedRanges>
    <protectedRange sqref="D153:D164 D166:D177 D179:D190 D140:D151" name="Intervalo1_1" securityDescriptor="O:WDG:WDD:(A;;CC;;;WD)"/>
    <protectedRange sqref="D275:D280 D282:D287 D268:D273" name="Intervalo1_2" securityDescriptor="O:WDG:WDD:(A;;CC;;;WD)"/>
  </protectedRanges>
  <mergeCells count="307">
    <mergeCell ref="A292:A295"/>
    <mergeCell ref="A288:A291"/>
    <mergeCell ref="B1:D2"/>
    <mergeCell ref="B3:D4"/>
    <mergeCell ref="A263:A266"/>
    <mergeCell ref="A259:A262"/>
    <mergeCell ref="A255:A258"/>
    <mergeCell ref="A251:A254"/>
    <mergeCell ref="A247:A250"/>
    <mergeCell ref="A243:A246"/>
    <mergeCell ref="A281:A287"/>
    <mergeCell ref="B256:C256"/>
    <mergeCell ref="B257:C257"/>
    <mergeCell ref="B258:C258"/>
    <mergeCell ref="B260:C260"/>
    <mergeCell ref="B245:C245"/>
    <mergeCell ref="B246:C246"/>
    <mergeCell ref="B248:C248"/>
    <mergeCell ref="B249:C249"/>
    <mergeCell ref="B250:C250"/>
    <mergeCell ref="B252:C252"/>
    <mergeCell ref="A239:A242"/>
    <mergeCell ref="B239:C239"/>
    <mergeCell ref="B240:C240"/>
    <mergeCell ref="B296:C296"/>
    <mergeCell ref="B300:C300"/>
    <mergeCell ref="B261:C261"/>
    <mergeCell ref="B262:C262"/>
    <mergeCell ref="B264:C264"/>
    <mergeCell ref="B265:C265"/>
    <mergeCell ref="B266:C266"/>
    <mergeCell ref="B253:C253"/>
    <mergeCell ref="B254:C254"/>
    <mergeCell ref="B247:C247"/>
    <mergeCell ref="B251:C251"/>
    <mergeCell ref="B255:C255"/>
    <mergeCell ref="B259:C259"/>
    <mergeCell ref="B263:C263"/>
    <mergeCell ref="B288:C288"/>
    <mergeCell ref="B292:C292"/>
    <mergeCell ref="B281:C281"/>
    <mergeCell ref="B282:B283"/>
    <mergeCell ref="B284:B285"/>
    <mergeCell ref="B286:B287"/>
    <mergeCell ref="A300:A303"/>
    <mergeCell ref="A296:A299"/>
    <mergeCell ref="B294:C294"/>
    <mergeCell ref="B295:C295"/>
    <mergeCell ref="A267:A273"/>
    <mergeCell ref="B267:C267"/>
    <mergeCell ref="B268:B269"/>
    <mergeCell ref="B270:B271"/>
    <mergeCell ref="B272:B273"/>
    <mergeCell ref="A274:A280"/>
    <mergeCell ref="B274:C274"/>
    <mergeCell ref="B275:B276"/>
    <mergeCell ref="B298:C298"/>
    <mergeCell ref="B299:C299"/>
    <mergeCell ref="B289:C289"/>
    <mergeCell ref="B290:C290"/>
    <mergeCell ref="B291:C291"/>
    <mergeCell ref="B293:C293"/>
    <mergeCell ref="B297:C297"/>
    <mergeCell ref="B277:B278"/>
    <mergeCell ref="B279:B280"/>
    <mergeCell ref="B302:C302"/>
    <mergeCell ref="B303:C303"/>
    <mergeCell ref="B301:C301"/>
    <mergeCell ref="B241:C241"/>
    <mergeCell ref="B242:C242"/>
    <mergeCell ref="B244:C244"/>
    <mergeCell ref="A231:A234"/>
    <mergeCell ref="B231:C231"/>
    <mergeCell ref="B232:C232"/>
    <mergeCell ref="B233:C233"/>
    <mergeCell ref="B234:C234"/>
    <mergeCell ref="A235:A238"/>
    <mergeCell ref="B235:C235"/>
    <mergeCell ref="B236:C236"/>
    <mergeCell ref="B237:C237"/>
    <mergeCell ref="B238:C238"/>
    <mergeCell ref="B243:C243"/>
    <mergeCell ref="A215:A218"/>
    <mergeCell ref="A219:A222"/>
    <mergeCell ref="A223:A226"/>
    <mergeCell ref="A227:A230"/>
    <mergeCell ref="B227:C227"/>
    <mergeCell ref="B228:C228"/>
    <mergeCell ref="B229:C229"/>
    <mergeCell ref="B230:C230"/>
    <mergeCell ref="B224:C224"/>
    <mergeCell ref="B225:C225"/>
    <mergeCell ref="B226:C226"/>
    <mergeCell ref="B215:C215"/>
    <mergeCell ref="B219:C219"/>
    <mergeCell ref="B223:C223"/>
    <mergeCell ref="B216:C216"/>
    <mergeCell ref="B217:C217"/>
    <mergeCell ref="B218:C218"/>
    <mergeCell ref="B220:C220"/>
    <mergeCell ref="B221:C221"/>
    <mergeCell ref="B222:C222"/>
    <mergeCell ref="A207:A210"/>
    <mergeCell ref="B207:C207"/>
    <mergeCell ref="B208:C208"/>
    <mergeCell ref="B209:C209"/>
    <mergeCell ref="B210:C210"/>
    <mergeCell ref="A211:A214"/>
    <mergeCell ref="B211:C211"/>
    <mergeCell ref="B212:C212"/>
    <mergeCell ref="B213:C213"/>
    <mergeCell ref="B214:C214"/>
    <mergeCell ref="A199:A202"/>
    <mergeCell ref="B199:C199"/>
    <mergeCell ref="B200:C200"/>
    <mergeCell ref="B201:C201"/>
    <mergeCell ref="B202:C202"/>
    <mergeCell ref="A203:A206"/>
    <mergeCell ref="B203:C203"/>
    <mergeCell ref="B204:C204"/>
    <mergeCell ref="B205:C205"/>
    <mergeCell ref="B206:C206"/>
    <mergeCell ref="A191:A194"/>
    <mergeCell ref="B191:C191"/>
    <mergeCell ref="B192:C192"/>
    <mergeCell ref="B193:C193"/>
    <mergeCell ref="B194:C194"/>
    <mergeCell ref="A195:A198"/>
    <mergeCell ref="B195:C195"/>
    <mergeCell ref="B196:C196"/>
    <mergeCell ref="B197:C197"/>
    <mergeCell ref="B198:C198"/>
    <mergeCell ref="A178:A190"/>
    <mergeCell ref="B178:C178"/>
    <mergeCell ref="B179:B181"/>
    <mergeCell ref="B182:B184"/>
    <mergeCell ref="B185:B187"/>
    <mergeCell ref="B188:B190"/>
    <mergeCell ref="A165:A177"/>
    <mergeCell ref="B165:C165"/>
    <mergeCell ref="B166:B168"/>
    <mergeCell ref="B169:B171"/>
    <mergeCell ref="B172:B174"/>
    <mergeCell ref="B175:B177"/>
    <mergeCell ref="A152:A164"/>
    <mergeCell ref="B152:C152"/>
    <mergeCell ref="B153:B155"/>
    <mergeCell ref="B156:B158"/>
    <mergeCell ref="B159:B161"/>
    <mergeCell ref="B162:B164"/>
    <mergeCell ref="A139:A151"/>
    <mergeCell ref="B139:C139"/>
    <mergeCell ref="B140:B142"/>
    <mergeCell ref="B143:B145"/>
    <mergeCell ref="B146:B148"/>
    <mergeCell ref="B149:B151"/>
    <mergeCell ref="B136:C136"/>
    <mergeCell ref="B137:C137"/>
    <mergeCell ref="B138:C138"/>
    <mergeCell ref="B127:C127"/>
    <mergeCell ref="A127:A130"/>
    <mergeCell ref="A131:A134"/>
    <mergeCell ref="A135:A138"/>
    <mergeCell ref="B135:C135"/>
    <mergeCell ref="B131:C131"/>
    <mergeCell ref="B128:C128"/>
    <mergeCell ref="B129:C129"/>
    <mergeCell ref="B130:C130"/>
    <mergeCell ref="B132:C132"/>
    <mergeCell ref="B133:C133"/>
    <mergeCell ref="B134:C134"/>
    <mergeCell ref="A119:A122"/>
    <mergeCell ref="B119:C119"/>
    <mergeCell ref="B120:C120"/>
    <mergeCell ref="B121:C121"/>
    <mergeCell ref="B122:C122"/>
    <mergeCell ref="A123:A126"/>
    <mergeCell ref="B123:C123"/>
    <mergeCell ref="B124:C124"/>
    <mergeCell ref="B125:C125"/>
    <mergeCell ref="B126:C126"/>
    <mergeCell ref="A111:A114"/>
    <mergeCell ref="B111:C111"/>
    <mergeCell ref="B112:C112"/>
    <mergeCell ref="B113:C113"/>
    <mergeCell ref="B114:C114"/>
    <mergeCell ref="A115:A118"/>
    <mergeCell ref="B115:C115"/>
    <mergeCell ref="B116:C116"/>
    <mergeCell ref="B117:C117"/>
    <mergeCell ref="B118:C118"/>
    <mergeCell ref="A103:A106"/>
    <mergeCell ref="B103:C103"/>
    <mergeCell ref="B104:C104"/>
    <mergeCell ref="B105:C105"/>
    <mergeCell ref="B106:C106"/>
    <mergeCell ref="A107:A110"/>
    <mergeCell ref="B107:C107"/>
    <mergeCell ref="B108:C108"/>
    <mergeCell ref="B109:C109"/>
    <mergeCell ref="B110:C110"/>
    <mergeCell ref="A95:A98"/>
    <mergeCell ref="B95:C95"/>
    <mergeCell ref="B96:C96"/>
    <mergeCell ref="B97:C97"/>
    <mergeCell ref="B98:C98"/>
    <mergeCell ref="A99:A102"/>
    <mergeCell ref="B99:C99"/>
    <mergeCell ref="B100:C100"/>
    <mergeCell ref="B101:C101"/>
    <mergeCell ref="B102:C102"/>
    <mergeCell ref="A87:A90"/>
    <mergeCell ref="B87:C87"/>
    <mergeCell ref="B88:C88"/>
    <mergeCell ref="B89:C89"/>
    <mergeCell ref="B90:C90"/>
    <mergeCell ref="A91:A94"/>
    <mergeCell ref="B91:C91"/>
    <mergeCell ref="B92:C92"/>
    <mergeCell ref="B93:C93"/>
    <mergeCell ref="B94:C94"/>
    <mergeCell ref="A83:A86"/>
    <mergeCell ref="B83:C83"/>
    <mergeCell ref="B84:C84"/>
    <mergeCell ref="B85:C85"/>
    <mergeCell ref="B86:C86"/>
    <mergeCell ref="B76:C76"/>
    <mergeCell ref="B77:C77"/>
    <mergeCell ref="B78:C78"/>
    <mergeCell ref="B79:C79"/>
    <mergeCell ref="B80:C80"/>
    <mergeCell ref="B81:C81"/>
    <mergeCell ref="A68:A82"/>
    <mergeCell ref="B68:C68"/>
    <mergeCell ref="B69:C69"/>
    <mergeCell ref="B70:C70"/>
    <mergeCell ref="B71:C71"/>
    <mergeCell ref="B72:C72"/>
    <mergeCell ref="B73:C73"/>
    <mergeCell ref="B74:C74"/>
    <mergeCell ref="B75:C75"/>
    <mergeCell ref="B82:C82"/>
    <mergeCell ref="B61:C61"/>
    <mergeCell ref="B62:C62"/>
    <mergeCell ref="B63:C63"/>
    <mergeCell ref="B64:C64"/>
    <mergeCell ref="B65:C65"/>
    <mergeCell ref="B66:C66"/>
    <mergeCell ref="B52:C52"/>
    <mergeCell ref="A53:A67"/>
    <mergeCell ref="B53:C53"/>
    <mergeCell ref="B54:C54"/>
    <mergeCell ref="B55:C55"/>
    <mergeCell ref="B56:C56"/>
    <mergeCell ref="B57:C57"/>
    <mergeCell ref="B58:C58"/>
    <mergeCell ref="B59:C59"/>
    <mergeCell ref="B60:C60"/>
    <mergeCell ref="B67:C67"/>
    <mergeCell ref="B46:C46"/>
    <mergeCell ref="B47:C47"/>
    <mergeCell ref="B48:C48"/>
    <mergeCell ref="B49:C49"/>
    <mergeCell ref="B50:C50"/>
    <mergeCell ref="B51:C51"/>
    <mergeCell ref="B37:C37"/>
    <mergeCell ref="A38:A52"/>
    <mergeCell ref="B38:C38"/>
    <mergeCell ref="B39:C39"/>
    <mergeCell ref="B40:C40"/>
    <mergeCell ref="B41:C41"/>
    <mergeCell ref="B42:C42"/>
    <mergeCell ref="B43:C43"/>
    <mergeCell ref="B44:C44"/>
    <mergeCell ref="B45:C45"/>
    <mergeCell ref="B31:C31"/>
    <mergeCell ref="B32:C32"/>
    <mergeCell ref="B33:C33"/>
    <mergeCell ref="B34:C34"/>
    <mergeCell ref="B35:C35"/>
    <mergeCell ref="B36:C36"/>
    <mergeCell ref="B22:C22"/>
    <mergeCell ref="A23:A37"/>
    <mergeCell ref="B23:C23"/>
    <mergeCell ref="B24:C24"/>
    <mergeCell ref="B25:C25"/>
    <mergeCell ref="B26:C26"/>
    <mergeCell ref="B27:C27"/>
    <mergeCell ref="B28:C28"/>
    <mergeCell ref="B29:C29"/>
    <mergeCell ref="B30:C30"/>
    <mergeCell ref="B16:C16"/>
    <mergeCell ref="B17:C17"/>
    <mergeCell ref="B18:C18"/>
    <mergeCell ref="B19:C19"/>
    <mergeCell ref="B20:C20"/>
    <mergeCell ref="B21:C21"/>
    <mergeCell ref="B7:C7"/>
    <mergeCell ref="A8:A22"/>
    <mergeCell ref="B8:C8"/>
    <mergeCell ref="B9:C9"/>
    <mergeCell ref="B10:C10"/>
    <mergeCell ref="B11:C11"/>
    <mergeCell ref="B12:C12"/>
    <mergeCell ref="B13:C13"/>
    <mergeCell ref="B14:C14"/>
    <mergeCell ref="B15:C15"/>
  </mergeCells>
  <pageMargins left="0.51181102362204722" right="0.51181102362204722" top="0.28999999999999998" bottom="0.26" header="0.28000000000000003" footer="0.2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3:C64"/>
  <sheetViews>
    <sheetView workbookViewId="0">
      <selection activeCell="E21" sqref="E21"/>
    </sheetView>
  </sheetViews>
  <sheetFormatPr defaultColWidth="9.140625" defaultRowHeight="15"/>
  <cols>
    <col min="1" max="2" width="64.85546875" style="155" customWidth="1"/>
    <col min="3" max="3" width="26.140625" style="155" customWidth="1"/>
    <col min="4" max="16384" width="9.140625" style="155"/>
  </cols>
  <sheetData>
    <row r="3" spans="1:3">
      <c r="A3" s="172" t="s">
        <v>2</v>
      </c>
      <c r="B3" s="174" t="s">
        <v>155</v>
      </c>
      <c r="C3" s="176" t="s">
        <v>217</v>
      </c>
    </row>
    <row r="4" spans="1:3">
      <c r="A4" s="172" t="s">
        <v>3</v>
      </c>
      <c r="B4" s="174" t="s">
        <v>156</v>
      </c>
      <c r="C4" s="176" t="s">
        <v>217</v>
      </c>
    </row>
    <row r="5" spans="1:3">
      <c r="A5" s="172" t="s">
        <v>19</v>
      </c>
      <c r="B5" s="174" t="s">
        <v>157</v>
      </c>
      <c r="C5" s="176" t="s">
        <v>217</v>
      </c>
    </row>
    <row r="6" spans="1:3">
      <c r="A6" s="172" t="s">
        <v>20</v>
      </c>
      <c r="B6" s="174" t="s">
        <v>158</v>
      </c>
      <c r="C6" s="176" t="s">
        <v>217</v>
      </c>
    </row>
    <row r="7" spans="1:3">
      <c r="A7" s="172" t="s">
        <v>21</v>
      </c>
      <c r="B7" s="174" t="s">
        <v>159</v>
      </c>
      <c r="C7" s="176" t="s">
        <v>217</v>
      </c>
    </row>
    <row r="8" spans="1:3" ht="25.5">
      <c r="A8" s="172" t="s">
        <v>27</v>
      </c>
      <c r="B8" s="174" t="s">
        <v>160</v>
      </c>
      <c r="C8" s="176" t="s">
        <v>218</v>
      </c>
    </row>
    <row r="9" spans="1:3">
      <c r="A9" s="172" t="s">
        <v>28</v>
      </c>
      <c r="B9" s="174" t="s">
        <v>161</v>
      </c>
      <c r="C9" s="176" t="s">
        <v>218</v>
      </c>
    </row>
    <row r="10" spans="1:3" ht="25.5">
      <c r="A10" s="172" t="s">
        <v>29</v>
      </c>
      <c r="B10" s="174" t="s">
        <v>162</v>
      </c>
      <c r="C10" s="176" t="s">
        <v>218</v>
      </c>
    </row>
    <row r="11" spans="1:3">
      <c r="A11" s="172" t="s">
        <v>30</v>
      </c>
      <c r="B11" s="174" t="s">
        <v>163</v>
      </c>
      <c r="C11" s="176" t="s">
        <v>218</v>
      </c>
    </row>
    <row r="12" spans="1:3">
      <c r="A12" s="172" t="s">
        <v>31</v>
      </c>
      <c r="B12" s="174" t="s">
        <v>164</v>
      </c>
      <c r="C12" s="176" t="s">
        <v>218</v>
      </c>
    </row>
    <row r="13" spans="1:3" ht="25.5">
      <c r="A13" s="172" t="s">
        <v>35</v>
      </c>
      <c r="B13" s="174" t="s">
        <v>165</v>
      </c>
      <c r="C13" s="176" t="s">
        <v>218</v>
      </c>
    </row>
    <row r="14" spans="1:3">
      <c r="A14" s="172" t="s">
        <v>36</v>
      </c>
      <c r="B14" s="174" t="s">
        <v>166</v>
      </c>
      <c r="C14" s="176" t="s">
        <v>218</v>
      </c>
    </row>
    <row r="15" spans="1:3" ht="25.5">
      <c r="A15" s="172" t="s">
        <v>167</v>
      </c>
      <c r="B15" s="174" t="s">
        <v>168</v>
      </c>
      <c r="C15" s="176" t="s">
        <v>218</v>
      </c>
    </row>
    <row r="16" spans="1:3">
      <c r="A16" s="172" t="s">
        <v>38</v>
      </c>
      <c r="B16" s="174" t="s">
        <v>169</v>
      </c>
      <c r="C16" s="176" t="s">
        <v>218</v>
      </c>
    </row>
    <row r="17" spans="1:3" ht="25.5">
      <c r="A17" s="172" t="s">
        <v>42</v>
      </c>
      <c r="B17" s="174" t="s">
        <v>170</v>
      </c>
      <c r="C17" s="176" t="s">
        <v>218</v>
      </c>
    </row>
    <row r="18" spans="1:3">
      <c r="A18" s="172" t="s">
        <v>43</v>
      </c>
      <c r="B18" s="174" t="s">
        <v>171</v>
      </c>
      <c r="C18" s="176" t="s">
        <v>218</v>
      </c>
    </row>
    <row r="19" spans="1:3" ht="25.5">
      <c r="A19" s="172" t="s">
        <v>46</v>
      </c>
      <c r="B19" s="174" t="s">
        <v>172</v>
      </c>
      <c r="C19" s="176" t="s">
        <v>219</v>
      </c>
    </row>
    <row r="20" spans="1:3">
      <c r="A20" s="172" t="s">
        <v>50</v>
      </c>
      <c r="B20" s="174" t="s">
        <v>173</v>
      </c>
      <c r="C20" s="176" t="s">
        <v>220</v>
      </c>
    </row>
    <row r="21" spans="1:3">
      <c r="A21" s="172" t="s">
        <v>51</v>
      </c>
      <c r="B21" s="174" t="s">
        <v>174</v>
      </c>
      <c r="C21" s="176" t="s">
        <v>220</v>
      </c>
    </row>
    <row r="22" spans="1:3" ht="25.5">
      <c r="A22" s="172" t="s">
        <v>52</v>
      </c>
      <c r="B22" s="174" t="s">
        <v>175</v>
      </c>
      <c r="C22" s="176" t="s">
        <v>220</v>
      </c>
    </row>
    <row r="23" spans="1:3">
      <c r="A23" s="172" t="s">
        <v>56</v>
      </c>
      <c r="B23" s="174" t="s">
        <v>176</v>
      </c>
      <c r="C23" s="176" t="s">
        <v>217</v>
      </c>
    </row>
    <row r="24" spans="1:3">
      <c r="A24" s="172" t="s">
        <v>57</v>
      </c>
      <c r="B24" s="174" t="s">
        <v>177</v>
      </c>
      <c r="C24" s="176" t="s">
        <v>217</v>
      </c>
    </row>
    <row r="25" spans="1:3">
      <c r="A25" s="172" t="s">
        <v>59</v>
      </c>
      <c r="B25" s="174" t="s">
        <v>178</v>
      </c>
      <c r="C25" s="176" t="s">
        <v>217</v>
      </c>
    </row>
    <row r="26" spans="1:3">
      <c r="A26" s="172" t="s">
        <v>60</v>
      </c>
      <c r="B26" s="174" t="s">
        <v>179</v>
      </c>
      <c r="C26" s="176" t="s">
        <v>217</v>
      </c>
    </row>
    <row r="27" spans="1:3" ht="25.5">
      <c r="A27" s="172" t="s">
        <v>64</v>
      </c>
      <c r="B27" s="174" t="s">
        <v>180</v>
      </c>
      <c r="C27" s="176" t="s">
        <v>221</v>
      </c>
    </row>
    <row r="28" spans="1:3">
      <c r="A28" s="172" t="s">
        <v>65</v>
      </c>
      <c r="B28" s="174" t="s">
        <v>181</v>
      </c>
      <c r="C28" s="176" t="s">
        <v>221</v>
      </c>
    </row>
    <row r="29" spans="1:3">
      <c r="A29" s="172" t="s">
        <v>66</v>
      </c>
      <c r="B29" s="174" t="s">
        <v>182</v>
      </c>
      <c r="C29" s="176" t="s">
        <v>217</v>
      </c>
    </row>
    <row r="30" spans="1:3">
      <c r="A30" s="172" t="s">
        <v>67</v>
      </c>
      <c r="B30" s="174" t="s">
        <v>183</v>
      </c>
      <c r="C30" s="176" t="s">
        <v>217</v>
      </c>
    </row>
    <row r="31" spans="1:3">
      <c r="A31" s="172" t="s">
        <v>68</v>
      </c>
      <c r="B31" s="174" t="s">
        <v>184</v>
      </c>
      <c r="C31" s="176" t="s">
        <v>217</v>
      </c>
    </row>
    <row r="32" spans="1:3">
      <c r="A32" s="172" t="s">
        <v>69</v>
      </c>
      <c r="B32" s="174" t="s">
        <v>185</v>
      </c>
      <c r="C32" s="176" t="s">
        <v>217</v>
      </c>
    </row>
    <row r="33" spans="1:3">
      <c r="A33" s="172" t="s">
        <v>73</v>
      </c>
      <c r="B33" s="174" t="s">
        <v>186</v>
      </c>
      <c r="C33" s="176" t="s">
        <v>222</v>
      </c>
    </row>
    <row r="34" spans="1:3" ht="25.5">
      <c r="A34" s="172" t="s">
        <v>74</v>
      </c>
      <c r="B34" s="174" t="s">
        <v>187</v>
      </c>
      <c r="C34" s="176" t="s">
        <v>222</v>
      </c>
    </row>
    <row r="35" spans="1:3">
      <c r="A35" s="172" t="s">
        <v>75</v>
      </c>
      <c r="B35" s="174" t="s">
        <v>188</v>
      </c>
      <c r="C35" s="176" t="s">
        <v>222</v>
      </c>
    </row>
    <row r="36" spans="1:3" ht="25.5">
      <c r="A36" s="172" t="s">
        <v>76</v>
      </c>
      <c r="B36" s="174" t="s">
        <v>189</v>
      </c>
      <c r="C36" s="176" t="s">
        <v>222</v>
      </c>
    </row>
    <row r="37" spans="1:3" ht="25.5">
      <c r="A37" s="172" t="s">
        <v>77</v>
      </c>
      <c r="B37" s="174" t="s">
        <v>190</v>
      </c>
      <c r="C37" s="176" t="s">
        <v>222</v>
      </c>
    </row>
    <row r="38" spans="1:3">
      <c r="A38" s="172" t="s">
        <v>78</v>
      </c>
      <c r="B38" s="174" t="s">
        <v>191</v>
      </c>
      <c r="C38" s="176" t="s">
        <v>222</v>
      </c>
    </row>
    <row r="39" spans="1:3">
      <c r="A39" s="172" t="s">
        <v>79</v>
      </c>
      <c r="B39" s="174" t="s">
        <v>192</v>
      </c>
      <c r="C39" s="176" t="s">
        <v>222</v>
      </c>
    </row>
    <row r="40" spans="1:3">
      <c r="A40" s="172" t="s">
        <v>80</v>
      </c>
      <c r="B40" s="174" t="s">
        <v>193</v>
      </c>
      <c r="C40" s="176" t="s">
        <v>222</v>
      </c>
    </row>
    <row r="41" spans="1:3">
      <c r="A41" s="172" t="s">
        <v>81</v>
      </c>
      <c r="B41" s="174" t="s">
        <v>194</v>
      </c>
      <c r="C41" s="176" t="s">
        <v>222</v>
      </c>
    </row>
    <row r="42" spans="1:3">
      <c r="A42" s="172" t="s">
        <v>92</v>
      </c>
      <c r="B42" s="174" t="s">
        <v>195</v>
      </c>
      <c r="C42" s="176" t="s">
        <v>220</v>
      </c>
    </row>
    <row r="43" spans="1:3" ht="25.5">
      <c r="A43" s="172" t="s">
        <v>93</v>
      </c>
      <c r="B43" s="174" t="s">
        <v>196</v>
      </c>
      <c r="C43" s="176" t="s">
        <v>220</v>
      </c>
    </row>
    <row r="44" spans="1:3">
      <c r="A44" s="172" t="s">
        <v>94</v>
      </c>
      <c r="B44" s="174" t="s">
        <v>197</v>
      </c>
      <c r="C44" s="176" t="s">
        <v>222</v>
      </c>
    </row>
    <row r="45" spans="1:3" ht="25.5">
      <c r="A45" s="172" t="s">
        <v>97</v>
      </c>
      <c r="B45" s="174" t="s">
        <v>198</v>
      </c>
      <c r="C45" s="176" t="s">
        <v>220</v>
      </c>
    </row>
    <row r="46" spans="1:3" ht="25.5">
      <c r="A46" s="172" t="s">
        <v>98</v>
      </c>
      <c r="B46" s="174" t="s">
        <v>199</v>
      </c>
      <c r="C46" s="176" t="s">
        <v>220</v>
      </c>
    </row>
    <row r="47" spans="1:3">
      <c r="A47" s="172" t="s">
        <v>99</v>
      </c>
      <c r="B47" s="174" t="s">
        <v>200</v>
      </c>
      <c r="C47" s="176" t="s">
        <v>220</v>
      </c>
    </row>
    <row r="48" spans="1:3">
      <c r="A48" s="172" t="s">
        <v>105</v>
      </c>
      <c r="B48" s="174" t="s">
        <v>201</v>
      </c>
      <c r="C48" s="176" t="s">
        <v>217</v>
      </c>
    </row>
    <row r="49" spans="1:3">
      <c r="A49" s="172" t="s">
        <v>106</v>
      </c>
      <c r="B49" s="174" t="s">
        <v>201</v>
      </c>
      <c r="C49" s="176" t="s">
        <v>217</v>
      </c>
    </row>
    <row r="50" spans="1:3">
      <c r="A50" s="172" t="s">
        <v>107</v>
      </c>
      <c r="B50" s="174" t="s">
        <v>202</v>
      </c>
      <c r="C50" s="176" t="s">
        <v>217</v>
      </c>
    </row>
    <row r="51" spans="1:3">
      <c r="A51" s="172" t="s">
        <v>108</v>
      </c>
      <c r="B51" s="174" t="s">
        <v>203</v>
      </c>
      <c r="C51" s="176" t="s">
        <v>217</v>
      </c>
    </row>
    <row r="52" spans="1:3">
      <c r="A52" s="172" t="s">
        <v>113</v>
      </c>
      <c r="B52" s="174" t="s">
        <v>204</v>
      </c>
      <c r="C52" s="176" t="s">
        <v>220</v>
      </c>
    </row>
    <row r="53" spans="1:3" ht="25.5">
      <c r="A53" s="172" t="s">
        <v>114</v>
      </c>
      <c r="B53" s="174" t="s">
        <v>205</v>
      </c>
      <c r="C53" s="176" t="s">
        <v>220</v>
      </c>
    </row>
    <row r="54" spans="1:3">
      <c r="A54" s="172" t="s">
        <v>117</v>
      </c>
      <c r="B54" s="174" t="s">
        <v>206</v>
      </c>
      <c r="C54" s="176" t="s">
        <v>220</v>
      </c>
    </row>
    <row r="55" spans="1:3" ht="25.5">
      <c r="A55" s="172" t="s">
        <v>118</v>
      </c>
      <c r="B55" s="174" t="s">
        <v>207</v>
      </c>
      <c r="C55" s="176" t="s">
        <v>220</v>
      </c>
    </row>
    <row r="56" spans="1:3">
      <c r="A56" s="172" t="s">
        <v>119</v>
      </c>
      <c r="B56" s="174" t="s">
        <v>208</v>
      </c>
      <c r="C56" s="176" t="s">
        <v>220</v>
      </c>
    </row>
    <row r="57" spans="1:3" ht="25.5">
      <c r="A57" s="172" t="s">
        <v>121</v>
      </c>
      <c r="B57" s="174" t="s">
        <v>209</v>
      </c>
      <c r="C57" s="176" t="s">
        <v>220</v>
      </c>
    </row>
    <row r="58" spans="1:3" ht="25.5">
      <c r="A58" s="173" t="s">
        <v>123</v>
      </c>
      <c r="B58" s="175" t="s">
        <v>210</v>
      </c>
      <c r="C58" s="177" t="s">
        <v>223</v>
      </c>
    </row>
    <row r="59" spans="1:3" ht="25.5">
      <c r="A59" s="173" t="s">
        <v>124</v>
      </c>
      <c r="B59" s="175" t="s">
        <v>211</v>
      </c>
      <c r="C59" s="177" t="s">
        <v>217</v>
      </c>
    </row>
    <row r="60" spans="1:3" ht="25.5">
      <c r="A60" s="173" t="s">
        <v>125</v>
      </c>
      <c r="B60" s="175" t="s">
        <v>212</v>
      </c>
      <c r="C60" s="177" t="s">
        <v>217</v>
      </c>
    </row>
    <row r="61" spans="1:3" ht="25.5">
      <c r="A61" s="172" t="s">
        <v>132</v>
      </c>
      <c r="B61" s="174" t="s">
        <v>213</v>
      </c>
      <c r="C61" s="176" t="s">
        <v>220</v>
      </c>
    </row>
    <row r="62" spans="1:3" ht="25.5">
      <c r="A62" s="172" t="s">
        <v>133</v>
      </c>
      <c r="B62" s="174" t="s">
        <v>214</v>
      </c>
      <c r="C62" s="176" t="s">
        <v>220</v>
      </c>
    </row>
    <row r="63" spans="1:3" ht="25.5">
      <c r="A63" s="172" t="s">
        <v>134</v>
      </c>
      <c r="B63" s="174" t="s">
        <v>215</v>
      </c>
      <c r="C63" s="176" t="s">
        <v>220</v>
      </c>
    </row>
    <row r="64" spans="1:3" ht="25.5">
      <c r="A64" s="172" t="s">
        <v>141</v>
      </c>
      <c r="B64" s="174" t="s">
        <v>216</v>
      </c>
      <c r="C64" s="176" t="s">
        <v>220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U32"/>
  <sheetViews>
    <sheetView zoomScale="85" zoomScaleNormal="85" workbookViewId="0">
      <selection activeCell="F40" sqref="F40"/>
    </sheetView>
  </sheetViews>
  <sheetFormatPr defaultColWidth="9.140625" defaultRowHeight="15"/>
  <cols>
    <col min="1" max="1" width="29.42578125" style="1" customWidth="1"/>
    <col min="2" max="3" width="17.7109375" style="1" customWidth="1"/>
    <col min="4" max="4" width="17.5703125" style="1" customWidth="1"/>
    <col min="5" max="5" width="17.7109375" style="1" customWidth="1"/>
    <col min="6" max="6" width="17.5703125" style="1" customWidth="1"/>
    <col min="7" max="7" width="17.7109375" style="1" customWidth="1"/>
    <col min="8" max="8" width="10.7109375" style="1" customWidth="1"/>
    <col min="9" max="9" width="13" style="1" customWidth="1"/>
    <col min="10" max="10" width="10.7109375" style="1" customWidth="1"/>
    <col min="11" max="11" width="13" style="1" customWidth="1"/>
    <col min="12" max="12" width="10.7109375" style="1" customWidth="1"/>
    <col min="13" max="13" width="13" style="1" customWidth="1"/>
    <col min="14" max="14" width="10.7109375" style="1" customWidth="1"/>
    <col min="15" max="15" width="13" style="1" customWidth="1"/>
    <col min="16" max="16" width="10.7109375" style="1" customWidth="1"/>
    <col min="17" max="17" width="13" style="1" customWidth="1"/>
    <col min="18" max="18" width="10.7109375" style="1" customWidth="1"/>
    <col min="19" max="19" width="13" style="1" customWidth="1"/>
    <col min="20" max="20" width="10.7109375" style="1" customWidth="1"/>
    <col min="21" max="21" width="13" style="1" customWidth="1"/>
    <col min="22" max="22" width="10.7109375" style="1" customWidth="1"/>
    <col min="23" max="23" width="13" style="1" customWidth="1"/>
    <col min="24" max="24" width="10.7109375" style="1" customWidth="1"/>
    <col min="25" max="25" width="13" style="1" customWidth="1"/>
    <col min="26" max="16384" width="9.140625" style="1"/>
  </cols>
  <sheetData>
    <row r="1" spans="1:21" ht="15" customHeight="1">
      <c r="B1" s="496" t="s">
        <v>0</v>
      </c>
      <c r="C1" s="496"/>
      <c r="D1" s="496"/>
      <c r="E1" s="496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5" customHeight="1">
      <c r="B2" s="496"/>
      <c r="C2" s="496"/>
      <c r="D2" s="496"/>
      <c r="E2" s="496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>
      <c r="B3" s="497" t="s">
        <v>26</v>
      </c>
      <c r="C3" s="497"/>
      <c r="D3" s="497"/>
      <c r="E3" s="497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>
      <c r="B4" s="497"/>
      <c r="C4" s="497"/>
      <c r="D4" s="497"/>
      <c r="E4" s="497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6.75" customHeight="1"/>
    <row r="6" spans="1:21">
      <c r="A6" s="31" t="s">
        <v>1</v>
      </c>
    </row>
    <row r="7" spans="1:21">
      <c r="A7" s="31" t="s">
        <v>27</v>
      </c>
    </row>
    <row r="8" spans="1:21" ht="15.75" thickBot="1">
      <c r="A8" s="31" t="s">
        <v>28</v>
      </c>
    </row>
    <row r="9" spans="1:21" s="37" customFormat="1" ht="30.75" customHeight="1">
      <c r="A9" s="499" t="s">
        <v>4</v>
      </c>
      <c r="B9" s="501" t="s">
        <v>293</v>
      </c>
      <c r="C9" s="502"/>
      <c r="D9" s="501" t="s">
        <v>294</v>
      </c>
      <c r="E9" s="502"/>
      <c r="F9" s="501" t="s">
        <v>291</v>
      </c>
      <c r="G9" s="502"/>
    </row>
    <row r="10" spans="1:21" ht="15.75" thickBot="1">
      <c r="A10" s="500"/>
      <c r="B10" s="7" t="s">
        <v>5</v>
      </c>
      <c r="C10" s="8" t="s">
        <v>149</v>
      </c>
      <c r="D10" s="7" t="s">
        <v>5</v>
      </c>
      <c r="E10" s="8" t="s">
        <v>149</v>
      </c>
      <c r="F10" s="7" t="s">
        <v>5</v>
      </c>
      <c r="G10" s="8" t="s">
        <v>149</v>
      </c>
    </row>
    <row r="11" spans="1:21">
      <c r="A11" s="4" t="s">
        <v>6</v>
      </c>
      <c r="B11" s="102"/>
      <c r="C11" s="103"/>
      <c r="D11" s="102"/>
      <c r="E11" s="130"/>
      <c r="F11" s="14">
        <f>SUM(B11,D11)</f>
        <v>0</v>
      </c>
      <c r="G11" s="9">
        <f>SUM(C11,E11)</f>
        <v>0</v>
      </c>
    </row>
    <row r="12" spans="1:21">
      <c r="A12" s="5" t="s">
        <v>14</v>
      </c>
      <c r="B12" s="104"/>
      <c r="C12" s="131"/>
      <c r="D12" s="104"/>
      <c r="E12" s="132"/>
      <c r="F12" s="16">
        <f t="shared" ref="F12:F13" si="0">SUM(B12,D12)</f>
        <v>0</v>
      </c>
      <c r="G12" s="11">
        <f t="shared" ref="G12:G13" si="1">SUM(C12,E12)</f>
        <v>0</v>
      </c>
    </row>
    <row r="13" spans="1:21" ht="15.75" thickBot="1">
      <c r="A13" s="6" t="s">
        <v>15</v>
      </c>
      <c r="B13" s="104"/>
      <c r="C13" s="131"/>
      <c r="D13" s="104"/>
      <c r="E13" s="132"/>
      <c r="F13" s="116">
        <f t="shared" si="0"/>
        <v>0</v>
      </c>
      <c r="G13" s="123">
        <f t="shared" si="1"/>
        <v>0</v>
      </c>
    </row>
    <row r="14" spans="1:21" ht="15.75" thickBot="1">
      <c r="A14" s="19" t="s">
        <v>32</v>
      </c>
      <c r="B14" s="18">
        <f t="shared" ref="B14:G14" si="2">SUM(B11:B13)</f>
        <v>0</v>
      </c>
      <c r="C14" s="13">
        <f t="shared" si="2"/>
        <v>0</v>
      </c>
      <c r="D14" s="18">
        <f t="shared" si="2"/>
        <v>0</v>
      </c>
      <c r="E14" s="13">
        <f t="shared" si="2"/>
        <v>0</v>
      </c>
      <c r="F14" s="115">
        <f t="shared" si="2"/>
        <v>0</v>
      </c>
      <c r="G14" s="122">
        <f t="shared" si="2"/>
        <v>0</v>
      </c>
    </row>
    <row r="15" spans="1:21" ht="19.5" customHeight="1"/>
    <row r="16" spans="1:21">
      <c r="A16" s="31" t="s">
        <v>1</v>
      </c>
    </row>
    <row r="17" spans="1:7">
      <c r="A17" s="31" t="s">
        <v>29</v>
      </c>
    </row>
    <row r="18" spans="1:7" ht="15.75" thickBot="1">
      <c r="A18" s="31" t="s">
        <v>30</v>
      </c>
    </row>
    <row r="19" spans="1:7" ht="33" customHeight="1">
      <c r="A19" s="499" t="s">
        <v>4</v>
      </c>
      <c r="B19" s="501" t="s">
        <v>293</v>
      </c>
      <c r="C19" s="502"/>
      <c r="D19" s="501" t="s">
        <v>294</v>
      </c>
      <c r="E19" s="502"/>
      <c r="F19" s="501" t="s">
        <v>291</v>
      </c>
      <c r="G19" s="502"/>
    </row>
    <row r="20" spans="1:7" ht="15.75" thickBot="1">
      <c r="A20" s="500"/>
      <c r="B20" s="7" t="s">
        <v>5</v>
      </c>
      <c r="C20" s="8" t="s">
        <v>149</v>
      </c>
      <c r="D20" s="7" t="s">
        <v>5</v>
      </c>
      <c r="E20" s="8" t="s">
        <v>149</v>
      </c>
      <c r="F20" s="7" t="s">
        <v>5</v>
      </c>
      <c r="G20" s="8" t="s">
        <v>149</v>
      </c>
    </row>
    <row r="21" spans="1:7">
      <c r="A21" s="4" t="s">
        <v>6</v>
      </c>
      <c r="B21" s="102"/>
      <c r="C21" s="103"/>
      <c r="D21" s="102"/>
      <c r="E21" s="130"/>
      <c r="F21" s="14">
        <f>SUM(B21,D21)</f>
        <v>0</v>
      </c>
      <c r="G21" s="9">
        <f>SUM(C21,E21)</f>
        <v>0</v>
      </c>
    </row>
    <row r="22" spans="1:7">
      <c r="A22" s="5" t="s">
        <v>14</v>
      </c>
      <c r="B22" s="104"/>
      <c r="C22" s="131"/>
      <c r="D22" s="104"/>
      <c r="E22" s="132"/>
      <c r="F22" s="16">
        <f t="shared" ref="F22:F23" si="3">SUM(B22,D22)</f>
        <v>0</v>
      </c>
      <c r="G22" s="11">
        <f t="shared" ref="G22:G23" si="4">SUM(C22,E22)</f>
        <v>0</v>
      </c>
    </row>
    <row r="23" spans="1:7" ht="15.75" thickBot="1">
      <c r="A23" s="6" t="s">
        <v>15</v>
      </c>
      <c r="B23" s="104"/>
      <c r="C23" s="131"/>
      <c r="D23" s="104"/>
      <c r="E23" s="132"/>
      <c r="F23" s="116">
        <f t="shared" si="3"/>
        <v>0</v>
      </c>
      <c r="G23" s="123">
        <f t="shared" si="4"/>
        <v>0</v>
      </c>
    </row>
    <row r="24" spans="1:7" ht="15.75" thickBot="1">
      <c r="A24" s="19" t="s">
        <v>33</v>
      </c>
      <c r="B24" s="18">
        <f t="shared" ref="B24:G24" si="5">SUM(B21:B23)</f>
        <v>0</v>
      </c>
      <c r="C24" s="13">
        <f t="shared" si="5"/>
        <v>0</v>
      </c>
      <c r="D24" s="18">
        <f t="shared" si="5"/>
        <v>0</v>
      </c>
      <c r="E24" s="13">
        <f t="shared" si="5"/>
        <v>0</v>
      </c>
      <c r="F24" s="115">
        <f t="shared" si="5"/>
        <v>0</v>
      </c>
      <c r="G24" s="122">
        <f t="shared" si="5"/>
        <v>0</v>
      </c>
    </row>
    <row r="25" spans="1:7" ht="19.5" customHeight="1"/>
    <row r="26" spans="1:7">
      <c r="A26" s="31" t="s">
        <v>1</v>
      </c>
    </row>
    <row r="27" spans="1:7" ht="15.75" thickBot="1">
      <c r="A27" s="31" t="s">
        <v>31</v>
      </c>
    </row>
    <row r="28" spans="1:7" ht="31.5" customHeight="1">
      <c r="A28" s="499" t="s">
        <v>4</v>
      </c>
      <c r="B28" s="501" t="s">
        <v>293</v>
      </c>
      <c r="C28" s="502"/>
      <c r="D28" s="501" t="s">
        <v>294</v>
      </c>
      <c r="E28" s="502"/>
      <c r="F28" s="501" t="s">
        <v>291</v>
      </c>
      <c r="G28" s="502"/>
    </row>
    <row r="29" spans="1:7" ht="15.75" thickBot="1">
      <c r="A29" s="500"/>
      <c r="B29" s="7" t="s">
        <v>5</v>
      </c>
      <c r="C29" s="8" t="s">
        <v>149</v>
      </c>
      <c r="D29" s="7" t="s">
        <v>5</v>
      </c>
      <c r="E29" s="8" t="s">
        <v>149</v>
      </c>
      <c r="F29" s="39" t="s">
        <v>5</v>
      </c>
      <c r="G29" s="8" t="s">
        <v>149</v>
      </c>
    </row>
    <row r="30" spans="1:7">
      <c r="A30" s="33" t="s">
        <v>32</v>
      </c>
      <c r="B30" s="23">
        <f>B14</f>
        <v>0</v>
      </c>
      <c r="C30" s="24">
        <f>C14</f>
        <v>0</v>
      </c>
      <c r="D30" s="23">
        <f>D14</f>
        <v>0</v>
      </c>
      <c r="E30" s="24">
        <f>E14</f>
        <v>0</v>
      </c>
      <c r="F30" s="44">
        <f>B30+D30</f>
        <v>0</v>
      </c>
      <c r="G30" s="45">
        <f>C30+E30</f>
        <v>0</v>
      </c>
    </row>
    <row r="31" spans="1:7" ht="15.75" thickBot="1">
      <c r="A31" s="34" t="s">
        <v>33</v>
      </c>
      <c r="B31" s="25">
        <f>B24</f>
        <v>0</v>
      </c>
      <c r="C31" s="26">
        <f>C24</f>
        <v>0</v>
      </c>
      <c r="D31" s="25">
        <f>D24</f>
        <v>0</v>
      </c>
      <c r="E31" s="26">
        <f>E24</f>
        <v>0</v>
      </c>
      <c r="F31" s="42">
        <f>B31+D31</f>
        <v>0</v>
      </c>
      <c r="G31" s="43">
        <f>C31+E31</f>
        <v>0</v>
      </c>
    </row>
    <row r="32" spans="1:7" ht="15.75" thickBot="1">
      <c r="A32" s="19" t="s">
        <v>34</v>
      </c>
      <c r="B32" s="18">
        <f>SUM(B30:B31)</f>
        <v>0</v>
      </c>
      <c r="C32" s="13">
        <f t="shared" ref="C32:G32" si="6">SUM(C30:C31)</f>
        <v>0</v>
      </c>
      <c r="D32" s="18">
        <f t="shared" si="6"/>
        <v>0</v>
      </c>
      <c r="E32" s="13">
        <f t="shared" si="6"/>
        <v>0</v>
      </c>
      <c r="F32" s="18">
        <f>SUM(F30:F31)</f>
        <v>0</v>
      </c>
      <c r="G32" s="13">
        <f t="shared" si="6"/>
        <v>0</v>
      </c>
    </row>
  </sheetData>
  <protectedRanges>
    <protectedRange sqref="B11:E13 B21:E23" name="Intervalo1" securityDescriptor="O:WDG:WDD:(A;;CC;;;WD)"/>
  </protectedRanges>
  <customSheetViews>
    <customSheetView guid="{DFED14A5-FC7F-4CB0-A970-C00E731629C6}" scale="85">
      <selection activeCell="J7" sqref="J7"/>
      <pageMargins left="0.511811024" right="0.511811024" top="0.78740157499999996" bottom="0.78740157499999996" header="0.31496062000000002" footer="0.31496062000000002"/>
    </customSheetView>
  </customSheetViews>
  <mergeCells count="14">
    <mergeCell ref="F9:G9"/>
    <mergeCell ref="F28:G28"/>
    <mergeCell ref="A19:A20"/>
    <mergeCell ref="B19:C19"/>
    <mergeCell ref="D19:E19"/>
    <mergeCell ref="F19:G19"/>
    <mergeCell ref="B1:E2"/>
    <mergeCell ref="B3:E4"/>
    <mergeCell ref="A28:A29"/>
    <mergeCell ref="B28:C28"/>
    <mergeCell ref="D28:E28"/>
    <mergeCell ref="A9:A10"/>
    <mergeCell ref="B9:C9"/>
    <mergeCell ref="D9:E9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U26"/>
  <sheetViews>
    <sheetView zoomScale="85" zoomScaleNormal="85" workbookViewId="0">
      <selection activeCell="D35" sqref="D35"/>
    </sheetView>
  </sheetViews>
  <sheetFormatPr defaultColWidth="9.140625" defaultRowHeight="15"/>
  <cols>
    <col min="1" max="1" width="29.42578125" style="1" customWidth="1"/>
    <col min="2" max="7" width="17.7109375" style="1" customWidth="1"/>
    <col min="8" max="8" width="10.7109375" style="1" customWidth="1"/>
    <col min="9" max="9" width="13" style="1" customWidth="1"/>
    <col min="10" max="10" width="10.7109375" style="1" customWidth="1"/>
    <col min="11" max="11" width="13" style="1" customWidth="1"/>
    <col min="12" max="12" width="10.7109375" style="1" customWidth="1"/>
    <col min="13" max="13" width="13" style="1" customWidth="1"/>
    <col min="14" max="14" width="10.7109375" style="1" customWidth="1"/>
    <col min="15" max="15" width="13" style="1" customWidth="1"/>
    <col min="16" max="16" width="10.7109375" style="1" customWidth="1"/>
    <col min="17" max="17" width="13" style="1" customWidth="1"/>
    <col min="18" max="18" width="10.7109375" style="1" customWidth="1"/>
    <col min="19" max="19" width="13" style="1" customWidth="1"/>
    <col min="20" max="20" width="10.7109375" style="1" customWidth="1"/>
    <col min="21" max="21" width="13" style="1" customWidth="1"/>
    <col min="22" max="22" width="10.7109375" style="1" customWidth="1"/>
    <col min="23" max="23" width="13" style="1" customWidth="1"/>
    <col min="24" max="24" width="10.7109375" style="1" customWidth="1"/>
    <col min="25" max="25" width="13" style="1" customWidth="1"/>
    <col min="26" max="16384" width="9.140625" style="1"/>
  </cols>
  <sheetData>
    <row r="1" spans="1:21" ht="15" customHeight="1">
      <c r="B1" s="496" t="s">
        <v>0</v>
      </c>
      <c r="C1" s="496"/>
      <c r="D1" s="496"/>
      <c r="E1" s="496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5" customHeight="1">
      <c r="B2" s="496"/>
      <c r="C2" s="496"/>
      <c r="D2" s="496"/>
      <c r="E2" s="496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>
      <c r="B3" s="497" t="s">
        <v>26</v>
      </c>
      <c r="C3" s="497"/>
      <c r="D3" s="497"/>
      <c r="E3" s="497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>
      <c r="B4" s="497"/>
      <c r="C4" s="497"/>
      <c r="D4" s="497"/>
      <c r="E4" s="497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15" customHeight="1"/>
    <row r="6" spans="1:21">
      <c r="A6" s="31" t="s">
        <v>1</v>
      </c>
    </row>
    <row r="7" spans="1:21">
      <c r="A7" s="31" t="s">
        <v>35</v>
      </c>
    </row>
    <row r="8" spans="1:21" ht="15.75" thickBot="1">
      <c r="A8" s="31" t="s">
        <v>37</v>
      </c>
    </row>
    <row r="9" spans="1:21" ht="30" customHeight="1">
      <c r="A9" s="499" t="s">
        <v>4</v>
      </c>
      <c r="B9" s="501" t="s">
        <v>293</v>
      </c>
      <c r="C9" s="502"/>
      <c r="D9" s="501" t="s">
        <v>294</v>
      </c>
      <c r="E9" s="502"/>
      <c r="F9" s="501" t="s">
        <v>291</v>
      </c>
      <c r="G9" s="502"/>
    </row>
    <row r="10" spans="1:21" ht="15.75" thickBot="1">
      <c r="A10" s="500"/>
      <c r="B10" s="7" t="s">
        <v>5</v>
      </c>
      <c r="C10" s="8" t="s">
        <v>149</v>
      </c>
      <c r="D10" s="7" t="s">
        <v>5</v>
      </c>
      <c r="E10" s="8" t="s">
        <v>149</v>
      </c>
      <c r="F10" s="7" t="s">
        <v>5</v>
      </c>
      <c r="G10" s="8" t="s">
        <v>149</v>
      </c>
    </row>
    <row r="11" spans="1:21">
      <c r="A11" s="4" t="s">
        <v>6</v>
      </c>
      <c r="B11" s="102"/>
      <c r="C11" s="103"/>
      <c r="D11" s="102"/>
      <c r="E11" s="130"/>
      <c r="F11" s="14">
        <f>SUM(B11,D11)</f>
        <v>0</v>
      </c>
      <c r="G11" s="9">
        <f>SUM(C11,E11)</f>
        <v>0</v>
      </c>
    </row>
    <row r="12" spans="1:21">
      <c r="A12" s="5" t="s">
        <v>14</v>
      </c>
      <c r="B12" s="104"/>
      <c r="C12" s="131"/>
      <c r="D12" s="104"/>
      <c r="E12" s="132"/>
      <c r="F12" s="16">
        <f t="shared" ref="F12:G13" si="0">SUM(B12,D12)</f>
        <v>0</v>
      </c>
      <c r="G12" s="11">
        <f t="shared" si="0"/>
        <v>0</v>
      </c>
    </row>
    <row r="13" spans="1:21" ht="15.75" thickBot="1">
      <c r="A13" s="6" t="s">
        <v>15</v>
      </c>
      <c r="B13" s="104"/>
      <c r="C13" s="131"/>
      <c r="D13" s="104"/>
      <c r="E13" s="132"/>
      <c r="F13" s="116">
        <f t="shared" si="0"/>
        <v>0</v>
      </c>
      <c r="G13" s="123">
        <f t="shared" si="0"/>
        <v>0</v>
      </c>
    </row>
    <row r="14" spans="1:21" ht="15.75" thickBot="1">
      <c r="A14" s="19" t="s">
        <v>39</v>
      </c>
      <c r="B14" s="18">
        <f t="shared" ref="B14:G14" si="1">SUM(B11:B13)</f>
        <v>0</v>
      </c>
      <c r="C14" s="13">
        <f t="shared" si="1"/>
        <v>0</v>
      </c>
      <c r="D14" s="18">
        <f t="shared" si="1"/>
        <v>0</v>
      </c>
      <c r="E14" s="13">
        <f t="shared" si="1"/>
        <v>0</v>
      </c>
      <c r="F14" s="115">
        <f t="shared" si="1"/>
        <v>0</v>
      </c>
      <c r="G14" s="122">
        <f t="shared" si="1"/>
        <v>0</v>
      </c>
    </row>
    <row r="15" spans="1:21" ht="6" customHeight="1"/>
    <row r="16" spans="1:21" ht="14.25" customHeight="1"/>
    <row r="17" spans="1:7">
      <c r="A17" s="31" t="s">
        <v>1</v>
      </c>
    </row>
    <row r="18" spans="1:7">
      <c r="A18" s="31" t="s">
        <v>36</v>
      </c>
    </row>
    <row r="19" spans="1:7" ht="15.75" thickBot="1">
      <c r="A19" s="31" t="s">
        <v>38</v>
      </c>
    </row>
    <row r="20" spans="1:7" ht="30.75" customHeight="1">
      <c r="A20" s="499" t="s">
        <v>4</v>
      </c>
      <c r="B20" s="501" t="s">
        <v>293</v>
      </c>
      <c r="C20" s="502"/>
      <c r="D20" s="501" t="s">
        <v>294</v>
      </c>
      <c r="E20" s="502"/>
      <c r="F20" s="501" t="s">
        <v>291</v>
      </c>
      <c r="G20" s="502"/>
    </row>
    <row r="21" spans="1:7" ht="15.75" thickBot="1">
      <c r="A21" s="500"/>
      <c r="B21" s="7" t="s">
        <v>5</v>
      </c>
      <c r="C21" s="8" t="s">
        <v>149</v>
      </c>
      <c r="D21" s="7" t="s">
        <v>5</v>
      </c>
      <c r="E21" s="8" t="s">
        <v>149</v>
      </c>
      <c r="F21" s="7" t="s">
        <v>5</v>
      </c>
      <c r="G21" s="8" t="s">
        <v>149</v>
      </c>
    </row>
    <row r="22" spans="1:7">
      <c r="A22" s="4" t="s">
        <v>6</v>
      </c>
      <c r="B22" s="102"/>
      <c r="C22" s="103"/>
      <c r="D22" s="102"/>
      <c r="E22" s="130"/>
      <c r="F22" s="14">
        <f>SUM(B22,D22)</f>
        <v>0</v>
      </c>
      <c r="G22" s="9">
        <f>SUM(C22,E22)</f>
        <v>0</v>
      </c>
    </row>
    <row r="23" spans="1:7">
      <c r="A23" s="5" t="s">
        <v>14</v>
      </c>
      <c r="B23" s="104"/>
      <c r="C23" s="131"/>
      <c r="D23" s="104"/>
      <c r="E23" s="132"/>
      <c r="F23" s="16">
        <f t="shared" ref="F23:F24" si="2">SUM(B23,D23)</f>
        <v>0</v>
      </c>
      <c r="G23" s="11">
        <f t="shared" ref="G23:G24" si="3">SUM(C23,E23)</f>
        <v>0</v>
      </c>
    </row>
    <row r="24" spans="1:7" ht="15.75" thickBot="1">
      <c r="A24" s="6" t="s">
        <v>15</v>
      </c>
      <c r="B24" s="104"/>
      <c r="C24" s="131"/>
      <c r="D24" s="104"/>
      <c r="E24" s="132"/>
      <c r="F24" s="116">
        <f t="shared" si="2"/>
        <v>0</v>
      </c>
      <c r="G24" s="123">
        <f t="shared" si="3"/>
        <v>0</v>
      </c>
    </row>
    <row r="25" spans="1:7" ht="15.75" thickBot="1">
      <c r="A25" s="19" t="s">
        <v>40</v>
      </c>
      <c r="B25" s="18">
        <f t="shared" ref="B25:G25" si="4">SUM(B22:B24)</f>
        <v>0</v>
      </c>
      <c r="C25" s="13">
        <f t="shared" si="4"/>
        <v>0</v>
      </c>
      <c r="D25" s="18">
        <f t="shared" si="4"/>
        <v>0</v>
      </c>
      <c r="E25" s="13">
        <f t="shared" si="4"/>
        <v>0</v>
      </c>
      <c r="F25" s="115">
        <f t="shared" si="4"/>
        <v>0</v>
      </c>
      <c r="G25" s="122">
        <f t="shared" si="4"/>
        <v>0</v>
      </c>
    </row>
    <row r="26" spans="1:7" ht="4.5" customHeight="1"/>
  </sheetData>
  <protectedRanges>
    <protectedRange sqref="B11:E13 B22:E24" name="Intervalo1" securityDescriptor="O:WDG:WDD:(A;;CC;;;WD)"/>
  </protectedRanges>
  <customSheetViews>
    <customSheetView guid="{DFED14A5-FC7F-4CB0-A970-C00E731629C6}" scale="85">
      <selection activeCell="K9" sqref="K9"/>
      <pageMargins left="0.511811024" right="0.511811024" top="0.78740157499999996" bottom="0.78740157499999996" header="0.31496062000000002" footer="0.31496062000000002"/>
    </customSheetView>
  </customSheetViews>
  <mergeCells count="10">
    <mergeCell ref="F20:G20"/>
    <mergeCell ref="A9:A10"/>
    <mergeCell ref="B9:C9"/>
    <mergeCell ref="D9:E9"/>
    <mergeCell ref="F9:G9"/>
    <mergeCell ref="B1:E2"/>
    <mergeCell ref="B3:E4"/>
    <mergeCell ref="A20:A21"/>
    <mergeCell ref="B20:C20"/>
    <mergeCell ref="D20:E20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U68"/>
  <sheetViews>
    <sheetView zoomScale="85" zoomScaleNormal="85" workbookViewId="0">
      <selection activeCell="B23" sqref="B23:E24"/>
    </sheetView>
  </sheetViews>
  <sheetFormatPr defaultColWidth="9.140625" defaultRowHeight="15"/>
  <cols>
    <col min="1" max="1" width="28.42578125" style="1" customWidth="1"/>
    <col min="2" max="7" width="17.7109375" style="1" customWidth="1"/>
    <col min="8" max="8" width="12.5703125" style="1" bestFit="1" customWidth="1"/>
    <col min="9" max="9" width="13" style="1" customWidth="1"/>
    <col min="10" max="10" width="14.7109375" style="1" customWidth="1"/>
    <col min="11" max="11" width="13.42578125" style="1" bestFit="1" customWidth="1"/>
    <col min="12" max="12" width="15.5703125" style="1" bestFit="1" customWidth="1"/>
    <col min="13" max="13" width="15.28515625" style="1" bestFit="1" customWidth="1"/>
    <col min="14" max="14" width="10.7109375" style="1" customWidth="1"/>
    <col min="15" max="15" width="13" style="1" customWidth="1"/>
    <col min="16" max="16" width="10.7109375" style="1" customWidth="1"/>
    <col min="17" max="17" width="13" style="1" customWidth="1"/>
    <col min="18" max="18" width="10.7109375" style="1" customWidth="1"/>
    <col min="19" max="19" width="13" style="1" customWidth="1"/>
    <col min="20" max="20" width="10.7109375" style="1" customWidth="1"/>
    <col min="21" max="21" width="13" style="1" customWidth="1"/>
    <col min="22" max="22" width="10.7109375" style="1" customWidth="1"/>
    <col min="23" max="23" width="13" style="1" customWidth="1"/>
    <col min="24" max="24" width="10.7109375" style="1" customWidth="1"/>
    <col min="25" max="25" width="13" style="1" customWidth="1"/>
    <col min="26" max="16384" width="9.140625" style="1"/>
  </cols>
  <sheetData>
    <row r="1" spans="1:21" ht="15" customHeight="1">
      <c r="B1" s="496" t="s">
        <v>0</v>
      </c>
      <c r="C1" s="496"/>
      <c r="D1" s="496"/>
      <c r="E1" s="496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5" customHeight="1">
      <c r="B2" s="496"/>
      <c r="C2" s="496"/>
      <c r="D2" s="496"/>
      <c r="E2" s="496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>
      <c r="B3" s="497" t="s">
        <v>41</v>
      </c>
      <c r="C3" s="497"/>
      <c r="D3" s="497"/>
      <c r="E3" s="497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>
      <c r="B4" s="497"/>
      <c r="C4" s="497"/>
      <c r="D4" s="497"/>
      <c r="E4" s="497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21" ht="15.75" customHeight="1"/>
    <row r="6" spans="1:21">
      <c r="A6" s="31" t="s">
        <v>1</v>
      </c>
    </row>
    <row r="7" spans="1:21">
      <c r="A7" s="31" t="s">
        <v>42</v>
      </c>
    </row>
    <row r="8" spans="1:21" ht="15.75" thickBot="1">
      <c r="A8" s="31" t="s">
        <v>43</v>
      </c>
    </row>
    <row r="9" spans="1:21" ht="30.75" customHeight="1">
      <c r="A9" s="499" t="s">
        <v>4</v>
      </c>
      <c r="B9" s="501" t="s">
        <v>293</v>
      </c>
      <c r="C9" s="502"/>
      <c r="D9" s="501" t="s">
        <v>294</v>
      </c>
      <c r="E9" s="502"/>
      <c r="F9" s="501" t="s">
        <v>291</v>
      </c>
      <c r="G9" s="502"/>
    </row>
    <row r="10" spans="1:21" s="37" customFormat="1" ht="30.75" thickBot="1">
      <c r="A10" s="500"/>
      <c r="B10" s="35" t="s">
        <v>45</v>
      </c>
      <c r="C10" s="36" t="s">
        <v>44</v>
      </c>
      <c r="D10" s="35" t="s">
        <v>45</v>
      </c>
      <c r="E10" s="36" t="s">
        <v>44</v>
      </c>
      <c r="F10" s="35" t="s">
        <v>45</v>
      </c>
      <c r="G10" s="36" t="s">
        <v>44</v>
      </c>
    </row>
    <row r="11" spans="1:21">
      <c r="A11" s="4" t="s">
        <v>6</v>
      </c>
      <c r="B11" s="14">
        <f>SUM(B12:B18)</f>
        <v>0</v>
      </c>
      <c r="C11" s="472">
        <f t="shared" ref="C11:E11" si="0">SUM(C12:C18)</f>
        <v>0</v>
      </c>
      <c r="D11" s="14">
        <f t="shared" si="0"/>
        <v>0</v>
      </c>
      <c r="E11" s="472">
        <f t="shared" si="0"/>
        <v>0</v>
      </c>
      <c r="F11" s="14">
        <f>SUM(F12:F18)</f>
        <v>0</v>
      </c>
      <c r="G11" s="472">
        <f>SUM(G12:G18)</f>
        <v>0</v>
      </c>
    </row>
    <row r="12" spans="1:21">
      <c r="A12" s="27" t="s">
        <v>7</v>
      </c>
      <c r="B12" s="15"/>
      <c r="C12" s="473"/>
      <c r="D12" s="15"/>
      <c r="E12" s="473"/>
      <c r="F12" s="42">
        <f>B12+D12</f>
        <v>0</v>
      </c>
      <c r="G12" s="476">
        <f>C12+E12</f>
        <v>0</v>
      </c>
    </row>
    <row r="13" spans="1:21">
      <c r="A13" s="27" t="s">
        <v>8</v>
      </c>
      <c r="B13" s="15"/>
      <c r="C13" s="473"/>
      <c r="D13" s="15"/>
      <c r="E13" s="473"/>
      <c r="F13" s="42">
        <f t="shared" ref="F13:G18" si="1">B13+D13</f>
        <v>0</v>
      </c>
      <c r="G13" s="476">
        <f t="shared" si="1"/>
        <v>0</v>
      </c>
    </row>
    <row r="14" spans="1:21">
      <c r="A14" s="27" t="s">
        <v>9</v>
      </c>
      <c r="B14" s="15"/>
      <c r="C14" s="473"/>
      <c r="D14" s="15"/>
      <c r="E14" s="473"/>
      <c r="F14" s="42">
        <f>B14+D14</f>
        <v>0</v>
      </c>
      <c r="G14" s="476">
        <f t="shared" si="1"/>
        <v>0</v>
      </c>
    </row>
    <row r="15" spans="1:21">
      <c r="A15" s="27" t="s">
        <v>10</v>
      </c>
      <c r="B15" s="15"/>
      <c r="C15" s="473"/>
      <c r="D15" s="15"/>
      <c r="E15" s="473"/>
      <c r="F15" s="42">
        <f t="shared" si="1"/>
        <v>0</v>
      </c>
      <c r="G15" s="476">
        <f t="shared" si="1"/>
        <v>0</v>
      </c>
    </row>
    <row r="16" spans="1:21">
      <c r="A16" s="27" t="s">
        <v>11</v>
      </c>
      <c r="B16" s="15"/>
      <c r="C16" s="473"/>
      <c r="D16" s="15"/>
      <c r="E16" s="473"/>
      <c r="F16" s="42">
        <f t="shared" si="1"/>
        <v>0</v>
      </c>
      <c r="G16" s="476">
        <f t="shared" si="1"/>
        <v>0</v>
      </c>
    </row>
    <row r="17" spans="1:7">
      <c r="A17" s="27" t="s">
        <v>12</v>
      </c>
      <c r="B17" s="15"/>
      <c r="C17" s="473"/>
      <c r="D17" s="15"/>
      <c r="E17" s="473"/>
      <c r="F17" s="42">
        <f t="shared" si="1"/>
        <v>0</v>
      </c>
      <c r="G17" s="476">
        <f t="shared" si="1"/>
        <v>0</v>
      </c>
    </row>
    <row r="18" spans="1:7">
      <c r="A18" s="27" t="s">
        <v>13</v>
      </c>
      <c r="B18" s="15"/>
      <c r="C18" s="473"/>
      <c r="D18" s="15"/>
      <c r="E18" s="473"/>
      <c r="F18" s="42">
        <f t="shared" si="1"/>
        <v>0</v>
      </c>
      <c r="G18" s="476">
        <f t="shared" si="1"/>
        <v>0</v>
      </c>
    </row>
    <row r="19" spans="1:7">
      <c r="A19" s="5" t="s">
        <v>14</v>
      </c>
      <c r="B19" s="16">
        <f>SUM(B20:B21)</f>
        <v>0</v>
      </c>
      <c r="C19" s="467">
        <f t="shared" ref="C19:E19" si="2">SUM(C20:C21)</f>
        <v>0</v>
      </c>
      <c r="D19" s="16">
        <f>SUM(D20:D21)</f>
        <v>0</v>
      </c>
      <c r="E19" s="474">
        <f t="shared" si="2"/>
        <v>0</v>
      </c>
      <c r="F19" s="16">
        <f>SUM(F20:F21)</f>
        <v>0</v>
      </c>
      <c r="G19" s="474">
        <f>SUM(G20:G21)</f>
        <v>0</v>
      </c>
    </row>
    <row r="20" spans="1:7">
      <c r="A20" s="28" t="s">
        <v>17</v>
      </c>
      <c r="B20" s="15"/>
      <c r="C20" s="466"/>
      <c r="D20" s="15"/>
      <c r="E20" s="473"/>
      <c r="F20" s="42">
        <f t="shared" ref="F20:G21" si="3">B20+D20</f>
        <v>0</v>
      </c>
      <c r="G20" s="476">
        <f t="shared" si="3"/>
        <v>0</v>
      </c>
    </row>
    <row r="21" spans="1:7">
      <c r="A21" s="28" t="s">
        <v>18</v>
      </c>
      <c r="B21" s="15"/>
      <c r="C21" s="468"/>
      <c r="D21" s="15"/>
      <c r="E21" s="473"/>
      <c r="F21" s="42">
        <f t="shared" si="3"/>
        <v>0</v>
      </c>
      <c r="G21" s="476">
        <f t="shared" si="3"/>
        <v>0</v>
      </c>
    </row>
    <row r="22" spans="1:7">
      <c r="A22" s="6" t="s">
        <v>15</v>
      </c>
      <c r="B22" s="16">
        <f>SUM(B23:B24)</f>
        <v>0</v>
      </c>
      <c r="C22" s="469">
        <f t="shared" ref="C22:E22" si="4">SUM(C23:C24)</f>
        <v>0</v>
      </c>
      <c r="D22" s="16">
        <f t="shared" si="4"/>
        <v>0</v>
      </c>
      <c r="E22" s="474">
        <f t="shared" si="4"/>
        <v>0</v>
      </c>
      <c r="F22" s="16">
        <f>SUM(F23:F24)</f>
        <v>0</v>
      </c>
      <c r="G22" s="474">
        <f>SUM(G23:G24)</f>
        <v>0</v>
      </c>
    </row>
    <row r="23" spans="1:7">
      <c r="A23" s="28" t="s">
        <v>17</v>
      </c>
      <c r="B23" s="15"/>
      <c r="C23" s="468"/>
      <c r="D23" s="15"/>
      <c r="E23" s="473"/>
      <c r="F23" s="42">
        <f t="shared" ref="F23:G24" si="5">B23+D23</f>
        <v>0</v>
      </c>
      <c r="G23" s="476">
        <f t="shared" si="5"/>
        <v>0</v>
      </c>
    </row>
    <row r="24" spans="1:7" ht="15.75" thickBot="1">
      <c r="A24" s="29" t="s">
        <v>16</v>
      </c>
      <c r="B24" s="17"/>
      <c r="C24" s="470"/>
      <c r="D24" s="17"/>
      <c r="E24" s="475"/>
      <c r="F24" s="42">
        <f t="shared" si="5"/>
        <v>0</v>
      </c>
      <c r="G24" s="476">
        <f t="shared" si="5"/>
        <v>0</v>
      </c>
    </row>
    <row r="25" spans="1:7" ht="15.75" thickBot="1">
      <c r="A25" s="38" t="s">
        <v>47</v>
      </c>
      <c r="B25" s="18">
        <f t="shared" ref="B25:G25" si="6">B11+B19+B22</f>
        <v>0</v>
      </c>
      <c r="C25" s="471">
        <f t="shared" si="6"/>
        <v>0</v>
      </c>
      <c r="D25" s="18">
        <f t="shared" si="6"/>
        <v>0</v>
      </c>
      <c r="E25" s="54">
        <f t="shared" si="6"/>
        <v>0</v>
      </c>
      <c r="F25" s="18">
        <f t="shared" si="6"/>
        <v>0</v>
      </c>
      <c r="G25" s="54">
        <f t="shared" si="6"/>
        <v>0</v>
      </c>
    </row>
    <row r="27" spans="1:7">
      <c r="A27" s="31" t="s">
        <v>1</v>
      </c>
    </row>
    <row r="28" spans="1:7" ht="15.75" thickBot="1">
      <c r="A28" s="31" t="s">
        <v>46</v>
      </c>
    </row>
    <row r="29" spans="1:7" ht="30.75" customHeight="1">
      <c r="A29" s="499" t="s">
        <v>4</v>
      </c>
      <c r="B29" s="480" t="s">
        <v>293</v>
      </c>
      <c r="C29" s="480" t="s">
        <v>294</v>
      </c>
      <c r="D29" s="51" t="s">
        <v>291</v>
      </c>
    </row>
    <row r="30" spans="1:7" ht="15.75" thickBot="1">
      <c r="A30" s="506"/>
      <c r="B30" s="39" t="s">
        <v>48</v>
      </c>
      <c r="C30" s="39" t="s">
        <v>48</v>
      </c>
      <c r="D30" s="40" t="s">
        <v>48</v>
      </c>
    </row>
    <row r="31" spans="1:7">
      <c r="A31" s="4" t="s">
        <v>6</v>
      </c>
      <c r="B31" s="55" t="e">
        <f>SUM(B32:B38)</f>
        <v>#DIV/0!</v>
      </c>
      <c r="C31" s="55" t="e">
        <f t="shared" ref="C31" si="7">SUM(C32:C38)</f>
        <v>#DIV/0!</v>
      </c>
      <c r="D31" s="108" t="e">
        <f>SUM(D32:D38)</f>
        <v>#DIV/0!</v>
      </c>
    </row>
    <row r="32" spans="1:7">
      <c r="A32" s="27" t="s">
        <v>7</v>
      </c>
      <c r="B32" s="109" t="e">
        <f>B12/C12</f>
        <v>#DIV/0!</v>
      </c>
      <c r="C32" s="109" t="e">
        <f>D12/E12</f>
        <v>#DIV/0!</v>
      </c>
      <c r="D32" s="110" t="e">
        <f t="shared" ref="D32:D38" si="8">B32+C32</f>
        <v>#DIV/0!</v>
      </c>
    </row>
    <row r="33" spans="1:4">
      <c r="A33" s="27" t="s">
        <v>8</v>
      </c>
      <c r="B33" s="109" t="e">
        <f t="shared" ref="B33:B44" si="9">B13/C13</f>
        <v>#DIV/0!</v>
      </c>
      <c r="C33" s="109" t="e">
        <f t="shared" ref="C33:C38" si="10">D13/E13</f>
        <v>#DIV/0!</v>
      </c>
      <c r="D33" s="110" t="e">
        <f t="shared" si="8"/>
        <v>#DIV/0!</v>
      </c>
    </row>
    <row r="34" spans="1:4">
      <c r="A34" s="27" t="s">
        <v>9</v>
      </c>
      <c r="B34" s="109" t="e">
        <f t="shared" si="9"/>
        <v>#DIV/0!</v>
      </c>
      <c r="C34" s="109" t="e">
        <f t="shared" si="10"/>
        <v>#DIV/0!</v>
      </c>
      <c r="D34" s="110" t="e">
        <f t="shared" si="8"/>
        <v>#DIV/0!</v>
      </c>
    </row>
    <row r="35" spans="1:4">
      <c r="A35" s="27" t="s">
        <v>10</v>
      </c>
      <c r="B35" s="109" t="e">
        <f t="shared" si="9"/>
        <v>#DIV/0!</v>
      </c>
      <c r="C35" s="109" t="e">
        <f t="shared" si="10"/>
        <v>#DIV/0!</v>
      </c>
      <c r="D35" s="110" t="e">
        <f t="shared" si="8"/>
        <v>#DIV/0!</v>
      </c>
    </row>
    <row r="36" spans="1:4">
      <c r="A36" s="27" t="s">
        <v>11</v>
      </c>
      <c r="B36" s="109" t="e">
        <f t="shared" si="9"/>
        <v>#DIV/0!</v>
      </c>
      <c r="C36" s="109" t="e">
        <f t="shared" si="10"/>
        <v>#DIV/0!</v>
      </c>
      <c r="D36" s="110" t="e">
        <f t="shared" si="8"/>
        <v>#DIV/0!</v>
      </c>
    </row>
    <row r="37" spans="1:4">
      <c r="A37" s="27" t="s">
        <v>12</v>
      </c>
      <c r="B37" s="109" t="e">
        <f t="shared" si="9"/>
        <v>#DIV/0!</v>
      </c>
      <c r="C37" s="109" t="e">
        <f t="shared" si="10"/>
        <v>#DIV/0!</v>
      </c>
      <c r="D37" s="110" t="e">
        <f t="shared" si="8"/>
        <v>#DIV/0!</v>
      </c>
    </row>
    <row r="38" spans="1:4">
      <c r="A38" s="27" t="s">
        <v>13</v>
      </c>
      <c r="B38" s="109" t="e">
        <f t="shared" si="9"/>
        <v>#DIV/0!</v>
      </c>
      <c r="C38" s="109" t="e">
        <f t="shared" si="10"/>
        <v>#DIV/0!</v>
      </c>
      <c r="D38" s="110" t="e">
        <f t="shared" si="8"/>
        <v>#DIV/0!</v>
      </c>
    </row>
    <row r="39" spans="1:4">
      <c r="A39" s="5" t="s">
        <v>14</v>
      </c>
      <c r="B39" s="61" t="e">
        <f>SUM(B40:B41)</f>
        <v>#DIV/0!</v>
      </c>
      <c r="C39" s="61" t="e">
        <f>SUM(C40:C41)</f>
        <v>#DIV/0!</v>
      </c>
      <c r="D39" s="111" t="e">
        <f>SUM(D40:D41)</f>
        <v>#DIV/0!</v>
      </c>
    </row>
    <row r="40" spans="1:4">
      <c r="A40" s="28" t="s">
        <v>17</v>
      </c>
      <c r="B40" s="109" t="e">
        <f t="shared" si="9"/>
        <v>#DIV/0!</v>
      </c>
      <c r="C40" s="109" t="e">
        <f t="shared" ref="C40:C41" si="11">D20/E20</f>
        <v>#DIV/0!</v>
      </c>
      <c r="D40" s="110" t="e">
        <f>B40+C40</f>
        <v>#DIV/0!</v>
      </c>
    </row>
    <row r="41" spans="1:4">
      <c r="A41" s="28" t="s">
        <v>18</v>
      </c>
      <c r="B41" s="109" t="e">
        <f t="shared" si="9"/>
        <v>#DIV/0!</v>
      </c>
      <c r="C41" s="109" t="e">
        <f t="shared" si="11"/>
        <v>#DIV/0!</v>
      </c>
      <c r="D41" s="110" t="e">
        <f>B41+C41</f>
        <v>#DIV/0!</v>
      </c>
    </row>
    <row r="42" spans="1:4">
      <c r="A42" s="6" t="s">
        <v>15</v>
      </c>
      <c r="B42" s="61" t="e">
        <f>SUM(B43:B44)</f>
        <v>#DIV/0!</v>
      </c>
      <c r="C42" s="61" t="e">
        <f t="shared" ref="C42" si="12">SUM(C43:C44)</f>
        <v>#DIV/0!</v>
      </c>
      <c r="D42" s="111" t="e">
        <f>SUM(D43:D44)</f>
        <v>#DIV/0!</v>
      </c>
    </row>
    <row r="43" spans="1:4">
      <c r="A43" s="28" t="s">
        <v>17</v>
      </c>
      <c r="B43" s="109" t="e">
        <f t="shared" si="9"/>
        <v>#DIV/0!</v>
      </c>
      <c r="C43" s="109" t="e">
        <f t="shared" ref="C43:C44" si="13">D23/E23</f>
        <v>#DIV/0!</v>
      </c>
      <c r="D43" s="110" t="e">
        <f>B43+C43</f>
        <v>#DIV/0!</v>
      </c>
    </row>
    <row r="44" spans="1:4" ht="15.75" thickBot="1">
      <c r="A44" s="29" t="s">
        <v>16</v>
      </c>
      <c r="B44" s="109" t="e">
        <f t="shared" si="9"/>
        <v>#DIV/0!</v>
      </c>
      <c r="C44" s="109" t="e">
        <f t="shared" si="13"/>
        <v>#DIV/0!</v>
      </c>
      <c r="D44" s="110" t="e">
        <f>B44+C44</f>
        <v>#DIV/0!</v>
      </c>
    </row>
    <row r="45" spans="1:4" ht="15.75" thickBot="1">
      <c r="A45" s="38" t="s">
        <v>47</v>
      </c>
      <c r="B45" s="67" t="e">
        <f>B31+B39+B42</f>
        <v>#DIV/0!</v>
      </c>
      <c r="C45" s="67" t="e">
        <f>C31+C39+C42</f>
        <v>#DIV/0!</v>
      </c>
      <c r="D45" s="84" t="e">
        <f>D31+D39+D42</f>
        <v>#DIV/0!</v>
      </c>
    </row>
    <row r="47" spans="1:4">
      <c r="A47" s="31" t="s">
        <v>1</v>
      </c>
    </row>
    <row r="48" spans="1:4">
      <c r="A48" s="31" t="s">
        <v>50</v>
      </c>
    </row>
    <row r="49" spans="1:4">
      <c r="A49" s="31" t="s">
        <v>51</v>
      </c>
    </row>
    <row r="50" spans="1:4" ht="15.75" thickBot="1">
      <c r="A50" s="31" t="s">
        <v>52</v>
      </c>
    </row>
    <row r="51" spans="1:4" ht="33.75" customHeight="1">
      <c r="A51" s="499" t="s">
        <v>4</v>
      </c>
      <c r="B51" s="503" t="s">
        <v>291</v>
      </c>
      <c r="C51" s="504"/>
      <c r="D51" s="505"/>
    </row>
    <row r="52" spans="1:4" ht="30.75" thickBot="1">
      <c r="A52" s="500"/>
      <c r="B52" s="35" t="s">
        <v>53</v>
      </c>
      <c r="C52" s="52" t="s">
        <v>54</v>
      </c>
      <c r="D52" s="36" t="s">
        <v>55</v>
      </c>
    </row>
    <row r="53" spans="1:4">
      <c r="A53" s="4" t="s">
        <v>6</v>
      </c>
      <c r="B53" s="55">
        <f>SUM(B54:B60)</f>
        <v>0</v>
      </c>
      <c r="C53" s="56">
        <f>SUM(C54:C60)</f>
        <v>0</v>
      </c>
      <c r="D53" s="57">
        <f>SUM(D54:D60)</f>
        <v>0</v>
      </c>
    </row>
    <row r="54" spans="1:4">
      <c r="A54" s="27" t="s">
        <v>7</v>
      </c>
      <c r="B54" s="58"/>
      <c r="C54" s="59"/>
      <c r="D54" s="60"/>
    </row>
    <row r="55" spans="1:4">
      <c r="A55" s="27" t="s">
        <v>8</v>
      </c>
      <c r="B55" s="58"/>
      <c r="C55" s="59"/>
      <c r="D55" s="60"/>
    </row>
    <row r="56" spans="1:4">
      <c r="A56" s="27" t="s">
        <v>9</v>
      </c>
      <c r="B56" s="58"/>
      <c r="C56" s="59"/>
      <c r="D56" s="60"/>
    </row>
    <row r="57" spans="1:4">
      <c r="A57" s="27" t="s">
        <v>10</v>
      </c>
      <c r="B57" s="58"/>
      <c r="C57" s="59"/>
      <c r="D57" s="60"/>
    </row>
    <row r="58" spans="1:4">
      <c r="A58" s="27" t="s">
        <v>11</v>
      </c>
      <c r="B58" s="58"/>
      <c r="C58" s="59"/>
      <c r="D58" s="60"/>
    </row>
    <row r="59" spans="1:4">
      <c r="A59" s="27" t="s">
        <v>12</v>
      </c>
      <c r="B59" s="58"/>
      <c r="C59" s="59"/>
      <c r="D59" s="60"/>
    </row>
    <row r="60" spans="1:4">
      <c r="A60" s="27" t="s">
        <v>13</v>
      </c>
      <c r="B60" s="58"/>
      <c r="C60" s="59"/>
      <c r="D60" s="60"/>
    </row>
    <row r="61" spans="1:4">
      <c r="A61" s="5" t="s">
        <v>14</v>
      </c>
      <c r="B61" s="61">
        <f>SUM(B62:B63)</f>
        <v>0</v>
      </c>
      <c r="C61" s="62">
        <f>SUM(C62:C63)</f>
        <v>0</v>
      </c>
      <c r="D61" s="63">
        <f>SUM(D62:D63)</f>
        <v>0</v>
      </c>
    </row>
    <row r="62" spans="1:4">
      <c r="A62" s="28" t="s">
        <v>17</v>
      </c>
      <c r="B62" s="58"/>
      <c r="C62" s="59"/>
      <c r="D62" s="60"/>
    </row>
    <row r="63" spans="1:4">
      <c r="A63" s="28" t="s">
        <v>18</v>
      </c>
      <c r="B63" s="58"/>
      <c r="C63" s="59"/>
      <c r="D63" s="60"/>
    </row>
    <row r="64" spans="1:4">
      <c r="A64" s="6" t="s">
        <v>15</v>
      </c>
      <c r="B64" s="61">
        <f>SUM(B65:B66)</f>
        <v>0</v>
      </c>
      <c r="C64" s="62">
        <f>SUM(C65:C66)</f>
        <v>0</v>
      </c>
      <c r="D64" s="63">
        <f>SUM(D65:D66)</f>
        <v>0</v>
      </c>
    </row>
    <row r="65" spans="1:4">
      <c r="A65" s="28" t="s">
        <v>17</v>
      </c>
      <c r="B65" s="58"/>
      <c r="C65" s="59"/>
      <c r="D65" s="60"/>
    </row>
    <row r="66" spans="1:4" ht="15.75" thickBot="1">
      <c r="A66" s="28" t="s">
        <v>16</v>
      </c>
      <c r="B66" s="64"/>
      <c r="C66" s="65"/>
      <c r="D66" s="66"/>
    </row>
    <row r="67" spans="1:4" ht="15.75" thickBot="1">
      <c r="A67" s="19" t="s">
        <v>33</v>
      </c>
      <c r="B67" s="67">
        <f>B53+B61+B64</f>
        <v>0</v>
      </c>
      <c r="C67" s="68">
        <f>C53+C61+C64</f>
        <v>0</v>
      </c>
      <c r="D67" s="69">
        <f>D53+D61+D64</f>
        <v>0</v>
      </c>
    </row>
    <row r="68" spans="1:4" ht="4.5" customHeight="1"/>
  </sheetData>
  <protectedRanges>
    <protectedRange sqref="B12:E18 B20:E21 B23:E24 B54:D60 B62:D63 B65:D66" name="Intervalo2" securityDescriptor="O:WDG:WDD:(A;;CC;;;WD)"/>
  </protectedRanges>
  <customSheetViews>
    <customSheetView guid="{DFED14A5-FC7F-4CB0-A970-C00E731629C6}" scale="85" topLeftCell="A7">
      <selection activeCell="B12" sqref="B12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</customSheetViews>
  <mergeCells count="9">
    <mergeCell ref="F9:G9"/>
    <mergeCell ref="B51:D51"/>
    <mergeCell ref="B1:E2"/>
    <mergeCell ref="B3:E4"/>
    <mergeCell ref="A29:A30"/>
    <mergeCell ref="A51:A52"/>
    <mergeCell ref="A9:A10"/>
    <mergeCell ref="B9:C9"/>
    <mergeCell ref="D9:E9"/>
  </mergeCells>
  <pageMargins left="0.511811024" right="0.511811024" top="0.78740157499999996" bottom="0.78740157499999996" header="0.31496062000000002" footer="0.31496062000000002"/>
  <pageSetup paperSize="9" orientation="portrait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Z44"/>
  <sheetViews>
    <sheetView topLeftCell="A7" zoomScale="85" zoomScaleNormal="85" workbookViewId="0">
      <selection activeCell="G30" sqref="G30"/>
    </sheetView>
  </sheetViews>
  <sheetFormatPr defaultColWidth="9.140625" defaultRowHeight="15"/>
  <cols>
    <col min="1" max="1" width="29.42578125" style="1" customWidth="1"/>
    <col min="2" max="2" width="16.5703125" style="1" customWidth="1"/>
    <col min="3" max="3" width="16" style="1" customWidth="1"/>
    <col min="4" max="15" width="18.7109375" style="1" customWidth="1"/>
    <col min="16" max="16" width="20.140625" style="1" customWidth="1"/>
    <col min="17" max="31" width="13.85546875" style="1" customWidth="1"/>
    <col min="32" max="16384" width="9.140625" style="1"/>
  </cols>
  <sheetData>
    <row r="1" spans="1:26" ht="15" customHeight="1">
      <c r="B1" s="496" t="s">
        <v>0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5" customHeight="1"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>
      <c r="B3" s="497" t="s">
        <v>58</v>
      </c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6.75" customHeight="1"/>
    <row r="6" spans="1:26">
      <c r="A6" s="31" t="s">
        <v>1</v>
      </c>
    </row>
    <row r="7" spans="1:26">
      <c r="A7" s="31" t="s">
        <v>56</v>
      </c>
    </row>
    <row r="8" spans="1:26">
      <c r="A8" s="31" t="s">
        <v>57</v>
      </c>
    </row>
    <row r="9" spans="1:26">
      <c r="A9" s="31" t="s">
        <v>59</v>
      </c>
    </row>
    <row r="10" spans="1:26" ht="15.75" thickBot="1">
      <c r="A10" s="31" t="s">
        <v>60</v>
      </c>
    </row>
    <row r="11" spans="1:26" ht="35.25" customHeight="1" thickBot="1">
      <c r="A11" s="515" t="s">
        <v>4</v>
      </c>
      <c r="B11" s="516"/>
      <c r="C11" s="517"/>
      <c r="D11" s="482">
        <v>42736</v>
      </c>
      <c r="E11" s="482">
        <v>42767</v>
      </c>
      <c r="F11" s="482">
        <v>42795</v>
      </c>
      <c r="G11" s="482">
        <v>42826</v>
      </c>
      <c r="H11" s="482">
        <v>42856</v>
      </c>
      <c r="I11" s="482">
        <v>42887</v>
      </c>
      <c r="J11" s="483">
        <v>42917</v>
      </c>
      <c r="K11" s="482">
        <v>42948</v>
      </c>
      <c r="L11" s="482">
        <v>42979</v>
      </c>
      <c r="M11" s="482">
        <v>43009</v>
      </c>
      <c r="N11" s="482">
        <v>43040</v>
      </c>
      <c r="O11" s="482">
        <v>43070</v>
      </c>
      <c r="P11" s="120" t="s">
        <v>147</v>
      </c>
    </row>
    <row r="12" spans="1:26">
      <c r="A12" s="507" t="s">
        <v>257</v>
      </c>
      <c r="B12" s="510" t="s">
        <v>63</v>
      </c>
      <c r="C12" s="117" t="s">
        <v>61</v>
      </c>
      <c r="D12" s="432">
        <v>31465</v>
      </c>
      <c r="E12" s="432">
        <v>30019</v>
      </c>
      <c r="F12" s="133">
        <v>27352</v>
      </c>
      <c r="G12" s="393"/>
      <c r="H12" s="432"/>
      <c r="I12" s="133"/>
      <c r="J12" s="432"/>
      <c r="K12" s="432"/>
      <c r="L12" s="133"/>
      <c r="M12" s="432"/>
      <c r="N12" s="133"/>
      <c r="O12" s="133"/>
      <c r="P12" s="125">
        <f>SUM(D12:O12)</f>
        <v>88836</v>
      </c>
    </row>
    <row r="13" spans="1:26">
      <c r="A13" s="508"/>
      <c r="B13" s="511"/>
      <c r="C13" s="118" t="s">
        <v>62</v>
      </c>
      <c r="D13" s="433">
        <v>2069</v>
      </c>
      <c r="E13" s="433">
        <v>1725</v>
      </c>
      <c r="F13" s="134">
        <v>1546</v>
      </c>
      <c r="G13" s="394"/>
      <c r="H13" s="433"/>
      <c r="I13" s="134"/>
      <c r="J13" s="433"/>
      <c r="K13" s="433"/>
      <c r="L13" s="134"/>
      <c r="M13" s="433"/>
      <c r="N13" s="134"/>
      <c r="O13" s="134"/>
      <c r="P13" s="126">
        <f>SUM(D13:O13)</f>
        <v>5340</v>
      </c>
    </row>
    <row r="14" spans="1:26">
      <c r="A14" s="508"/>
      <c r="B14" s="512"/>
      <c r="C14" s="118" t="s">
        <v>148</v>
      </c>
      <c r="D14" s="433">
        <v>33534</v>
      </c>
      <c r="E14" s="437">
        <v>31744</v>
      </c>
      <c r="F14" s="134">
        <v>28898</v>
      </c>
      <c r="G14" s="394"/>
      <c r="H14" s="433"/>
      <c r="I14" s="134"/>
      <c r="J14" s="433"/>
      <c r="K14" s="433"/>
      <c r="L14" s="134"/>
      <c r="M14" s="433"/>
      <c r="N14" s="134"/>
      <c r="O14" s="134"/>
      <c r="P14" s="126">
        <f>SUM(D14:O14)</f>
        <v>94176</v>
      </c>
    </row>
    <row r="15" spans="1:26">
      <c r="A15" s="508"/>
      <c r="B15" s="513" t="s">
        <v>149</v>
      </c>
      <c r="C15" s="118" t="s">
        <v>61</v>
      </c>
      <c r="D15" s="434">
        <v>7936.41</v>
      </c>
      <c r="E15" s="434">
        <v>7571.69</v>
      </c>
      <c r="F15" s="135">
        <v>5624.39</v>
      </c>
      <c r="G15" s="395"/>
      <c r="H15" s="434"/>
      <c r="I15" s="135"/>
      <c r="J15" s="434"/>
      <c r="K15" s="434"/>
      <c r="L15" s="135"/>
      <c r="M15" s="434"/>
      <c r="N15" s="135"/>
      <c r="O15" s="135"/>
      <c r="P15" s="124">
        <f t="shared" ref="P15:P17" si="0">SUM(D15:O15)</f>
        <v>21132.489999999998</v>
      </c>
    </row>
    <row r="16" spans="1:26">
      <c r="A16" s="508"/>
      <c r="B16" s="511"/>
      <c r="C16" s="118" t="s">
        <v>62</v>
      </c>
      <c r="D16" s="434">
        <v>4283.43</v>
      </c>
      <c r="E16" s="434">
        <v>3571.25</v>
      </c>
      <c r="F16" s="135">
        <v>3128.62</v>
      </c>
      <c r="G16" s="395"/>
      <c r="H16" s="434"/>
      <c r="I16" s="135"/>
      <c r="J16" s="434"/>
      <c r="K16" s="434"/>
      <c r="L16" s="135"/>
      <c r="M16" s="434"/>
      <c r="N16" s="135"/>
      <c r="O16" s="135"/>
      <c r="P16" s="124">
        <f t="shared" si="0"/>
        <v>10983.3</v>
      </c>
    </row>
    <row r="17" spans="1:16" ht="15.75" thickBot="1">
      <c r="A17" s="509"/>
      <c r="B17" s="514"/>
      <c r="C17" s="119" t="s">
        <v>143</v>
      </c>
      <c r="D17" s="435">
        <v>23842.51</v>
      </c>
      <c r="E17" s="435">
        <v>22448.16</v>
      </c>
      <c r="F17" s="136">
        <v>20158.53</v>
      </c>
      <c r="G17" s="396"/>
      <c r="H17" s="435"/>
      <c r="I17" s="136"/>
      <c r="J17" s="435"/>
      <c r="K17" s="435"/>
      <c r="L17" s="136"/>
      <c r="M17" s="435"/>
      <c r="N17" s="136"/>
      <c r="O17" s="136"/>
      <c r="P17" s="128">
        <f t="shared" si="0"/>
        <v>66449.2</v>
      </c>
    </row>
    <row r="18" spans="1:16" s="155" customFormat="1">
      <c r="A18" s="507" t="s">
        <v>258</v>
      </c>
      <c r="B18" s="510" t="s">
        <v>63</v>
      </c>
      <c r="C18" s="159" t="s">
        <v>61</v>
      </c>
      <c r="D18" s="272">
        <v>34779</v>
      </c>
      <c r="E18" s="432">
        <v>36799</v>
      </c>
      <c r="F18" s="167">
        <v>34080</v>
      </c>
      <c r="G18" s="393"/>
      <c r="H18" s="432"/>
      <c r="I18" s="167"/>
      <c r="J18" s="432"/>
      <c r="K18" s="432"/>
      <c r="L18" s="167"/>
      <c r="M18" s="167"/>
      <c r="N18" s="432"/>
      <c r="O18" s="167"/>
      <c r="P18" s="164">
        <f>SUM(D18:O18)</f>
        <v>105658</v>
      </c>
    </row>
    <row r="19" spans="1:16" s="155" customFormat="1">
      <c r="A19" s="508"/>
      <c r="B19" s="511"/>
      <c r="C19" s="160" t="s">
        <v>62</v>
      </c>
      <c r="D19" s="273">
        <v>2755</v>
      </c>
      <c r="E19" s="433">
        <v>2651</v>
      </c>
      <c r="F19" s="168">
        <v>2553</v>
      </c>
      <c r="G19" s="394"/>
      <c r="H19" s="433"/>
      <c r="I19" s="168"/>
      <c r="J19" s="433"/>
      <c r="K19" s="433"/>
      <c r="L19" s="168"/>
      <c r="M19" s="168"/>
      <c r="N19" s="433"/>
      <c r="O19" s="168"/>
      <c r="P19" s="165">
        <f>SUM(D19:O19)</f>
        <v>7959</v>
      </c>
    </row>
    <row r="20" spans="1:16" s="155" customFormat="1">
      <c r="A20" s="508"/>
      <c r="B20" s="512"/>
      <c r="C20" s="160" t="s">
        <v>148</v>
      </c>
      <c r="D20" s="273">
        <v>37534</v>
      </c>
      <c r="E20" s="433">
        <v>39450</v>
      </c>
      <c r="F20" s="168">
        <v>36633</v>
      </c>
      <c r="G20" s="394"/>
      <c r="H20" s="433"/>
      <c r="I20" s="168"/>
      <c r="J20" s="433"/>
      <c r="K20" s="433"/>
      <c r="L20" s="168"/>
      <c r="M20" s="168"/>
      <c r="N20" s="433"/>
      <c r="O20" s="168"/>
      <c r="P20" s="165">
        <f>SUM(D20:O20)</f>
        <v>113617</v>
      </c>
    </row>
    <row r="21" spans="1:16" s="155" customFormat="1">
      <c r="A21" s="508"/>
      <c r="B21" s="513" t="s">
        <v>149</v>
      </c>
      <c r="C21" s="160" t="s">
        <v>61</v>
      </c>
      <c r="D21" s="274">
        <v>8772.2999999999993</v>
      </c>
      <c r="E21" s="434">
        <v>9281.81</v>
      </c>
      <c r="F21" s="169">
        <v>7007.87</v>
      </c>
      <c r="G21" s="395"/>
      <c r="H21" s="434"/>
      <c r="I21" s="169"/>
      <c r="J21" s="434"/>
      <c r="K21" s="434"/>
      <c r="L21" s="169"/>
      <c r="M21" s="169"/>
      <c r="N21" s="434"/>
      <c r="O21" s="169"/>
      <c r="P21" s="163">
        <f t="shared" ref="P21:P23" si="1">SUM(D21:O21)</f>
        <v>25061.98</v>
      </c>
    </row>
    <row r="22" spans="1:16" s="155" customFormat="1">
      <c r="A22" s="508"/>
      <c r="B22" s="511"/>
      <c r="C22" s="160" t="s">
        <v>62</v>
      </c>
      <c r="D22" s="274">
        <v>5703.64</v>
      </c>
      <c r="E22" s="434">
        <v>5488.33</v>
      </c>
      <c r="F22" s="169">
        <v>5166.4799999999996</v>
      </c>
      <c r="G22" s="395"/>
      <c r="H22" s="434"/>
      <c r="I22" s="169"/>
      <c r="J22" s="434"/>
      <c r="K22" s="434"/>
      <c r="L22" s="169"/>
      <c r="M22" s="169"/>
      <c r="N22" s="434"/>
      <c r="O22" s="169"/>
      <c r="P22" s="163">
        <f t="shared" si="1"/>
        <v>16358.45</v>
      </c>
    </row>
    <row r="23" spans="1:16" s="155" customFormat="1" ht="15.75" thickBot="1">
      <c r="A23" s="509"/>
      <c r="B23" s="514"/>
      <c r="C23" s="161" t="s">
        <v>143</v>
      </c>
      <c r="D23" s="275">
        <v>28647.54</v>
      </c>
      <c r="E23" s="435">
        <v>29187.01</v>
      </c>
      <c r="F23" s="170">
        <v>26937.35</v>
      </c>
      <c r="G23" s="396"/>
      <c r="H23" s="435"/>
      <c r="I23" s="170"/>
      <c r="J23" s="435"/>
      <c r="K23" s="435"/>
      <c r="L23" s="170"/>
      <c r="M23" s="170"/>
      <c r="N23" s="435"/>
      <c r="O23" s="170"/>
      <c r="P23" s="166">
        <f t="shared" si="1"/>
        <v>84771.9</v>
      </c>
    </row>
    <row r="24" spans="1:16">
      <c r="A24" s="518" t="s">
        <v>14</v>
      </c>
      <c r="B24" s="344" t="s">
        <v>63</v>
      </c>
      <c r="C24" s="118" t="s">
        <v>148</v>
      </c>
      <c r="D24" s="134">
        <v>6162</v>
      </c>
      <c r="E24" s="134">
        <v>6341</v>
      </c>
      <c r="F24" s="134">
        <v>7628</v>
      </c>
      <c r="G24" s="433">
        <v>6963</v>
      </c>
      <c r="H24" s="134">
        <v>7532</v>
      </c>
      <c r="I24" s="134"/>
      <c r="J24" s="134"/>
      <c r="K24" s="134"/>
      <c r="L24" s="134"/>
      <c r="M24" s="134"/>
      <c r="N24" s="134"/>
      <c r="O24" s="134"/>
      <c r="P24" s="126">
        <f>SUM(D24:O24)</f>
        <v>34626</v>
      </c>
    </row>
    <row r="25" spans="1:16" ht="15.75" thickBot="1">
      <c r="A25" s="519"/>
      <c r="B25" s="345" t="s">
        <v>149</v>
      </c>
      <c r="C25" s="119" t="s">
        <v>143</v>
      </c>
      <c r="D25" s="136">
        <v>4789.05</v>
      </c>
      <c r="E25" s="136">
        <v>4868.6000000000004</v>
      </c>
      <c r="F25" s="136">
        <v>5718.56</v>
      </c>
      <c r="G25" s="435">
        <v>5507.2</v>
      </c>
      <c r="H25" s="136">
        <v>5953.25</v>
      </c>
      <c r="I25" s="136"/>
      <c r="J25" s="136"/>
      <c r="K25" s="136"/>
      <c r="L25" s="136"/>
      <c r="M25" s="136"/>
      <c r="N25" s="136"/>
      <c r="O25" s="136"/>
      <c r="P25" s="128">
        <f t="shared" ref="P25" si="2">SUM(D25:O25)</f>
        <v>26836.660000000003</v>
      </c>
    </row>
    <row r="26" spans="1:16">
      <c r="A26" s="518" t="s">
        <v>15</v>
      </c>
      <c r="B26" s="344" t="s">
        <v>63</v>
      </c>
      <c r="C26" s="118" t="s">
        <v>148</v>
      </c>
      <c r="D26" s="432">
        <v>7533</v>
      </c>
      <c r="E26" s="492">
        <v>7533</v>
      </c>
      <c r="F26" s="353">
        <v>8571</v>
      </c>
      <c r="G26" s="377">
        <v>8847</v>
      </c>
      <c r="H26" s="433"/>
      <c r="I26" s="134"/>
      <c r="J26" s="134"/>
      <c r="K26" s="433"/>
      <c r="L26" s="134"/>
      <c r="M26" s="433"/>
      <c r="N26" s="134"/>
      <c r="O26" s="134"/>
      <c r="P26" s="126">
        <f>SUM(D26:O26)</f>
        <v>32484</v>
      </c>
    </row>
    <row r="27" spans="1:16" ht="15.75" thickBot="1">
      <c r="A27" s="519"/>
      <c r="B27" s="345" t="s">
        <v>149</v>
      </c>
      <c r="C27" s="119" t="s">
        <v>143</v>
      </c>
      <c r="D27" s="491">
        <v>5672.52</v>
      </c>
      <c r="E27" s="491">
        <v>5722</v>
      </c>
      <c r="F27" s="354">
        <v>6395.73</v>
      </c>
      <c r="G27" s="378">
        <v>6662.45</v>
      </c>
      <c r="H27" s="415"/>
      <c r="I27" s="295"/>
      <c r="J27" s="295"/>
      <c r="K27" s="415"/>
      <c r="L27" s="295"/>
      <c r="M27" s="415"/>
      <c r="N27" s="295"/>
      <c r="O27" s="295"/>
      <c r="P27" s="294">
        <f t="shared" ref="P27" si="3">SUM(D27:O27)</f>
        <v>24452.7</v>
      </c>
    </row>
    <row r="28" spans="1:16">
      <c r="A28" s="31"/>
    </row>
    <row r="29" spans="1:16">
      <c r="A29" s="31"/>
    </row>
    <row r="30" spans="1:16">
      <c r="A30" s="31" t="s">
        <v>1</v>
      </c>
    </row>
    <row r="31" spans="1:16">
      <c r="A31" s="31" t="s">
        <v>64</v>
      </c>
    </row>
    <row r="32" spans="1:16" ht="15.75" thickBot="1">
      <c r="A32" s="31" t="s">
        <v>65</v>
      </c>
    </row>
    <row r="33" spans="1:16" ht="35.25" customHeight="1" thickBot="1">
      <c r="A33" s="515" t="s">
        <v>4</v>
      </c>
      <c r="B33" s="516"/>
      <c r="C33" s="517"/>
      <c r="D33" s="482">
        <v>42736</v>
      </c>
      <c r="E33" s="482">
        <v>42767</v>
      </c>
      <c r="F33" s="482">
        <v>42795</v>
      </c>
      <c r="G33" s="482">
        <v>42826</v>
      </c>
      <c r="H33" s="482">
        <v>42856</v>
      </c>
      <c r="I33" s="482">
        <v>42887</v>
      </c>
      <c r="J33" s="483">
        <v>42917</v>
      </c>
      <c r="K33" s="482">
        <v>42948</v>
      </c>
      <c r="L33" s="482">
        <v>42979</v>
      </c>
      <c r="M33" s="482">
        <v>43009</v>
      </c>
      <c r="N33" s="482">
        <v>43040</v>
      </c>
      <c r="O33" s="482">
        <v>43070</v>
      </c>
      <c r="P33" s="120" t="s">
        <v>147</v>
      </c>
    </row>
    <row r="34" spans="1:16">
      <c r="A34" s="520" t="s">
        <v>257</v>
      </c>
      <c r="B34" s="510" t="s">
        <v>144</v>
      </c>
      <c r="C34" s="159" t="s">
        <v>145</v>
      </c>
      <c r="D34" s="313">
        <v>137</v>
      </c>
      <c r="E34" s="313">
        <v>136</v>
      </c>
      <c r="F34" s="313">
        <v>140</v>
      </c>
      <c r="G34" s="397"/>
      <c r="H34" s="436"/>
      <c r="I34" s="313"/>
      <c r="J34" s="436"/>
      <c r="K34" s="436"/>
      <c r="L34" s="313"/>
      <c r="M34" s="313"/>
      <c r="N34" s="313"/>
      <c r="O34" s="313"/>
      <c r="P34" s="164">
        <f>SUM(D34:O34)</f>
        <v>413</v>
      </c>
    </row>
    <row r="35" spans="1:16" ht="15.75" thickBot="1">
      <c r="A35" s="519"/>
      <c r="B35" s="514"/>
      <c r="C35" s="161" t="s">
        <v>146</v>
      </c>
      <c r="D35" s="278">
        <v>180</v>
      </c>
      <c r="E35" s="278">
        <v>180</v>
      </c>
      <c r="F35" s="278">
        <v>180</v>
      </c>
      <c r="G35" s="398"/>
      <c r="H35" s="437"/>
      <c r="I35" s="278"/>
      <c r="J35" s="437"/>
      <c r="K35" s="437"/>
      <c r="L35" s="278"/>
      <c r="M35" s="278"/>
      <c r="N35" s="278"/>
      <c r="O35" s="278"/>
      <c r="P35" s="129">
        <f>SUM(D35:O35)</f>
        <v>540</v>
      </c>
    </row>
    <row r="36" spans="1:16" s="155" customFormat="1">
      <c r="A36" s="520" t="s">
        <v>258</v>
      </c>
      <c r="B36" s="510" t="s">
        <v>144</v>
      </c>
      <c r="C36" s="159" t="s">
        <v>145</v>
      </c>
      <c r="D36" s="436">
        <v>139</v>
      </c>
      <c r="E36" s="313">
        <v>170</v>
      </c>
      <c r="F36" s="313">
        <v>176</v>
      </c>
      <c r="G36" s="397"/>
      <c r="H36" s="436"/>
      <c r="I36" s="313"/>
      <c r="J36" s="436"/>
      <c r="K36" s="436"/>
      <c r="L36" s="313"/>
      <c r="M36" s="313"/>
      <c r="N36" s="313"/>
      <c r="O36" s="313"/>
      <c r="P36" s="164">
        <f>SUM(D36:O36)</f>
        <v>485</v>
      </c>
    </row>
    <row r="37" spans="1:16" s="155" customFormat="1" ht="15.75" thickBot="1">
      <c r="A37" s="519"/>
      <c r="B37" s="514"/>
      <c r="C37" s="161" t="s">
        <v>146</v>
      </c>
      <c r="D37" s="278">
        <v>220</v>
      </c>
      <c r="E37" s="278">
        <v>220</v>
      </c>
      <c r="F37" s="335">
        <v>220</v>
      </c>
      <c r="G37" s="335"/>
      <c r="H37" s="278"/>
      <c r="I37" s="335"/>
      <c r="J37" s="278"/>
      <c r="K37" s="278"/>
      <c r="L37" s="335"/>
      <c r="M37" s="335"/>
      <c r="N37" s="335"/>
      <c r="O37" s="335"/>
      <c r="P37" s="129">
        <f>SUM(D37:O37)</f>
        <v>660</v>
      </c>
    </row>
    <row r="43" spans="1:16">
      <c r="D43" s="477">
        <f>D14+D20+D24+D26</f>
        <v>84763</v>
      </c>
      <c r="E43" s="477">
        <f t="shared" ref="E43:O43" si="4">E14+E20+E24+E26</f>
        <v>85068</v>
      </c>
      <c r="F43" s="477">
        <f t="shared" si="4"/>
        <v>81730</v>
      </c>
      <c r="G43" s="477">
        <f t="shared" si="4"/>
        <v>15810</v>
      </c>
      <c r="H43" s="477">
        <f t="shared" si="4"/>
        <v>7532</v>
      </c>
      <c r="I43" s="477">
        <f t="shared" si="4"/>
        <v>0</v>
      </c>
      <c r="J43" s="477">
        <f t="shared" si="4"/>
        <v>0</v>
      </c>
      <c r="K43" s="477">
        <f t="shared" si="4"/>
        <v>0</v>
      </c>
      <c r="L43" s="477">
        <f t="shared" si="4"/>
        <v>0</v>
      </c>
      <c r="M43" s="477">
        <f t="shared" si="4"/>
        <v>0</v>
      </c>
      <c r="N43" s="477">
        <f t="shared" si="4"/>
        <v>0</v>
      </c>
      <c r="O43" s="477">
        <f t="shared" si="4"/>
        <v>0</v>
      </c>
      <c r="P43" s="477">
        <f>SUM(D43:O43)</f>
        <v>274903</v>
      </c>
    </row>
    <row r="44" spans="1:16">
      <c r="D44" s="306">
        <f>D17+D23+D25+D27</f>
        <v>62951.62000000001</v>
      </c>
      <c r="E44" s="306">
        <f t="shared" ref="E44:O44" si="5">E17+E23+E25+E27</f>
        <v>62225.77</v>
      </c>
      <c r="F44" s="306">
        <f t="shared" si="5"/>
        <v>59210.17</v>
      </c>
      <c r="G44" s="306">
        <f t="shared" si="5"/>
        <v>12169.65</v>
      </c>
      <c r="H44" s="306">
        <f t="shared" si="5"/>
        <v>5953.25</v>
      </c>
      <c r="I44" s="306">
        <f t="shared" si="5"/>
        <v>0</v>
      </c>
      <c r="J44" s="306">
        <f t="shared" si="5"/>
        <v>0</v>
      </c>
      <c r="K44" s="306">
        <f t="shared" si="5"/>
        <v>0</v>
      </c>
      <c r="L44" s="306">
        <f t="shared" si="5"/>
        <v>0</v>
      </c>
      <c r="M44" s="306">
        <f t="shared" si="5"/>
        <v>0</v>
      </c>
      <c r="N44" s="306">
        <f t="shared" si="5"/>
        <v>0</v>
      </c>
      <c r="O44" s="306">
        <f t="shared" si="5"/>
        <v>0</v>
      </c>
      <c r="P44" s="306">
        <f>SUM(D44:O44)</f>
        <v>202510.46</v>
      </c>
    </row>
  </sheetData>
  <protectedRanges>
    <protectedRange sqref="L34:O37 L26:L27 N26:O27 L12:O23 D34:I37 D12:D23 F12:I23 D24:O25 D26:J27" name="Intervalo1" securityDescriptor="O:WDG:WDD:(A;;CC;;;WD)"/>
    <protectedRange sqref="J12:J23" name="Intervalo1_1" securityDescriptor="O:WDG:WDD:(A;;CC;;;WD)"/>
    <protectedRange sqref="J34:J37" name="Intervalo1_2" securityDescriptor="O:WDG:WDD:(A;;CC;;;WD)"/>
    <protectedRange sqref="K12:K23" name="Intervalo1_3" securityDescriptor="O:WDG:WDD:(A;;CC;;;WD)"/>
    <protectedRange sqref="K34:K37" name="Intervalo1_4" securityDescriptor="O:WDG:WDD:(A;;CC;;;WD)"/>
    <protectedRange sqref="K26:K27" name="Intervalo1_5" securityDescriptor="O:WDG:WDD:(A;;CC;;;WD)"/>
    <protectedRange sqref="M26:M27" name="Intervalo1_6" securityDescriptor="O:WDG:WDD:(A;;CC;;;WD)"/>
    <protectedRange sqref="E12:E23" name="Intervalo1_7" securityDescriptor="O:WDG:WDD:(A;;CC;;;WD)"/>
  </protectedRanges>
  <customSheetViews>
    <customSheetView guid="{DFED14A5-FC7F-4CB0-A970-C00E731629C6}" scale="85">
      <pageMargins left="0.511811024" right="0.511811024" top="0.78740157499999996" bottom="0.78740157499999996" header="0.31496062000000002" footer="0.31496062000000002"/>
    </customSheetView>
  </customSheetViews>
  <mergeCells count="16">
    <mergeCell ref="A36:A37"/>
    <mergeCell ref="B36:B37"/>
    <mergeCell ref="A33:C33"/>
    <mergeCell ref="B34:B35"/>
    <mergeCell ref="A34:A35"/>
    <mergeCell ref="A24:A25"/>
    <mergeCell ref="A26:A27"/>
    <mergeCell ref="A18:A23"/>
    <mergeCell ref="B18:B20"/>
    <mergeCell ref="B21:B23"/>
    <mergeCell ref="A12:A17"/>
    <mergeCell ref="B12:B14"/>
    <mergeCell ref="B1:L2"/>
    <mergeCell ref="B3:L4"/>
    <mergeCell ref="B15:B17"/>
    <mergeCell ref="A11:C11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O22"/>
  <sheetViews>
    <sheetView zoomScale="85" zoomScaleNormal="85" workbookViewId="0">
      <selection activeCell="I27" sqref="I27"/>
    </sheetView>
  </sheetViews>
  <sheetFormatPr defaultColWidth="9.140625" defaultRowHeight="15"/>
  <cols>
    <col min="1" max="1" width="29.42578125" style="1" customWidth="1"/>
    <col min="2" max="2" width="20" style="1" customWidth="1"/>
    <col min="3" max="14" width="17.7109375" style="1" customWidth="1"/>
    <col min="15" max="15" width="20.140625" style="1" customWidth="1"/>
    <col min="16" max="16384" width="9.140625" style="1"/>
  </cols>
  <sheetData>
    <row r="1" spans="1:15" ht="15" customHeight="1">
      <c r="D1" s="496" t="s">
        <v>0</v>
      </c>
      <c r="E1" s="496"/>
      <c r="F1" s="496"/>
      <c r="G1" s="496"/>
      <c r="H1" s="496"/>
      <c r="I1" s="496"/>
      <c r="J1" s="496"/>
    </row>
    <row r="2" spans="1:15" ht="15" customHeight="1">
      <c r="D2" s="496"/>
      <c r="E2" s="496"/>
      <c r="F2" s="496"/>
      <c r="G2" s="496"/>
      <c r="H2" s="496"/>
      <c r="I2" s="496"/>
      <c r="J2" s="496"/>
    </row>
    <row r="3" spans="1:15">
      <c r="D3" s="497" t="s">
        <v>71</v>
      </c>
      <c r="E3" s="497"/>
      <c r="F3" s="497"/>
      <c r="G3" s="497"/>
      <c r="H3" s="497"/>
      <c r="I3" s="497"/>
      <c r="J3" s="497"/>
    </row>
    <row r="4" spans="1:15">
      <c r="D4" s="497"/>
      <c r="E4" s="497"/>
      <c r="F4" s="497"/>
      <c r="G4" s="497"/>
      <c r="H4" s="497"/>
      <c r="I4" s="497"/>
      <c r="J4" s="497"/>
    </row>
    <row r="5" spans="1:15" ht="6.75" customHeight="1"/>
    <row r="6" spans="1:15">
      <c r="A6" s="31" t="s">
        <v>1</v>
      </c>
      <c r="B6" s="31"/>
    </row>
    <row r="7" spans="1:15">
      <c r="A7" s="31" t="s">
        <v>66</v>
      </c>
      <c r="B7" s="31"/>
    </row>
    <row r="8" spans="1:15">
      <c r="A8" s="31" t="s">
        <v>67</v>
      </c>
      <c r="B8" s="31"/>
    </row>
    <row r="9" spans="1:15">
      <c r="A9" s="31" t="s">
        <v>68</v>
      </c>
      <c r="B9" s="31"/>
    </row>
    <row r="10" spans="1:15" ht="15.75" thickBot="1">
      <c r="A10" s="31" t="s">
        <v>69</v>
      </c>
      <c r="B10" s="31"/>
    </row>
    <row r="11" spans="1:15" ht="30.75" thickBot="1">
      <c r="A11" s="521" t="s">
        <v>4</v>
      </c>
      <c r="B11" s="522"/>
      <c r="C11" s="484">
        <v>42736</v>
      </c>
      <c r="D11" s="484">
        <v>42767</v>
      </c>
      <c r="E11" s="484">
        <v>42795</v>
      </c>
      <c r="F11" s="484">
        <v>42826</v>
      </c>
      <c r="G11" s="484">
        <v>42856</v>
      </c>
      <c r="H11" s="485">
        <v>42887</v>
      </c>
      <c r="I11" s="484">
        <v>42917</v>
      </c>
      <c r="J11" s="484">
        <v>42948</v>
      </c>
      <c r="K11" s="484">
        <v>42979</v>
      </c>
      <c r="L11" s="484">
        <v>43009</v>
      </c>
      <c r="M11" s="484">
        <v>43040</v>
      </c>
      <c r="N11" s="484">
        <v>43070</v>
      </c>
      <c r="O11" s="83" t="s">
        <v>291</v>
      </c>
    </row>
    <row r="12" spans="1:15" ht="16.5" customHeight="1">
      <c r="A12" s="518" t="s">
        <v>6</v>
      </c>
      <c r="B12" s="138" t="s">
        <v>70</v>
      </c>
      <c r="C12" s="276">
        <v>683</v>
      </c>
      <c r="D12" s="454">
        <v>582</v>
      </c>
      <c r="E12" s="102">
        <v>576</v>
      </c>
      <c r="F12" s="102">
        <v>476</v>
      </c>
      <c r="G12" s="438"/>
      <c r="H12" s="102"/>
      <c r="I12" s="102"/>
      <c r="J12" s="462"/>
      <c r="K12" s="102"/>
      <c r="L12" s="102"/>
      <c r="M12" s="102"/>
      <c r="N12" s="137"/>
      <c r="O12" s="125">
        <f>SUM(C12:N12)</f>
        <v>2317</v>
      </c>
    </row>
    <row r="13" spans="1:15" ht="16.5" customHeight="1" thickBot="1">
      <c r="A13" s="519"/>
      <c r="B13" s="139" t="s">
        <v>149</v>
      </c>
      <c r="C13" s="277">
        <v>11038.02</v>
      </c>
      <c r="D13" s="439">
        <v>9364.94</v>
      </c>
      <c r="E13" s="140">
        <v>10448.23</v>
      </c>
      <c r="F13" s="140">
        <v>8571.92</v>
      </c>
      <c r="G13" s="439"/>
      <c r="H13" s="140"/>
      <c r="I13" s="140"/>
      <c r="J13" s="463"/>
      <c r="K13" s="140"/>
      <c r="L13" s="140"/>
      <c r="M13" s="140"/>
      <c r="N13" s="141"/>
      <c r="O13" s="121">
        <f t="shared" ref="O13:O17" si="0">SUM(C13:N13)</f>
        <v>39423.11</v>
      </c>
    </row>
    <row r="14" spans="1:15" ht="16.5" customHeight="1">
      <c r="A14" s="518" t="s">
        <v>14</v>
      </c>
      <c r="B14" s="138" t="s">
        <v>70</v>
      </c>
      <c r="C14" s="102">
        <v>29</v>
      </c>
      <c r="D14" s="102">
        <v>48</v>
      </c>
      <c r="E14" s="102">
        <v>68</v>
      </c>
      <c r="F14" s="102">
        <v>71</v>
      </c>
      <c r="G14" s="102"/>
      <c r="H14" s="102"/>
      <c r="I14" s="102"/>
      <c r="J14" s="102"/>
      <c r="K14" s="102"/>
      <c r="L14" s="102"/>
      <c r="M14" s="102"/>
      <c r="N14" s="137"/>
      <c r="O14" s="125">
        <f t="shared" si="0"/>
        <v>216</v>
      </c>
    </row>
    <row r="15" spans="1:15" ht="16.5" customHeight="1" thickBot="1">
      <c r="A15" s="519"/>
      <c r="B15" s="139" t="s">
        <v>149</v>
      </c>
      <c r="C15" s="142">
        <v>222.9</v>
      </c>
      <c r="D15" s="142">
        <v>398.53</v>
      </c>
      <c r="E15" s="142">
        <v>583.4</v>
      </c>
      <c r="F15" s="142">
        <v>689.17</v>
      </c>
      <c r="G15" s="142"/>
      <c r="H15" s="142"/>
      <c r="I15" s="142"/>
      <c r="J15" s="142"/>
      <c r="K15" s="142"/>
      <c r="L15" s="142"/>
      <c r="M15" s="142"/>
      <c r="N15" s="143"/>
      <c r="O15" s="121">
        <f t="shared" si="0"/>
        <v>1894</v>
      </c>
    </row>
    <row r="16" spans="1:15" ht="16.5" customHeight="1">
      <c r="A16" s="518" t="s">
        <v>15</v>
      </c>
      <c r="B16" s="138" t="s">
        <v>70</v>
      </c>
      <c r="C16" s="296">
        <v>15</v>
      </c>
      <c r="D16" s="454">
        <v>15</v>
      </c>
      <c r="E16" s="454">
        <v>15</v>
      </c>
      <c r="F16" s="454">
        <v>15</v>
      </c>
      <c r="G16" s="454">
        <v>22</v>
      </c>
      <c r="H16" s="102"/>
      <c r="I16" s="102"/>
      <c r="J16" s="462"/>
      <c r="K16" s="102"/>
      <c r="L16" s="462"/>
      <c r="M16" s="102"/>
      <c r="N16" s="137"/>
      <c r="O16" s="125">
        <f t="shared" si="0"/>
        <v>82</v>
      </c>
    </row>
    <row r="17" spans="1:15" ht="16.5" customHeight="1" thickBot="1">
      <c r="A17" s="519"/>
      <c r="B17" s="139" t="s">
        <v>149</v>
      </c>
      <c r="C17" s="297">
        <v>168.28</v>
      </c>
      <c r="D17" s="439">
        <v>168.28</v>
      </c>
      <c r="E17" s="439">
        <v>168.28</v>
      </c>
      <c r="F17" s="439">
        <v>189.77</v>
      </c>
      <c r="G17" s="439">
        <v>321.12</v>
      </c>
      <c r="H17" s="140"/>
      <c r="I17" s="140"/>
      <c r="J17" s="463"/>
      <c r="K17" s="140"/>
      <c r="L17" s="463"/>
      <c r="M17" s="140"/>
      <c r="N17" s="141"/>
      <c r="O17" s="121">
        <f t="shared" si="0"/>
        <v>1015.73</v>
      </c>
    </row>
    <row r="18" spans="1:15" ht="6" customHeight="1"/>
    <row r="19" spans="1:15">
      <c r="A19" s="31"/>
      <c r="B19" s="31"/>
    </row>
    <row r="21" spans="1:15">
      <c r="C21" s="477">
        <f>C12+C14+C16</f>
        <v>727</v>
      </c>
      <c r="D21" s="477">
        <f t="shared" ref="D21:O21" si="1">D12+D14+D16</f>
        <v>645</v>
      </c>
      <c r="E21" s="477">
        <f t="shared" si="1"/>
        <v>659</v>
      </c>
      <c r="F21" s="477">
        <f t="shared" si="1"/>
        <v>562</v>
      </c>
      <c r="G21" s="477">
        <f t="shared" si="1"/>
        <v>22</v>
      </c>
      <c r="H21" s="477">
        <f t="shared" si="1"/>
        <v>0</v>
      </c>
      <c r="I21" s="477">
        <f t="shared" si="1"/>
        <v>0</v>
      </c>
      <c r="J21" s="477">
        <f t="shared" si="1"/>
        <v>0</v>
      </c>
      <c r="K21" s="477">
        <f t="shared" si="1"/>
        <v>0</v>
      </c>
      <c r="L21" s="477">
        <f t="shared" si="1"/>
        <v>0</v>
      </c>
      <c r="M21" s="477">
        <f t="shared" si="1"/>
        <v>0</v>
      </c>
      <c r="N21" s="477">
        <f t="shared" si="1"/>
        <v>0</v>
      </c>
      <c r="O21" s="477">
        <f t="shared" si="1"/>
        <v>2615</v>
      </c>
    </row>
    <row r="22" spans="1:15">
      <c r="C22" s="306">
        <f>C13+C15+C17</f>
        <v>11429.2</v>
      </c>
      <c r="D22" s="306">
        <f t="shared" ref="D22:O22" si="2">D13+D15+D17</f>
        <v>9931.7500000000018</v>
      </c>
      <c r="E22" s="306">
        <f t="shared" si="2"/>
        <v>11199.91</v>
      </c>
      <c r="F22" s="306">
        <f t="shared" si="2"/>
        <v>9450.86</v>
      </c>
      <c r="G22" s="306">
        <f t="shared" si="2"/>
        <v>321.12</v>
      </c>
      <c r="H22" s="306">
        <f t="shared" si="2"/>
        <v>0</v>
      </c>
      <c r="I22" s="306">
        <f t="shared" si="2"/>
        <v>0</v>
      </c>
      <c r="J22" s="306">
        <f t="shared" si="2"/>
        <v>0</v>
      </c>
      <c r="K22" s="306">
        <f t="shared" si="2"/>
        <v>0</v>
      </c>
      <c r="L22" s="306">
        <f t="shared" si="2"/>
        <v>0</v>
      </c>
      <c r="M22" s="306">
        <f t="shared" si="2"/>
        <v>0</v>
      </c>
      <c r="N22" s="306">
        <f t="shared" si="2"/>
        <v>0</v>
      </c>
      <c r="O22" s="306">
        <f t="shared" si="2"/>
        <v>42332.840000000004</v>
      </c>
    </row>
  </sheetData>
  <protectedRanges>
    <protectedRange sqref="C12:C13 E12:N13 C14:N17" name="Intervalo2" securityDescriptor="O:WDG:WDD:(A;;CC;;;WD)"/>
    <protectedRange sqref="D12:D13" name="Intervalo2_1" securityDescriptor="O:WDG:WDD:(A;;CC;;;WD)"/>
  </protectedRanges>
  <customSheetViews>
    <customSheetView guid="{DFED14A5-FC7F-4CB0-A970-C00E731629C6}" scale="85">
      <selection activeCell="B13" sqref="B13"/>
      <pageMargins left="0.511811024" right="0.511811024" top="0.78740157499999996" bottom="0.78740157499999996" header="0.31496062000000002" footer="0.31496062000000002"/>
    </customSheetView>
  </customSheetViews>
  <mergeCells count="6">
    <mergeCell ref="A12:A13"/>
    <mergeCell ref="A14:A15"/>
    <mergeCell ref="A16:A17"/>
    <mergeCell ref="A11:B11"/>
    <mergeCell ref="D1:J2"/>
    <mergeCell ref="D3:J4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Y56"/>
  <sheetViews>
    <sheetView zoomScale="85" zoomScaleNormal="85" workbookViewId="0">
      <selection activeCell="F18" sqref="F18:F44"/>
    </sheetView>
  </sheetViews>
  <sheetFormatPr defaultColWidth="9.140625" defaultRowHeight="15"/>
  <cols>
    <col min="1" max="1" width="29" style="1" customWidth="1"/>
    <col min="2" max="2" width="27.7109375" style="1" customWidth="1"/>
    <col min="3" max="3" width="19.42578125" style="1" customWidth="1"/>
    <col min="4" max="8" width="18.140625" style="1" customWidth="1"/>
    <col min="9" max="9" width="18.7109375" style="1" customWidth="1"/>
    <col min="10" max="15" width="17.85546875" style="1" customWidth="1"/>
    <col min="16" max="16" width="18.7109375" style="1" customWidth="1"/>
    <col min="17" max="29" width="13.85546875" style="1" customWidth="1"/>
    <col min="30" max="16384" width="9.140625" style="1"/>
  </cols>
  <sheetData>
    <row r="1" spans="1:25" ht="15" customHeight="1">
      <c r="C1" s="496" t="s">
        <v>0</v>
      </c>
      <c r="D1" s="496"/>
      <c r="E1" s="496"/>
      <c r="F1" s="496"/>
      <c r="G1" s="496"/>
      <c r="H1" s="496"/>
      <c r="I1" s="496"/>
      <c r="J1" s="496"/>
      <c r="K1" s="496"/>
      <c r="L1" s="496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5" customHeight="1"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>
      <c r="C3" s="497" t="s">
        <v>72</v>
      </c>
      <c r="D3" s="497"/>
      <c r="E3" s="497"/>
      <c r="F3" s="497"/>
      <c r="G3" s="497"/>
      <c r="H3" s="497"/>
      <c r="I3" s="497"/>
      <c r="J3" s="497"/>
      <c r="K3" s="497"/>
      <c r="L3" s="497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6.75" customHeight="1"/>
    <row r="6" spans="1:25">
      <c r="A6" s="31" t="s">
        <v>1</v>
      </c>
    </row>
    <row r="7" spans="1:25">
      <c r="A7" s="31" t="s">
        <v>73</v>
      </c>
    </row>
    <row r="8" spans="1:25">
      <c r="A8" s="31" t="s">
        <v>74</v>
      </c>
    </row>
    <row r="9" spans="1:25">
      <c r="A9" s="31" t="s">
        <v>75</v>
      </c>
    </row>
    <row r="10" spans="1:25">
      <c r="A10" s="31" t="s">
        <v>76</v>
      </c>
    </row>
    <row r="11" spans="1:25">
      <c r="A11" s="31" t="s">
        <v>77</v>
      </c>
    </row>
    <row r="12" spans="1:25">
      <c r="A12" s="31" t="s">
        <v>78</v>
      </c>
    </row>
    <row r="13" spans="1:25">
      <c r="A13" s="31" t="s">
        <v>79</v>
      </c>
    </row>
    <row r="14" spans="1:25">
      <c r="A14" s="31" t="s">
        <v>80</v>
      </c>
    </row>
    <row r="15" spans="1:25">
      <c r="A15" s="31" t="s">
        <v>81</v>
      </c>
    </row>
    <row r="16" spans="1:25" ht="15.75" thickBot="1">
      <c r="A16" s="31" t="s">
        <v>94</v>
      </c>
    </row>
    <row r="17" spans="1:17" ht="30.75" thickBot="1">
      <c r="A17" s="71" t="s">
        <v>4</v>
      </c>
      <c r="B17" s="73" t="s">
        <v>91</v>
      </c>
      <c r="C17" s="486">
        <v>42736</v>
      </c>
      <c r="D17" s="482">
        <v>42767</v>
      </c>
      <c r="E17" s="482">
        <v>42795</v>
      </c>
      <c r="F17" s="482">
        <v>42826</v>
      </c>
      <c r="G17" s="482">
        <v>42856</v>
      </c>
      <c r="H17" s="482">
        <v>42887</v>
      </c>
      <c r="I17" s="82" t="s">
        <v>293</v>
      </c>
      <c r="J17" s="483">
        <v>42917</v>
      </c>
      <c r="K17" s="482">
        <v>42948</v>
      </c>
      <c r="L17" s="482">
        <v>42979</v>
      </c>
      <c r="M17" s="482">
        <v>43009</v>
      </c>
      <c r="N17" s="482">
        <v>43040</v>
      </c>
      <c r="O17" s="482">
        <v>43070</v>
      </c>
      <c r="P17" s="82" t="s">
        <v>294</v>
      </c>
      <c r="Q17" s="72"/>
    </row>
    <row r="18" spans="1:17">
      <c r="A18" s="523" t="s">
        <v>6</v>
      </c>
      <c r="B18" s="74" t="s">
        <v>82</v>
      </c>
      <c r="C18" s="431" t="s">
        <v>295</v>
      </c>
      <c r="D18" s="431" t="s">
        <v>295</v>
      </c>
      <c r="E18" s="431" t="s">
        <v>295</v>
      </c>
      <c r="F18" s="431" t="s">
        <v>295</v>
      </c>
      <c r="G18" s="431"/>
      <c r="H18" s="390"/>
      <c r="I18" s="391">
        <f>SUM(C18:H18)</f>
        <v>0</v>
      </c>
      <c r="J18" s="390"/>
      <c r="K18" s="431"/>
      <c r="L18" s="390"/>
      <c r="M18" s="390"/>
      <c r="N18" s="390"/>
      <c r="O18" s="390"/>
      <c r="P18" s="391">
        <f>SUM(J18:O18)</f>
        <v>0</v>
      </c>
    </row>
    <row r="19" spans="1:17">
      <c r="A19" s="508"/>
      <c r="B19" s="3" t="s">
        <v>83</v>
      </c>
      <c r="C19" s="489" t="s">
        <v>295</v>
      </c>
      <c r="D19" s="489" t="s">
        <v>295</v>
      </c>
      <c r="E19" s="489" t="s">
        <v>295</v>
      </c>
      <c r="F19" s="489" t="s">
        <v>295</v>
      </c>
      <c r="G19" s="489"/>
      <c r="H19" s="489"/>
      <c r="I19" s="392">
        <f>SUM(C19:H19)</f>
        <v>0</v>
      </c>
      <c r="J19" s="422"/>
      <c r="K19" s="422"/>
      <c r="L19" s="422"/>
      <c r="M19" s="422"/>
      <c r="N19" s="422"/>
      <c r="O19" s="422"/>
      <c r="P19" s="392">
        <f>SUM(J19:O19)</f>
        <v>0</v>
      </c>
    </row>
    <row r="20" spans="1:17">
      <c r="A20" s="508"/>
      <c r="B20" s="3" t="s">
        <v>84</v>
      </c>
      <c r="C20" s="489" t="s">
        <v>295</v>
      </c>
      <c r="D20" s="489" t="s">
        <v>295</v>
      </c>
      <c r="E20" s="489" t="s">
        <v>295</v>
      </c>
      <c r="F20" s="489" t="s">
        <v>295</v>
      </c>
      <c r="G20" s="489"/>
      <c r="H20" s="489"/>
      <c r="I20" s="392">
        <f t="shared" ref="I20:I24" si="0">SUM(C20:H20)</f>
        <v>0</v>
      </c>
      <c r="J20" s="422"/>
      <c r="K20" s="422"/>
      <c r="L20" s="422"/>
      <c r="M20" s="422"/>
      <c r="N20" s="422"/>
      <c r="O20" s="422"/>
      <c r="P20" s="392">
        <f t="shared" ref="P20:P25" si="1">SUM(J20:O20)</f>
        <v>0</v>
      </c>
    </row>
    <row r="21" spans="1:17">
      <c r="A21" s="508"/>
      <c r="B21" s="3" t="s">
        <v>85</v>
      </c>
      <c r="C21" s="489" t="s">
        <v>295</v>
      </c>
      <c r="D21" s="489" t="s">
        <v>295</v>
      </c>
      <c r="E21" s="489" t="s">
        <v>295</v>
      </c>
      <c r="F21" s="489" t="s">
        <v>295</v>
      </c>
      <c r="G21" s="489"/>
      <c r="H21" s="489"/>
      <c r="I21" s="392">
        <f t="shared" si="0"/>
        <v>0</v>
      </c>
      <c r="J21" s="422"/>
      <c r="K21" s="422"/>
      <c r="L21" s="422"/>
      <c r="M21" s="422"/>
      <c r="N21" s="422"/>
      <c r="O21" s="422"/>
      <c r="P21" s="392">
        <f t="shared" si="1"/>
        <v>0</v>
      </c>
    </row>
    <row r="22" spans="1:17">
      <c r="A22" s="508"/>
      <c r="B22" s="3" t="s">
        <v>86</v>
      </c>
      <c r="C22" s="489" t="s">
        <v>295</v>
      </c>
      <c r="D22" s="489" t="s">
        <v>295</v>
      </c>
      <c r="E22" s="489" t="s">
        <v>295</v>
      </c>
      <c r="F22" s="489" t="s">
        <v>295</v>
      </c>
      <c r="G22" s="489"/>
      <c r="H22" s="489"/>
      <c r="I22" s="392">
        <f t="shared" si="0"/>
        <v>0</v>
      </c>
      <c r="J22" s="422"/>
      <c r="K22" s="422"/>
      <c r="L22" s="422"/>
      <c r="M22" s="422"/>
      <c r="N22" s="422"/>
      <c r="O22" s="422"/>
      <c r="P22" s="392">
        <f t="shared" si="1"/>
        <v>0</v>
      </c>
    </row>
    <row r="23" spans="1:17">
      <c r="A23" s="508"/>
      <c r="B23" s="3" t="s">
        <v>87</v>
      </c>
      <c r="C23" s="489" t="s">
        <v>295</v>
      </c>
      <c r="D23" s="489" t="s">
        <v>295</v>
      </c>
      <c r="E23" s="489" t="s">
        <v>295</v>
      </c>
      <c r="F23" s="489" t="s">
        <v>295</v>
      </c>
      <c r="G23" s="489"/>
      <c r="H23" s="489"/>
      <c r="I23" s="392">
        <f t="shared" si="0"/>
        <v>0</v>
      </c>
      <c r="J23" s="422"/>
      <c r="K23" s="422"/>
      <c r="L23" s="422"/>
      <c r="M23" s="422"/>
      <c r="N23" s="422"/>
      <c r="O23" s="422"/>
      <c r="P23" s="392">
        <f t="shared" si="1"/>
        <v>0</v>
      </c>
    </row>
    <row r="24" spans="1:17">
      <c r="A24" s="508"/>
      <c r="B24" s="3" t="s">
        <v>88</v>
      </c>
      <c r="C24" s="489" t="s">
        <v>295</v>
      </c>
      <c r="D24" s="489" t="s">
        <v>295</v>
      </c>
      <c r="E24" s="489" t="s">
        <v>295</v>
      </c>
      <c r="F24" s="489" t="s">
        <v>295</v>
      </c>
      <c r="G24" s="489"/>
      <c r="H24" s="489"/>
      <c r="I24" s="392">
        <f t="shared" si="0"/>
        <v>0</v>
      </c>
      <c r="J24" s="422"/>
      <c r="K24" s="422"/>
      <c r="L24" s="422"/>
      <c r="M24" s="422"/>
      <c r="N24" s="422"/>
      <c r="O24" s="422"/>
      <c r="P24" s="392">
        <f t="shared" si="1"/>
        <v>0</v>
      </c>
    </row>
    <row r="25" spans="1:17">
      <c r="A25" s="508"/>
      <c r="B25" s="3" t="s">
        <v>89</v>
      </c>
      <c r="C25" s="489" t="s">
        <v>295</v>
      </c>
      <c r="D25" s="489" t="s">
        <v>295</v>
      </c>
      <c r="E25" s="489" t="s">
        <v>295</v>
      </c>
      <c r="F25" s="489" t="s">
        <v>295</v>
      </c>
      <c r="G25" s="489"/>
      <c r="H25" s="489"/>
      <c r="I25" s="392">
        <f>SUM(C25:H25)</f>
        <v>0</v>
      </c>
      <c r="J25" s="422"/>
      <c r="K25" s="422"/>
      <c r="L25" s="422"/>
      <c r="M25" s="422"/>
      <c r="N25" s="422"/>
      <c r="O25" s="422"/>
      <c r="P25" s="392">
        <f t="shared" si="1"/>
        <v>0</v>
      </c>
    </row>
    <row r="26" spans="1:17" ht="15.75" thickBot="1">
      <c r="A26" s="509"/>
      <c r="B26" s="75" t="s">
        <v>90</v>
      </c>
      <c r="C26" s="490">
        <v>4.0549999999999997</v>
      </c>
      <c r="D26" s="490"/>
      <c r="E26" s="464"/>
      <c r="F26" s="464"/>
      <c r="G26" s="464"/>
      <c r="H26" s="464"/>
      <c r="I26" s="364">
        <f>C26+D26+E26+F26+G26+H26</f>
        <v>4.0549999999999997</v>
      </c>
      <c r="J26" s="464"/>
      <c r="K26" s="464"/>
      <c r="L26" s="464"/>
      <c r="M26" s="464"/>
      <c r="N26" s="464"/>
      <c r="O26" s="464"/>
      <c r="P26" s="478">
        <f>J26+K26+L26+M26+N26+O26</f>
        <v>0</v>
      </c>
    </row>
    <row r="27" spans="1:17">
      <c r="A27" s="523" t="s">
        <v>14</v>
      </c>
      <c r="B27" s="74" t="s">
        <v>82</v>
      </c>
      <c r="C27" s="423" t="s">
        <v>295</v>
      </c>
      <c r="D27" s="423" t="s">
        <v>295</v>
      </c>
      <c r="E27" s="423" t="s">
        <v>295</v>
      </c>
      <c r="F27" s="423" t="s">
        <v>295</v>
      </c>
      <c r="G27" s="418"/>
      <c r="H27" s="423"/>
      <c r="I27" s="77">
        <f>SUM(C27:H27)</f>
        <v>0</v>
      </c>
      <c r="J27" s="423"/>
      <c r="K27" s="423"/>
      <c r="L27" s="423"/>
      <c r="M27" s="423"/>
      <c r="N27" s="423"/>
      <c r="O27" s="423"/>
      <c r="P27" s="77">
        <f>SUM(J27:O27)</f>
        <v>0</v>
      </c>
    </row>
    <row r="28" spans="1:17">
      <c r="A28" s="508"/>
      <c r="B28" s="3" t="s">
        <v>83</v>
      </c>
      <c r="C28" s="422" t="s">
        <v>295</v>
      </c>
      <c r="D28" s="422" t="s">
        <v>295</v>
      </c>
      <c r="E28" s="422" t="s">
        <v>295</v>
      </c>
      <c r="F28" s="422" t="s">
        <v>295</v>
      </c>
      <c r="G28" s="416"/>
      <c r="H28" s="422"/>
      <c r="I28" s="79">
        <f>SUM(C28:H28)</f>
        <v>0</v>
      </c>
      <c r="J28" s="422"/>
      <c r="K28" s="422"/>
      <c r="L28" s="422"/>
      <c r="M28" s="422"/>
      <c r="N28" s="422"/>
      <c r="O28" s="422"/>
      <c r="P28" s="79">
        <f>SUM(J28:O28)</f>
        <v>0</v>
      </c>
    </row>
    <row r="29" spans="1:17">
      <c r="A29" s="508"/>
      <c r="B29" s="3" t="s">
        <v>84</v>
      </c>
      <c r="C29" s="422" t="s">
        <v>295</v>
      </c>
      <c r="D29" s="422" t="s">
        <v>295</v>
      </c>
      <c r="E29" s="422" t="s">
        <v>295</v>
      </c>
      <c r="F29" s="422" t="s">
        <v>295</v>
      </c>
      <c r="G29" s="416"/>
      <c r="H29" s="422"/>
      <c r="I29" s="79">
        <f t="shared" ref="I29:I34" si="2">SUM(C29:H29)</f>
        <v>0</v>
      </c>
      <c r="J29" s="422"/>
      <c r="K29" s="422"/>
      <c r="L29" s="422"/>
      <c r="M29" s="422"/>
      <c r="N29" s="422"/>
      <c r="O29" s="422"/>
      <c r="P29" s="79">
        <f t="shared" ref="P29:P34" si="3">SUM(J29:O29)</f>
        <v>0</v>
      </c>
    </row>
    <row r="30" spans="1:17">
      <c r="A30" s="508"/>
      <c r="B30" s="3" t="s">
        <v>85</v>
      </c>
      <c r="C30" s="422" t="s">
        <v>295</v>
      </c>
      <c r="D30" s="422" t="s">
        <v>295</v>
      </c>
      <c r="E30" s="422" t="s">
        <v>295</v>
      </c>
      <c r="F30" s="422" t="s">
        <v>295</v>
      </c>
      <c r="G30" s="416"/>
      <c r="H30" s="422"/>
      <c r="I30" s="79">
        <f t="shared" si="2"/>
        <v>0</v>
      </c>
      <c r="J30" s="422"/>
      <c r="K30" s="422"/>
      <c r="L30" s="422"/>
      <c r="M30" s="422"/>
      <c r="N30" s="422"/>
      <c r="O30" s="422"/>
      <c r="P30" s="79">
        <f t="shared" si="3"/>
        <v>0</v>
      </c>
    </row>
    <row r="31" spans="1:17">
      <c r="A31" s="508"/>
      <c r="B31" s="3" t="s">
        <v>86</v>
      </c>
      <c r="C31" s="422" t="s">
        <v>295</v>
      </c>
      <c r="D31" s="422" t="s">
        <v>295</v>
      </c>
      <c r="E31" s="422" t="s">
        <v>295</v>
      </c>
      <c r="F31" s="422" t="s">
        <v>295</v>
      </c>
      <c r="G31" s="416"/>
      <c r="H31" s="422"/>
      <c r="I31" s="79">
        <f t="shared" si="2"/>
        <v>0</v>
      </c>
      <c r="J31" s="422"/>
      <c r="K31" s="422"/>
      <c r="L31" s="422"/>
      <c r="M31" s="422"/>
      <c r="N31" s="422"/>
      <c r="O31" s="422"/>
      <c r="P31" s="79">
        <f t="shared" si="3"/>
        <v>0</v>
      </c>
    </row>
    <row r="32" spans="1:17">
      <c r="A32" s="508"/>
      <c r="B32" s="3" t="s">
        <v>87</v>
      </c>
      <c r="C32" s="422" t="s">
        <v>295</v>
      </c>
      <c r="D32" s="422" t="s">
        <v>295</v>
      </c>
      <c r="E32" s="422" t="s">
        <v>295</v>
      </c>
      <c r="F32" s="422" t="s">
        <v>295</v>
      </c>
      <c r="G32" s="416"/>
      <c r="H32" s="422"/>
      <c r="I32" s="79">
        <f t="shared" si="2"/>
        <v>0</v>
      </c>
      <c r="J32" s="422"/>
      <c r="K32" s="422"/>
      <c r="L32" s="422"/>
      <c r="M32" s="422"/>
      <c r="N32" s="422"/>
      <c r="O32" s="422"/>
      <c r="P32" s="79">
        <f t="shared" si="3"/>
        <v>0</v>
      </c>
    </row>
    <row r="33" spans="1:16">
      <c r="A33" s="508"/>
      <c r="B33" s="3" t="s">
        <v>88</v>
      </c>
      <c r="C33" s="422" t="s">
        <v>295</v>
      </c>
      <c r="D33" s="422" t="s">
        <v>295</v>
      </c>
      <c r="E33" s="422" t="s">
        <v>295</v>
      </c>
      <c r="F33" s="422" t="s">
        <v>295</v>
      </c>
      <c r="G33" s="416"/>
      <c r="H33" s="422"/>
      <c r="I33" s="79">
        <f t="shared" si="2"/>
        <v>0</v>
      </c>
      <c r="J33" s="422"/>
      <c r="K33" s="422"/>
      <c r="L33" s="422"/>
      <c r="M33" s="422"/>
      <c r="N33" s="422"/>
      <c r="O33" s="422"/>
      <c r="P33" s="79">
        <f t="shared" si="3"/>
        <v>0</v>
      </c>
    </row>
    <row r="34" spans="1:16">
      <c r="A34" s="508"/>
      <c r="B34" s="3" t="s">
        <v>89</v>
      </c>
      <c r="C34" s="422" t="s">
        <v>295</v>
      </c>
      <c r="D34" s="422" t="s">
        <v>295</v>
      </c>
      <c r="E34" s="422" t="s">
        <v>295</v>
      </c>
      <c r="F34" s="422" t="s">
        <v>295</v>
      </c>
      <c r="G34" s="416"/>
      <c r="H34" s="422"/>
      <c r="I34" s="79">
        <f t="shared" si="2"/>
        <v>0</v>
      </c>
      <c r="J34" s="422"/>
      <c r="K34" s="422"/>
      <c r="L34" s="422"/>
      <c r="M34" s="422"/>
      <c r="N34" s="422"/>
      <c r="O34" s="422"/>
      <c r="P34" s="79">
        <f t="shared" si="3"/>
        <v>0</v>
      </c>
    </row>
    <row r="35" spans="1:16" ht="15.75" thickBot="1">
      <c r="A35" s="509"/>
      <c r="B35" s="75" t="s">
        <v>90</v>
      </c>
      <c r="C35" s="417" t="s">
        <v>295</v>
      </c>
      <c r="D35" s="417" t="s">
        <v>295</v>
      </c>
      <c r="E35" s="417" t="s">
        <v>295</v>
      </c>
      <c r="F35" s="417" t="s">
        <v>295</v>
      </c>
      <c r="G35" s="417"/>
      <c r="H35" s="417"/>
      <c r="I35" s="81">
        <f>SUM(C35:H35)</f>
        <v>0</v>
      </c>
      <c r="J35" s="417"/>
      <c r="K35" s="417"/>
      <c r="L35" s="417"/>
      <c r="M35" s="417"/>
      <c r="N35" s="417"/>
      <c r="O35" s="417"/>
      <c r="P35" s="81">
        <f>SUM(J35:O35)</f>
        <v>0</v>
      </c>
    </row>
    <row r="36" spans="1:16">
      <c r="A36" s="523" t="s">
        <v>15</v>
      </c>
      <c r="B36" s="74" t="s">
        <v>82</v>
      </c>
      <c r="C36" s="423" t="s">
        <v>295</v>
      </c>
      <c r="D36" s="423" t="s">
        <v>295</v>
      </c>
      <c r="E36" s="423" t="s">
        <v>295</v>
      </c>
      <c r="F36" s="423" t="s">
        <v>295</v>
      </c>
      <c r="G36" s="418"/>
      <c r="H36" s="423"/>
      <c r="I36" s="77">
        <f>SUM(C36:H36)</f>
        <v>0</v>
      </c>
      <c r="J36" s="423"/>
      <c r="K36" s="423"/>
      <c r="L36" s="423"/>
      <c r="M36" s="423"/>
      <c r="N36" s="423"/>
      <c r="O36" s="423"/>
      <c r="P36" s="77">
        <f>SUM(J36:O36)</f>
        <v>0</v>
      </c>
    </row>
    <row r="37" spans="1:16">
      <c r="A37" s="508"/>
      <c r="B37" s="3" t="s">
        <v>83</v>
      </c>
      <c r="C37" s="422" t="s">
        <v>295</v>
      </c>
      <c r="D37" s="422" t="s">
        <v>295</v>
      </c>
      <c r="E37" s="422" t="s">
        <v>295</v>
      </c>
      <c r="F37" s="422" t="s">
        <v>295</v>
      </c>
      <c r="G37" s="416"/>
      <c r="H37" s="422"/>
      <c r="I37" s="79">
        <f>SUM(C37:H37)</f>
        <v>0</v>
      </c>
      <c r="J37" s="422"/>
      <c r="K37" s="422"/>
      <c r="L37" s="422"/>
      <c r="M37" s="422"/>
      <c r="N37" s="422"/>
      <c r="O37" s="422"/>
      <c r="P37" s="79">
        <f>SUM(J37:O37)</f>
        <v>0</v>
      </c>
    </row>
    <row r="38" spans="1:16">
      <c r="A38" s="508"/>
      <c r="B38" s="3" t="s">
        <v>84</v>
      </c>
      <c r="C38" s="422" t="s">
        <v>295</v>
      </c>
      <c r="D38" s="422" t="s">
        <v>295</v>
      </c>
      <c r="E38" s="422" t="s">
        <v>295</v>
      </c>
      <c r="F38" s="422" t="s">
        <v>295</v>
      </c>
      <c r="G38" s="416"/>
      <c r="H38" s="422"/>
      <c r="I38" s="79">
        <f t="shared" ref="I38:I43" si="4">SUM(C38:H38)</f>
        <v>0</v>
      </c>
      <c r="J38" s="422"/>
      <c r="K38" s="422"/>
      <c r="L38" s="422"/>
      <c r="M38" s="422"/>
      <c r="N38" s="422"/>
      <c r="O38" s="422"/>
      <c r="P38" s="79">
        <f t="shared" ref="P38:P43" si="5">SUM(J38:O38)</f>
        <v>0</v>
      </c>
    </row>
    <row r="39" spans="1:16">
      <c r="A39" s="508"/>
      <c r="B39" s="3" t="s">
        <v>85</v>
      </c>
      <c r="C39" s="422" t="s">
        <v>295</v>
      </c>
      <c r="D39" s="422" t="s">
        <v>295</v>
      </c>
      <c r="E39" s="422" t="s">
        <v>295</v>
      </c>
      <c r="F39" s="422" t="s">
        <v>295</v>
      </c>
      <c r="G39" s="416"/>
      <c r="H39" s="422"/>
      <c r="I39" s="79">
        <f t="shared" si="4"/>
        <v>0</v>
      </c>
      <c r="J39" s="422"/>
      <c r="K39" s="422"/>
      <c r="L39" s="422"/>
      <c r="M39" s="422"/>
      <c r="N39" s="422"/>
      <c r="O39" s="422"/>
      <c r="P39" s="79">
        <f t="shared" si="5"/>
        <v>0</v>
      </c>
    </row>
    <row r="40" spans="1:16">
      <c r="A40" s="508"/>
      <c r="B40" s="3" t="s">
        <v>86</v>
      </c>
      <c r="C40" s="422" t="s">
        <v>295</v>
      </c>
      <c r="D40" s="422" t="s">
        <v>295</v>
      </c>
      <c r="E40" s="422" t="s">
        <v>295</v>
      </c>
      <c r="F40" s="422" t="s">
        <v>295</v>
      </c>
      <c r="G40" s="416"/>
      <c r="H40" s="422"/>
      <c r="I40" s="79">
        <f t="shared" si="4"/>
        <v>0</v>
      </c>
      <c r="J40" s="422"/>
      <c r="K40" s="422"/>
      <c r="L40" s="422"/>
      <c r="M40" s="422"/>
      <c r="N40" s="422"/>
      <c r="O40" s="422"/>
      <c r="P40" s="79">
        <f t="shared" si="5"/>
        <v>0</v>
      </c>
    </row>
    <row r="41" spans="1:16">
      <c r="A41" s="508"/>
      <c r="B41" s="3" t="s">
        <v>87</v>
      </c>
      <c r="C41" s="422" t="s">
        <v>295</v>
      </c>
      <c r="D41" s="422" t="s">
        <v>295</v>
      </c>
      <c r="E41" s="422" t="s">
        <v>295</v>
      </c>
      <c r="F41" s="422" t="s">
        <v>295</v>
      </c>
      <c r="G41" s="416"/>
      <c r="H41" s="422"/>
      <c r="I41" s="79">
        <f t="shared" si="4"/>
        <v>0</v>
      </c>
      <c r="J41" s="422"/>
      <c r="K41" s="422"/>
      <c r="L41" s="422"/>
      <c r="M41" s="422"/>
      <c r="N41" s="422"/>
      <c r="O41" s="422"/>
      <c r="P41" s="79">
        <f t="shared" si="5"/>
        <v>0</v>
      </c>
    </row>
    <row r="42" spans="1:16">
      <c r="A42" s="508"/>
      <c r="B42" s="3" t="s">
        <v>88</v>
      </c>
      <c r="C42" s="422" t="s">
        <v>295</v>
      </c>
      <c r="D42" s="422" t="s">
        <v>295</v>
      </c>
      <c r="E42" s="422" t="s">
        <v>295</v>
      </c>
      <c r="F42" s="422" t="s">
        <v>295</v>
      </c>
      <c r="G42" s="416"/>
      <c r="H42" s="422"/>
      <c r="I42" s="79">
        <f t="shared" si="4"/>
        <v>0</v>
      </c>
      <c r="J42" s="422"/>
      <c r="K42" s="422"/>
      <c r="L42" s="422"/>
      <c r="M42" s="422"/>
      <c r="N42" s="422"/>
      <c r="O42" s="422"/>
      <c r="P42" s="79">
        <f t="shared" si="5"/>
        <v>0</v>
      </c>
    </row>
    <row r="43" spans="1:16">
      <c r="A43" s="508"/>
      <c r="B43" s="3" t="s">
        <v>89</v>
      </c>
      <c r="C43" s="422" t="s">
        <v>295</v>
      </c>
      <c r="D43" s="422" t="s">
        <v>295</v>
      </c>
      <c r="E43" s="422" t="s">
        <v>295</v>
      </c>
      <c r="F43" s="422" t="s">
        <v>295</v>
      </c>
      <c r="G43" s="416"/>
      <c r="H43" s="422"/>
      <c r="I43" s="79">
        <f t="shared" si="4"/>
        <v>0</v>
      </c>
      <c r="J43" s="422"/>
      <c r="K43" s="422"/>
      <c r="L43" s="422"/>
      <c r="M43" s="422"/>
      <c r="N43" s="422"/>
      <c r="O43" s="422"/>
      <c r="P43" s="79">
        <f t="shared" si="5"/>
        <v>0</v>
      </c>
    </row>
    <row r="44" spans="1:16" ht="15.75" thickBot="1">
      <c r="A44" s="509"/>
      <c r="B44" s="75" t="s">
        <v>90</v>
      </c>
      <c r="C44" s="417" t="s">
        <v>295</v>
      </c>
      <c r="D44" s="417" t="s">
        <v>295</v>
      </c>
      <c r="E44" s="417" t="s">
        <v>295</v>
      </c>
      <c r="F44" s="417" t="s">
        <v>295</v>
      </c>
      <c r="G44" s="417"/>
      <c r="H44" s="417"/>
      <c r="I44" s="81">
        <f>SUM(C44:H44)</f>
        <v>0</v>
      </c>
      <c r="J44" s="417"/>
      <c r="K44" s="417"/>
      <c r="L44" s="417"/>
      <c r="M44" s="417"/>
      <c r="N44" s="417"/>
      <c r="O44" s="417"/>
      <c r="P44" s="81">
        <f>SUM(J44:O44)</f>
        <v>0</v>
      </c>
    </row>
    <row r="47" spans="1:16">
      <c r="A47" s="31" t="s">
        <v>1</v>
      </c>
    </row>
    <row r="48" spans="1:16">
      <c r="A48" s="31" t="s">
        <v>92</v>
      </c>
    </row>
    <row r="49" spans="1:3" ht="15.75" thickBot="1">
      <c r="A49" s="31" t="s">
        <v>93</v>
      </c>
    </row>
    <row r="50" spans="1:3" ht="33.75" customHeight="1" thickBot="1">
      <c r="A50" s="71" t="s">
        <v>4</v>
      </c>
      <c r="B50" s="73" t="s">
        <v>91</v>
      </c>
      <c r="C50" s="481" t="s">
        <v>291</v>
      </c>
    </row>
    <row r="51" spans="1:3">
      <c r="A51" s="523" t="s">
        <v>6</v>
      </c>
      <c r="B51" s="74" t="s">
        <v>95</v>
      </c>
      <c r="C51" s="76">
        <v>0</v>
      </c>
    </row>
    <row r="52" spans="1:3" ht="15.75" thickBot="1">
      <c r="A52" s="509"/>
      <c r="B52" s="75" t="s">
        <v>96</v>
      </c>
      <c r="C52" s="80">
        <v>0</v>
      </c>
    </row>
    <row r="53" spans="1:3">
      <c r="A53" s="523" t="s">
        <v>14</v>
      </c>
      <c r="B53" s="74" t="s">
        <v>95</v>
      </c>
      <c r="C53" s="76">
        <v>0</v>
      </c>
    </row>
    <row r="54" spans="1:3" ht="15.75" thickBot="1">
      <c r="A54" s="509"/>
      <c r="B54" s="75" t="s">
        <v>96</v>
      </c>
      <c r="C54" s="80">
        <v>0</v>
      </c>
    </row>
    <row r="55" spans="1:3">
      <c r="A55" s="523" t="s">
        <v>15</v>
      </c>
      <c r="B55" s="74" t="s">
        <v>95</v>
      </c>
      <c r="C55" s="76">
        <v>0</v>
      </c>
    </row>
    <row r="56" spans="1:3" ht="15.75" thickBot="1">
      <c r="A56" s="509"/>
      <c r="B56" s="75" t="s">
        <v>96</v>
      </c>
      <c r="C56" s="80">
        <v>0</v>
      </c>
    </row>
  </sheetData>
  <protectedRanges>
    <protectedRange sqref="J27:L44 J18:O26 C18:D26 C27:H44 E18:H25" name="Intervalo1" securityDescriptor="O:WDG:WDD:(A;;CC;;;WD)"/>
    <protectedRange sqref="M27:O44" name="Intervalo1_2" securityDescriptor="O:WDG:WDD:(A;;CC;;;WD)"/>
    <protectedRange sqref="J26:N26 E26:H26" name="Intervalo1_3" securityDescriptor="O:WDG:WDD:(A;;CC;;;WD)"/>
  </protectedRanges>
  <customSheetViews>
    <customSheetView guid="{DFED14A5-FC7F-4CB0-A970-C00E731629C6}" scale="85">
      <selection activeCell="D48" sqref="D48"/>
      <pageMargins left="0.511811024" right="0.511811024" top="0.78740157499999996" bottom="0.78740157499999996" header="0.31496062000000002" footer="0.31496062000000002"/>
    </customSheetView>
  </customSheetViews>
  <mergeCells count="8">
    <mergeCell ref="A55:A56"/>
    <mergeCell ref="A18:A26"/>
    <mergeCell ref="C1:L2"/>
    <mergeCell ref="C3:L4"/>
    <mergeCell ref="A27:A35"/>
    <mergeCell ref="A36:A44"/>
    <mergeCell ref="A51:A52"/>
    <mergeCell ref="A53:A54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U15"/>
  <sheetViews>
    <sheetView zoomScale="85" zoomScaleNormal="85" workbookViewId="0">
      <selection activeCell="B12" sqref="B12:D14"/>
    </sheetView>
  </sheetViews>
  <sheetFormatPr defaultColWidth="9.140625" defaultRowHeight="15"/>
  <cols>
    <col min="1" max="1" width="31.5703125" style="1" customWidth="1"/>
    <col min="2" max="7" width="17.7109375" style="1" customWidth="1"/>
    <col min="8" max="8" width="12.5703125" style="1" bestFit="1" customWidth="1"/>
    <col min="9" max="9" width="13" style="1" customWidth="1"/>
    <col min="10" max="10" width="14.7109375" style="1" customWidth="1"/>
    <col min="11" max="11" width="13.42578125" style="1" bestFit="1" customWidth="1"/>
    <col min="12" max="12" width="15.5703125" style="1" bestFit="1" customWidth="1"/>
    <col min="13" max="13" width="15.28515625" style="1" bestFit="1" customWidth="1"/>
    <col min="14" max="14" width="10.7109375" style="1" customWidth="1"/>
    <col min="15" max="15" width="13" style="1" customWidth="1"/>
    <col min="16" max="16" width="10.7109375" style="1" customWidth="1"/>
    <col min="17" max="17" width="13" style="1" customWidth="1"/>
    <col min="18" max="18" width="10.7109375" style="1" customWidth="1"/>
    <col min="19" max="19" width="13" style="1" customWidth="1"/>
    <col min="20" max="20" width="10.7109375" style="1" customWidth="1"/>
    <col min="21" max="21" width="13" style="1" customWidth="1"/>
    <col min="22" max="22" width="10.7109375" style="1" customWidth="1"/>
    <col min="23" max="23" width="13" style="1" customWidth="1"/>
    <col min="24" max="24" width="10.7109375" style="1" customWidth="1"/>
    <col min="25" max="25" width="13" style="1" customWidth="1"/>
    <col min="26" max="16384" width="9.140625" style="1"/>
  </cols>
  <sheetData>
    <row r="1" spans="1:21" ht="23.25">
      <c r="C1" s="496" t="s">
        <v>0</v>
      </c>
      <c r="D1" s="496"/>
      <c r="E1" s="496"/>
      <c r="F1" s="496"/>
      <c r="G1" s="496"/>
      <c r="H1" s="496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23.25">
      <c r="C2" s="496"/>
      <c r="D2" s="496"/>
      <c r="E2" s="496"/>
      <c r="F2" s="496"/>
      <c r="G2" s="496"/>
      <c r="H2" s="496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>
      <c r="C3" s="497" t="s">
        <v>103</v>
      </c>
      <c r="D3" s="497"/>
      <c r="E3" s="497"/>
      <c r="F3" s="497"/>
      <c r="G3" s="497"/>
      <c r="H3" s="497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1:21">
      <c r="C4" s="497"/>
      <c r="D4" s="497"/>
      <c r="E4" s="497"/>
      <c r="F4" s="497"/>
      <c r="G4" s="497"/>
      <c r="H4" s="497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6" spans="1:21">
      <c r="A6" s="31" t="s">
        <v>1</v>
      </c>
    </row>
    <row r="7" spans="1:21">
      <c r="A7" s="31" t="s">
        <v>97</v>
      </c>
    </row>
    <row r="8" spans="1:21">
      <c r="A8" s="31" t="s">
        <v>98</v>
      </c>
    </row>
    <row r="9" spans="1:21" ht="15.75" thickBot="1">
      <c r="A9" s="31" t="s">
        <v>99</v>
      </c>
    </row>
    <row r="10" spans="1:21">
      <c r="A10" s="499" t="s">
        <v>4</v>
      </c>
      <c r="B10" s="503" t="s">
        <v>49</v>
      </c>
      <c r="C10" s="504"/>
      <c r="D10" s="505"/>
    </row>
    <row r="11" spans="1:21" ht="60.75" thickBot="1">
      <c r="A11" s="500"/>
      <c r="B11" s="35" t="s">
        <v>100</v>
      </c>
      <c r="C11" s="35" t="s">
        <v>101</v>
      </c>
      <c r="D11" s="36" t="s">
        <v>102</v>
      </c>
    </row>
    <row r="12" spans="1:21">
      <c r="A12" s="4" t="s">
        <v>6</v>
      </c>
      <c r="B12" s="102"/>
      <c r="C12" s="107"/>
      <c r="D12" s="100"/>
    </row>
    <row r="13" spans="1:21">
      <c r="A13" s="5" t="s">
        <v>14</v>
      </c>
      <c r="B13" s="104"/>
      <c r="C13" s="105"/>
      <c r="D13" s="101"/>
    </row>
    <row r="14" spans="1:21" ht="15.75" thickBot="1">
      <c r="A14" s="6" t="s">
        <v>15</v>
      </c>
      <c r="B14" s="104"/>
      <c r="C14" s="105"/>
      <c r="D14" s="101"/>
    </row>
    <row r="15" spans="1:21" ht="15.75" thickBot="1">
      <c r="A15" s="38" t="s">
        <v>47</v>
      </c>
      <c r="B15" s="18">
        <f>B12+B13+B14</f>
        <v>0</v>
      </c>
      <c r="C15" s="53">
        <f>C12+C13+C14</f>
        <v>0</v>
      </c>
      <c r="D15" s="54">
        <f>D12+D13+D14</f>
        <v>0</v>
      </c>
    </row>
  </sheetData>
  <sheetProtection sheet="1" objects="1" scenarios="1"/>
  <protectedRanges>
    <protectedRange sqref="B12:D14" name="Intervalo1" securityDescriptor="O:WDG:WDD:(A;;CC;;;WD)"/>
  </protectedRanges>
  <customSheetViews>
    <customSheetView guid="{DFED14A5-FC7F-4CB0-A970-C00E731629C6}" scale="85">
      <selection activeCell="B12" sqref="B12:D13"/>
      <pageMargins left="0.511811024" right="0.511811024" top="0.78740157499999996" bottom="0.78740157499999996" header="0.31496062000000002" footer="0.31496062000000002"/>
    </customSheetView>
  </customSheetViews>
  <mergeCells count="4">
    <mergeCell ref="A10:A11"/>
    <mergeCell ref="B10:D10"/>
    <mergeCell ref="C1:H2"/>
    <mergeCell ref="C3:H4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X52"/>
  <sheetViews>
    <sheetView zoomScale="85" zoomScaleNormal="85" workbookViewId="0">
      <selection activeCell="K55" sqref="K55"/>
    </sheetView>
  </sheetViews>
  <sheetFormatPr defaultColWidth="9.140625" defaultRowHeight="15"/>
  <cols>
    <col min="1" max="1" width="29.42578125" style="1" customWidth="1"/>
    <col min="2" max="28" width="13.85546875" style="1" customWidth="1"/>
    <col min="29" max="16384" width="9.140625" style="1"/>
  </cols>
  <sheetData>
    <row r="1" spans="1:24" ht="15" customHeight="1">
      <c r="B1" s="496" t="s">
        <v>0</v>
      </c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5" customHeight="1"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>
      <c r="B3" s="497" t="s">
        <v>104</v>
      </c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24"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4" ht="6.75" customHeight="1"/>
    <row r="6" spans="1:24">
      <c r="A6" s="31" t="s">
        <v>1</v>
      </c>
    </row>
    <row r="7" spans="1:24">
      <c r="A7" s="31" t="s">
        <v>105</v>
      </c>
    </row>
    <row r="8" spans="1:24" ht="15.75" thickBot="1">
      <c r="A8" s="31" t="s">
        <v>107</v>
      </c>
    </row>
    <row r="9" spans="1:24">
      <c r="A9" s="530" t="s">
        <v>4</v>
      </c>
      <c r="B9" s="498">
        <v>42736</v>
      </c>
      <c r="C9" s="532"/>
      <c r="D9" s="498">
        <v>42767</v>
      </c>
      <c r="E9" s="532"/>
      <c r="F9" s="498">
        <v>42795</v>
      </c>
      <c r="G9" s="532"/>
      <c r="H9" s="498">
        <v>42826</v>
      </c>
      <c r="I9" s="532"/>
      <c r="J9" s="498">
        <v>42856</v>
      </c>
      <c r="K9" s="532"/>
      <c r="L9" s="498">
        <v>42887</v>
      </c>
      <c r="M9" s="495"/>
    </row>
    <row r="10" spans="1:24" ht="15.75" thickBot="1">
      <c r="A10" s="531"/>
      <c r="B10" s="70" t="s">
        <v>109</v>
      </c>
      <c r="C10" s="112" t="s">
        <v>149</v>
      </c>
      <c r="D10" s="70" t="s">
        <v>109</v>
      </c>
      <c r="E10" s="112" t="s">
        <v>149</v>
      </c>
      <c r="F10" s="70" t="s">
        <v>109</v>
      </c>
      <c r="G10" s="112" t="s">
        <v>149</v>
      </c>
      <c r="H10" s="70" t="s">
        <v>109</v>
      </c>
      <c r="I10" s="112" t="s">
        <v>149</v>
      </c>
      <c r="J10" s="70" t="s">
        <v>109</v>
      </c>
      <c r="K10" s="112" t="s">
        <v>149</v>
      </c>
      <c r="L10" s="70" t="s">
        <v>109</v>
      </c>
      <c r="M10" s="112" t="s">
        <v>149</v>
      </c>
    </row>
    <row r="11" spans="1:24">
      <c r="A11" s="4" t="s">
        <v>6</v>
      </c>
      <c r="B11" s="329">
        <v>104</v>
      </c>
      <c r="C11" s="330">
        <v>1486.22</v>
      </c>
      <c r="D11" s="329">
        <v>104</v>
      </c>
      <c r="E11" s="330">
        <v>1428.38</v>
      </c>
      <c r="F11" s="346">
        <v>104</v>
      </c>
      <c r="G11" s="347">
        <v>1106.32</v>
      </c>
      <c r="H11" s="329">
        <v>104</v>
      </c>
      <c r="I11" s="301">
        <v>592.01</v>
      </c>
      <c r="J11" s="401"/>
      <c r="K11" s="399"/>
      <c r="L11" s="300"/>
      <c r="M11" s="302"/>
    </row>
    <row r="12" spans="1:24">
      <c r="A12" s="5" t="s">
        <v>14</v>
      </c>
      <c r="B12" s="104">
        <v>21</v>
      </c>
      <c r="C12" s="303">
        <v>125.5</v>
      </c>
      <c r="D12" s="104">
        <v>21</v>
      </c>
      <c r="E12" s="303">
        <v>221.87</v>
      </c>
      <c r="F12" s="104"/>
      <c r="G12" s="303">
        <v>233.43</v>
      </c>
      <c r="H12" s="455">
        <v>21</v>
      </c>
      <c r="I12" s="303"/>
      <c r="J12" s="402"/>
      <c r="K12" s="400"/>
      <c r="L12" s="382"/>
      <c r="M12" s="304"/>
    </row>
    <row r="13" spans="1:24" ht="15.75" thickBot="1">
      <c r="A13" s="6" t="s">
        <v>15</v>
      </c>
      <c r="B13" s="305">
        <v>16</v>
      </c>
      <c r="C13" s="303">
        <v>372.85</v>
      </c>
      <c r="D13" s="305">
        <v>16</v>
      </c>
      <c r="E13" s="303">
        <v>393.63</v>
      </c>
      <c r="F13" s="357">
        <v>16</v>
      </c>
      <c r="G13" s="358">
        <v>355.52</v>
      </c>
      <c r="H13" s="455">
        <v>16</v>
      </c>
      <c r="I13" s="381">
        <v>202.24</v>
      </c>
      <c r="J13" s="402"/>
      <c r="K13" s="400"/>
      <c r="L13" s="382"/>
      <c r="M13" s="304"/>
    </row>
    <row r="14" spans="1:24" ht="15.75" thickBot="1">
      <c r="A14" s="38" t="s">
        <v>110</v>
      </c>
      <c r="B14" s="18">
        <f t="shared" ref="B14:M14" si="0">B11+B12+B13</f>
        <v>141</v>
      </c>
      <c r="C14" s="299">
        <f t="shared" si="0"/>
        <v>1984.5700000000002</v>
      </c>
      <c r="D14" s="18">
        <f t="shared" si="0"/>
        <v>141</v>
      </c>
      <c r="E14" s="299">
        <f t="shared" si="0"/>
        <v>2043.88</v>
      </c>
      <c r="F14" s="18">
        <f t="shared" si="0"/>
        <v>120</v>
      </c>
      <c r="G14" s="299">
        <f t="shared" si="0"/>
        <v>1695.27</v>
      </c>
      <c r="H14" s="18">
        <f t="shared" si="0"/>
        <v>141</v>
      </c>
      <c r="I14" s="299">
        <f t="shared" si="0"/>
        <v>794.25</v>
      </c>
      <c r="J14" s="18">
        <f t="shared" si="0"/>
        <v>0</v>
      </c>
      <c r="K14" s="299">
        <f t="shared" si="0"/>
        <v>0</v>
      </c>
      <c r="L14" s="298">
        <f t="shared" si="0"/>
        <v>0</v>
      </c>
      <c r="M14" s="299">
        <f t="shared" si="0"/>
        <v>0</v>
      </c>
    </row>
    <row r="15" spans="1:24" ht="6" customHeight="1">
      <c r="G15" s="306"/>
    </row>
    <row r="16" spans="1:24" ht="15.75" thickBot="1">
      <c r="A16" s="31"/>
    </row>
    <row r="17" spans="1:15">
      <c r="A17" s="528" t="s">
        <v>4</v>
      </c>
      <c r="B17" s="524">
        <v>42917</v>
      </c>
      <c r="C17" s="525"/>
      <c r="D17" s="524">
        <v>42948</v>
      </c>
      <c r="E17" s="525"/>
      <c r="F17" s="524">
        <v>42979</v>
      </c>
      <c r="G17" s="525"/>
      <c r="H17" s="524">
        <v>43009</v>
      </c>
      <c r="I17" s="525"/>
      <c r="J17" s="524">
        <v>43040</v>
      </c>
      <c r="K17" s="525"/>
      <c r="L17" s="524">
        <v>43070</v>
      </c>
      <c r="M17" s="525"/>
      <c r="N17" s="526" t="s">
        <v>292</v>
      </c>
      <c r="O17" s="527"/>
    </row>
    <row r="18" spans="1:15" ht="15.75" thickBot="1">
      <c r="A18" s="529"/>
      <c r="B18" s="70" t="s">
        <v>109</v>
      </c>
      <c r="C18" s="112" t="s">
        <v>149</v>
      </c>
      <c r="D18" s="70" t="s">
        <v>109</v>
      </c>
      <c r="E18" s="112" t="s">
        <v>149</v>
      </c>
      <c r="F18" s="70" t="s">
        <v>109</v>
      </c>
      <c r="G18" s="112" t="s">
        <v>149</v>
      </c>
      <c r="H18" s="70" t="s">
        <v>109</v>
      </c>
      <c r="I18" s="112" t="s">
        <v>149</v>
      </c>
      <c r="J18" s="70" t="s">
        <v>109</v>
      </c>
      <c r="K18" s="112" t="s">
        <v>149</v>
      </c>
      <c r="L18" s="70" t="s">
        <v>109</v>
      </c>
      <c r="M18" s="112" t="s">
        <v>149</v>
      </c>
      <c r="N18" s="70" t="s">
        <v>109</v>
      </c>
      <c r="O18" s="112" t="s">
        <v>149</v>
      </c>
    </row>
    <row r="19" spans="1:15">
      <c r="A19" s="4" t="s">
        <v>6</v>
      </c>
      <c r="B19" s="450"/>
      <c r="C19" s="448"/>
      <c r="D19" s="454"/>
      <c r="E19" s="452"/>
      <c r="F19" s="454"/>
      <c r="G19" s="452"/>
      <c r="H19" s="454"/>
      <c r="I19" s="452"/>
      <c r="J19" s="102"/>
      <c r="K19" s="301"/>
      <c r="L19" s="102"/>
      <c r="M19" s="301"/>
      <c r="N19" s="14">
        <f>(B11+D11+F11+H11+J11+L11+B19+D19+F19+H19+J19+L19)/12</f>
        <v>34.666666666666664</v>
      </c>
      <c r="O19" s="57">
        <f>C11+E11+G11+I11+K11+M11+C19+E19+G19+I19+K19+M19</f>
        <v>4612.93</v>
      </c>
    </row>
    <row r="20" spans="1:15">
      <c r="A20" s="5" t="s">
        <v>14</v>
      </c>
      <c r="B20" s="451"/>
      <c r="C20" s="449"/>
      <c r="D20" s="455"/>
      <c r="E20" s="453"/>
      <c r="F20" s="455"/>
      <c r="G20" s="453"/>
      <c r="H20" s="455"/>
      <c r="I20" s="453"/>
      <c r="J20" s="104"/>
      <c r="K20" s="303"/>
      <c r="L20" s="104"/>
      <c r="M20" s="303"/>
      <c r="N20" s="16">
        <f>(B12+D12+F12+H12+J12+L12+B20+D20+F20+H20+J20+L20)/12</f>
        <v>5.25</v>
      </c>
      <c r="O20" s="63">
        <f>C12+E12+G12+I12+K12+M12+C20+E20+G20+I20+K20+M20</f>
        <v>580.79999999999995</v>
      </c>
    </row>
    <row r="21" spans="1:15" ht="15.75" thickBot="1">
      <c r="A21" s="6" t="s">
        <v>15</v>
      </c>
      <c r="B21" s="451"/>
      <c r="C21" s="449"/>
      <c r="D21" s="455"/>
      <c r="E21" s="453"/>
      <c r="F21" s="455"/>
      <c r="G21" s="453"/>
      <c r="H21" s="455"/>
      <c r="I21" s="453"/>
      <c r="J21" s="104"/>
      <c r="K21" s="303"/>
      <c r="L21" s="104"/>
      <c r="M21" s="303"/>
      <c r="N21" s="20">
        <f>(B13+D13+F13+H13+J13+L13+B21+D21+F21+H21+J21+L21)/12</f>
        <v>5.333333333333333</v>
      </c>
      <c r="O21" s="106">
        <f>C13+E13+G13+I13+K13+M13+C21+E21+G21+I21+K21+M21</f>
        <v>1324.24</v>
      </c>
    </row>
    <row r="22" spans="1:15" ht="15.75" thickBot="1">
      <c r="A22" s="38" t="s">
        <v>110</v>
      </c>
      <c r="B22" s="18">
        <f t="shared" ref="B22:O22" si="1">B19+B20+B21</f>
        <v>0</v>
      </c>
      <c r="C22" s="299">
        <f t="shared" si="1"/>
        <v>0</v>
      </c>
      <c r="D22" s="18">
        <f t="shared" si="1"/>
        <v>0</v>
      </c>
      <c r="E22" s="299">
        <f t="shared" si="1"/>
        <v>0</v>
      </c>
      <c r="F22" s="18">
        <f t="shared" si="1"/>
        <v>0</v>
      </c>
      <c r="G22" s="299">
        <f t="shared" si="1"/>
        <v>0</v>
      </c>
      <c r="H22" s="18">
        <f t="shared" si="1"/>
        <v>0</v>
      </c>
      <c r="I22" s="307">
        <f t="shared" si="1"/>
        <v>0</v>
      </c>
      <c r="J22" s="18">
        <f t="shared" si="1"/>
        <v>0</v>
      </c>
      <c r="K22" s="299">
        <f t="shared" si="1"/>
        <v>0</v>
      </c>
      <c r="L22" s="18">
        <f t="shared" si="1"/>
        <v>0</v>
      </c>
      <c r="M22" s="299">
        <f t="shared" si="1"/>
        <v>0</v>
      </c>
      <c r="N22" s="18">
        <f t="shared" si="1"/>
        <v>45.25</v>
      </c>
      <c r="O22" s="69">
        <f t="shared" si="1"/>
        <v>6517.97</v>
      </c>
    </row>
    <row r="23" spans="1:15" ht="6" customHeight="1"/>
    <row r="27" spans="1:15">
      <c r="A27" s="31" t="s">
        <v>1</v>
      </c>
    </row>
    <row r="28" spans="1:15">
      <c r="A28" s="31" t="s">
        <v>106</v>
      </c>
    </row>
    <row r="29" spans="1:15" ht="15.75" thickBot="1">
      <c r="A29" s="31" t="s">
        <v>108</v>
      </c>
    </row>
    <row r="30" spans="1:15">
      <c r="A30" s="530" t="s">
        <v>4</v>
      </c>
      <c r="B30" s="498">
        <v>42736</v>
      </c>
      <c r="C30" s="532"/>
      <c r="D30" s="498">
        <v>42767</v>
      </c>
      <c r="E30" s="532"/>
      <c r="F30" s="498">
        <v>42795</v>
      </c>
      <c r="G30" s="532"/>
      <c r="H30" s="498">
        <v>42826</v>
      </c>
      <c r="I30" s="532"/>
      <c r="J30" s="498">
        <v>42856</v>
      </c>
      <c r="K30" s="532"/>
      <c r="L30" s="498">
        <v>42887</v>
      </c>
      <c r="M30" s="495"/>
    </row>
    <row r="31" spans="1:15" ht="15.75" thickBot="1">
      <c r="A31" s="531"/>
      <c r="B31" s="70" t="s">
        <v>109</v>
      </c>
      <c r="C31" s="112" t="s">
        <v>149</v>
      </c>
      <c r="D31" s="70" t="s">
        <v>109</v>
      </c>
      <c r="E31" s="112" t="s">
        <v>149</v>
      </c>
      <c r="F31" s="70" t="s">
        <v>109</v>
      </c>
      <c r="G31" s="112" t="s">
        <v>149</v>
      </c>
      <c r="H31" s="70" t="s">
        <v>109</v>
      </c>
      <c r="I31" s="112" t="s">
        <v>149</v>
      </c>
      <c r="J31" s="70" t="s">
        <v>109</v>
      </c>
      <c r="K31" s="112" t="s">
        <v>149</v>
      </c>
      <c r="L31" s="70" t="s">
        <v>109</v>
      </c>
      <c r="M31" s="112" t="s">
        <v>149</v>
      </c>
    </row>
    <row r="32" spans="1:15">
      <c r="A32" s="4" t="s">
        <v>6</v>
      </c>
      <c r="B32" s="331">
        <v>13</v>
      </c>
      <c r="C32" s="332">
        <v>515.48</v>
      </c>
      <c r="D32" s="331">
        <v>13</v>
      </c>
      <c r="E32" s="332">
        <v>432.5</v>
      </c>
      <c r="F32" s="331">
        <v>13</v>
      </c>
      <c r="G32" s="348">
        <v>409.48</v>
      </c>
      <c r="H32" s="331">
        <v>13</v>
      </c>
      <c r="I32" s="348">
        <v>286.13</v>
      </c>
      <c r="J32" s="405"/>
      <c r="K32" s="403"/>
      <c r="L32" s="102"/>
      <c r="M32" s="309"/>
    </row>
    <row r="33" spans="1:15">
      <c r="A33" s="5" t="s">
        <v>14</v>
      </c>
      <c r="B33" s="104">
        <v>3</v>
      </c>
      <c r="C33" s="310">
        <v>110.83</v>
      </c>
      <c r="D33" s="455">
        <v>3</v>
      </c>
      <c r="E33" s="310">
        <v>80.040000000000006</v>
      </c>
      <c r="F33" s="455">
        <v>3</v>
      </c>
      <c r="G33" s="310">
        <v>75.77</v>
      </c>
      <c r="H33" s="455">
        <v>3</v>
      </c>
      <c r="I33" s="453">
        <v>84.5</v>
      </c>
      <c r="J33" s="406"/>
      <c r="K33" s="404"/>
      <c r="L33" s="104"/>
      <c r="M33" s="311"/>
    </row>
    <row r="34" spans="1:15" ht="15.75" thickBot="1">
      <c r="A34" s="6" t="s">
        <v>15</v>
      </c>
      <c r="B34" s="312">
        <v>2</v>
      </c>
      <c r="C34" s="310">
        <v>75.040000000000006</v>
      </c>
      <c r="D34" s="312">
        <v>2</v>
      </c>
      <c r="E34" s="310">
        <v>143.72</v>
      </c>
      <c r="F34" s="359">
        <v>2</v>
      </c>
      <c r="G34" s="360">
        <v>136.07</v>
      </c>
      <c r="H34" s="455">
        <v>2</v>
      </c>
      <c r="I34" s="453">
        <v>275.55</v>
      </c>
      <c r="J34" s="406"/>
      <c r="K34" s="404"/>
      <c r="L34" s="104"/>
      <c r="M34" s="311"/>
    </row>
    <row r="35" spans="1:15" ht="15.75" thickBot="1">
      <c r="A35" s="38" t="s">
        <v>111</v>
      </c>
      <c r="B35" s="18">
        <f t="shared" ref="B35:M35" si="2">B32+B33+B34</f>
        <v>18</v>
      </c>
      <c r="C35" s="307">
        <f t="shared" si="2"/>
        <v>701.35</v>
      </c>
      <c r="D35" s="18">
        <f t="shared" si="2"/>
        <v>18</v>
      </c>
      <c r="E35" s="307">
        <f t="shared" si="2"/>
        <v>656.26</v>
      </c>
      <c r="F35" s="18">
        <f t="shared" si="2"/>
        <v>18</v>
      </c>
      <c r="G35" s="307">
        <f t="shared" si="2"/>
        <v>621.31999999999994</v>
      </c>
      <c r="H35" s="18">
        <f t="shared" si="2"/>
        <v>18</v>
      </c>
      <c r="I35" s="307">
        <f t="shared" si="2"/>
        <v>646.18000000000006</v>
      </c>
      <c r="J35" s="18">
        <f t="shared" si="2"/>
        <v>0</v>
      </c>
      <c r="K35" s="307">
        <f t="shared" si="2"/>
        <v>0</v>
      </c>
      <c r="L35" s="18">
        <f t="shared" si="2"/>
        <v>0</v>
      </c>
      <c r="M35" s="307">
        <f t="shared" si="2"/>
        <v>0</v>
      </c>
    </row>
    <row r="36" spans="1:15" ht="6" customHeight="1"/>
    <row r="37" spans="1:15" ht="15.75" thickBot="1">
      <c r="A37" s="31"/>
    </row>
    <row r="38" spans="1:15">
      <c r="A38" s="528" t="s">
        <v>4</v>
      </c>
      <c r="B38" s="524">
        <v>42917</v>
      </c>
      <c r="C38" s="525"/>
      <c r="D38" s="524">
        <v>42948</v>
      </c>
      <c r="E38" s="525"/>
      <c r="F38" s="524">
        <v>42979</v>
      </c>
      <c r="G38" s="525"/>
      <c r="H38" s="524">
        <v>43009</v>
      </c>
      <c r="I38" s="525"/>
      <c r="J38" s="524">
        <v>43040</v>
      </c>
      <c r="K38" s="525"/>
      <c r="L38" s="524">
        <v>43070</v>
      </c>
      <c r="M38" s="525"/>
      <c r="N38" s="526" t="s">
        <v>292</v>
      </c>
      <c r="O38" s="527"/>
    </row>
    <row r="39" spans="1:15" ht="15.75" thickBot="1">
      <c r="A39" s="529"/>
      <c r="B39" s="70" t="s">
        <v>109</v>
      </c>
      <c r="C39" s="112" t="s">
        <v>149</v>
      </c>
      <c r="D39" s="70" t="s">
        <v>109</v>
      </c>
      <c r="E39" s="112" t="s">
        <v>149</v>
      </c>
      <c r="F39" s="70" t="s">
        <v>109</v>
      </c>
      <c r="G39" s="112" t="s">
        <v>149</v>
      </c>
      <c r="H39" s="70" t="s">
        <v>109</v>
      </c>
      <c r="I39" s="112" t="s">
        <v>149</v>
      </c>
      <c r="J39" s="70" t="s">
        <v>109</v>
      </c>
      <c r="K39" s="112" t="s">
        <v>149</v>
      </c>
      <c r="L39" s="70" t="s">
        <v>109</v>
      </c>
      <c r="M39" s="112" t="s">
        <v>149</v>
      </c>
      <c r="N39" s="70" t="s">
        <v>109</v>
      </c>
      <c r="O39" s="112" t="s">
        <v>149</v>
      </c>
    </row>
    <row r="40" spans="1:15">
      <c r="A40" s="4" t="s">
        <v>6</v>
      </c>
      <c r="B40" s="454"/>
      <c r="C40" s="452"/>
      <c r="D40" s="454"/>
      <c r="E40" s="452"/>
      <c r="F40" s="454"/>
      <c r="G40" s="452"/>
      <c r="H40" s="454"/>
      <c r="I40" s="452"/>
      <c r="J40" s="102"/>
      <c r="K40" s="308"/>
      <c r="L40" s="102"/>
      <c r="M40" s="308"/>
      <c r="N40" s="14">
        <f>(B32+D32+F32+H32+J32+L32+B40+D40+F40+H40+J40+L40)/12</f>
        <v>4.333333333333333</v>
      </c>
      <c r="O40" s="57">
        <f>C32+E32+G32+I32+K32+M32+C40+E40+G40+I40+K40+M40</f>
        <v>1643.5900000000001</v>
      </c>
    </row>
    <row r="41" spans="1:15">
      <c r="A41" s="5" t="s">
        <v>14</v>
      </c>
      <c r="B41" s="455"/>
      <c r="C41" s="453"/>
      <c r="D41" s="455"/>
      <c r="E41" s="453"/>
      <c r="F41" s="455"/>
      <c r="G41" s="453"/>
      <c r="H41" s="455"/>
      <c r="I41" s="453"/>
      <c r="J41" s="104"/>
      <c r="K41" s="310"/>
      <c r="L41" s="104"/>
      <c r="M41" s="310"/>
      <c r="N41" s="16">
        <f>(B33+D33+F33+H33+J33+L33+B41+D41+F41+H41+J41+L41)/12</f>
        <v>1</v>
      </c>
      <c r="O41" s="63">
        <f>C33+E33+G33+I33+K33+M33+C41+E41+G41+I41+K41+M41</f>
        <v>351.14</v>
      </c>
    </row>
    <row r="42" spans="1:15" ht="15.75" thickBot="1">
      <c r="A42" s="6" t="s">
        <v>15</v>
      </c>
      <c r="B42" s="455"/>
      <c r="C42" s="453"/>
      <c r="D42" s="455"/>
      <c r="E42" s="453"/>
      <c r="F42" s="455"/>
      <c r="G42" s="453"/>
      <c r="H42" s="455"/>
      <c r="I42" s="453"/>
      <c r="J42" s="104"/>
      <c r="K42" s="310"/>
      <c r="L42" s="104"/>
      <c r="M42" s="310"/>
      <c r="N42" s="20">
        <f>(B34+D34+F34+H34+J34+L34+B42+D42+F42+H42+J42+L42)/12</f>
        <v>0.66666666666666663</v>
      </c>
      <c r="O42" s="106">
        <f>C34+E34+G34+I34+K34+M34+C42+E42+G42+I42+K42+M42</f>
        <v>630.38</v>
      </c>
    </row>
    <row r="43" spans="1:15" ht="15.75" thickBot="1">
      <c r="A43" s="38" t="s">
        <v>111</v>
      </c>
      <c r="B43" s="18">
        <f t="shared" ref="B43:O43" si="3">B40+B41+B42</f>
        <v>0</v>
      </c>
      <c r="C43" s="307">
        <f t="shared" si="3"/>
        <v>0</v>
      </c>
      <c r="D43" s="18">
        <f t="shared" si="3"/>
        <v>0</v>
      </c>
      <c r="E43" s="307">
        <f t="shared" si="3"/>
        <v>0</v>
      </c>
      <c r="F43" s="18">
        <f t="shared" si="3"/>
        <v>0</v>
      </c>
      <c r="G43" s="307">
        <f t="shared" si="3"/>
        <v>0</v>
      </c>
      <c r="H43" s="18">
        <f t="shared" si="3"/>
        <v>0</v>
      </c>
      <c r="I43" s="307">
        <f t="shared" si="3"/>
        <v>0</v>
      </c>
      <c r="J43" s="18">
        <f t="shared" si="3"/>
        <v>0</v>
      </c>
      <c r="K43" s="307">
        <f t="shared" si="3"/>
        <v>0</v>
      </c>
      <c r="L43" s="18">
        <f t="shared" si="3"/>
        <v>0</v>
      </c>
      <c r="M43" s="307">
        <f t="shared" si="3"/>
        <v>0</v>
      </c>
      <c r="N43" s="18">
        <f t="shared" si="3"/>
        <v>6</v>
      </c>
      <c r="O43" s="69">
        <f t="shared" si="3"/>
        <v>2625.11</v>
      </c>
    </row>
    <row r="49" spans="5:8">
      <c r="E49" s="479"/>
      <c r="F49" s="479"/>
      <c r="G49" s="479"/>
    </row>
    <row r="50" spans="5:8">
      <c r="E50" s="479"/>
      <c r="F50" s="479"/>
      <c r="G50" s="479"/>
      <c r="H50" s="493"/>
    </row>
    <row r="51" spans="5:8">
      <c r="E51" s="479"/>
      <c r="F51" s="479"/>
      <c r="G51" s="479"/>
      <c r="H51" s="493"/>
    </row>
    <row r="52" spans="5:8">
      <c r="G52" s="479"/>
    </row>
  </sheetData>
  <protectedRanges>
    <protectedRange sqref="B19:C21 B40:C42 J19:M21 J40:M42 B32:D34 F32:M34 B11:M13" name="Intervalo2" securityDescriptor="O:WDG:WDD:(A;;CC;;;WD)"/>
    <protectedRange sqref="D19:E21" name="Intervalo2_1" securityDescriptor="O:WDG:WDD:(A;;CC;;;WD)"/>
    <protectedRange sqref="D40:E42" name="Intervalo2_2" securityDescriptor="O:WDG:WDD:(A;;CC;;;WD)"/>
    <protectedRange sqref="F19:G21" name="Intervalo2_3" securityDescriptor="O:WDG:WDD:(A;;CC;;;WD)"/>
    <protectedRange sqref="F40:G42" name="Intervalo2_4" securityDescriptor="O:WDG:WDD:(A;;CC;;;WD)"/>
    <protectedRange sqref="H19:I21" name="Intervalo2_5" securityDescriptor="O:WDG:WDD:(A;;CC;;;WD)"/>
    <protectedRange sqref="H40:I42" name="Intervalo2_6" securityDescriptor="O:WDG:WDD:(A;;CC;;;WD)"/>
  </protectedRanges>
  <customSheetViews>
    <customSheetView guid="{DFED14A5-FC7F-4CB0-A970-C00E731629C6}" scale="85">
      <selection activeCell="Q34" sqref="Q34"/>
      <pageMargins left="0.511811024" right="0.511811024" top="0.78740157499999996" bottom="0.78740157499999996" header="0.31496062000000002" footer="0.31496062000000002"/>
    </customSheetView>
  </customSheetViews>
  <mergeCells count="32">
    <mergeCell ref="J9:K9"/>
    <mergeCell ref="L9:M9"/>
    <mergeCell ref="A9:A10"/>
    <mergeCell ref="B9:C9"/>
    <mergeCell ref="D9:E9"/>
    <mergeCell ref="F9:G9"/>
    <mergeCell ref="H9:I9"/>
    <mergeCell ref="H30:I30"/>
    <mergeCell ref="J30:K30"/>
    <mergeCell ref="L30:M30"/>
    <mergeCell ref="A17:A18"/>
    <mergeCell ref="B17:C17"/>
    <mergeCell ref="D17:E17"/>
    <mergeCell ref="F17:G17"/>
    <mergeCell ref="H17:I17"/>
    <mergeCell ref="J17:K17"/>
    <mergeCell ref="L38:M38"/>
    <mergeCell ref="N38:O38"/>
    <mergeCell ref="B1:L2"/>
    <mergeCell ref="B3:L4"/>
    <mergeCell ref="A38:A39"/>
    <mergeCell ref="B38:C38"/>
    <mergeCell ref="D38:E38"/>
    <mergeCell ref="F38:G38"/>
    <mergeCell ref="H38:I38"/>
    <mergeCell ref="J38:K38"/>
    <mergeCell ref="L17:M17"/>
    <mergeCell ref="N17:O17"/>
    <mergeCell ref="A30:A31"/>
    <mergeCell ref="B30:C30"/>
    <mergeCell ref="D30:E30"/>
    <mergeCell ref="F30:G30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18</vt:i4>
      </vt:variant>
    </vt:vector>
  </HeadingPairs>
  <TitlesOfParts>
    <vt:vector size="18" baseType="lpstr">
      <vt:lpstr>Papel</vt:lpstr>
      <vt:lpstr>Descartáveis</vt:lpstr>
      <vt:lpstr>Água Engarrafada</vt:lpstr>
      <vt:lpstr>Impressões</vt:lpstr>
      <vt:lpstr>Energia</vt:lpstr>
      <vt:lpstr>Água</vt:lpstr>
      <vt:lpstr>Resíduos</vt:lpstr>
      <vt:lpstr>Qualidade de Vida</vt:lpstr>
      <vt:lpstr>Telefonia</vt:lpstr>
      <vt:lpstr>Vigilância</vt:lpstr>
      <vt:lpstr>Limpeza</vt:lpstr>
      <vt:lpstr>Reformas</vt:lpstr>
      <vt:lpstr>Veículos</vt:lpstr>
      <vt:lpstr>Sensibilização</vt:lpstr>
      <vt:lpstr>Indicadores - Mensais</vt:lpstr>
      <vt:lpstr>Indicadores - Semestrais</vt:lpstr>
      <vt:lpstr>Indicadores - Anuais</vt:lpstr>
      <vt:lpstr>Lista de Indicadores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to20121</dc:creator>
  <cp:lastModifiedBy>to20121</cp:lastModifiedBy>
  <cp:lastPrinted>2016-03-11T21:05:48Z</cp:lastPrinted>
  <dcterms:created xsi:type="dcterms:W3CDTF">2016-03-03T21:28:40Z</dcterms:created>
  <dcterms:modified xsi:type="dcterms:W3CDTF">2017-05-30T18:01:20Z</dcterms:modified>
</cp:coreProperties>
</file>